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4.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style8.xml" ContentType="application/vnd.ms-office.chartstyle+xml"/>
  <Override PartName="/xl/charts/colors8.xml" ContentType="application/vnd.ms-office.chartcolorstyle+xml"/>
  <Override PartName="/xl/charts/chart21.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style10.xml" ContentType="application/vnd.ms-office.chartstyle+xml"/>
  <Override PartName="/xl/charts/colors10.xml" ContentType="application/vnd.ms-office.chartcolorstyle+xml"/>
  <Override PartName="/xl/charts/chart2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style12.xml" ContentType="application/vnd.ms-office.chartstyle+xml"/>
  <Override PartName="/xl/charts/colors12.xml" ContentType="application/vnd.ms-office.chartcolorstyle+xml"/>
  <Override PartName="/xl/charts/chart2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style14.xml" ContentType="application/vnd.ms-office.chartstyle+xml"/>
  <Override PartName="/xl/charts/colors14.xml" ContentType="application/vnd.ms-office.chartcolorstyle+xml"/>
  <Override PartName="/xl/charts/chart3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style16.xml" ContentType="application/vnd.ms-office.chartstyle+xml"/>
  <Override PartName="/xl/charts/colors16.xml" ContentType="application/vnd.ms-office.chartcolorstyle+xml"/>
  <Override PartName="/xl/charts/chart3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charts/chart38.xml" ContentType="application/vnd.openxmlformats-officedocument.drawingml.chart+xml"/>
  <Override PartName="/xl/charts/style18.xml" ContentType="application/vnd.ms-office.chartstyle+xml"/>
  <Override PartName="/xl/charts/colors18.xml" ContentType="application/vnd.ms-office.chartcolorstyle+xml"/>
  <Override PartName="/xl/charts/chart39.xml" ContentType="application/vnd.openxmlformats-officedocument.drawingml.chart+xml"/>
  <Override PartName="/xl/charts/style19.xml" ContentType="application/vnd.ms-office.chartstyle+xml"/>
  <Override PartName="/xl/charts/colors19.xml" ContentType="application/vnd.ms-office.chartcolorstyle+xml"/>
  <Override PartName="/xl/charts/chart40.xml" ContentType="application/vnd.openxmlformats-officedocument.drawingml.chart+xml"/>
  <Override PartName="/xl/charts/chart41.xml" ContentType="application/vnd.openxmlformats-officedocument.drawingml.chart+xml"/>
  <Override PartName="/xl/drawings/drawing10.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style20.xml" ContentType="application/vnd.ms-office.chartstyle+xml"/>
  <Override PartName="/xl/charts/colors20.xml" ContentType="application/vnd.ms-office.chartcolorstyle+xml"/>
  <Override PartName="/xl/charts/chart4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style22.xml" ContentType="application/vnd.ms-office.chartstyle+xml"/>
  <Override PartName="/xl/charts/colors22.xml" ContentType="application/vnd.ms-office.chartcolorstyle+xml"/>
  <Override PartName="/xl/charts/chart4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2.xml" ContentType="application/vnd.openxmlformats-officedocument.drawing+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style24.xml" ContentType="application/vnd.ms-office.chartstyle+xml"/>
  <Override PartName="/xl/charts/colors24.xml" ContentType="application/vnd.ms-office.chartcolorstyle+xml"/>
  <Override PartName="/xl/charts/chart53.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3.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style26.xml" ContentType="application/vnd.ms-office.chartstyle+xml"/>
  <Override PartName="/xl/charts/colors26.xml" ContentType="application/vnd.ms-office.chartcolorstyle+xml"/>
  <Override PartName="/xl/charts/chart5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4.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style28.xml" ContentType="application/vnd.ms-office.chartstyle+xml"/>
  <Override PartName="/xl/charts/colors28.xml" ContentType="application/vnd.ms-office.chartcolorstyle+xml"/>
  <Override PartName="/xl/charts/chart61.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5.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style30.xml" ContentType="application/vnd.ms-office.chartstyle+xml"/>
  <Override PartName="/xl/charts/colors30.xml" ContentType="application/vnd.ms-office.chartcolorstyle+xml"/>
  <Override PartName="/xl/charts/chart6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6.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style32.xml" ContentType="application/vnd.ms-office.chartstyle+xml"/>
  <Override PartName="/xl/charts/colors32.xml" ContentType="application/vnd.ms-office.chartcolorstyle+xml"/>
  <Override PartName="/xl/charts/chart69.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7.xml" ContentType="application/vnd.openxmlformats-officedocument.drawing+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style34.xml" ContentType="application/vnd.ms-office.chartstyle+xml"/>
  <Override PartName="/xl/charts/colors34.xml" ContentType="application/vnd.ms-office.chartcolorstyle+xml"/>
  <Override PartName="/xl/charts/chart73.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8.xml" ContentType="application/vnd.openxmlformats-officedocument.drawing+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style36.xml" ContentType="application/vnd.ms-office.chartstyle+xml"/>
  <Override PartName="/xl/charts/colors36.xml" ContentType="application/vnd.ms-office.chartcolorstyle+xml"/>
  <Override PartName="/xl/charts/chart7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9.xml" ContentType="application/vnd.openxmlformats-officedocument.drawing+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style38.xml" ContentType="application/vnd.ms-office.chartstyle+xml"/>
  <Override PartName="/xl/charts/colors38.xml" ContentType="application/vnd.ms-office.chartcolorstyle+xml"/>
  <Override PartName="/xl/charts/chart81.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20.xml" ContentType="application/vnd.openxmlformats-officedocument.drawing+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style40.xml" ContentType="application/vnd.ms-office.chartstyle+xml"/>
  <Override PartName="/xl/charts/colors40.xml" ContentType="application/vnd.ms-office.chartcolorstyle+xml"/>
  <Override PartName="/xl/charts/chart8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21.xml" ContentType="application/vnd.openxmlformats-officedocument.drawing+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style42.xml" ContentType="application/vnd.ms-office.chartstyle+xml"/>
  <Override PartName="/xl/charts/colors42.xml" ContentType="application/vnd.ms-office.chartcolorstyle+xml"/>
  <Override PartName="/xl/charts/chart89.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22.xml" ContentType="application/vnd.openxmlformats-officedocument.drawing+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style44.xml" ContentType="application/vnd.ms-office.chartstyle+xml"/>
  <Override PartName="/xl/charts/colors44.xml" ContentType="application/vnd.ms-office.chartcolorstyle+xml"/>
  <Override PartName="/xl/charts/chart93.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23.xml" ContentType="application/vnd.openxmlformats-officedocument.drawing+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style46.xml" ContentType="application/vnd.ms-office.chartstyle+xml"/>
  <Override PartName="/xl/charts/colors46.xml" ContentType="application/vnd.ms-office.chartcolorstyle+xml"/>
  <Override PartName="/xl/charts/chart9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24.xml" ContentType="application/vnd.openxmlformats-officedocument.drawing+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style48.xml" ContentType="application/vnd.ms-office.chartstyle+xml"/>
  <Override PartName="/xl/charts/colors48.xml" ContentType="application/vnd.ms-office.chartcolorstyle+xml"/>
  <Override PartName="/xl/charts/chart101.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25.xml" ContentType="application/vnd.openxmlformats-officedocument.drawing+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style50.xml" ContentType="application/vnd.ms-office.chartstyle+xml"/>
  <Override PartName="/xl/charts/colors50.xml" ContentType="application/vnd.ms-office.chartcolorstyle+xml"/>
  <Override PartName="/xl/charts/chart105.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26.xml" ContentType="application/vnd.openxmlformats-officedocument.drawing+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style52.xml" ContentType="application/vnd.ms-office.chartstyle+xml"/>
  <Override PartName="/xl/charts/colors52.xml" ContentType="application/vnd.ms-office.chartcolorstyle+xml"/>
  <Override PartName="/xl/charts/chart109.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27.xml" ContentType="application/vnd.openxmlformats-officedocument.drawing+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style54.xml" ContentType="application/vnd.ms-office.chartstyle+xml"/>
  <Override PartName="/xl/charts/colors54.xml" ContentType="application/vnd.ms-office.chartcolorstyle+xml"/>
  <Override PartName="/xl/charts/chart113.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28.xml" ContentType="application/vnd.openxmlformats-officedocument.drawing+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style56.xml" ContentType="application/vnd.ms-office.chartstyle+xml"/>
  <Override PartName="/xl/charts/colors56.xml" ContentType="application/vnd.ms-office.chartcolorstyle+xml"/>
  <Override PartName="/xl/charts/chart11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9.xml" ContentType="application/vnd.openxmlformats-officedocument.drawing+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style58.xml" ContentType="application/vnd.ms-office.chartstyle+xml"/>
  <Override PartName="/xl/charts/colors58.xml" ContentType="application/vnd.ms-office.chartcolorstyle+xml"/>
  <Override PartName="/xl/charts/chart121.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30.xml" ContentType="application/vnd.openxmlformats-officedocument.drawing+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style60.xml" ContentType="application/vnd.ms-office.chartstyle+xml"/>
  <Override PartName="/xl/charts/colors60.xml" ContentType="application/vnd.ms-office.chartcolorstyle+xml"/>
  <Override PartName="/xl/charts/chart125.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31.xml" ContentType="application/vnd.openxmlformats-officedocument.drawing+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style62.xml" ContentType="application/vnd.ms-office.chartstyle+xml"/>
  <Override PartName="/xl/charts/colors62.xml" ContentType="application/vnd.ms-office.chartcolorstyle+xml"/>
  <Override PartName="/xl/charts/chart129.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32.xml" ContentType="application/vnd.openxmlformats-officedocument.drawing+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style64.xml" ContentType="application/vnd.ms-office.chartstyle+xml"/>
  <Override PartName="/xl/charts/colors64.xml" ContentType="application/vnd.ms-office.chartcolorstyle+xml"/>
  <Override PartName="/xl/charts/chart133.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33.xml" ContentType="application/vnd.openxmlformats-officedocument.drawing+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style66.xml" ContentType="application/vnd.ms-office.chartstyle+xml"/>
  <Override PartName="/xl/charts/colors66.xml" ContentType="application/vnd.ms-office.chartcolorstyle+xml"/>
  <Override PartName="/xl/charts/chart13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34.xml" ContentType="application/vnd.openxmlformats-officedocument.drawing+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style68.xml" ContentType="application/vnd.ms-office.chartstyle+xml"/>
  <Override PartName="/xl/charts/colors68.xml" ContentType="application/vnd.ms-office.chartcolorstyle+xml"/>
  <Override PartName="/xl/charts/chart141.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35.xml" ContentType="application/vnd.openxmlformats-officedocument.drawing+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style70.xml" ContentType="application/vnd.ms-office.chartstyle+xml"/>
  <Override PartName="/xl/charts/colors70.xml" ContentType="application/vnd.ms-office.chartcolorstyle+xml"/>
  <Override PartName="/xl/charts/chart145.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36.xml" ContentType="application/vnd.openxmlformats-officedocument.drawing+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style72.xml" ContentType="application/vnd.ms-office.chartstyle+xml"/>
  <Override PartName="/xl/charts/colors72.xml" ContentType="application/vnd.ms-office.chartcolorstyle+xml"/>
  <Override PartName="/xl/charts/chart149.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37.xml" ContentType="application/vnd.openxmlformats-officedocument.drawing+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style74.xml" ContentType="application/vnd.ms-office.chartstyle+xml"/>
  <Override PartName="/xl/charts/colors74.xml" ContentType="application/vnd.ms-office.chartcolorstyle+xml"/>
  <Override PartName="/xl/charts/chart153.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38.xml" ContentType="application/vnd.openxmlformats-officedocument.drawing+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style76.xml" ContentType="application/vnd.ms-office.chartstyle+xml"/>
  <Override PartName="/xl/charts/colors76.xml" ContentType="application/vnd.ms-office.chartcolorstyle+xml"/>
  <Override PartName="/xl/charts/chart15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39.xml" ContentType="application/vnd.openxmlformats-officedocument.drawing+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style78.xml" ContentType="application/vnd.ms-office.chartstyle+xml"/>
  <Override PartName="/xl/charts/colors78.xml" ContentType="application/vnd.ms-office.chartcolorstyle+xml"/>
  <Override PartName="/xl/charts/chart161.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40.xml" ContentType="application/vnd.openxmlformats-officedocument.drawing+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style80.xml" ContentType="application/vnd.ms-office.chartstyle+xml"/>
  <Override PartName="/xl/charts/colors80.xml" ContentType="application/vnd.ms-office.chartcolorstyle+xml"/>
  <Override PartName="/xl/charts/chart165.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41.xml" ContentType="application/vnd.openxmlformats-officedocument.drawing+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style82.xml" ContentType="application/vnd.ms-office.chartstyle+xml"/>
  <Override PartName="/xl/charts/colors82.xml" ContentType="application/vnd.ms-office.chartcolorstyle+xml"/>
  <Override PartName="/xl/charts/chart169.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42.xml" ContentType="application/vnd.openxmlformats-officedocument.drawing+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style84.xml" ContentType="application/vnd.ms-office.chartstyle+xml"/>
  <Override PartName="/xl/charts/colors84.xml" ContentType="application/vnd.ms-office.chartcolorstyle+xml"/>
  <Override PartName="/xl/charts/chart173.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43.xml" ContentType="application/vnd.openxmlformats-officedocument.drawing+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style86.xml" ContentType="application/vnd.ms-office.chartstyle+xml"/>
  <Override PartName="/xl/charts/colors86.xml" ContentType="application/vnd.ms-office.chartcolorstyle+xml"/>
  <Override PartName="/xl/charts/chart17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44.xml" ContentType="application/vnd.openxmlformats-officedocument.drawing+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style88.xml" ContentType="application/vnd.ms-office.chartstyle+xml"/>
  <Override PartName="/xl/charts/colors88.xml" ContentType="application/vnd.ms-office.chartcolorstyle+xml"/>
  <Override PartName="/xl/charts/chart181.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45.xml" ContentType="application/vnd.openxmlformats-officedocument.drawing+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style90.xml" ContentType="application/vnd.ms-office.chartstyle+xml"/>
  <Override PartName="/xl/charts/colors90.xml" ContentType="application/vnd.ms-office.chartcolorstyle+xml"/>
  <Override PartName="/xl/charts/chart185.xml" ContentType="application/vnd.openxmlformats-officedocument.drawingml.chart+xml"/>
  <Override PartName="/xl/charts/style91.xml" ContentType="application/vnd.ms-office.chartstyle+xml"/>
  <Override PartName="/xl/charts/colors9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4"/>
  <workbookPr/>
  <mc:AlternateContent xmlns:mc="http://schemas.openxmlformats.org/markup-compatibility/2006">
    <mc:Choice Requires="x15">
      <x15ac:absPath xmlns:x15ac="http://schemas.microsoft.com/office/spreadsheetml/2010/11/ac" url="/Applications/MAMP/htdocs/salajurakan/public/excel/"/>
    </mc:Choice>
  </mc:AlternateContent>
  <xr:revisionPtr revIDLastSave="0" documentId="13_ncr:1_{B944F693-CD00-174C-B60C-637146438555}" xr6:coauthVersionLast="47" xr6:coauthVersionMax="47" xr10:uidLastSave="{00000000-0000-0000-0000-000000000000}"/>
  <bookViews>
    <workbookView xWindow="0" yWindow="0" windowWidth="33600" windowHeight="21000" tabRatio="818" activeTab="29" xr2:uid="{00000000-000D-0000-FFFF-FFFF00000000}"/>
  </bookViews>
  <sheets>
    <sheet name="TPP Ass 1" sheetId="57" state="hidden" r:id="rId1"/>
    <sheet name="TPP Ass 2" sheetId="56" state="hidden" r:id="rId2"/>
    <sheet name="TPP Ass 3" sheetId="55" state="hidden" r:id="rId3"/>
    <sheet name="TPP Sekda" sheetId="49" state="hidden" r:id="rId4"/>
    <sheet name="Verif" sheetId="47" state="hidden" r:id="rId5"/>
    <sheet name="TPP All SKPD" sheetId="45" state="hidden" r:id="rId6"/>
    <sheet name="Cetak (setda)" sheetId="91" state="hidden" r:id="rId7"/>
    <sheet name="Cetak (sisa ang)" sheetId="99" state="hidden" r:id="rId8"/>
    <sheet name="Analyze" sheetId="92" state="hidden" r:id="rId9"/>
    <sheet name="Cetak (1)" sheetId="126" state="hidden" r:id="rId10"/>
    <sheet name="Cetak (2)" sheetId="125" state="hidden" r:id="rId11"/>
    <sheet name="Cetak (3)" sheetId="124" state="hidden" r:id="rId12"/>
    <sheet name="Input" sheetId="1" state="hidden" r:id="rId13"/>
    <sheet name="Cetak (Angg)" sheetId="110" state="hidden" r:id="rId14"/>
    <sheet name="Cetak (DevKeu)" sheetId="109" state="hidden" r:id="rId15"/>
    <sheet name="chart (2)" sheetId="128" r:id="rId16"/>
    <sheet name="APBN" sheetId="132" state="hidden" r:id="rId17"/>
    <sheet name="chart" sheetId="78" state="hidden" r:id="rId18"/>
    <sheet name="Cetak (DevFis)" sheetId="117" state="hidden" r:id="rId19"/>
    <sheet name="Cetak (RealKeu simple)" sheetId="115" state="hidden" r:id="rId20"/>
    <sheet name="Cetak (RealFis simple)" sheetId="120" state="hidden" r:id="rId21"/>
    <sheet name="Cetak (RealFis)" sheetId="116" state="hidden" r:id="rId22"/>
    <sheet name="Cetak (RealKeu)" sheetId="118" state="hidden" r:id="rId23"/>
    <sheet name="pagu" sheetId="134" state="hidden" r:id="rId24"/>
    <sheet name="Cetak" sheetId="44" r:id="rId25"/>
    <sheet name="Permasalahan September" sheetId="133" state="hidden" r:id="rId26"/>
    <sheet name="Permasalahan (2)" sheetId="130" state="hidden" r:id="rId27"/>
    <sheet name="APBD-P Prov" sheetId="136" state="hidden" r:id="rId28"/>
    <sheet name="Permasalahan" sheetId="138" r:id="rId29"/>
    <sheet name="1 Disdik" sheetId="48" r:id="rId30"/>
    <sheet name="2 Dinkes" sheetId="80" r:id="rId31"/>
    <sheet name="3 DPUPR" sheetId="75" r:id="rId32"/>
    <sheet name="4 DPRKP" sheetId="5" r:id="rId33"/>
    <sheet name="5 SatpolPP" sheetId="6" r:id="rId34"/>
    <sheet name="6 Bakesbangpol" sheetId="7" r:id="rId35"/>
    <sheet name="7 Dinsos" sheetId="8" r:id="rId36"/>
    <sheet name="8 DP3A" sheetId="9" r:id="rId37"/>
    <sheet name="9 DKP3" sheetId="10" r:id="rId38"/>
    <sheet name="10 DLH" sheetId="42" r:id="rId39"/>
    <sheet name="11 Disdukcapil" sheetId="12" r:id="rId40"/>
    <sheet name="12 DPPKBPM" sheetId="13" r:id="rId41"/>
    <sheet name="13 Dishub" sheetId="14" r:id="rId42"/>
    <sheet name="14 Diskominfotik" sheetId="15" r:id="rId43"/>
    <sheet name="15 Diskopumker" sheetId="16" r:id="rId44"/>
    <sheet name="16 DPMPTSP" sheetId="17" r:id="rId45"/>
    <sheet name="17 Disbudporapar" sheetId="18" r:id="rId46"/>
    <sheet name="18 DPA" sheetId="20" r:id="rId47"/>
    <sheet name="19 Disdagin" sheetId="21" r:id="rId48"/>
    <sheet name="20 Bag Pem" sheetId="22" r:id="rId49"/>
    <sheet name="21 Bag Kum" sheetId="23" r:id="rId50"/>
    <sheet name="22 Bag Org" sheetId="24" r:id="rId51"/>
    <sheet name="23 Bag Eko" sheetId="25" r:id="rId52"/>
    <sheet name="24 Bag Kesra" sheetId="26" r:id="rId53"/>
    <sheet name="25 Bag ProKoPim" sheetId="27" r:id="rId54"/>
    <sheet name="26 Bag Umm" sheetId="28" r:id="rId55"/>
    <sheet name="27 Bag PBJ" sheetId="29" r:id="rId56"/>
    <sheet name="28 Bag Adm Pbg" sheetId="30" r:id="rId57"/>
    <sheet name="29 Setwan" sheetId="31" r:id="rId58"/>
    <sheet name="30 BPKPAD" sheetId="32" r:id="rId59"/>
    <sheet name="31 Inspektorat" sheetId="33" r:id="rId60"/>
    <sheet name="32 BKD Diklat" sheetId="34" r:id="rId61"/>
    <sheet name="33 BPBD" sheetId="35" r:id="rId62"/>
    <sheet name="34  Damkar" sheetId="100" r:id="rId63"/>
    <sheet name="35 Kec Bjm Timur" sheetId="36" r:id="rId64"/>
    <sheet name="36 Kec Bjm Utara" sheetId="37" r:id="rId65"/>
    <sheet name="37 Kec Bjm Tengah" sheetId="38" r:id="rId66"/>
    <sheet name="38 Kec Bjm Barat" sheetId="39" r:id="rId67"/>
    <sheet name="39 Kec Bjm Selatan" sheetId="40" r:id="rId68"/>
    <sheet name="40 Bappeda" sheetId="41" r:id="rId69"/>
    <sheet name="41 RSUD SS" sheetId="107" r:id="rId70"/>
  </sheets>
  <externalReferences>
    <externalReference r:id="rId71"/>
    <externalReference r:id="rId72"/>
    <externalReference r:id="rId73"/>
    <externalReference r:id="rId74"/>
    <externalReference r:id="rId75"/>
    <externalReference r:id="rId76"/>
    <externalReference r:id="rId77"/>
    <externalReference r:id="rId78"/>
  </externalReferences>
  <definedNames>
    <definedName name="_xlnm._FilterDatabase" localSheetId="29" hidden="1">'1 Disdik'!$B$11:$X$104</definedName>
    <definedName name="_xlnm._FilterDatabase" localSheetId="38" hidden="1">'10 DLH'!$B$11:$X$57</definedName>
    <definedName name="_xlnm._FilterDatabase" localSheetId="39" hidden="1">'11 Disdukcapil'!$B$11:$X$48</definedName>
    <definedName name="_xlnm._FilterDatabase" localSheetId="40" hidden="1">'12 DPPKBPM'!$B$11:$X$76</definedName>
    <definedName name="_xlnm._FilterDatabase" localSheetId="41" hidden="1">'13 Dishub'!$B$11:$X$58</definedName>
    <definedName name="_xlnm._FilterDatabase" localSheetId="42" hidden="1">'14 Diskominfotik'!$B$11:$X$46</definedName>
    <definedName name="_xlnm._FilterDatabase" localSheetId="43" hidden="1">'15 Diskopumker'!$B$11:$X$64</definedName>
    <definedName name="_xlnm._FilterDatabase" localSheetId="44" hidden="1">'16 DPMPTSP'!$B$11:$X$44</definedName>
    <definedName name="_xlnm._FilterDatabase" localSheetId="45" hidden="1">'17 Disbudporapar'!$B$11:$X$108</definedName>
    <definedName name="_xlnm._FilterDatabase" localSheetId="46" hidden="1">'18 DPA'!$A$11:$X$51</definedName>
    <definedName name="_xlnm._FilterDatabase" localSheetId="47" hidden="1">'19 Disdagin'!$B$11:$X$62</definedName>
    <definedName name="_xlnm._FilterDatabase" localSheetId="30" hidden="1">'2 Dinkes'!$A$11:$X$91</definedName>
    <definedName name="_xlnm._FilterDatabase" localSheetId="48" hidden="1">'20 Bag Pem'!$B$11:$X$24</definedName>
    <definedName name="_xlnm._FilterDatabase" localSheetId="49" hidden="1">'21 Bag Kum'!$B$11:$X$23</definedName>
    <definedName name="_xlnm._FilterDatabase" localSheetId="50" hidden="1">'22 Bag Org'!$B$11:$X$27</definedName>
    <definedName name="_xlnm._FilterDatabase" localSheetId="51" hidden="1">'23 Bag Eko'!$B$11:$X$24</definedName>
    <definedName name="_xlnm._FilterDatabase" localSheetId="52" hidden="1">'24 Bag Kesra'!$B$11:$X$25</definedName>
    <definedName name="_xlnm._FilterDatabase" localSheetId="53" hidden="1">'25 Bag ProKoPim'!$B$11:$X$29</definedName>
    <definedName name="_xlnm._FilterDatabase" localSheetId="54" hidden="1">'26 Bag Umm'!$B$11:$X$50</definedName>
    <definedName name="_xlnm._FilterDatabase" localSheetId="55" hidden="1">'27 Bag PBJ'!$B$11:$X$23</definedName>
    <definedName name="_xlnm._FilterDatabase" localSheetId="56" hidden="1">'28 Bag Adm Pbg'!$B$9:$X$24</definedName>
    <definedName name="_xlnm._FilterDatabase" localSheetId="57" hidden="1">'29 Setwan'!$B$11:$X$50</definedName>
    <definedName name="_xlnm._FilterDatabase" localSheetId="31" hidden="1">'3 DPUPR'!$B$11:$X$79</definedName>
    <definedName name="_xlnm._FilterDatabase" localSheetId="58" hidden="1">'30 BPKPAD'!$B$11:$X$90</definedName>
    <definedName name="_xlnm._FilterDatabase" localSheetId="59" hidden="1">'31 Inspektorat'!$B$11:$X$46</definedName>
    <definedName name="_xlnm._FilterDatabase" localSheetId="60" hidden="1">'32 BKD Diklat'!$B$11:$X$41</definedName>
    <definedName name="_xlnm._FilterDatabase" localSheetId="61" hidden="1">'33 BPBD'!$B$11:$X$43</definedName>
    <definedName name="_xlnm._FilterDatabase" localSheetId="62" hidden="1">'34  Damkar'!$B$11:$X$53</definedName>
    <definedName name="_xlnm._FilterDatabase" localSheetId="63" hidden="1">'35 Kec Bjm Timur'!$B$11:$X$185</definedName>
    <definedName name="_xlnm._FilterDatabase" localSheetId="64" hidden="1">'36 Kec Bjm Utara'!$B$11:$X$164</definedName>
    <definedName name="_xlnm._FilterDatabase" localSheetId="65" hidden="1">'37 Kec Bjm Tengah'!$B$11:$X$182</definedName>
    <definedName name="_xlnm._FilterDatabase" localSheetId="66" hidden="1">'38 Kec Bjm Barat'!$B$11:$X$188</definedName>
    <definedName name="_xlnm._FilterDatabase" localSheetId="67" hidden="1">'39 Kec Bjm Selatan'!$B$11:$X$241</definedName>
    <definedName name="_xlnm._FilterDatabase" localSheetId="32" hidden="1">'4 DPRKP'!$B$11:$X$53</definedName>
    <definedName name="_xlnm._FilterDatabase" localSheetId="68" hidden="1">'40 Bappeda'!$B$11:$X$75</definedName>
    <definedName name="_xlnm._FilterDatabase" localSheetId="69" hidden="1">'41 RSUD SS'!$B$11:$X$18</definedName>
    <definedName name="_xlnm._FilterDatabase" localSheetId="33" hidden="1">'5 SatpolPP'!$B$11:$X$58</definedName>
    <definedName name="_xlnm._FilterDatabase" localSheetId="34" hidden="1">'6 Bakesbangpol'!$B$11:$X$47</definedName>
    <definedName name="_xlnm._FilterDatabase" localSheetId="35" hidden="1">'7 Dinsos'!$B$11:$X$70</definedName>
    <definedName name="_xlnm._FilterDatabase" localSheetId="36" hidden="1">'8 DP3A'!$B$11:$X$56</definedName>
    <definedName name="_xlnm._FilterDatabase" localSheetId="37" hidden="1">'9 DKP3'!$B$10:$X$58</definedName>
    <definedName name="_xlnm._FilterDatabase" localSheetId="8" hidden="1">Analyze!$A$4:$P$45</definedName>
    <definedName name="_xlnm._FilterDatabase" localSheetId="27" hidden="1">'APBD-P Prov'!$A$9:$R$9</definedName>
    <definedName name="_xlnm._FilterDatabase" localSheetId="24" hidden="1">Cetak!$C$9:$AF$50</definedName>
    <definedName name="_xlnm._FilterDatabase" localSheetId="9" hidden="1">'Cetak (1)'!$C$9:$AA$31</definedName>
    <definedName name="_xlnm._FilterDatabase" localSheetId="10" hidden="1">'Cetak (2)'!$C$9:$AA$22</definedName>
    <definedName name="_xlnm._FilterDatabase" localSheetId="11" hidden="1">'Cetak (3)'!$C$9:$AA$15</definedName>
    <definedName name="_xlnm._FilterDatabase" localSheetId="13" hidden="1">'Cetak (Angg)'!$C$11:$Y$52</definedName>
    <definedName name="_xlnm._FilterDatabase" localSheetId="18" hidden="1">'Cetak (DevFis)'!$C$11:$Y$52</definedName>
    <definedName name="_xlnm._FilterDatabase" localSheetId="14" hidden="1">'Cetak (DevKeu)'!$C$11:$Y$52</definedName>
    <definedName name="_xlnm._FilterDatabase" localSheetId="20" hidden="1">'Cetak (RealFis simple)'!$C$11:$Z$52</definedName>
    <definedName name="_xlnm._FilterDatabase" localSheetId="21" hidden="1">'Cetak (RealFis)'!$C$11:$Y$52</definedName>
    <definedName name="_xlnm._FilterDatabase" localSheetId="19" hidden="1">'Cetak (RealKeu simple)'!$C$11:$Z$52</definedName>
    <definedName name="_xlnm._FilterDatabase" localSheetId="22" hidden="1">'Cetak (RealKeu)'!$C$11:$Y$52</definedName>
    <definedName name="_xlnm._FilterDatabase" localSheetId="6" hidden="1">'Cetak (setda)'!$C$11:$Y$20</definedName>
    <definedName name="_xlnm._FilterDatabase" localSheetId="7" hidden="1">'Cetak (sisa ang)'!$C$11:$Y$51</definedName>
    <definedName name="_xlnm._FilterDatabase" localSheetId="12" hidden="1">Input!$C$11:$AH$52</definedName>
    <definedName name="_xlnm._FilterDatabase" localSheetId="23" hidden="1">pagu!$B$11:$X$12</definedName>
    <definedName name="_xlnm._FilterDatabase" localSheetId="5" hidden="1">'TPP All SKPD'!$B$10:$J$50</definedName>
    <definedName name="_xlnm._FilterDatabase" localSheetId="0" hidden="1">'TPP Ass 1'!$B$10:$J$13</definedName>
    <definedName name="_xlnm._FilterDatabase" localSheetId="1" hidden="1">'TPP Ass 2'!$B$10:$J$13</definedName>
    <definedName name="_xlnm._FilterDatabase" localSheetId="2" hidden="1">'TPP Ass 3'!$B$10:$J$13</definedName>
    <definedName name="_xlnm._FilterDatabase" localSheetId="3" hidden="1">'TPP Sekda'!$B$10:$J$19</definedName>
    <definedName name="_xlnm._FilterDatabase" localSheetId="4" hidden="1">Verif!$B$10:$J$50</definedName>
    <definedName name="AXO">[1]EXO!$H$8:$S$194</definedName>
    <definedName name="PK" localSheetId="29">#REF!</definedName>
    <definedName name="PK" localSheetId="30">#REF!</definedName>
    <definedName name="PK" localSheetId="31">#REF!</definedName>
    <definedName name="PK" localSheetId="24">#REF!</definedName>
    <definedName name="PK" localSheetId="9">#REF!</definedName>
    <definedName name="PK" localSheetId="10">#REF!</definedName>
    <definedName name="PK" localSheetId="11">#REF!</definedName>
    <definedName name="PK" localSheetId="13">#REF!</definedName>
    <definedName name="PK" localSheetId="18">#REF!</definedName>
    <definedName name="PK" localSheetId="14">#REF!</definedName>
    <definedName name="PK" localSheetId="20">#REF!</definedName>
    <definedName name="PK" localSheetId="21">#REF!</definedName>
    <definedName name="PK" localSheetId="19">#REF!</definedName>
    <definedName name="PK" localSheetId="22">#REF!</definedName>
    <definedName name="PK" localSheetId="6">#REF!</definedName>
    <definedName name="PK" localSheetId="7">#REF!</definedName>
    <definedName name="PK" localSheetId="15">#REF!</definedName>
    <definedName name="PK" localSheetId="0">#REF!</definedName>
    <definedName name="PK" localSheetId="1">#REF!</definedName>
    <definedName name="PK" localSheetId="2">#REF!</definedName>
    <definedName name="PK" localSheetId="3">#REF!</definedName>
    <definedName name="PK" localSheetId="4">#REF!</definedName>
    <definedName name="PK">#REF!</definedName>
    <definedName name="PR" localSheetId="29">#REF!</definedName>
    <definedName name="PR" localSheetId="30">#REF!</definedName>
    <definedName name="PR" localSheetId="31">#REF!</definedName>
    <definedName name="PR" localSheetId="24">#REF!</definedName>
    <definedName name="PR" localSheetId="9">#REF!</definedName>
    <definedName name="PR" localSheetId="10">#REF!</definedName>
    <definedName name="PR" localSheetId="11">#REF!</definedName>
    <definedName name="PR" localSheetId="13">#REF!</definedName>
    <definedName name="PR" localSheetId="18">#REF!</definedName>
    <definedName name="PR" localSheetId="14">#REF!</definedName>
    <definedName name="PR" localSheetId="20">#REF!</definedName>
    <definedName name="PR" localSheetId="21">#REF!</definedName>
    <definedName name="PR" localSheetId="19">#REF!</definedName>
    <definedName name="PR" localSheetId="22">#REF!</definedName>
    <definedName name="PR" localSheetId="6">#REF!</definedName>
    <definedName name="PR" localSheetId="7">#REF!</definedName>
    <definedName name="PR" localSheetId="15">#REF!</definedName>
    <definedName name="PR" localSheetId="0">#REF!</definedName>
    <definedName name="PR" localSheetId="1">#REF!</definedName>
    <definedName name="PR" localSheetId="2">#REF!</definedName>
    <definedName name="PR" localSheetId="3">#REF!</definedName>
    <definedName name="PR" localSheetId="4">#REF!</definedName>
    <definedName name="PR">#REF!</definedName>
    <definedName name="_xlnm.Print_Area" localSheetId="29">'1 Disdik'!$A$1:$W$106</definedName>
    <definedName name="_xlnm.Print_Area" localSheetId="38">'10 DLH'!$A$1:$W$59</definedName>
    <definedName name="_xlnm.Print_Area" localSheetId="39">'11 Disdukcapil'!$A$1:$W$50</definedName>
    <definedName name="_xlnm.Print_Area" localSheetId="40">'12 DPPKBPM'!$A$1:$W$78</definedName>
    <definedName name="_xlnm.Print_Area" localSheetId="41">'13 Dishub'!$A$1:$W$60</definedName>
    <definedName name="_xlnm.Print_Area" localSheetId="42">'14 Diskominfotik'!$A$1:$W$48</definedName>
    <definedName name="_xlnm.Print_Area" localSheetId="43">'15 Diskopumker'!$A$1:$W$66</definedName>
    <definedName name="_xlnm.Print_Area" localSheetId="44">'16 DPMPTSP'!$A$1:$W$46</definedName>
    <definedName name="_xlnm.Print_Area" localSheetId="45">'17 Disbudporapar'!$A$1:$W$110</definedName>
    <definedName name="_xlnm.Print_Area" localSheetId="46">'18 DPA'!$A$1:$W$49</definedName>
    <definedName name="_xlnm.Print_Area" localSheetId="47">'19 Disdagin'!$A$1:$W$64</definedName>
    <definedName name="_xlnm.Print_Area" localSheetId="30">'2 Dinkes'!$A$1:$W$93</definedName>
    <definedName name="_xlnm.Print_Area" localSheetId="48">'20 Bag Pem'!$A$1:$W$26</definedName>
    <definedName name="_xlnm.Print_Area" localSheetId="49">'21 Bag Kum'!$A$1:$W$25</definedName>
    <definedName name="_xlnm.Print_Area" localSheetId="50">'22 Bag Org'!$A$1:$W$29</definedName>
    <definedName name="_xlnm.Print_Area" localSheetId="51">'23 Bag Eko'!$A$1:$W$26</definedName>
    <definedName name="_xlnm.Print_Area" localSheetId="52">'24 Bag Kesra'!$A$1:$W$27</definedName>
    <definedName name="_xlnm.Print_Area" localSheetId="53">'25 Bag ProKoPim'!$A$1:$W$31</definedName>
    <definedName name="_xlnm.Print_Area" localSheetId="54">'26 Bag Umm'!$A$1:$W$52</definedName>
    <definedName name="_xlnm.Print_Area" localSheetId="55">'27 Bag PBJ'!$A$1:$W$25</definedName>
    <definedName name="_xlnm.Print_Area" localSheetId="56">'28 Bag Adm Pbg'!$A$1:$V$26</definedName>
    <definedName name="_xlnm.Print_Area" localSheetId="57">'29 Setwan'!$A$1:$W$52</definedName>
    <definedName name="_xlnm.Print_Area" localSheetId="31">'3 DPUPR'!$A$1:$W$81</definedName>
    <definedName name="_xlnm.Print_Area" localSheetId="58">'30 BPKPAD'!$A$1:$W$92</definedName>
    <definedName name="_xlnm.Print_Area" localSheetId="59">'31 Inspektorat'!$A$1:$W$48</definedName>
    <definedName name="_xlnm.Print_Area" localSheetId="60">'32 BKD Diklat'!$A$1:$W$43</definedName>
    <definedName name="_xlnm.Print_Area" localSheetId="61">'33 BPBD'!$A$1:$W$46</definedName>
    <definedName name="_xlnm.Print_Area" localSheetId="62">'34  Damkar'!$A$1:$W$55</definedName>
    <definedName name="_xlnm.Print_Area" localSheetId="63">'35 Kec Bjm Timur'!$A$1:$W$187</definedName>
    <definedName name="_xlnm.Print_Area" localSheetId="64">'36 Kec Bjm Utara'!$A$1:$W$166</definedName>
    <definedName name="_xlnm.Print_Area" localSheetId="65">'37 Kec Bjm Tengah'!$A$1:$W$184</definedName>
    <definedName name="_xlnm.Print_Area" localSheetId="66">'38 Kec Bjm Barat'!$A$1:$W$190</definedName>
    <definedName name="_xlnm.Print_Area" localSheetId="67">'39 Kec Bjm Selatan'!$A$1:$W$243</definedName>
    <definedName name="_xlnm.Print_Area" localSheetId="32">'4 DPRKP'!$A$1:$W$55</definedName>
    <definedName name="_xlnm.Print_Area" localSheetId="68">'40 Bappeda'!$A$1:$W$77</definedName>
    <definedName name="_xlnm.Print_Area" localSheetId="69">'41 RSUD SS'!$A$1:$W$20</definedName>
    <definedName name="_xlnm.Print_Area" localSheetId="33">'5 SatpolPP'!$A$1:$W$60</definedName>
    <definedName name="_xlnm.Print_Area" localSheetId="34">'6 Bakesbangpol'!$A$1:$W$49</definedName>
    <definedName name="_xlnm.Print_Area" localSheetId="35">'7 Dinsos'!$A$1:$W$72</definedName>
    <definedName name="_xlnm.Print_Area" localSheetId="36">'8 DP3A'!$A$1:$W$58</definedName>
    <definedName name="_xlnm.Print_Area" localSheetId="37">'9 DKP3'!$A$1:$V$60</definedName>
    <definedName name="_xlnm.Print_Area" localSheetId="16">APBN!$B$1:$H$60</definedName>
    <definedName name="_xlnm.Print_Area" localSheetId="24">Cetak!$B$1:$AA$63</definedName>
    <definedName name="_xlnm.Print_Area" localSheetId="9">'Cetak (1)'!$B$1:$X$33</definedName>
    <definedName name="_xlnm.Print_Area" localSheetId="10">'Cetak (2)'!$B$1:$X$24</definedName>
    <definedName name="_xlnm.Print_Area" localSheetId="11">'Cetak (3)'!$B$1:$X$19</definedName>
    <definedName name="_xlnm.Print_Area" localSheetId="13">'Cetak (Angg)'!$B$1:$X$54</definedName>
    <definedName name="_xlnm.Print_Area" localSheetId="18">'Cetak (DevFis)'!$B$1:$X$55</definedName>
    <definedName name="_xlnm.Print_Area" localSheetId="14">'Cetak (DevKeu)'!$B$1:$X$55</definedName>
    <definedName name="_xlnm.Print_Area" localSheetId="20">'Cetak (RealFis simple)'!$B$1:$Y$57</definedName>
    <definedName name="_xlnm.Print_Area" localSheetId="21">'Cetak (RealFis)'!$B$1:$X$55</definedName>
    <definedName name="_xlnm.Print_Area" localSheetId="19">'Cetak (RealKeu simple)'!$B$1:$Y$57</definedName>
    <definedName name="_xlnm.Print_Area" localSheetId="22">'Cetak (RealKeu)'!$B$1:$X$55</definedName>
    <definedName name="_xlnm.Print_Area" localSheetId="6">'Cetak (setda)'!$B$1:$X$22</definedName>
    <definedName name="_xlnm.Print_Area" localSheetId="7">'Cetak (sisa ang)'!$B$1:$X$53</definedName>
    <definedName name="_xlnm.Print_Area" localSheetId="12">Input!$B$1:$AD$63</definedName>
    <definedName name="_xlnm.Print_Area" localSheetId="23">pagu!$A$1:$W$14</definedName>
    <definedName name="_xlnm.Print_Area" localSheetId="26">'Permasalahan (2)'!$A$1:$G$64</definedName>
    <definedName name="_xlnm.Print_Area" localSheetId="5">'TPP All SKPD'!$A$1:$J$52</definedName>
    <definedName name="_xlnm.Print_Area" localSheetId="0">'TPP Ass 1'!$B$11:$P$13</definedName>
    <definedName name="_xlnm.Print_Area" localSheetId="1">'TPP Ass 2'!$B$11:$P$13</definedName>
    <definedName name="_xlnm.Print_Area" localSheetId="2">'TPP Ass 3'!$B$11:$P$13</definedName>
    <definedName name="_xlnm.Print_Area" localSheetId="3">'TPP Sekda'!$B$11:$P$19</definedName>
    <definedName name="_xlnm.Print_Area" localSheetId="4">Verif!$A$1:$J$52</definedName>
    <definedName name="_xlnm.Print_Titles" localSheetId="29">'1 Disdik'!$8:$10</definedName>
    <definedName name="_xlnm.Print_Titles" localSheetId="38">'10 DLH'!$8:$10</definedName>
    <definedName name="_xlnm.Print_Titles" localSheetId="39">'11 Disdukcapil'!$8:$10</definedName>
    <definedName name="_xlnm.Print_Titles" localSheetId="40">'12 DPPKBPM'!$8:$10</definedName>
    <definedName name="_xlnm.Print_Titles" localSheetId="41">'13 Dishub'!$8:$10</definedName>
    <definedName name="_xlnm.Print_Titles" localSheetId="42">'14 Diskominfotik'!$8:$10</definedName>
    <definedName name="_xlnm.Print_Titles" localSheetId="43">'15 Diskopumker'!$8:$10</definedName>
    <definedName name="_xlnm.Print_Titles" localSheetId="44">'16 DPMPTSP'!$8:$10</definedName>
    <definedName name="_xlnm.Print_Titles" localSheetId="45">'17 Disbudporapar'!$8:$10</definedName>
    <definedName name="_xlnm.Print_Titles" localSheetId="46">'18 DPA'!$8:$10</definedName>
    <definedName name="_xlnm.Print_Titles" localSheetId="47">'19 Disdagin'!$8:$10</definedName>
    <definedName name="_xlnm.Print_Titles" localSheetId="30">'2 Dinkes'!$8:$10</definedName>
    <definedName name="_xlnm.Print_Titles" localSheetId="48">'20 Bag Pem'!$8:$10</definedName>
    <definedName name="_xlnm.Print_Titles" localSheetId="49">'21 Bag Kum'!$8:$10</definedName>
    <definedName name="_xlnm.Print_Titles" localSheetId="50">'22 Bag Org'!$8:$10</definedName>
    <definedName name="_xlnm.Print_Titles" localSheetId="51">'23 Bag Eko'!$8:$10</definedName>
    <definedName name="_xlnm.Print_Titles" localSheetId="52">'24 Bag Kesra'!$8:$10</definedName>
    <definedName name="_xlnm.Print_Titles" localSheetId="53">'25 Bag ProKoPim'!$8:$10</definedName>
    <definedName name="_xlnm.Print_Titles" localSheetId="54">'26 Bag Umm'!$8:$10</definedName>
    <definedName name="_xlnm.Print_Titles" localSheetId="55">'27 Bag PBJ'!$8:$10</definedName>
    <definedName name="_xlnm.Print_Titles" localSheetId="56">'28 Bag Adm Pbg'!$6:$8</definedName>
    <definedName name="_xlnm.Print_Titles" localSheetId="57">'29 Setwan'!$8:$10</definedName>
    <definedName name="_xlnm.Print_Titles" localSheetId="31">'3 DPUPR'!$8:$10</definedName>
    <definedName name="_xlnm.Print_Titles" localSheetId="58">'30 BPKPAD'!$8:$10</definedName>
    <definedName name="_xlnm.Print_Titles" localSheetId="59">'31 Inspektorat'!$8:$10</definedName>
    <definedName name="_xlnm.Print_Titles" localSheetId="60">'32 BKD Diklat'!$8:$10</definedName>
    <definedName name="_xlnm.Print_Titles" localSheetId="61">'33 BPBD'!$8:$10</definedName>
    <definedName name="_xlnm.Print_Titles" localSheetId="62">'34  Damkar'!$8:$10</definedName>
    <definedName name="_xlnm.Print_Titles" localSheetId="63">'35 Kec Bjm Timur'!$8:$10</definedName>
    <definedName name="_xlnm.Print_Titles" localSheetId="64">'36 Kec Bjm Utara'!$8:$10</definedName>
    <definedName name="_xlnm.Print_Titles" localSheetId="65">'37 Kec Bjm Tengah'!$8:$10</definedName>
    <definedName name="_xlnm.Print_Titles" localSheetId="66">'38 Kec Bjm Barat'!$8:$10</definedName>
    <definedName name="_xlnm.Print_Titles" localSheetId="67">'39 Kec Bjm Selatan'!$8:$10</definedName>
    <definedName name="_xlnm.Print_Titles" localSheetId="32">'4 DPRKP'!$8:$10</definedName>
    <definedName name="_xlnm.Print_Titles" localSheetId="68">'40 Bappeda'!$8:$10</definedName>
    <definedName name="_xlnm.Print_Titles" localSheetId="69">'41 RSUD SS'!$8:$10</definedName>
    <definedName name="_xlnm.Print_Titles" localSheetId="33">'5 SatpolPP'!$8:$10</definedName>
    <definedName name="_xlnm.Print_Titles" localSheetId="34">'6 Bakesbangpol'!$8:$10</definedName>
    <definedName name="_xlnm.Print_Titles" localSheetId="35">'7 Dinsos'!$8:$10</definedName>
    <definedName name="_xlnm.Print_Titles" localSheetId="36">'8 DP3A'!$8:$10</definedName>
    <definedName name="_xlnm.Print_Titles" localSheetId="37">'9 DKP3'!$7:$9</definedName>
    <definedName name="_xlnm.Print_Titles" localSheetId="16">APBN!$5:$6</definedName>
    <definedName name="_xlnm.Print_Titles" localSheetId="24">Cetak!$6:$8</definedName>
    <definedName name="_xlnm.Print_Titles" localSheetId="9">'Cetak (1)'!$6:$8</definedName>
    <definedName name="_xlnm.Print_Titles" localSheetId="10">'Cetak (2)'!$6:$8</definedName>
    <definedName name="_xlnm.Print_Titles" localSheetId="11">'Cetak (3)'!$6:$8</definedName>
    <definedName name="_xlnm.Print_Titles" localSheetId="13">'Cetak (Angg)'!$8:$10</definedName>
    <definedName name="_xlnm.Print_Titles" localSheetId="18">'Cetak (DevFis)'!$8:$10</definedName>
    <definedName name="_xlnm.Print_Titles" localSheetId="14">'Cetak (DevKeu)'!$8:$10</definedName>
    <definedName name="_xlnm.Print_Titles" localSheetId="20">'Cetak (RealFis simple)'!$8:$10</definedName>
    <definedName name="_xlnm.Print_Titles" localSheetId="21">'Cetak (RealFis)'!$8:$10</definedName>
    <definedName name="_xlnm.Print_Titles" localSheetId="19">'Cetak (RealKeu simple)'!$8:$10</definedName>
    <definedName name="_xlnm.Print_Titles" localSheetId="22">'Cetak (RealKeu)'!$8:$10</definedName>
    <definedName name="_xlnm.Print_Titles" localSheetId="6">'Cetak (setda)'!$8:$10</definedName>
    <definedName name="_xlnm.Print_Titles" localSheetId="7">'Cetak (sisa ang)'!$8:$10</definedName>
    <definedName name="_xlnm.Print_Titles" localSheetId="12">Input!$8:$10</definedName>
    <definedName name="_xlnm.Print_Titles" localSheetId="23">pagu!$8:$10</definedName>
    <definedName name="_xlnm.Print_Titles" localSheetId="28">Permasalahan!$6:$7</definedName>
    <definedName name="_xlnm.Print_Titles" localSheetId="26">'Permasalahan (2)'!$6:$7</definedName>
    <definedName name="_xlnm.Print_Titles" localSheetId="25">'Permasalahan September'!$6:$7</definedName>
    <definedName name="_xlnm.Print_Titles" localSheetId="5">'TPP All SKPD'!$7:$9</definedName>
    <definedName name="_xlnm.Print_Titles" localSheetId="0">'TPP Ass 1'!$7:$9</definedName>
    <definedName name="_xlnm.Print_Titles" localSheetId="1">'TPP Ass 2'!$7:$9</definedName>
    <definedName name="_xlnm.Print_Titles" localSheetId="2">'TPP Ass 3'!$7:$9</definedName>
    <definedName name="_xlnm.Print_Titles" localSheetId="3">'TPP Sekda'!$7:$9</definedName>
    <definedName name="_xlnm.Print_Titles" localSheetId="4">Verif!$7:$9</definedName>
    <definedName name="realsortkeu" localSheetId="29">#REF!</definedName>
    <definedName name="realsortkeu" localSheetId="30">#REF!</definedName>
    <definedName name="realsortkeu" localSheetId="31">#REF!</definedName>
    <definedName name="realsortkeu" localSheetId="24">#REF!</definedName>
    <definedName name="realsortkeu" localSheetId="9">#REF!</definedName>
    <definedName name="realsortkeu" localSheetId="10">#REF!</definedName>
    <definedName name="realsortkeu" localSheetId="11">#REF!</definedName>
    <definedName name="realsortkeu" localSheetId="13">#REF!</definedName>
    <definedName name="realsortkeu" localSheetId="18">#REF!</definedName>
    <definedName name="realsortkeu" localSheetId="14">#REF!</definedName>
    <definedName name="realsortkeu" localSheetId="20">#REF!</definedName>
    <definedName name="realsortkeu" localSheetId="21">#REF!</definedName>
    <definedName name="realsortkeu" localSheetId="19">#REF!</definedName>
    <definedName name="realsortkeu" localSheetId="22">#REF!</definedName>
    <definedName name="realsortkeu" localSheetId="6">#REF!</definedName>
    <definedName name="realsortkeu" localSheetId="7">#REF!</definedName>
    <definedName name="realsortkeu" localSheetId="15">#REF!</definedName>
    <definedName name="realsortkeu" localSheetId="0">#REF!</definedName>
    <definedName name="realsortkeu" localSheetId="1">#REF!</definedName>
    <definedName name="realsortkeu" localSheetId="2">#REF!</definedName>
    <definedName name="realsortkeu" localSheetId="3">#REF!</definedName>
    <definedName name="realsortkeu" localSheetId="4">#REF!</definedName>
    <definedName name="realsortkeu">#REF!</definedName>
    <definedName name="sortrealfisik" localSheetId="29">#REF!</definedName>
    <definedName name="sortrealfisik" localSheetId="30">#REF!</definedName>
    <definedName name="sortrealfisik" localSheetId="31">#REF!</definedName>
    <definedName name="sortrealfisik" localSheetId="24">#REF!</definedName>
    <definedName name="sortrealfisik" localSheetId="9">#REF!</definedName>
    <definedName name="sortrealfisik" localSheetId="10">#REF!</definedName>
    <definedName name="sortrealfisik" localSheetId="11">#REF!</definedName>
    <definedName name="sortrealfisik" localSheetId="13">#REF!</definedName>
    <definedName name="sortrealfisik" localSheetId="18">#REF!</definedName>
    <definedName name="sortrealfisik" localSheetId="14">#REF!</definedName>
    <definedName name="sortrealfisik" localSheetId="20">#REF!</definedName>
    <definedName name="sortrealfisik" localSheetId="21">#REF!</definedName>
    <definedName name="sortrealfisik" localSheetId="19">#REF!</definedName>
    <definedName name="sortrealfisik" localSheetId="22">#REF!</definedName>
    <definedName name="sortrealfisik" localSheetId="6">#REF!</definedName>
    <definedName name="sortrealfisik" localSheetId="7">#REF!</definedName>
    <definedName name="sortrealfisik" localSheetId="15">#REF!</definedName>
    <definedName name="sortrealfisik" localSheetId="0">#REF!</definedName>
    <definedName name="sortrealfisik" localSheetId="1">#REF!</definedName>
    <definedName name="sortrealfisik" localSheetId="2">#REF!</definedName>
    <definedName name="sortrealfisik" localSheetId="3">#REF!</definedName>
    <definedName name="sortrealfisik" localSheetId="4">#REF!</definedName>
    <definedName name="sortrealfisik">#REF!</definedName>
    <definedName name="sortrealkeu" localSheetId="29">#REF!</definedName>
    <definedName name="sortrealkeu" localSheetId="30">#REF!</definedName>
    <definedName name="sortrealkeu" localSheetId="31">#REF!</definedName>
    <definedName name="sortrealkeu" localSheetId="24">#REF!</definedName>
    <definedName name="sortrealkeu" localSheetId="9">#REF!</definedName>
    <definedName name="sortrealkeu" localSheetId="10">#REF!</definedName>
    <definedName name="sortrealkeu" localSheetId="11">#REF!</definedName>
    <definedName name="sortrealkeu" localSheetId="13">#REF!</definedName>
    <definedName name="sortrealkeu" localSheetId="18">#REF!</definedName>
    <definedName name="sortrealkeu" localSheetId="14">#REF!</definedName>
    <definedName name="sortrealkeu" localSheetId="20">#REF!</definedName>
    <definedName name="sortrealkeu" localSheetId="21">#REF!</definedName>
    <definedName name="sortrealkeu" localSheetId="19">#REF!</definedName>
    <definedName name="sortrealkeu" localSheetId="22">#REF!</definedName>
    <definedName name="sortrealkeu" localSheetId="6">#REF!</definedName>
    <definedName name="sortrealkeu" localSheetId="7">#REF!</definedName>
    <definedName name="sortrealkeu" localSheetId="15">#REF!</definedName>
    <definedName name="sortrealkeu" localSheetId="0">#REF!</definedName>
    <definedName name="sortrealkeu" localSheetId="1">#REF!</definedName>
    <definedName name="sortrealkeu" localSheetId="2">#REF!</definedName>
    <definedName name="sortrealkeu" localSheetId="3">#REF!</definedName>
    <definedName name="sortrealkeu" localSheetId="4">#REF!</definedName>
    <definedName name="sortrealkeu">#REF!</definedName>
    <definedName name="TA" localSheetId="29">#REF!</definedName>
    <definedName name="TA" localSheetId="30">#REF!</definedName>
    <definedName name="TA" localSheetId="31">#REF!</definedName>
    <definedName name="TA" localSheetId="24">#REF!</definedName>
    <definedName name="TA" localSheetId="9">#REF!</definedName>
    <definedName name="TA" localSheetId="10">#REF!</definedName>
    <definedName name="TA" localSheetId="11">#REF!</definedName>
    <definedName name="TA" localSheetId="13">#REF!</definedName>
    <definedName name="TA" localSheetId="18">#REF!</definedName>
    <definedName name="TA" localSheetId="14">#REF!</definedName>
    <definedName name="TA" localSheetId="20">#REF!</definedName>
    <definedName name="TA" localSheetId="21">#REF!</definedName>
    <definedName name="TA" localSheetId="19">#REF!</definedName>
    <definedName name="TA" localSheetId="22">#REF!</definedName>
    <definedName name="TA" localSheetId="6">#REF!</definedName>
    <definedName name="TA" localSheetId="7">#REF!</definedName>
    <definedName name="TA" localSheetId="15">#REF!</definedName>
    <definedName name="TA" localSheetId="0">#REF!</definedName>
    <definedName name="TA" localSheetId="1">#REF!</definedName>
    <definedName name="TA" localSheetId="2">#REF!</definedName>
    <definedName name="TA" localSheetId="3">#REF!</definedName>
    <definedName name="TA" localSheetId="4">#REF!</definedName>
    <definedName name="T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5" i="48" l="1"/>
  <c r="I16" i="48"/>
  <c r="F15" i="48"/>
  <c r="I29" i="48"/>
  <c r="I30" i="48"/>
  <c r="I31" i="48"/>
  <c r="F29" i="48"/>
  <c r="F30" i="48"/>
  <c r="F31" i="48"/>
  <c r="I91" i="48"/>
  <c r="I92" i="48"/>
  <c r="I93" i="48"/>
  <c r="F91" i="48"/>
  <c r="F92" i="48"/>
  <c r="F93" i="48"/>
  <c r="D12" i="48"/>
  <c r="F12" i="48"/>
  <c r="I12" i="48"/>
  <c r="K12" i="48"/>
  <c r="M12" i="48"/>
  <c r="R12" i="48"/>
  <c r="F13" i="48"/>
  <c r="I13" i="48"/>
  <c r="K13" i="48"/>
  <c r="M13" i="48"/>
  <c r="R13" i="48"/>
  <c r="F14" i="48"/>
  <c r="I14" i="48"/>
  <c r="K14" i="48"/>
  <c r="M14" i="48"/>
  <c r="R14" i="48"/>
  <c r="K15" i="48"/>
  <c r="M15" i="48"/>
  <c r="R15" i="48"/>
  <c r="F16" i="48"/>
  <c r="K16" i="48"/>
  <c r="M16" i="48"/>
  <c r="R16" i="48"/>
  <c r="F17" i="48"/>
  <c r="I17" i="48"/>
  <c r="K17" i="48"/>
  <c r="M17" i="48"/>
  <c r="R17" i="48"/>
  <c r="F18" i="48"/>
  <c r="I18" i="48"/>
  <c r="K18" i="48"/>
  <c r="M18" i="48"/>
  <c r="R18" i="48"/>
  <c r="F19" i="48"/>
  <c r="I19" i="48"/>
  <c r="K19" i="48"/>
  <c r="M19" i="48"/>
  <c r="R19" i="48"/>
  <c r="F20" i="48"/>
  <c r="I20" i="48"/>
  <c r="K20" i="48"/>
  <c r="M20" i="48"/>
  <c r="R20" i="48"/>
  <c r="F21" i="48"/>
  <c r="I21" i="48"/>
  <c r="K21" i="48"/>
  <c r="M21" i="48"/>
  <c r="R21" i="48"/>
  <c r="F22" i="48"/>
  <c r="I22" i="48"/>
  <c r="K22" i="48"/>
  <c r="M22" i="48"/>
  <c r="R22" i="48"/>
  <c r="F23" i="48"/>
  <c r="I23" i="48"/>
  <c r="K23" i="48"/>
  <c r="M23" i="48"/>
  <c r="R23" i="48"/>
  <c r="F24" i="48"/>
  <c r="I24" i="48"/>
  <c r="K24" i="48"/>
  <c r="M24" i="48"/>
  <c r="R24" i="48"/>
  <c r="F25" i="48"/>
  <c r="I25" i="48"/>
  <c r="K25" i="48"/>
  <c r="M25" i="48"/>
  <c r="R25" i="48"/>
  <c r="F26" i="48"/>
  <c r="I26" i="48"/>
  <c r="K26" i="48"/>
  <c r="M26" i="48"/>
  <c r="R26" i="48"/>
  <c r="F27" i="48"/>
  <c r="I27" i="48"/>
  <c r="K27" i="48"/>
  <c r="M27" i="48"/>
  <c r="R27" i="48"/>
  <c r="F28" i="48"/>
  <c r="I28" i="48"/>
  <c r="K28" i="48"/>
  <c r="M28" i="48"/>
  <c r="R28" i="48"/>
  <c r="K29" i="48"/>
  <c r="M29" i="48"/>
  <c r="R29" i="48"/>
  <c r="K30" i="48"/>
  <c r="M30" i="48"/>
  <c r="R30" i="48"/>
  <c r="K31" i="48"/>
  <c r="M31" i="48"/>
  <c r="R31" i="48"/>
  <c r="F32" i="48"/>
  <c r="I32" i="48"/>
  <c r="K32" i="48"/>
  <c r="M32" i="48"/>
  <c r="R32" i="48"/>
  <c r="F33" i="48"/>
  <c r="I33" i="48"/>
  <c r="K33" i="48"/>
  <c r="M33" i="48"/>
  <c r="R33" i="48"/>
  <c r="F34" i="48"/>
  <c r="I34" i="48"/>
  <c r="K34" i="48"/>
  <c r="M34" i="48"/>
  <c r="R34" i="48"/>
  <c r="F35" i="48"/>
  <c r="I35" i="48"/>
  <c r="K35" i="48"/>
  <c r="M35" i="48"/>
  <c r="R35" i="48"/>
  <c r="F36" i="48"/>
  <c r="I36" i="48"/>
  <c r="K36" i="48"/>
  <c r="M36" i="48"/>
  <c r="R36" i="48"/>
  <c r="F37" i="48"/>
  <c r="I37" i="48"/>
  <c r="K37" i="48"/>
  <c r="M37" i="48"/>
  <c r="R37" i="48"/>
  <c r="F38" i="48"/>
  <c r="I38" i="48"/>
  <c r="K38" i="48"/>
  <c r="M38" i="48"/>
  <c r="R38" i="48"/>
  <c r="F39" i="48"/>
  <c r="I39" i="48"/>
  <c r="K39" i="48"/>
  <c r="M39" i="48"/>
  <c r="R39" i="48"/>
  <c r="F40" i="48"/>
  <c r="I40" i="48"/>
  <c r="K40" i="48"/>
  <c r="M40" i="48"/>
  <c r="R40" i="48"/>
  <c r="F41" i="48"/>
  <c r="I41" i="48"/>
  <c r="K41" i="48"/>
  <c r="M41" i="48"/>
  <c r="R41" i="48"/>
  <c r="F42" i="48"/>
  <c r="I42" i="48"/>
  <c r="K42" i="48"/>
  <c r="M42" i="48"/>
  <c r="R42" i="48"/>
  <c r="F43" i="48"/>
  <c r="I43" i="48"/>
  <c r="K43" i="48"/>
  <c r="M43" i="48"/>
  <c r="R43" i="48"/>
  <c r="F44" i="48"/>
  <c r="I44" i="48"/>
  <c r="K44" i="48"/>
  <c r="M44" i="48"/>
  <c r="R44" i="48"/>
  <c r="F45" i="48"/>
  <c r="I45" i="48"/>
  <c r="K45" i="48"/>
  <c r="M45" i="48"/>
  <c r="R45" i="48"/>
  <c r="F46" i="48"/>
  <c r="I46" i="48"/>
  <c r="K46" i="48"/>
  <c r="M46" i="48"/>
  <c r="R46" i="48"/>
  <c r="F47" i="48"/>
  <c r="I47" i="48"/>
  <c r="K47" i="48"/>
  <c r="M47" i="48"/>
  <c r="R47" i="48"/>
  <c r="F48" i="48"/>
  <c r="I48" i="48"/>
  <c r="K48" i="48"/>
  <c r="M48" i="48"/>
  <c r="R48" i="48"/>
  <c r="F49" i="48"/>
  <c r="I49" i="48"/>
  <c r="K49" i="48"/>
  <c r="M49" i="48"/>
  <c r="R49" i="48"/>
  <c r="F50" i="48"/>
  <c r="I50" i="48"/>
  <c r="K50" i="48"/>
  <c r="M50" i="48"/>
  <c r="R50" i="48"/>
  <c r="F51" i="48"/>
  <c r="I51" i="48"/>
  <c r="K51" i="48"/>
  <c r="M51" i="48"/>
  <c r="R51" i="48"/>
  <c r="F52" i="48"/>
  <c r="I52" i="48"/>
  <c r="K52" i="48"/>
  <c r="M52" i="48"/>
  <c r="R52" i="48"/>
  <c r="F53" i="48"/>
  <c r="I53" i="48"/>
  <c r="K53" i="48"/>
  <c r="M53" i="48"/>
  <c r="R53" i="48"/>
  <c r="F54" i="48"/>
  <c r="I54" i="48"/>
  <c r="K54" i="48"/>
  <c r="M54" i="48"/>
  <c r="R54" i="48"/>
  <c r="F55" i="48"/>
  <c r="I55" i="48"/>
  <c r="K55" i="48"/>
  <c r="M55" i="48"/>
  <c r="R55" i="48"/>
  <c r="F56" i="48"/>
  <c r="I56" i="48"/>
  <c r="K56" i="48"/>
  <c r="M56" i="48"/>
  <c r="R56" i="48"/>
  <c r="F57" i="48"/>
  <c r="I57" i="48"/>
  <c r="K57" i="48"/>
  <c r="M57" i="48"/>
  <c r="R57" i="48"/>
  <c r="F58" i="48"/>
  <c r="I58" i="48"/>
  <c r="K58" i="48"/>
  <c r="M58" i="48"/>
  <c r="R58" i="48"/>
  <c r="F59" i="48"/>
  <c r="I59" i="48"/>
  <c r="K59" i="48"/>
  <c r="M59" i="48"/>
  <c r="R59" i="48"/>
  <c r="F60" i="48"/>
  <c r="I60" i="48"/>
  <c r="K60" i="48"/>
  <c r="M60" i="48"/>
  <c r="R60" i="48"/>
  <c r="F61" i="48"/>
  <c r="I61" i="48"/>
  <c r="K61" i="48"/>
  <c r="M61" i="48"/>
  <c r="R61" i="48"/>
  <c r="F62" i="48"/>
  <c r="I62" i="48"/>
  <c r="K62" i="48"/>
  <c r="M62" i="48"/>
  <c r="R62" i="48"/>
  <c r="F63" i="48"/>
  <c r="I63" i="48"/>
  <c r="K63" i="48"/>
  <c r="M63" i="48"/>
  <c r="R63" i="48"/>
  <c r="F64" i="48"/>
  <c r="I64" i="48"/>
  <c r="K64" i="48"/>
  <c r="M64" i="48"/>
  <c r="R64" i="48"/>
  <c r="F65" i="48"/>
  <c r="I65" i="48"/>
  <c r="K65" i="48"/>
  <c r="M65" i="48"/>
  <c r="R65" i="48"/>
  <c r="F66" i="48"/>
  <c r="I66" i="48"/>
  <c r="K66" i="48"/>
  <c r="M66" i="48"/>
  <c r="R66" i="48"/>
  <c r="F67" i="48"/>
  <c r="I67" i="48"/>
  <c r="K67" i="48"/>
  <c r="M67" i="48"/>
  <c r="R67" i="48"/>
  <c r="F68" i="48"/>
  <c r="I68" i="48"/>
  <c r="K68" i="48"/>
  <c r="M68" i="48"/>
  <c r="R68" i="48"/>
  <c r="F69" i="48"/>
  <c r="I69" i="48"/>
  <c r="K69" i="48"/>
  <c r="M69" i="48"/>
  <c r="R69" i="48"/>
  <c r="F70" i="48"/>
  <c r="I70" i="48"/>
  <c r="K70" i="48"/>
  <c r="M70" i="48"/>
  <c r="R70" i="48"/>
  <c r="F71" i="48"/>
  <c r="I71" i="48"/>
  <c r="K71" i="48"/>
  <c r="M71" i="48"/>
  <c r="R71" i="48"/>
  <c r="F72" i="48"/>
  <c r="I72" i="48"/>
  <c r="K72" i="48"/>
  <c r="M72" i="48"/>
  <c r="R72" i="48"/>
  <c r="F73" i="48"/>
  <c r="I73" i="48"/>
  <c r="K73" i="48"/>
  <c r="M73" i="48"/>
  <c r="R73" i="48"/>
  <c r="F74" i="48"/>
  <c r="I74" i="48"/>
  <c r="K74" i="48"/>
  <c r="M74" i="48"/>
  <c r="R74" i="48"/>
  <c r="F75" i="48"/>
  <c r="I75" i="48"/>
  <c r="K75" i="48"/>
  <c r="M75" i="48"/>
  <c r="R75" i="48"/>
  <c r="F76" i="48"/>
  <c r="I76" i="48"/>
  <c r="K76" i="48"/>
  <c r="M76" i="48"/>
  <c r="R76" i="48"/>
  <c r="F77" i="48"/>
  <c r="I77" i="48"/>
  <c r="K77" i="48"/>
  <c r="M77" i="48"/>
  <c r="R77" i="48"/>
  <c r="F78" i="48"/>
  <c r="I78" i="48"/>
  <c r="K78" i="48"/>
  <c r="M78" i="48"/>
  <c r="R78" i="48"/>
  <c r="F79" i="48"/>
  <c r="I79" i="48"/>
  <c r="K79" i="48"/>
  <c r="M79" i="48"/>
  <c r="R79" i="48"/>
  <c r="F80" i="48"/>
  <c r="I80" i="48"/>
  <c r="K80" i="48"/>
  <c r="M80" i="48"/>
  <c r="R80" i="48"/>
  <c r="F81" i="48"/>
  <c r="I81" i="48"/>
  <c r="K81" i="48"/>
  <c r="M81" i="48"/>
  <c r="R81" i="48"/>
  <c r="F82" i="48"/>
  <c r="I82" i="48"/>
  <c r="K82" i="48"/>
  <c r="M82" i="48"/>
  <c r="R82" i="48"/>
  <c r="F83" i="48"/>
  <c r="I83" i="48"/>
  <c r="K83" i="48"/>
  <c r="M83" i="48"/>
  <c r="R83" i="48"/>
  <c r="F84" i="48"/>
  <c r="I84" i="48"/>
  <c r="K84" i="48"/>
  <c r="M84" i="48"/>
  <c r="R84" i="48"/>
  <c r="F85" i="48"/>
  <c r="I85" i="48"/>
  <c r="K85" i="48"/>
  <c r="M85" i="48"/>
  <c r="R85" i="48"/>
  <c r="F86" i="48"/>
  <c r="I86" i="48"/>
  <c r="K86" i="48"/>
  <c r="M86" i="48"/>
  <c r="R86" i="48"/>
  <c r="F87" i="48"/>
  <c r="I87" i="48"/>
  <c r="K87" i="48"/>
  <c r="M87" i="48"/>
  <c r="R87" i="48"/>
  <c r="F88" i="48"/>
  <c r="I88" i="48"/>
  <c r="K88" i="48"/>
  <c r="M88" i="48"/>
  <c r="R88" i="48"/>
  <c r="F89" i="48"/>
  <c r="I89" i="48"/>
  <c r="K89" i="48"/>
  <c r="M89" i="48"/>
  <c r="R89" i="48"/>
  <c r="F90" i="48"/>
  <c r="I90" i="48"/>
  <c r="K90" i="48"/>
  <c r="M90" i="48"/>
  <c r="R90" i="48"/>
  <c r="K91" i="48"/>
  <c r="M91" i="48"/>
  <c r="R91" i="48"/>
  <c r="K92" i="48"/>
  <c r="M92" i="48"/>
  <c r="R92" i="48"/>
  <c r="K93" i="48"/>
  <c r="M93" i="48"/>
  <c r="R93" i="48"/>
  <c r="F94" i="48"/>
  <c r="I94" i="48"/>
  <c r="K94" i="48"/>
  <c r="M94" i="48"/>
  <c r="R94" i="48"/>
  <c r="F95" i="48"/>
  <c r="I95" i="48"/>
  <c r="K95" i="48"/>
  <c r="M95" i="48"/>
  <c r="R95" i="48"/>
  <c r="F96" i="48"/>
  <c r="I96" i="48"/>
  <c r="K96" i="48"/>
  <c r="M96" i="48"/>
  <c r="R96" i="48"/>
  <c r="F97" i="48"/>
  <c r="I97" i="48"/>
  <c r="K97" i="48"/>
  <c r="M97" i="48"/>
  <c r="R97" i="48"/>
  <c r="F98" i="48"/>
  <c r="I98" i="48"/>
  <c r="K98" i="48"/>
  <c r="M98" i="48"/>
  <c r="R98" i="48"/>
  <c r="F99" i="48"/>
  <c r="I99" i="48"/>
  <c r="K99" i="48"/>
  <c r="M99" i="48"/>
  <c r="R99" i="48"/>
  <c r="F100" i="48"/>
  <c r="I100" i="48"/>
  <c r="K100" i="48"/>
  <c r="M100" i="48"/>
  <c r="R100" i="48"/>
  <c r="F101" i="48"/>
  <c r="I101" i="48"/>
  <c r="K101" i="48"/>
  <c r="M101" i="48"/>
  <c r="R101" i="48"/>
  <c r="F102" i="48"/>
  <c r="I102" i="48"/>
  <c r="K102" i="48"/>
  <c r="M102" i="48"/>
  <c r="R102" i="48"/>
  <c r="F103" i="48"/>
  <c r="I103" i="48"/>
  <c r="K103" i="48"/>
  <c r="M103" i="48"/>
  <c r="R103" i="48"/>
  <c r="F104" i="48"/>
  <c r="I104" i="48"/>
  <c r="K104" i="48"/>
  <c r="M104" i="48"/>
  <c r="R104" i="48"/>
  <c r="K56" i="10"/>
  <c r="I16" i="10"/>
  <c r="I20" i="10"/>
  <c r="I42" i="10"/>
  <c r="F16" i="10"/>
  <c r="F42" i="10"/>
  <c r="F20" i="10"/>
  <c r="AN49" i="44" l="1"/>
  <c r="AN45" i="44"/>
  <c r="AN38" i="44"/>
  <c r="AN25" i="44"/>
  <c r="AN14" i="44"/>
  <c r="AN12" i="44"/>
  <c r="AN10" i="44"/>
  <c r="R46" i="7"/>
  <c r="K46" i="7"/>
  <c r="K47" i="7"/>
  <c r="M46" i="7"/>
  <c r="M47" i="7"/>
  <c r="I46" i="7"/>
  <c r="I47" i="7"/>
  <c r="F46" i="7"/>
  <c r="F47"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23" i="23" l="1"/>
  <c r="H25" i="23"/>
  <c r="I59" i="16" l="1"/>
  <c r="I60" i="16"/>
  <c r="I61" i="16"/>
  <c r="I62" i="16"/>
  <c r="I63" i="16"/>
  <c r="I64" i="16"/>
  <c r="E66" i="16"/>
  <c r="F13" i="39" l="1"/>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E190" i="39"/>
  <c r="F27" i="17" l="1"/>
  <c r="R12" i="21" l="1"/>
  <c r="K13" i="38"/>
  <c r="K14" i="38"/>
  <c r="K15" i="38"/>
  <c r="K16" i="38"/>
  <c r="K17" i="38"/>
  <c r="K18" i="38"/>
  <c r="K19" i="38"/>
  <c r="K20" i="38"/>
  <c r="K21" i="38"/>
  <c r="K22" i="38"/>
  <c r="K23" i="38"/>
  <c r="K24" i="38"/>
  <c r="K25" i="38"/>
  <c r="K26" i="38"/>
  <c r="K27" i="38"/>
  <c r="K28" i="38"/>
  <c r="K29" i="38"/>
  <c r="K30" i="38"/>
  <c r="K31" i="38"/>
  <c r="K32" i="38"/>
  <c r="K33" i="38"/>
  <c r="K34" i="38"/>
  <c r="K35" i="38"/>
  <c r="K36" i="38"/>
  <c r="K37" i="38"/>
  <c r="K38" i="38"/>
  <c r="K39" i="38"/>
  <c r="K40" i="38"/>
  <c r="K41" i="38"/>
  <c r="K42" i="38"/>
  <c r="K43" i="38"/>
  <c r="K44" i="38"/>
  <c r="K45" i="38"/>
  <c r="K46" i="38"/>
  <c r="K47" i="38"/>
  <c r="K48" i="38"/>
  <c r="K49" i="38"/>
  <c r="K50" i="38"/>
  <c r="K51" i="38"/>
  <c r="K52" i="38"/>
  <c r="K53" i="38"/>
  <c r="K54" i="38"/>
  <c r="K55" i="38"/>
  <c r="K56" i="38"/>
  <c r="K57" i="38"/>
  <c r="K58" i="38"/>
  <c r="K59" i="38"/>
  <c r="K60" i="38"/>
  <c r="K61" i="38"/>
  <c r="K62" i="38"/>
  <c r="K63" i="38"/>
  <c r="K64" i="38"/>
  <c r="K65" i="38"/>
  <c r="K66" i="38"/>
  <c r="K67" i="38"/>
  <c r="K68" i="38"/>
  <c r="K69" i="38"/>
  <c r="K70" i="38"/>
  <c r="K71" i="38"/>
  <c r="K72" i="38"/>
  <c r="K73" i="38"/>
  <c r="K74" i="38"/>
  <c r="K75" i="38"/>
  <c r="K76" i="38"/>
  <c r="K77" i="38"/>
  <c r="K78" i="38"/>
  <c r="K79" i="38"/>
  <c r="K80" i="38"/>
  <c r="K81" i="38"/>
  <c r="K82" i="38"/>
  <c r="K83" i="38"/>
  <c r="K84" i="38"/>
  <c r="K85" i="38"/>
  <c r="K86" i="38"/>
  <c r="K87" i="38"/>
  <c r="K88" i="38"/>
  <c r="K89" i="38"/>
  <c r="K90" i="38"/>
  <c r="K91" i="38"/>
  <c r="K92" i="38"/>
  <c r="K93" i="38"/>
  <c r="K94" i="38"/>
  <c r="K95" i="38"/>
  <c r="K96" i="38"/>
  <c r="K97" i="38"/>
  <c r="K98" i="38"/>
  <c r="K99" i="38"/>
  <c r="K100" i="38"/>
  <c r="K101" i="38"/>
  <c r="K102" i="38"/>
  <c r="K103" i="38"/>
  <c r="K104" i="38"/>
  <c r="K105" i="38"/>
  <c r="K106" i="38"/>
  <c r="K107" i="38"/>
  <c r="K108" i="38"/>
  <c r="K109" i="38"/>
  <c r="K110" i="38"/>
  <c r="K111" i="38"/>
  <c r="K112" i="38"/>
  <c r="K113" i="38"/>
  <c r="K114" i="38"/>
  <c r="K115" i="38"/>
  <c r="K116" i="38"/>
  <c r="K117" i="38"/>
  <c r="K118" i="38"/>
  <c r="K119" i="38"/>
  <c r="K120" i="38"/>
  <c r="K121" i="38"/>
  <c r="K122" i="38"/>
  <c r="K123" i="38"/>
  <c r="K124" i="38"/>
  <c r="K125" i="38"/>
  <c r="K126" i="38"/>
  <c r="K127" i="38"/>
  <c r="K128" i="38"/>
  <c r="K129" i="38"/>
  <c r="K130" i="38"/>
  <c r="K131" i="38"/>
  <c r="K132" i="38"/>
  <c r="K133" i="38"/>
  <c r="K134" i="38"/>
  <c r="K135" i="38"/>
  <c r="K136" i="38"/>
  <c r="K137" i="38"/>
  <c r="K138" i="38"/>
  <c r="K139" i="38"/>
  <c r="K140" i="38"/>
  <c r="K141" i="38"/>
  <c r="K142" i="38"/>
  <c r="K143" i="38"/>
  <c r="K144" i="38"/>
  <c r="K145" i="38"/>
  <c r="K146" i="38"/>
  <c r="K147" i="38"/>
  <c r="K148" i="38"/>
  <c r="K149" i="38"/>
  <c r="K150" i="38"/>
  <c r="K151" i="38"/>
  <c r="K152" i="38"/>
  <c r="K153" i="38"/>
  <c r="K154" i="38"/>
  <c r="K155" i="38"/>
  <c r="K156" i="38"/>
  <c r="K157" i="38"/>
  <c r="K158" i="38"/>
  <c r="K159" i="38"/>
  <c r="K160" i="38"/>
  <c r="K161" i="38"/>
  <c r="K162" i="38"/>
  <c r="K163" i="38"/>
  <c r="K164" i="38"/>
  <c r="K165" i="38"/>
  <c r="K166" i="38"/>
  <c r="K167" i="38"/>
  <c r="K168" i="38"/>
  <c r="K169" i="38"/>
  <c r="K170" i="38"/>
  <c r="K171" i="38"/>
  <c r="K172" i="38"/>
  <c r="K173" i="38"/>
  <c r="K174" i="38"/>
  <c r="K175" i="38"/>
  <c r="K176" i="38"/>
  <c r="K177" i="38"/>
  <c r="K178" i="38"/>
  <c r="K179" i="38"/>
  <c r="K180" i="38"/>
  <c r="K181" i="38"/>
  <c r="K182" i="38"/>
  <c r="I13" i="38"/>
  <c r="I14" i="38"/>
  <c r="I15" i="38"/>
  <c r="I16" i="38"/>
  <c r="I17" i="38"/>
  <c r="I18" i="38"/>
  <c r="I19" i="38"/>
  <c r="I20" i="38"/>
  <c r="I21" i="38"/>
  <c r="I22" i="38"/>
  <c r="I23" i="38"/>
  <c r="I24" i="38"/>
  <c r="I25" i="38"/>
  <c r="I26" i="38"/>
  <c r="I27" i="38"/>
  <c r="I28" i="38"/>
  <c r="I29" i="38"/>
  <c r="I30" i="38"/>
  <c r="I31" i="38"/>
  <c r="I32" i="38"/>
  <c r="I33" i="38"/>
  <c r="I34" i="38"/>
  <c r="I35" i="38"/>
  <c r="I36" i="38"/>
  <c r="I37" i="38"/>
  <c r="I38" i="38"/>
  <c r="I39" i="38"/>
  <c r="I40" i="38"/>
  <c r="I41" i="38"/>
  <c r="I42" i="38"/>
  <c r="I43" i="38"/>
  <c r="I44" i="38"/>
  <c r="I45" i="38"/>
  <c r="I46" i="38"/>
  <c r="I47" i="38"/>
  <c r="I48" i="38"/>
  <c r="I49" i="38"/>
  <c r="I50" i="38"/>
  <c r="I51" i="38"/>
  <c r="I52" i="38"/>
  <c r="I53" i="38"/>
  <c r="I54" i="38"/>
  <c r="I55" i="38"/>
  <c r="I56" i="38"/>
  <c r="I57" i="38"/>
  <c r="I58" i="38"/>
  <c r="I59" i="38"/>
  <c r="I60" i="38"/>
  <c r="I61" i="38"/>
  <c r="I62" i="38"/>
  <c r="I63" i="38"/>
  <c r="I64" i="38"/>
  <c r="I65" i="38"/>
  <c r="I66" i="38"/>
  <c r="I67" i="38"/>
  <c r="I68" i="38"/>
  <c r="I69" i="38"/>
  <c r="I70" i="38"/>
  <c r="I71" i="38"/>
  <c r="I72" i="38"/>
  <c r="I73" i="38"/>
  <c r="I74" i="38"/>
  <c r="I75" i="38"/>
  <c r="I76" i="38"/>
  <c r="I77" i="38"/>
  <c r="I78" i="38"/>
  <c r="I79" i="38"/>
  <c r="I80" i="38"/>
  <c r="I81" i="38"/>
  <c r="I82" i="38"/>
  <c r="I83" i="38"/>
  <c r="I84" i="38"/>
  <c r="I85" i="38"/>
  <c r="I86" i="38"/>
  <c r="I87" i="38"/>
  <c r="I88" i="38"/>
  <c r="I89" i="38"/>
  <c r="I90" i="38"/>
  <c r="I91" i="38"/>
  <c r="I92" i="38"/>
  <c r="I93" i="38"/>
  <c r="I94" i="38"/>
  <c r="I95" i="38"/>
  <c r="I96" i="38"/>
  <c r="I97" i="38"/>
  <c r="I98" i="38"/>
  <c r="I99" i="38"/>
  <c r="I100" i="38"/>
  <c r="I101" i="38"/>
  <c r="I102" i="38"/>
  <c r="I103" i="38"/>
  <c r="I104" i="38"/>
  <c r="I105" i="38"/>
  <c r="I106" i="38"/>
  <c r="I107" i="38"/>
  <c r="I108" i="38"/>
  <c r="I109" i="38"/>
  <c r="I110" i="38"/>
  <c r="I111" i="38"/>
  <c r="I112" i="38"/>
  <c r="I113" i="38"/>
  <c r="I114" i="38"/>
  <c r="I115" i="38"/>
  <c r="I116" i="38"/>
  <c r="I117" i="38"/>
  <c r="I118" i="38"/>
  <c r="I119" i="38"/>
  <c r="I120" i="38"/>
  <c r="I121" i="38"/>
  <c r="I122" i="38"/>
  <c r="I123" i="38"/>
  <c r="I124" i="38"/>
  <c r="I125" i="38"/>
  <c r="I126" i="38"/>
  <c r="I127" i="38"/>
  <c r="I128" i="38"/>
  <c r="I129" i="38"/>
  <c r="I130" i="38"/>
  <c r="I131" i="38"/>
  <c r="I132" i="38"/>
  <c r="I133" i="38"/>
  <c r="I134" i="38"/>
  <c r="I135" i="38"/>
  <c r="I136" i="38"/>
  <c r="I137" i="38"/>
  <c r="I138" i="38"/>
  <c r="I139" i="38"/>
  <c r="I140" i="38"/>
  <c r="I141" i="38"/>
  <c r="I142" i="38"/>
  <c r="I143" i="38"/>
  <c r="I144" i="38"/>
  <c r="I145" i="38"/>
  <c r="I146" i="38"/>
  <c r="I147" i="38"/>
  <c r="I148" i="38"/>
  <c r="I149" i="38"/>
  <c r="I150" i="38"/>
  <c r="I151" i="38"/>
  <c r="I152" i="38"/>
  <c r="I153" i="38"/>
  <c r="I154" i="38"/>
  <c r="I155" i="38"/>
  <c r="I156" i="38"/>
  <c r="I157" i="38"/>
  <c r="I158" i="38"/>
  <c r="I159" i="38"/>
  <c r="I160" i="38"/>
  <c r="I161" i="38"/>
  <c r="I162" i="38"/>
  <c r="I163" i="38"/>
  <c r="I164" i="38"/>
  <c r="I165" i="38"/>
  <c r="I166" i="38"/>
  <c r="I167" i="38"/>
  <c r="I168" i="38"/>
  <c r="I169" i="38"/>
  <c r="I170" i="38"/>
  <c r="I171" i="38"/>
  <c r="I172" i="38"/>
  <c r="I173" i="38"/>
  <c r="I174" i="38"/>
  <c r="I175" i="38"/>
  <c r="I176" i="38"/>
  <c r="I177" i="38"/>
  <c r="I178" i="38"/>
  <c r="I179" i="38"/>
  <c r="I180" i="38"/>
  <c r="I181" i="38"/>
  <c r="I182" i="38"/>
  <c r="F13" i="38"/>
  <c r="F14" i="38"/>
  <c r="F15" i="38"/>
  <c r="F16" i="38"/>
  <c r="F17" i="38"/>
  <c r="F18" i="38"/>
  <c r="F19" i="38"/>
  <c r="F20" i="38"/>
  <c r="F21" i="38"/>
  <c r="F22" i="38"/>
  <c r="F23" i="38"/>
  <c r="F24" i="38"/>
  <c r="F25" i="38"/>
  <c r="F26" i="38"/>
  <c r="F27" i="38"/>
  <c r="F28" i="38"/>
  <c r="F29" i="38"/>
  <c r="F30" i="38"/>
  <c r="F31" i="38"/>
  <c r="F32" i="38"/>
  <c r="F33" i="38"/>
  <c r="F34" i="38"/>
  <c r="F35" i="38"/>
  <c r="F36" i="38"/>
  <c r="F37" i="38"/>
  <c r="F38" i="38"/>
  <c r="F39" i="38"/>
  <c r="F40" i="38"/>
  <c r="F41" i="38"/>
  <c r="F42" i="38"/>
  <c r="F43" i="38"/>
  <c r="F44" i="38"/>
  <c r="F45" i="38"/>
  <c r="F46" i="38"/>
  <c r="F47" i="38"/>
  <c r="F48" i="38"/>
  <c r="F49" i="38"/>
  <c r="F50" i="38"/>
  <c r="F51" i="38"/>
  <c r="F52" i="38"/>
  <c r="F53" i="38"/>
  <c r="F54" i="38"/>
  <c r="F55" i="38"/>
  <c r="F56" i="38"/>
  <c r="F57" i="38"/>
  <c r="F58" i="38"/>
  <c r="F59" i="38"/>
  <c r="F60" i="38"/>
  <c r="F61" i="38"/>
  <c r="F62" i="38"/>
  <c r="F63" i="38"/>
  <c r="F64" i="38"/>
  <c r="F65" i="38"/>
  <c r="F66" i="38"/>
  <c r="F67" i="38"/>
  <c r="F68" i="38"/>
  <c r="F69" i="38"/>
  <c r="F70" i="38"/>
  <c r="F71" i="38"/>
  <c r="F72" i="38"/>
  <c r="F73" i="38"/>
  <c r="F74" i="38"/>
  <c r="F75" i="38"/>
  <c r="F76" i="38"/>
  <c r="F77" i="38"/>
  <c r="F78" i="38"/>
  <c r="F79" i="38"/>
  <c r="F80" i="38"/>
  <c r="F81" i="38"/>
  <c r="F82" i="38"/>
  <c r="F83" i="38"/>
  <c r="F84" i="38"/>
  <c r="F85" i="38"/>
  <c r="F86" i="38"/>
  <c r="F87" i="38"/>
  <c r="F88" i="38"/>
  <c r="F89" i="38"/>
  <c r="F90" i="38"/>
  <c r="F91" i="38"/>
  <c r="F92" i="38"/>
  <c r="F93" i="38"/>
  <c r="F94" i="38"/>
  <c r="F95" i="38"/>
  <c r="F96" i="38"/>
  <c r="F97" i="38"/>
  <c r="F98" i="38"/>
  <c r="F99" i="38"/>
  <c r="F100" i="38"/>
  <c r="F101" i="38"/>
  <c r="F102" i="38"/>
  <c r="F103" i="38"/>
  <c r="F104" i="38"/>
  <c r="F105" i="38"/>
  <c r="F106" i="38"/>
  <c r="F107" i="38"/>
  <c r="F108" i="38"/>
  <c r="F109" i="38"/>
  <c r="F110" i="38"/>
  <c r="F111" i="38"/>
  <c r="F112" i="38"/>
  <c r="F113" i="38"/>
  <c r="F114" i="38"/>
  <c r="F115" i="38"/>
  <c r="F116" i="38"/>
  <c r="F117" i="38"/>
  <c r="F118" i="38"/>
  <c r="F119" i="38"/>
  <c r="F120" i="38"/>
  <c r="F121" i="38"/>
  <c r="F122" i="38"/>
  <c r="F123" i="38"/>
  <c r="F124" i="38"/>
  <c r="F125" i="38"/>
  <c r="F126" i="38"/>
  <c r="F127" i="38"/>
  <c r="F128" i="38"/>
  <c r="F129" i="38"/>
  <c r="F130" i="38"/>
  <c r="F131" i="38"/>
  <c r="F132" i="38"/>
  <c r="F133" i="38"/>
  <c r="F134" i="38"/>
  <c r="F135" i="38"/>
  <c r="F136" i="38"/>
  <c r="F137" i="38"/>
  <c r="F138" i="38"/>
  <c r="F139" i="38"/>
  <c r="F140" i="38"/>
  <c r="F141" i="38"/>
  <c r="F142" i="38"/>
  <c r="F143" i="38"/>
  <c r="F144" i="38"/>
  <c r="F145" i="38"/>
  <c r="F146" i="38"/>
  <c r="F147" i="38"/>
  <c r="F148" i="38"/>
  <c r="F149" i="38"/>
  <c r="F150" i="38"/>
  <c r="F151" i="38"/>
  <c r="F152" i="38"/>
  <c r="F153" i="38"/>
  <c r="F154" i="38"/>
  <c r="F155" i="38"/>
  <c r="F156" i="38"/>
  <c r="F157" i="38"/>
  <c r="F158" i="38"/>
  <c r="F159" i="38"/>
  <c r="F160" i="38"/>
  <c r="F161" i="38"/>
  <c r="F162" i="38"/>
  <c r="F163" i="38"/>
  <c r="F164" i="38"/>
  <c r="F165" i="38"/>
  <c r="F166" i="38"/>
  <c r="F167" i="38"/>
  <c r="F168" i="38"/>
  <c r="F169" i="38"/>
  <c r="F170" i="38"/>
  <c r="F171" i="38"/>
  <c r="F172" i="38"/>
  <c r="F173" i="38"/>
  <c r="F174" i="38"/>
  <c r="F175" i="38"/>
  <c r="F176" i="38"/>
  <c r="F177" i="38"/>
  <c r="F178" i="38"/>
  <c r="F179" i="38"/>
  <c r="F180" i="38"/>
  <c r="F181" i="38"/>
  <c r="F182" i="38"/>
  <c r="F12" i="38"/>
  <c r="E50" i="12" l="1"/>
  <c r="C66" i="16" l="1"/>
  <c r="C67" i="16"/>
  <c r="I24" i="16"/>
  <c r="C68" i="16" l="1"/>
  <c r="I13" i="39" l="1"/>
  <c r="I14" i="39"/>
  <c r="I15" i="39"/>
  <c r="I16" i="39"/>
  <c r="I17" i="39"/>
  <c r="I18" i="39"/>
  <c r="I19" i="39"/>
  <c r="I20" i="39"/>
  <c r="I21" i="39"/>
  <c r="I22" i="39"/>
  <c r="I23" i="39"/>
  <c r="I24" i="39"/>
  <c r="I25" i="39"/>
  <c r="I26" i="39"/>
  <c r="I27" i="39"/>
  <c r="I28" i="39"/>
  <c r="I29" i="39"/>
  <c r="I30" i="39"/>
  <c r="I31" i="39"/>
  <c r="I32" i="39"/>
  <c r="I33" i="39"/>
  <c r="I34" i="39"/>
  <c r="I35" i="39"/>
  <c r="I36" i="39"/>
  <c r="I37" i="39"/>
  <c r="I38" i="39"/>
  <c r="I39" i="39"/>
  <c r="I40" i="39"/>
  <c r="I41" i="39"/>
  <c r="I42" i="39"/>
  <c r="I43" i="39"/>
  <c r="I44" i="39"/>
  <c r="I45" i="39"/>
  <c r="I46" i="39"/>
  <c r="I47" i="39"/>
  <c r="I48" i="39"/>
  <c r="I49" i="39"/>
  <c r="I50" i="39"/>
  <c r="I51" i="39"/>
  <c r="I52" i="39"/>
  <c r="I53" i="39"/>
  <c r="I54" i="39"/>
  <c r="I55" i="39"/>
  <c r="I56" i="39"/>
  <c r="I57" i="39"/>
  <c r="I58" i="39"/>
  <c r="I59" i="39"/>
  <c r="I60" i="39"/>
  <c r="I61" i="39"/>
  <c r="I62" i="39"/>
  <c r="I63" i="39"/>
  <c r="I64" i="39"/>
  <c r="I65" i="39"/>
  <c r="I66" i="39"/>
  <c r="I67" i="39"/>
  <c r="I68" i="39"/>
  <c r="I69" i="39"/>
  <c r="I70" i="39"/>
  <c r="I71" i="39"/>
  <c r="I72" i="39"/>
  <c r="I73" i="39"/>
  <c r="I74" i="39"/>
  <c r="I75" i="39"/>
  <c r="I76" i="39"/>
  <c r="I77" i="39"/>
  <c r="I78" i="39"/>
  <c r="I79" i="39"/>
  <c r="I80" i="39"/>
  <c r="I81" i="39"/>
  <c r="I82" i="39"/>
  <c r="I83" i="39"/>
  <c r="I84" i="39"/>
  <c r="I85" i="39"/>
  <c r="I86" i="39"/>
  <c r="I87" i="39"/>
  <c r="I88" i="39"/>
  <c r="I89" i="39"/>
  <c r="I90" i="39"/>
  <c r="I91" i="39"/>
  <c r="I92" i="39"/>
  <c r="I93" i="39"/>
  <c r="I94" i="39"/>
  <c r="I95" i="39"/>
  <c r="I96" i="39"/>
  <c r="I97" i="39"/>
  <c r="I98" i="39"/>
  <c r="I99" i="39"/>
  <c r="I100" i="39"/>
  <c r="I101" i="39"/>
  <c r="I102" i="39"/>
  <c r="I103" i="39"/>
  <c r="I104" i="39"/>
  <c r="I105" i="39"/>
  <c r="I106" i="39"/>
  <c r="I107" i="39"/>
  <c r="I108" i="39"/>
  <c r="I109" i="39"/>
  <c r="I110" i="39"/>
  <c r="I111" i="39"/>
  <c r="I112" i="39"/>
  <c r="I113" i="39"/>
  <c r="I114" i="39"/>
  <c r="I115" i="39"/>
  <c r="I116" i="39"/>
  <c r="I117" i="39"/>
  <c r="I118" i="39"/>
  <c r="I119" i="39"/>
  <c r="I120" i="39"/>
  <c r="I121" i="39"/>
  <c r="I122" i="39"/>
  <c r="I123" i="39"/>
  <c r="I124" i="39"/>
  <c r="I125" i="39"/>
  <c r="I126" i="39"/>
  <c r="I127" i="39"/>
  <c r="I128" i="39"/>
  <c r="I129" i="39"/>
  <c r="I130" i="39"/>
  <c r="I131" i="39"/>
  <c r="I132" i="39"/>
  <c r="I133" i="39"/>
  <c r="I134" i="39"/>
  <c r="I135" i="39"/>
  <c r="I136" i="39"/>
  <c r="I137" i="39"/>
  <c r="I138" i="39"/>
  <c r="I139" i="39"/>
  <c r="I140" i="39"/>
  <c r="I141" i="39"/>
  <c r="I142" i="39"/>
  <c r="I143" i="39"/>
  <c r="I144" i="39"/>
  <c r="I145" i="39"/>
  <c r="I146" i="39"/>
  <c r="I147" i="39"/>
  <c r="I148" i="39"/>
  <c r="I149" i="39"/>
  <c r="I150" i="39"/>
  <c r="I151" i="39"/>
  <c r="I152" i="39"/>
  <c r="I153" i="39"/>
  <c r="I154" i="39"/>
  <c r="I155" i="39"/>
  <c r="I156" i="39"/>
  <c r="I157" i="39"/>
  <c r="I158" i="39"/>
  <c r="I159" i="39"/>
  <c r="I160" i="39"/>
  <c r="I161" i="39"/>
  <c r="I162" i="39"/>
  <c r="I163" i="39"/>
  <c r="I164" i="39"/>
  <c r="I165" i="39"/>
  <c r="I166" i="39"/>
  <c r="I167" i="39"/>
  <c r="I168" i="39"/>
  <c r="I169" i="39"/>
  <c r="I170" i="39"/>
  <c r="I171" i="39"/>
  <c r="I172" i="39"/>
  <c r="I173" i="39"/>
  <c r="I174" i="39"/>
  <c r="I175" i="39"/>
  <c r="I176" i="39"/>
  <c r="I177" i="39"/>
  <c r="I178" i="39"/>
  <c r="I179" i="39"/>
  <c r="I180" i="39"/>
  <c r="I181" i="39"/>
  <c r="I182" i="39"/>
  <c r="I183" i="39"/>
  <c r="I184" i="39"/>
  <c r="I185" i="39"/>
  <c r="I186" i="39"/>
  <c r="I187" i="39"/>
  <c r="I188" i="39"/>
  <c r="K14" i="39"/>
  <c r="K15" i="39"/>
  <c r="K16" i="39"/>
  <c r="K17" i="39"/>
  <c r="K18" i="39"/>
  <c r="K19" i="39"/>
  <c r="K20" i="39"/>
  <c r="K21" i="39"/>
  <c r="K22" i="39"/>
  <c r="K23" i="39"/>
  <c r="K24" i="39"/>
  <c r="K25" i="39"/>
  <c r="K26" i="39"/>
  <c r="K27" i="39"/>
  <c r="K28" i="39"/>
  <c r="K29" i="39"/>
  <c r="K30" i="39"/>
  <c r="K31" i="39"/>
  <c r="K32" i="39"/>
  <c r="K33" i="39"/>
  <c r="K34" i="39"/>
  <c r="K35" i="39"/>
  <c r="K36" i="39"/>
  <c r="K37" i="39"/>
  <c r="K38" i="39"/>
  <c r="K39" i="39"/>
  <c r="K40" i="39"/>
  <c r="K41" i="39"/>
  <c r="K42" i="39"/>
  <c r="K43" i="39"/>
  <c r="K44" i="39"/>
  <c r="K45" i="39"/>
  <c r="K46" i="39"/>
  <c r="K47" i="39"/>
  <c r="K48" i="39"/>
  <c r="K49" i="39"/>
  <c r="K50" i="39"/>
  <c r="K51" i="39"/>
  <c r="K52" i="39"/>
  <c r="K53" i="39"/>
  <c r="K54" i="39"/>
  <c r="K55" i="39"/>
  <c r="K56" i="39"/>
  <c r="K57" i="39"/>
  <c r="K58" i="39"/>
  <c r="K59" i="39"/>
  <c r="K60" i="39"/>
  <c r="K61" i="39"/>
  <c r="K62" i="39"/>
  <c r="K63" i="39"/>
  <c r="K64" i="39"/>
  <c r="K65" i="39"/>
  <c r="K66" i="39"/>
  <c r="K67" i="39"/>
  <c r="K68" i="39"/>
  <c r="K69" i="39"/>
  <c r="K70" i="39"/>
  <c r="K71" i="39"/>
  <c r="K72" i="39"/>
  <c r="K73" i="39"/>
  <c r="K74" i="39"/>
  <c r="K75" i="39"/>
  <c r="K76" i="39"/>
  <c r="K77" i="39"/>
  <c r="K78" i="39"/>
  <c r="K79" i="39"/>
  <c r="K80" i="39"/>
  <c r="K81" i="39"/>
  <c r="K82" i="39"/>
  <c r="K83" i="39"/>
  <c r="K84" i="39"/>
  <c r="K85" i="39"/>
  <c r="K86" i="39"/>
  <c r="K87" i="39"/>
  <c r="K88" i="39"/>
  <c r="K89" i="39"/>
  <c r="K90" i="39"/>
  <c r="K91" i="39"/>
  <c r="K92" i="39"/>
  <c r="K93" i="39"/>
  <c r="K94" i="39"/>
  <c r="K95" i="39"/>
  <c r="K96" i="39"/>
  <c r="K97" i="39"/>
  <c r="K98" i="39"/>
  <c r="K99" i="39"/>
  <c r="K100" i="39"/>
  <c r="K101" i="39"/>
  <c r="K102" i="39"/>
  <c r="K103" i="39"/>
  <c r="K104" i="39"/>
  <c r="K105" i="39"/>
  <c r="K106" i="39"/>
  <c r="K107" i="39"/>
  <c r="K108" i="39"/>
  <c r="K109" i="39"/>
  <c r="K110" i="39"/>
  <c r="K111" i="39"/>
  <c r="K112" i="39"/>
  <c r="K113" i="39"/>
  <c r="K114" i="39"/>
  <c r="K115" i="39"/>
  <c r="K116" i="39"/>
  <c r="K117" i="39"/>
  <c r="K118" i="39"/>
  <c r="K119" i="39"/>
  <c r="K120" i="39"/>
  <c r="K121" i="39"/>
  <c r="K122" i="39"/>
  <c r="K123" i="39"/>
  <c r="K124" i="39"/>
  <c r="K125" i="39"/>
  <c r="K126" i="39"/>
  <c r="K127" i="39"/>
  <c r="K128" i="39"/>
  <c r="K129" i="39"/>
  <c r="K130" i="39"/>
  <c r="K131" i="39"/>
  <c r="K132" i="39"/>
  <c r="K133" i="39"/>
  <c r="K134" i="39"/>
  <c r="K135" i="39"/>
  <c r="K136" i="39"/>
  <c r="K137" i="39"/>
  <c r="K138" i="39"/>
  <c r="K139" i="39"/>
  <c r="K140" i="39"/>
  <c r="K141" i="39"/>
  <c r="K142" i="39"/>
  <c r="K143" i="39"/>
  <c r="K144" i="39"/>
  <c r="K145" i="39"/>
  <c r="K146" i="39"/>
  <c r="K147" i="39"/>
  <c r="K148" i="39"/>
  <c r="K149" i="39"/>
  <c r="K150" i="39"/>
  <c r="K151" i="39"/>
  <c r="K152" i="39"/>
  <c r="K153" i="39"/>
  <c r="K154" i="39"/>
  <c r="K155" i="39"/>
  <c r="K156" i="39"/>
  <c r="K157" i="39"/>
  <c r="K158" i="39"/>
  <c r="K159" i="39"/>
  <c r="K160" i="39"/>
  <c r="K161" i="39"/>
  <c r="K162" i="39"/>
  <c r="K163" i="39"/>
  <c r="K164" i="39"/>
  <c r="K165" i="39"/>
  <c r="K166" i="39"/>
  <c r="K167" i="39"/>
  <c r="K168" i="39"/>
  <c r="K169" i="39"/>
  <c r="K170" i="39"/>
  <c r="K171" i="39"/>
  <c r="K172" i="39"/>
  <c r="K173" i="39"/>
  <c r="K174" i="39"/>
  <c r="K175" i="39"/>
  <c r="K176" i="39"/>
  <c r="K177" i="39"/>
  <c r="K178" i="39"/>
  <c r="K179" i="39"/>
  <c r="K180" i="39"/>
  <c r="K181" i="39"/>
  <c r="K182" i="39"/>
  <c r="K183" i="39"/>
  <c r="K184" i="39"/>
  <c r="K185" i="39"/>
  <c r="K186" i="39"/>
  <c r="K187" i="39"/>
  <c r="K188" i="39"/>
  <c r="K13" i="39"/>
  <c r="M167" i="39"/>
  <c r="E43" i="34" l="1"/>
  <c r="H66" i="16" l="1"/>
  <c r="I13" i="20" l="1"/>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13" i="75" l="1"/>
  <c r="I14" i="75"/>
  <c r="I15" i="75"/>
  <c r="I16" i="75"/>
  <c r="I17" i="75"/>
  <c r="I18" i="75"/>
  <c r="I19" i="75"/>
  <c r="I20" i="75"/>
  <c r="I21" i="75"/>
  <c r="I22" i="75"/>
  <c r="I23" i="75"/>
  <c r="I24" i="75"/>
  <c r="I25" i="75"/>
  <c r="I26" i="75"/>
  <c r="I27" i="75"/>
  <c r="I28" i="75"/>
  <c r="I29" i="75"/>
  <c r="I30" i="75"/>
  <c r="I31" i="75"/>
  <c r="I32" i="75"/>
  <c r="I33" i="75"/>
  <c r="I34" i="75"/>
  <c r="I35" i="75"/>
  <c r="I36" i="75"/>
  <c r="I37" i="75"/>
  <c r="I38" i="75"/>
  <c r="I39" i="75"/>
  <c r="I40" i="75"/>
  <c r="I41" i="75"/>
  <c r="I42" i="75"/>
  <c r="I43" i="75"/>
  <c r="I44" i="75"/>
  <c r="I45" i="75"/>
  <c r="I46" i="75"/>
  <c r="I47" i="75"/>
  <c r="I48" i="75"/>
  <c r="I49" i="75"/>
  <c r="I50" i="75"/>
  <c r="I51" i="75"/>
  <c r="I52" i="75"/>
  <c r="I53" i="75"/>
  <c r="I54" i="75"/>
  <c r="I55" i="75"/>
  <c r="I56" i="75"/>
  <c r="I57" i="75"/>
  <c r="I58" i="75"/>
  <c r="I59" i="75"/>
  <c r="I60" i="75"/>
  <c r="I61" i="75"/>
  <c r="I62" i="75"/>
  <c r="I63" i="75"/>
  <c r="I64" i="75"/>
  <c r="I65" i="75"/>
  <c r="I66" i="75"/>
  <c r="I67" i="75"/>
  <c r="I68" i="75"/>
  <c r="I69" i="75"/>
  <c r="I70" i="75"/>
  <c r="I71" i="75"/>
  <c r="I72" i="75"/>
  <c r="I73" i="75"/>
  <c r="I74" i="75"/>
  <c r="I75" i="75"/>
  <c r="I76" i="75"/>
  <c r="I77" i="75"/>
  <c r="I78" i="75"/>
  <c r="I79" i="75"/>
  <c r="H81" i="75"/>
  <c r="H50" i="12" l="1"/>
  <c r="M22" i="25" l="1"/>
  <c r="M21" i="25"/>
  <c r="M20" i="25"/>
  <c r="M19" i="25"/>
  <c r="M18" i="25"/>
  <c r="M17" i="25"/>
  <c r="M16" i="25"/>
  <c r="M15" i="25"/>
  <c r="M14" i="25"/>
  <c r="M13" i="25"/>
  <c r="M12" i="25"/>
  <c r="R21" i="25"/>
  <c r="R22" i="25"/>
  <c r="L10" i="136"/>
  <c r="M10" i="136"/>
  <c r="O10" i="136" s="1"/>
  <c r="P10" i="136" s="1"/>
  <c r="N10" i="136"/>
  <c r="L11" i="136"/>
  <c r="M11" i="136"/>
  <c r="O11" i="136" s="1"/>
  <c r="P11" i="136" s="1"/>
  <c r="N11" i="136"/>
  <c r="L12" i="136"/>
  <c r="M12" i="136"/>
  <c r="O12" i="136" s="1"/>
  <c r="P12" i="136" s="1"/>
  <c r="N12" i="136"/>
  <c r="L13" i="136"/>
  <c r="M13" i="136"/>
  <c r="O13" i="136" s="1"/>
  <c r="P13" i="136" s="1"/>
  <c r="N13" i="136"/>
  <c r="L14" i="136"/>
  <c r="M14" i="136"/>
  <c r="N14" i="136"/>
  <c r="O14" i="136"/>
  <c r="P14" i="136" s="1"/>
  <c r="L15" i="136"/>
  <c r="M15" i="136"/>
  <c r="O15" i="136" s="1"/>
  <c r="P15" i="136" s="1"/>
  <c r="N15" i="136"/>
  <c r="L16" i="136"/>
  <c r="M16" i="136"/>
  <c r="O16" i="136" s="1"/>
  <c r="P16" i="136" s="1"/>
  <c r="N16" i="136"/>
  <c r="L17" i="136"/>
  <c r="M17" i="136"/>
  <c r="O17" i="136" s="1"/>
  <c r="P17" i="136" s="1"/>
  <c r="N17" i="136"/>
  <c r="L18" i="136"/>
  <c r="M18" i="136"/>
  <c r="O18" i="136" s="1"/>
  <c r="P18" i="136" s="1"/>
  <c r="N18" i="136"/>
  <c r="L19" i="136"/>
  <c r="M19" i="136"/>
  <c r="O19" i="136" s="1"/>
  <c r="P19" i="136" s="1"/>
  <c r="N19" i="136"/>
  <c r="L20" i="136"/>
  <c r="M20" i="136"/>
  <c r="O20" i="136" s="1"/>
  <c r="P20" i="136" s="1"/>
  <c r="N20" i="136"/>
  <c r="L21" i="136"/>
  <c r="M21" i="136"/>
  <c r="O21" i="136" s="1"/>
  <c r="P21" i="136" s="1"/>
  <c r="N21" i="136"/>
  <c r="L22" i="136"/>
  <c r="M22" i="136"/>
  <c r="O22" i="136" s="1"/>
  <c r="P22" i="136" s="1"/>
  <c r="N22" i="136"/>
  <c r="L23" i="136"/>
  <c r="M23" i="136"/>
  <c r="O23" i="136" s="1"/>
  <c r="P23" i="136" s="1"/>
  <c r="N23" i="136"/>
  <c r="L24" i="136"/>
  <c r="M24" i="136"/>
  <c r="N24" i="136"/>
  <c r="O24" i="136"/>
  <c r="P24" i="136" s="1"/>
  <c r="L25" i="136"/>
  <c r="M25" i="136"/>
  <c r="O25" i="136" s="1"/>
  <c r="P25" i="136" s="1"/>
  <c r="N25" i="136"/>
  <c r="L26" i="136"/>
  <c r="M26" i="136"/>
  <c r="O26" i="136" s="1"/>
  <c r="P26" i="136" s="1"/>
  <c r="N26" i="136"/>
  <c r="L27" i="136"/>
  <c r="M27" i="136"/>
  <c r="O27" i="136" s="1"/>
  <c r="P27" i="136" s="1"/>
  <c r="N27" i="136"/>
  <c r="L28" i="136"/>
  <c r="M28" i="136"/>
  <c r="N28" i="136"/>
  <c r="O28" i="136"/>
  <c r="P28" i="136"/>
  <c r="L29" i="136"/>
  <c r="M29" i="136"/>
  <c r="O29" i="136" s="1"/>
  <c r="P29" i="136" s="1"/>
  <c r="N29" i="136"/>
  <c r="L30" i="136"/>
  <c r="M30" i="136"/>
  <c r="O30" i="136" s="1"/>
  <c r="P30" i="136" s="1"/>
  <c r="N30" i="136"/>
  <c r="L31" i="136"/>
  <c r="M31" i="136"/>
  <c r="O31" i="136" s="1"/>
  <c r="P31" i="136" s="1"/>
  <c r="N31" i="136"/>
  <c r="L32" i="136"/>
  <c r="M32" i="136"/>
  <c r="O32" i="136" s="1"/>
  <c r="P32" i="136" s="1"/>
  <c r="N32" i="136"/>
  <c r="L33" i="136"/>
  <c r="M33" i="136"/>
  <c r="O33" i="136" s="1"/>
  <c r="P33" i="136" s="1"/>
  <c r="N33" i="136"/>
  <c r="L34" i="136"/>
  <c r="M34" i="136"/>
  <c r="O34" i="136" s="1"/>
  <c r="P34" i="136" s="1"/>
  <c r="N34" i="136"/>
  <c r="L35" i="136"/>
  <c r="M35" i="136"/>
  <c r="O35" i="136" s="1"/>
  <c r="P35" i="136" s="1"/>
  <c r="N35" i="136"/>
  <c r="L36" i="136"/>
  <c r="M36" i="136"/>
  <c r="O36" i="136" s="1"/>
  <c r="P36" i="136" s="1"/>
  <c r="N36" i="136"/>
  <c r="L37" i="136"/>
  <c r="M37" i="136"/>
  <c r="O37" i="136" s="1"/>
  <c r="P37" i="136" s="1"/>
  <c r="N37" i="136"/>
  <c r="L38" i="136"/>
  <c r="M38" i="136"/>
  <c r="O38" i="136" s="1"/>
  <c r="P38" i="136" s="1"/>
  <c r="N38" i="136"/>
  <c r="L42" i="136"/>
  <c r="M42" i="136"/>
  <c r="O42" i="136" s="1"/>
  <c r="P42" i="136" s="1"/>
  <c r="N42" i="136"/>
  <c r="L49" i="136"/>
  <c r="M49" i="136"/>
  <c r="O49" i="136" s="1"/>
  <c r="P49" i="136" s="1"/>
  <c r="N49" i="136"/>
  <c r="L44" i="136"/>
  <c r="M44" i="136"/>
  <c r="O44" i="136" s="1"/>
  <c r="P44" i="136" s="1"/>
  <c r="N44" i="136"/>
  <c r="L48" i="136"/>
  <c r="M48" i="136"/>
  <c r="O48" i="136" s="1"/>
  <c r="P48" i="136" s="1"/>
  <c r="N48" i="136"/>
  <c r="L50" i="136"/>
  <c r="M50" i="136"/>
  <c r="O50" i="136" s="1"/>
  <c r="P50" i="136" s="1"/>
  <c r="N50" i="136"/>
  <c r="L41" i="136"/>
  <c r="M41" i="136"/>
  <c r="O41" i="136" s="1"/>
  <c r="P41" i="136" s="1"/>
  <c r="N41" i="136"/>
  <c r="L43" i="136"/>
  <c r="M43" i="136"/>
  <c r="O43" i="136" s="1"/>
  <c r="P43" i="136" s="1"/>
  <c r="N43" i="136"/>
  <c r="L40" i="136"/>
  <c r="M40" i="136"/>
  <c r="O40" i="136" s="1"/>
  <c r="P40" i="136" s="1"/>
  <c r="N40" i="136"/>
  <c r="L45" i="136"/>
  <c r="M45" i="136"/>
  <c r="O45" i="136" s="1"/>
  <c r="P45" i="136" s="1"/>
  <c r="N45" i="136"/>
  <c r="L47" i="136"/>
  <c r="M47" i="136"/>
  <c r="O47" i="136" s="1"/>
  <c r="P47" i="136" s="1"/>
  <c r="N47" i="136"/>
  <c r="N39" i="136"/>
  <c r="M39" i="136"/>
  <c r="O39" i="136" s="1"/>
  <c r="P39" i="136" s="1"/>
  <c r="L39" i="136"/>
  <c r="L46" i="136"/>
  <c r="N46" i="136"/>
  <c r="M46" i="136" l="1"/>
  <c r="O46" i="136" s="1"/>
  <c r="P46" i="136" s="1"/>
  <c r="M12" i="134"/>
  <c r="M14" i="134"/>
  <c r="H14" i="134"/>
  <c r="C14" i="134"/>
  <c r="D45" i="134"/>
  <c r="C45" i="134"/>
  <c r="B45" i="134"/>
  <c r="B44" i="134"/>
  <c r="D40" i="134"/>
  <c r="C40" i="134"/>
  <c r="B40" i="134"/>
  <c r="B39" i="134"/>
  <c r="D23" i="134"/>
  <c r="D21" i="134"/>
  <c r="C21" i="134"/>
  <c r="C20" i="134"/>
  <c r="C15" i="134"/>
  <c r="E14" i="134"/>
  <c r="R12" i="134"/>
  <c r="D22" i="134" s="1"/>
  <c r="K12" i="134"/>
  <c r="C23" i="134" s="1"/>
  <c r="I12" i="134"/>
  <c r="F12" i="134"/>
  <c r="D12" i="134"/>
  <c r="Q12" i="134" s="1"/>
  <c r="A4" i="134"/>
  <c r="H20" i="44"/>
  <c r="H24" i="44"/>
  <c r="K14" i="134" l="1"/>
  <c r="G12" i="134"/>
  <c r="J12" i="134"/>
  <c r="O12" i="134"/>
  <c r="D14" i="134"/>
  <c r="C16" i="134"/>
  <c r="D20" i="134"/>
  <c r="D24" i="134" s="1"/>
  <c r="C22" i="134"/>
  <c r="C24" i="134" s="1"/>
  <c r="J14" i="134" l="1"/>
  <c r="I14" i="134" s="1"/>
  <c r="C39" i="134" s="1"/>
  <c r="G14" i="134"/>
  <c r="F14" i="134" l="1"/>
  <c r="T14" i="134"/>
  <c r="O14" i="134"/>
  <c r="S14" i="134"/>
  <c r="L14" i="134"/>
  <c r="Q14" i="134"/>
  <c r="P14" i="134" s="1"/>
  <c r="D39" i="134" s="1"/>
  <c r="C44" i="134"/>
  <c r="C46" i="134" s="1"/>
  <c r="C41" i="134"/>
  <c r="D44" i="134" l="1"/>
  <c r="D46" i="134" s="1"/>
  <c r="D41" i="134"/>
  <c r="N14" i="134"/>
  <c r="R14" i="134" s="1"/>
  <c r="U14" i="134"/>
  <c r="V14" i="134" s="1"/>
  <c r="M104" i="18" l="1"/>
  <c r="F107" i="18"/>
  <c r="K102" i="18"/>
  <c r="K103" i="18"/>
  <c r="K104" i="18"/>
  <c r="K105" i="18"/>
  <c r="K106" i="18"/>
  <c r="K107" i="18"/>
  <c r="K108" i="18"/>
  <c r="I103" i="18"/>
  <c r="I107" i="18"/>
  <c r="C110" i="18"/>
  <c r="D12" i="18" s="1"/>
  <c r="F14" i="33" l="1"/>
  <c r="F15" i="33"/>
  <c r="F16" i="33"/>
  <c r="F17" i="33"/>
  <c r="F18" i="33"/>
  <c r="F19" i="33"/>
  <c r="F20" i="33"/>
  <c r="F21" i="33"/>
  <c r="F22" i="33"/>
  <c r="F23" i="33"/>
  <c r="F24" i="33"/>
  <c r="F25" i="33"/>
  <c r="F26" i="33"/>
  <c r="F27" i="33"/>
  <c r="F28" i="33"/>
  <c r="F29" i="33"/>
  <c r="F30" i="33"/>
  <c r="F31" i="33"/>
  <c r="F32" i="33"/>
  <c r="F33" i="33"/>
  <c r="F34" i="33"/>
  <c r="F35" i="33"/>
  <c r="F36" i="33"/>
  <c r="F37" i="33"/>
  <c r="F38" i="33"/>
  <c r="F39" i="33"/>
  <c r="F40" i="33"/>
  <c r="F41" i="33"/>
  <c r="F42" i="33"/>
  <c r="F43" i="33"/>
  <c r="F44" i="33"/>
  <c r="F45" i="33"/>
  <c r="F46" i="33"/>
  <c r="F13" i="33"/>
  <c r="I16" i="33"/>
  <c r="I17" i="33"/>
  <c r="I18" i="33"/>
  <c r="I19" i="33"/>
  <c r="I20" i="33"/>
  <c r="I21" i="33"/>
  <c r="I22" i="33"/>
  <c r="I23" i="33"/>
  <c r="I24" i="33"/>
  <c r="I25" i="33"/>
  <c r="I26" i="33"/>
  <c r="I27" i="33"/>
  <c r="I28" i="33"/>
  <c r="I29" i="33"/>
  <c r="I30" i="33"/>
  <c r="I31" i="33"/>
  <c r="I32" i="33"/>
  <c r="I33" i="33"/>
  <c r="I34" i="33"/>
  <c r="I35" i="33"/>
  <c r="I36" i="33"/>
  <c r="I37" i="33"/>
  <c r="I38" i="33"/>
  <c r="I39" i="33"/>
  <c r="I40" i="33"/>
  <c r="I41" i="33"/>
  <c r="I42" i="33"/>
  <c r="I43" i="33"/>
  <c r="I44" i="33"/>
  <c r="I45" i="33"/>
  <c r="I46" i="33"/>
  <c r="I13" i="33"/>
  <c r="K12" i="33"/>
  <c r="K15" i="33"/>
  <c r="K16" i="33"/>
  <c r="K17" i="33"/>
  <c r="K18" i="33"/>
  <c r="K19" i="33"/>
  <c r="K20" i="33"/>
  <c r="K21" i="33"/>
  <c r="K22" i="33"/>
  <c r="K23" i="33"/>
  <c r="K24" i="33"/>
  <c r="K25" i="33"/>
  <c r="K26" i="33"/>
  <c r="K27" i="33"/>
  <c r="K28" i="33"/>
  <c r="K29" i="33"/>
  <c r="K30" i="33"/>
  <c r="K31" i="33"/>
  <c r="K32" i="33"/>
  <c r="K33" i="33"/>
  <c r="K34" i="33"/>
  <c r="K35" i="33"/>
  <c r="K36" i="33"/>
  <c r="K37" i="33"/>
  <c r="K38" i="33"/>
  <c r="K39" i="33"/>
  <c r="K40" i="33"/>
  <c r="K41" i="33"/>
  <c r="K42" i="33"/>
  <c r="K43" i="33"/>
  <c r="K44" i="33"/>
  <c r="K45" i="33"/>
  <c r="K46" i="33"/>
  <c r="M16" i="33"/>
  <c r="R16" i="33"/>
  <c r="M27" i="33" l="1"/>
  <c r="R27" i="33"/>
  <c r="M28" i="33"/>
  <c r="R28" i="33"/>
  <c r="M29" i="33"/>
  <c r="R29" i="33"/>
  <c r="M30" i="33"/>
  <c r="R30" i="33"/>
  <c r="M31" i="33"/>
  <c r="R31" i="33"/>
  <c r="M32" i="33"/>
  <c r="R32" i="33"/>
  <c r="M33" i="33"/>
  <c r="R33" i="33"/>
  <c r="M34" i="33"/>
  <c r="R34" i="33"/>
  <c r="M35" i="33"/>
  <c r="R35" i="33"/>
  <c r="M36" i="33"/>
  <c r="R36" i="33"/>
  <c r="M37" i="33"/>
  <c r="R37" i="33"/>
  <c r="M38" i="33"/>
  <c r="R38" i="33"/>
  <c r="M39" i="33"/>
  <c r="R39" i="33"/>
  <c r="M40" i="33"/>
  <c r="R40" i="33"/>
  <c r="M41" i="33"/>
  <c r="R41" i="33"/>
  <c r="M42" i="33"/>
  <c r="R42" i="33"/>
  <c r="M43" i="33"/>
  <c r="R43" i="33"/>
  <c r="M44" i="33"/>
  <c r="R44" i="33"/>
  <c r="M45" i="33"/>
  <c r="R45" i="33"/>
  <c r="M46" i="33"/>
  <c r="R46" i="33"/>
  <c r="R12" i="23" l="1"/>
  <c r="R13" i="23"/>
  <c r="R14" i="23"/>
  <c r="R15" i="23"/>
  <c r="R16" i="23"/>
  <c r="R17" i="23"/>
  <c r="R18" i="23"/>
  <c r="R19" i="23"/>
  <c r="R20" i="23"/>
  <c r="R21" i="23"/>
  <c r="R22" i="23"/>
  <c r="R23" i="23"/>
  <c r="C184" i="38" l="1"/>
  <c r="K69" i="80"/>
  <c r="R69" i="80"/>
  <c r="R70" i="80"/>
  <c r="R71" i="80"/>
  <c r="R72" i="80"/>
  <c r="K70" i="80"/>
  <c r="K71" i="80"/>
  <c r="K72" i="80"/>
  <c r="M69" i="80"/>
  <c r="M70" i="80"/>
  <c r="M71" i="80"/>
  <c r="I69" i="80"/>
  <c r="I70" i="80"/>
  <c r="I71" i="80"/>
  <c r="F69" i="80"/>
  <c r="F70" i="80"/>
  <c r="F67" i="80"/>
  <c r="F68" i="80"/>
  <c r="F71" i="80"/>
  <c r="C93" i="80"/>
  <c r="D69" i="80" s="1"/>
  <c r="Q69" i="80" s="1"/>
  <c r="G69" i="80" l="1"/>
  <c r="D71" i="80"/>
  <c r="Q71" i="80" s="1"/>
  <c r="D70" i="80"/>
  <c r="Q70" i="80" s="1"/>
  <c r="J69" i="80"/>
  <c r="G70" i="80"/>
  <c r="G71" i="80"/>
  <c r="R44" i="35"/>
  <c r="O44" i="35"/>
  <c r="M44" i="35"/>
  <c r="H46" i="35"/>
  <c r="C46" i="35"/>
  <c r="D30" i="35" s="1"/>
  <c r="D15" i="35"/>
  <c r="D16" i="35"/>
  <c r="D17" i="35"/>
  <c r="D18" i="35"/>
  <c r="D19" i="35"/>
  <c r="D24" i="35"/>
  <c r="D25" i="35"/>
  <c r="D26" i="35"/>
  <c r="D28" i="35"/>
  <c r="D29" i="35"/>
  <c r="D31" i="35"/>
  <c r="D32" i="35"/>
  <c r="D33" i="35"/>
  <c r="D34" i="35"/>
  <c r="D35" i="35"/>
  <c r="D38" i="35"/>
  <c r="D40" i="35"/>
  <c r="D41" i="35"/>
  <c r="D42" i="35"/>
  <c r="D44" i="35"/>
  <c r="Q44" i="35" s="1"/>
  <c r="F44" i="35"/>
  <c r="G44" i="35" s="1"/>
  <c r="K44" i="35"/>
  <c r="I44" i="35"/>
  <c r="J44" i="35" s="1"/>
  <c r="J70" i="80" l="1"/>
  <c r="J71" i="80"/>
  <c r="D43" i="35"/>
  <c r="D27" i="35"/>
  <c r="D39" i="35"/>
  <c r="D23" i="35"/>
  <c r="D22" i="35"/>
  <c r="D37" i="35"/>
  <c r="D21" i="35"/>
  <c r="D36" i="35"/>
  <c r="D20" i="35"/>
  <c r="K241" i="40"/>
  <c r="M241" i="40"/>
  <c r="R241" i="40"/>
  <c r="T241" i="40"/>
  <c r="U241" i="40"/>
  <c r="F189" i="40"/>
  <c r="V241" i="40" l="1"/>
  <c r="W241" i="40" s="1"/>
  <c r="R13" i="26"/>
  <c r="R27" i="17" l="1"/>
  <c r="M27" i="17"/>
  <c r="M28" i="17"/>
  <c r="K27" i="17"/>
  <c r="I27" i="17"/>
  <c r="I28" i="17"/>
  <c r="C50" i="12"/>
  <c r="F15" i="6" l="1"/>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C190" i="39" l="1"/>
  <c r="D22" i="39" s="1"/>
  <c r="J22" i="39" s="1"/>
  <c r="D14" i="39" l="1"/>
  <c r="J14" i="39" s="1"/>
  <c r="E48" i="132"/>
  <c r="D48" i="132"/>
  <c r="AN13" i="44"/>
  <c r="AN15" i="44"/>
  <c r="AN16" i="44"/>
  <c r="AN17" i="44"/>
  <c r="AN18" i="44"/>
  <c r="AN19" i="44"/>
  <c r="AN20" i="44"/>
  <c r="AN21" i="44"/>
  <c r="AN22" i="44"/>
  <c r="AN23" i="44"/>
  <c r="AN24" i="44"/>
  <c r="AN26" i="44"/>
  <c r="AN27" i="44"/>
  <c r="AN28" i="44"/>
  <c r="AN29" i="44"/>
  <c r="AN30" i="44"/>
  <c r="AN31" i="44"/>
  <c r="AN32" i="44"/>
  <c r="AN33" i="44"/>
  <c r="AN34" i="44"/>
  <c r="AN35" i="44"/>
  <c r="AN36" i="44"/>
  <c r="AN37" i="44"/>
  <c r="AN39" i="44"/>
  <c r="AN40" i="44"/>
  <c r="AN41" i="44"/>
  <c r="AN42" i="44"/>
  <c r="AN43" i="44"/>
  <c r="AN44" i="44"/>
  <c r="AN46" i="44"/>
  <c r="AN47" i="44"/>
  <c r="AN48" i="44"/>
  <c r="AN50" i="44"/>
  <c r="AN11" i="44"/>
  <c r="R66" i="128"/>
  <c r="M23" i="25" l="1"/>
  <c r="M24" i="25"/>
  <c r="E20" i="107"/>
  <c r="H50" i="44" s="1"/>
  <c r="M26" i="25" l="1"/>
  <c r="C26" i="22"/>
  <c r="D51" i="107" l="1"/>
  <c r="C51" i="107"/>
  <c r="B51" i="107"/>
  <c r="B50" i="107"/>
  <c r="D46" i="107"/>
  <c r="C46" i="107"/>
  <c r="B46" i="107"/>
  <c r="B45" i="107"/>
  <c r="C21" i="107"/>
  <c r="H20" i="107"/>
  <c r="K20" i="107" s="1"/>
  <c r="N50" i="44" s="1"/>
  <c r="C20" i="107"/>
  <c r="D15" i="107" s="1"/>
  <c r="U18" i="107"/>
  <c r="R18" i="107"/>
  <c r="K18" i="107"/>
  <c r="I18" i="107"/>
  <c r="F18" i="107"/>
  <c r="U17" i="107"/>
  <c r="R17" i="107"/>
  <c r="K17" i="107"/>
  <c r="I17" i="107"/>
  <c r="F17" i="107"/>
  <c r="D17" i="107"/>
  <c r="Q17" i="107" s="1"/>
  <c r="U16" i="107"/>
  <c r="R16" i="107"/>
  <c r="K16" i="107"/>
  <c r="I16" i="107"/>
  <c r="F16" i="107"/>
  <c r="U15" i="107"/>
  <c r="R15" i="107"/>
  <c r="K15" i="107"/>
  <c r="I15" i="107"/>
  <c r="F15" i="107"/>
  <c r="U14" i="107"/>
  <c r="R14" i="107"/>
  <c r="K14" i="107"/>
  <c r="I14" i="107"/>
  <c r="F14" i="107"/>
  <c r="U13" i="107"/>
  <c r="R13" i="107"/>
  <c r="K13" i="107"/>
  <c r="I13" i="107"/>
  <c r="F13" i="107"/>
  <c r="R12" i="107"/>
  <c r="K12" i="107"/>
  <c r="I12" i="107"/>
  <c r="F12" i="107"/>
  <c r="D12" i="107"/>
  <c r="O12" i="107" s="1"/>
  <c r="A4" i="107"/>
  <c r="D108" i="41"/>
  <c r="C108" i="41"/>
  <c r="B108" i="41"/>
  <c r="B107" i="41"/>
  <c r="D103" i="41"/>
  <c r="C103" i="41"/>
  <c r="B103" i="41"/>
  <c r="B102" i="41"/>
  <c r="C78" i="41"/>
  <c r="H77" i="41"/>
  <c r="E77" i="41"/>
  <c r="H49" i="44" s="1"/>
  <c r="C77" i="41"/>
  <c r="D70" i="41" s="1"/>
  <c r="U75" i="41"/>
  <c r="R75" i="41"/>
  <c r="M75" i="41"/>
  <c r="K75" i="41"/>
  <c r="I75" i="41"/>
  <c r="F75" i="41"/>
  <c r="R74" i="41"/>
  <c r="M74" i="41"/>
  <c r="K74" i="41"/>
  <c r="I74" i="41"/>
  <c r="F74" i="41"/>
  <c r="R73" i="41"/>
  <c r="M73" i="41"/>
  <c r="K73" i="41"/>
  <c r="I73" i="41"/>
  <c r="F73" i="41"/>
  <c r="R72" i="41"/>
  <c r="M72" i="41"/>
  <c r="K72" i="41"/>
  <c r="I72" i="41"/>
  <c r="F72" i="41"/>
  <c r="U71" i="41"/>
  <c r="R71" i="41"/>
  <c r="M71" i="41"/>
  <c r="K71" i="41"/>
  <c r="I71" i="41"/>
  <c r="F71" i="41"/>
  <c r="U70" i="41"/>
  <c r="R70" i="41"/>
  <c r="M70" i="41"/>
  <c r="K70" i="41"/>
  <c r="I70" i="41"/>
  <c r="F70" i="41"/>
  <c r="U69" i="41"/>
  <c r="R69" i="41"/>
  <c r="M69" i="41"/>
  <c r="K69" i="41"/>
  <c r="I69" i="41"/>
  <c r="F69" i="41"/>
  <c r="U68" i="41"/>
  <c r="R68" i="41"/>
  <c r="M68" i="41"/>
  <c r="K68" i="41"/>
  <c r="I68" i="41"/>
  <c r="F68" i="41"/>
  <c r="U67" i="41"/>
  <c r="R67" i="41"/>
  <c r="M67" i="41"/>
  <c r="K67" i="41"/>
  <c r="I67" i="41"/>
  <c r="F67" i="41"/>
  <c r="U66" i="41"/>
  <c r="R66" i="41"/>
  <c r="M66" i="41"/>
  <c r="K66" i="41"/>
  <c r="I66" i="41"/>
  <c r="F66" i="41"/>
  <c r="U65" i="41"/>
  <c r="R65" i="41"/>
  <c r="M65" i="41"/>
  <c r="K65" i="41"/>
  <c r="I65" i="41"/>
  <c r="F65" i="41"/>
  <c r="U64" i="41"/>
  <c r="R64" i="41"/>
  <c r="M64" i="41"/>
  <c r="K64" i="41"/>
  <c r="I64" i="41"/>
  <c r="F64" i="41"/>
  <c r="U63" i="41"/>
  <c r="R63" i="41"/>
  <c r="M63" i="41"/>
  <c r="K63" i="41"/>
  <c r="I63" i="41"/>
  <c r="F63" i="41"/>
  <c r="U62" i="41"/>
  <c r="R62" i="41"/>
  <c r="M62" i="41"/>
  <c r="K62" i="41"/>
  <c r="I62" i="41"/>
  <c r="F62" i="41"/>
  <c r="U61" i="41"/>
  <c r="R61" i="41"/>
  <c r="M61" i="41"/>
  <c r="K61" i="41"/>
  <c r="I61" i="41"/>
  <c r="F61" i="41"/>
  <c r="U60" i="41"/>
  <c r="R60" i="41"/>
  <c r="M60" i="41"/>
  <c r="K60" i="41"/>
  <c r="I60" i="41"/>
  <c r="F60" i="41"/>
  <c r="U59" i="41"/>
  <c r="R59" i="41"/>
  <c r="M59" i="41"/>
  <c r="K59" i="41"/>
  <c r="I59" i="41"/>
  <c r="F59" i="41"/>
  <c r="U58" i="41"/>
  <c r="R58" i="41"/>
  <c r="M58" i="41"/>
  <c r="K58" i="41"/>
  <c r="I58" i="41"/>
  <c r="F58" i="41"/>
  <c r="U57" i="41"/>
  <c r="R57" i="41"/>
  <c r="M57" i="41"/>
  <c r="K57" i="41"/>
  <c r="I57" i="41"/>
  <c r="F57" i="41"/>
  <c r="U56" i="41"/>
  <c r="R56" i="41"/>
  <c r="M56" i="41"/>
  <c r="K56" i="41"/>
  <c r="I56" i="41"/>
  <c r="F56" i="41"/>
  <c r="U55" i="41"/>
  <c r="R55" i="41"/>
  <c r="M55" i="41"/>
  <c r="K55" i="41"/>
  <c r="I55" i="41"/>
  <c r="F55" i="41"/>
  <c r="U54" i="41"/>
  <c r="R54" i="41"/>
  <c r="M54" i="41"/>
  <c r="K54" i="41"/>
  <c r="I54" i="41"/>
  <c r="F54" i="41"/>
  <c r="U53" i="41"/>
  <c r="R53" i="41"/>
  <c r="M53" i="41"/>
  <c r="K53" i="41"/>
  <c r="I53" i="41"/>
  <c r="F53" i="41"/>
  <c r="U52" i="41"/>
  <c r="R52" i="41"/>
  <c r="M52" i="41"/>
  <c r="K52" i="41"/>
  <c r="I52" i="41"/>
  <c r="F52" i="41"/>
  <c r="U51" i="41"/>
  <c r="R51" i="41"/>
  <c r="M51" i="41"/>
  <c r="K51" i="41"/>
  <c r="I51" i="41"/>
  <c r="F51" i="41"/>
  <c r="U50" i="41"/>
  <c r="R50" i="41"/>
  <c r="M50" i="41"/>
  <c r="K50" i="41"/>
  <c r="I50" i="41"/>
  <c r="F50" i="41"/>
  <c r="D50" i="41"/>
  <c r="Q50" i="41" s="1"/>
  <c r="U49" i="41"/>
  <c r="R49" i="41"/>
  <c r="M49" i="41"/>
  <c r="K49" i="41"/>
  <c r="I49" i="41"/>
  <c r="F49" i="41"/>
  <c r="U48" i="41"/>
  <c r="R48" i="41"/>
  <c r="M48" i="41"/>
  <c r="K48" i="41"/>
  <c r="I48" i="41"/>
  <c r="F48" i="41"/>
  <c r="U47" i="41"/>
  <c r="R47" i="41"/>
  <c r="M47" i="41"/>
  <c r="K47" i="41"/>
  <c r="I47" i="41"/>
  <c r="F47" i="41"/>
  <c r="U46" i="41"/>
  <c r="R46" i="41"/>
  <c r="M46" i="41"/>
  <c r="K46" i="41"/>
  <c r="I46" i="41"/>
  <c r="F46" i="41"/>
  <c r="U45" i="41"/>
  <c r="R45" i="41"/>
  <c r="M45" i="41"/>
  <c r="K45" i="41"/>
  <c r="I45" i="41"/>
  <c r="F45" i="41"/>
  <c r="U44" i="41"/>
  <c r="R44" i="41"/>
  <c r="M44" i="41"/>
  <c r="K44" i="41"/>
  <c r="I44" i="41"/>
  <c r="F44" i="41"/>
  <c r="U43" i="41"/>
  <c r="R43" i="41"/>
  <c r="M43" i="41"/>
  <c r="K43" i="41"/>
  <c r="I43" i="41"/>
  <c r="F43" i="41"/>
  <c r="U42" i="41"/>
  <c r="R42" i="41"/>
  <c r="M42" i="41"/>
  <c r="K42" i="41"/>
  <c r="I42" i="41"/>
  <c r="F42" i="41"/>
  <c r="U41" i="41"/>
  <c r="R41" i="41"/>
  <c r="M41" i="41"/>
  <c r="K41" i="41"/>
  <c r="I41" i="41"/>
  <c r="F41" i="41"/>
  <c r="U40" i="41"/>
  <c r="R40" i="41"/>
  <c r="M40" i="41"/>
  <c r="K40" i="41"/>
  <c r="I40" i="41"/>
  <c r="F40" i="41"/>
  <c r="D40" i="41"/>
  <c r="Q40" i="41" s="1"/>
  <c r="U39" i="41"/>
  <c r="R39" i="41"/>
  <c r="M39" i="41"/>
  <c r="K39" i="41"/>
  <c r="I39" i="41"/>
  <c r="J39" i="41" s="1"/>
  <c r="F39" i="41"/>
  <c r="D39" i="41"/>
  <c r="Q39" i="41" s="1"/>
  <c r="U38" i="41"/>
  <c r="R38" i="41"/>
  <c r="M38" i="41"/>
  <c r="K38" i="41"/>
  <c r="I38" i="41"/>
  <c r="F38" i="41"/>
  <c r="U37" i="41"/>
  <c r="R37" i="41"/>
  <c r="M37" i="41"/>
  <c r="K37" i="41"/>
  <c r="I37" i="41"/>
  <c r="F37" i="41"/>
  <c r="D37" i="41"/>
  <c r="Q37" i="41" s="1"/>
  <c r="U36" i="41"/>
  <c r="R36" i="41"/>
  <c r="M36" i="41"/>
  <c r="K36" i="41"/>
  <c r="I36" i="41"/>
  <c r="F36" i="41"/>
  <c r="D36" i="41"/>
  <c r="Q36" i="41" s="1"/>
  <c r="U35" i="41"/>
  <c r="R35" i="41"/>
  <c r="M35" i="41"/>
  <c r="K35" i="41"/>
  <c r="I35" i="41"/>
  <c r="F35" i="41"/>
  <c r="U34" i="41"/>
  <c r="R34" i="41"/>
  <c r="M34" i="41"/>
  <c r="K34" i="41"/>
  <c r="I34" i="41"/>
  <c r="F34" i="41"/>
  <c r="U33" i="41"/>
  <c r="R33" i="41"/>
  <c r="M33" i="41"/>
  <c r="K33" i="41"/>
  <c r="I33" i="41"/>
  <c r="F33" i="41"/>
  <c r="U32" i="41"/>
  <c r="R32" i="41"/>
  <c r="M32" i="41"/>
  <c r="K32" i="41"/>
  <c r="I32" i="41"/>
  <c r="F32" i="41"/>
  <c r="D32" i="41"/>
  <c r="Q32" i="41" s="1"/>
  <c r="U31" i="41"/>
  <c r="R31" i="41"/>
  <c r="M31" i="41"/>
  <c r="K31" i="41"/>
  <c r="I31" i="41"/>
  <c r="F31" i="41"/>
  <c r="D31" i="41"/>
  <c r="Q31" i="41" s="1"/>
  <c r="U30" i="41"/>
  <c r="R30" i="41"/>
  <c r="M30" i="41"/>
  <c r="K30" i="41"/>
  <c r="I30" i="41"/>
  <c r="F30" i="41"/>
  <c r="U29" i="41"/>
  <c r="R29" i="41"/>
  <c r="M29" i="41"/>
  <c r="K29" i="41"/>
  <c r="I29" i="41"/>
  <c r="F29" i="41"/>
  <c r="D29" i="41"/>
  <c r="O29" i="41" s="1"/>
  <c r="U28" i="41"/>
  <c r="R28" i="41"/>
  <c r="M28" i="41"/>
  <c r="K28" i="41"/>
  <c r="I28" i="41"/>
  <c r="F28" i="41"/>
  <c r="D28" i="41"/>
  <c r="Q28" i="41" s="1"/>
  <c r="U27" i="41"/>
  <c r="R27" i="41"/>
  <c r="M27" i="41"/>
  <c r="K27" i="41"/>
  <c r="I27" i="41"/>
  <c r="F27" i="41"/>
  <c r="U26" i="41"/>
  <c r="R26" i="41"/>
  <c r="M26" i="41"/>
  <c r="K26" i="41"/>
  <c r="I26" i="41"/>
  <c r="F26" i="41"/>
  <c r="U25" i="41"/>
  <c r="R25" i="41"/>
  <c r="M25" i="41"/>
  <c r="K25" i="41"/>
  <c r="I25" i="41"/>
  <c r="F25" i="41"/>
  <c r="U24" i="41"/>
  <c r="R24" i="41"/>
  <c r="M24" i="41"/>
  <c r="K24" i="41"/>
  <c r="I24" i="41"/>
  <c r="F24" i="41"/>
  <c r="G24" i="41" s="1"/>
  <c r="D24" i="41"/>
  <c r="Q24" i="41" s="1"/>
  <c r="U23" i="41"/>
  <c r="R23" i="41"/>
  <c r="M23" i="41"/>
  <c r="K23" i="41"/>
  <c r="I23" i="41"/>
  <c r="F23" i="41"/>
  <c r="D23" i="41"/>
  <c r="Q23" i="41" s="1"/>
  <c r="U22" i="41"/>
  <c r="R22" i="41"/>
  <c r="M22" i="41"/>
  <c r="K22" i="41"/>
  <c r="I22" i="41"/>
  <c r="J22" i="41" s="1"/>
  <c r="F22" i="41"/>
  <c r="D22" i="41"/>
  <c r="O22" i="41" s="1"/>
  <c r="U21" i="41"/>
  <c r="R21" i="41"/>
  <c r="M21" i="41"/>
  <c r="K21" i="41"/>
  <c r="I21" i="41"/>
  <c r="F21" i="41"/>
  <c r="U20" i="41"/>
  <c r="R20" i="41"/>
  <c r="M20" i="41"/>
  <c r="K20" i="41"/>
  <c r="I20" i="41"/>
  <c r="F20" i="41"/>
  <c r="D20" i="41"/>
  <c r="Q20" i="41" s="1"/>
  <c r="U19" i="41"/>
  <c r="R19" i="41"/>
  <c r="M19" i="41"/>
  <c r="K19" i="41"/>
  <c r="I19" i="41"/>
  <c r="F19" i="41"/>
  <c r="D19" i="41"/>
  <c r="Q19" i="41" s="1"/>
  <c r="U18" i="41"/>
  <c r="R18" i="41"/>
  <c r="O18" i="41"/>
  <c r="M18" i="41"/>
  <c r="K18" i="41"/>
  <c r="I18" i="41"/>
  <c r="F18" i="41"/>
  <c r="D18" i="41"/>
  <c r="Q18" i="41" s="1"/>
  <c r="U17" i="41"/>
  <c r="R17" i="41"/>
  <c r="M17" i="41"/>
  <c r="K17" i="41"/>
  <c r="I17" i="41"/>
  <c r="F17" i="41"/>
  <c r="U16" i="41"/>
  <c r="R16" i="41"/>
  <c r="M16" i="41"/>
  <c r="K16" i="41"/>
  <c r="I16" i="41"/>
  <c r="F16" i="41"/>
  <c r="U15" i="41"/>
  <c r="R15" i="41"/>
  <c r="M15" i="41"/>
  <c r="K15" i="41"/>
  <c r="I15" i="41"/>
  <c r="F15" i="41"/>
  <c r="U14" i="41"/>
  <c r="R14" i="41"/>
  <c r="M14" i="41"/>
  <c r="K14" i="41"/>
  <c r="I14" i="41"/>
  <c r="F14" i="41"/>
  <c r="D14" i="41"/>
  <c r="Q14" i="41" s="1"/>
  <c r="U13" i="41"/>
  <c r="R13" i="41"/>
  <c r="M13" i="41"/>
  <c r="K13" i="41"/>
  <c r="I13" i="41"/>
  <c r="F13" i="41"/>
  <c r="D13" i="41"/>
  <c r="Q13" i="41" s="1"/>
  <c r="U12" i="41"/>
  <c r="R12" i="41"/>
  <c r="M12" i="41"/>
  <c r="K12" i="41"/>
  <c r="I12" i="41"/>
  <c r="F12" i="41"/>
  <c r="A4" i="41"/>
  <c r="D273" i="40"/>
  <c r="C273" i="40"/>
  <c r="B273" i="40"/>
  <c r="B272" i="40"/>
  <c r="D268" i="40"/>
  <c r="C268" i="40"/>
  <c r="B268" i="40"/>
  <c r="B267" i="40"/>
  <c r="C244" i="40"/>
  <c r="H243" i="40"/>
  <c r="E243" i="40"/>
  <c r="H48" i="44" s="1"/>
  <c r="C243" i="40"/>
  <c r="D185" i="40" s="1"/>
  <c r="Q185" i="40" s="1"/>
  <c r="R240" i="40"/>
  <c r="M240" i="40"/>
  <c r="K240" i="40"/>
  <c r="R239" i="40"/>
  <c r="M239" i="40"/>
  <c r="K239" i="40"/>
  <c r="R238" i="40"/>
  <c r="M238" i="40"/>
  <c r="K238" i="40"/>
  <c r="R237" i="40"/>
  <c r="M237" i="40"/>
  <c r="K237" i="40"/>
  <c r="I237" i="40"/>
  <c r="F237" i="40"/>
  <c r="R236" i="40"/>
  <c r="M236" i="40"/>
  <c r="K236" i="40"/>
  <c r="I236" i="40"/>
  <c r="F236" i="40"/>
  <c r="R235" i="40"/>
  <c r="M235" i="40"/>
  <c r="K235" i="40"/>
  <c r="I235" i="40"/>
  <c r="F235" i="40"/>
  <c r="R234" i="40"/>
  <c r="M234" i="40"/>
  <c r="K234" i="40"/>
  <c r="I234" i="40"/>
  <c r="F234" i="40"/>
  <c r="R233" i="40"/>
  <c r="M233" i="40"/>
  <c r="K233" i="40"/>
  <c r="I233" i="40"/>
  <c r="F233" i="40"/>
  <c r="R232" i="40"/>
  <c r="M232" i="40"/>
  <c r="K232" i="40"/>
  <c r="I232" i="40"/>
  <c r="F232" i="40"/>
  <c r="R231" i="40"/>
  <c r="M231" i="40"/>
  <c r="K231" i="40"/>
  <c r="R230" i="40"/>
  <c r="M230" i="40"/>
  <c r="K230" i="40"/>
  <c r="I230" i="40"/>
  <c r="F230" i="40"/>
  <c r="R229" i="40"/>
  <c r="M229" i="40"/>
  <c r="K229" i="40"/>
  <c r="I229" i="40"/>
  <c r="F229" i="40"/>
  <c r="R228" i="40"/>
  <c r="M228" i="40"/>
  <c r="K228" i="40"/>
  <c r="I228" i="40"/>
  <c r="F228" i="40"/>
  <c r="R227" i="40"/>
  <c r="M227" i="40"/>
  <c r="K227" i="40"/>
  <c r="I227" i="40"/>
  <c r="F227" i="40"/>
  <c r="R226" i="40"/>
  <c r="M226" i="40"/>
  <c r="K226" i="40"/>
  <c r="I226" i="40"/>
  <c r="F226" i="40"/>
  <c r="R225" i="40"/>
  <c r="M225" i="40"/>
  <c r="K225" i="40"/>
  <c r="R224" i="40"/>
  <c r="M224" i="40"/>
  <c r="K224" i="40"/>
  <c r="R223" i="40"/>
  <c r="M223" i="40"/>
  <c r="K223" i="40"/>
  <c r="R222" i="40"/>
  <c r="M222" i="40"/>
  <c r="K222" i="40"/>
  <c r="R221" i="40"/>
  <c r="M221" i="40"/>
  <c r="K221" i="40"/>
  <c r="I221" i="40"/>
  <c r="F221" i="40"/>
  <c r="R220" i="40"/>
  <c r="M220" i="40"/>
  <c r="K220" i="40"/>
  <c r="I220" i="40"/>
  <c r="F220" i="40"/>
  <c r="R219" i="40"/>
  <c r="M219" i="40"/>
  <c r="K219" i="40"/>
  <c r="I219" i="40"/>
  <c r="F219" i="40"/>
  <c r="R218" i="40"/>
  <c r="M218" i="40"/>
  <c r="K218" i="40"/>
  <c r="I218" i="40"/>
  <c r="F218" i="40"/>
  <c r="R217" i="40"/>
  <c r="M217" i="40"/>
  <c r="K217" i="40"/>
  <c r="I217" i="40"/>
  <c r="F217" i="40"/>
  <c r="R216" i="40"/>
  <c r="M216" i="40"/>
  <c r="K216" i="40"/>
  <c r="I216" i="40"/>
  <c r="F216" i="40"/>
  <c r="R215" i="40"/>
  <c r="M215" i="40"/>
  <c r="K215" i="40"/>
  <c r="R214" i="40"/>
  <c r="M214" i="40"/>
  <c r="K214" i="40"/>
  <c r="I214" i="40"/>
  <c r="F214" i="40"/>
  <c r="R213" i="40"/>
  <c r="M213" i="40"/>
  <c r="K213" i="40"/>
  <c r="I213" i="40"/>
  <c r="F213" i="40"/>
  <c r="R212" i="40"/>
  <c r="M212" i="40"/>
  <c r="K212" i="40"/>
  <c r="I212" i="40"/>
  <c r="F212" i="40"/>
  <c r="R211" i="40"/>
  <c r="M211" i="40"/>
  <c r="K211" i="40"/>
  <c r="I211" i="40"/>
  <c r="F211" i="40"/>
  <c r="R210" i="40"/>
  <c r="M210" i="40"/>
  <c r="K210" i="40"/>
  <c r="I210" i="40"/>
  <c r="F210" i="40"/>
  <c r="R209" i="40"/>
  <c r="M209" i="40"/>
  <c r="K209" i="40"/>
  <c r="R208" i="40"/>
  <c r="M208" i="40"/>
  <c r="K208" i="40"/>
  <c r="R207" i="40"/>
  <c r="M207" i="40"/>
  <c r="K207" i="40"/>
  <c r="R206" i="40"/>
  <c r="M206" i="40"/>
  <c r="K206" i="40"/>
  <c r="R205" i="40"/>
  <c r="M205" i="40"/>
  <c r="K205" i="40"/>
  <c r="I205" i="40"/>
  <c r="F205" i="40"/>
  <c r="R204" i="40"/>
  <c r="M204" i="40"/>
  <c r="K204" i="40"/>
  <c r="I204" i="40"/>
  <c r="F204" i="40"/>
  <c r="R203" i="40"/>
  <c r="M203" i="40"/>
  <c r="K203" i="40"/>
  <c r="I203" i="40"/>
  <c r="F203" i="40"/>
  <c r="R202" i="40"/>
  <c r="M202" i="40"/>
  <c r="K202" i="40"/>
  <c r="I202" i="40"/>
  <c r="F202" i="40"/>
  <c r="R201" i="40"/>
  <c r="M201" i="40"/>
  <c r="K201" i="40"/>
  <c r="I201" i="40"/>
  <c r="F201" i="40"/>
  <c r="R200" i="40"/>
  <c r="M200" i="40"/>
  <c r="K200" i="40"/>
  <c r="I200" i="40"/>
  <c r="F200" i="40"/>
  <c r="R199" i="40"/>
  <c r="M199" i="40"/>
  <c r="K199" i="40"/>
  <c r="R198" i="40"/>
  <c r="M198" i="40"/>
  <c r="K198" i="40"/>
  <c r="I198" i="40"/>
  <c r="F198" i="40"/>
  <c r="R197" i="40"/>
  <c r="M197" i="40"/>
  <c r="K197" i="40"/>
  <c r="I197" i="40"/>
  <c r="F197" i="40"/>
  <c r="R196" i="40"/>
  <c r="M196" i="40"/>
  <c r="K196" i="40"/>
  <c r="I196" i="40"/>
  <c r="F196" i="40"/>
  <c r="R195" i="40"/>
  <c r="M195" i="40"/>
  <c r="K195" i="40"/>
  <c r="I195" i="40"/>
  <c r="F195" i="40"/>
  <c r="R194" i="40"/>
  <c r="M194" i="40"/>
  <c r="K194" i="40"/>
  <c r="I194" i="40"/>
  <c r="F194" i="40"/>
  <c r="R193" i="40"/>
  <c r="M193" i="40"/>
  <c r="K193" i="40"/>
  <c r="R192" i="40"/>
  <c r="M192" i="40"/>
  <c r="K192" i="40"/>
  <c r="R191" i="40"/>
  <c r="M191" i="40"/>
  <c r="K191" i="40"/>
  <c r="R190" i="40"/>
  <c r="M190" i="40"/>
  <c r="K190" i="40"/>
  <c r="R189" i="40"/>
  <c r="M189" i="40"/>
  <c r="K189" i="40"/>
  <c r="I189" i="40"/>
  <c r="R188" i="40"/>
  <c r="M188" i="40"/>
  <c r="K188" i="40"/>
  <c r="I188" i="40"/>
  <c r="F188" i="40"/>
  <c r="R187" i="40"/>
  <c r="M187" i="40"/>
  <c r="K187" i="40"/>
  <c r="I187" i="40"/>
  <c r="F187" i="40"/>
  <c r="R186" i="40"/>
  <c r="M186" i="40"/>
  <c r="K186" i="40"/>
  <c r="I186" i="40"/>
  <c r="F186" i="40"/>
  <c r="D186" i="40"/>
  <c r="Q186" i="40" s="1"/>
  <c r="R185" i="40"/>
  <c r="M185" i="40"/>
  <c r="K185" i="40"/>
  <c r="I185" i="40"/>
  <c r="F185" i="40"/>
  <c r="R184" i="40"/>
  <c r="M184" i="40"/>
  <c r="K184" i="40"/>
  <c r="I184" i="40"/>
  <c r="F184" i="40"/>
  <c r="R183" i="40"/>
  <c r="M183" i="40"/>
  <c r="K183" i="40"/>
  <c r="R182" i="40"/>
  <c r="M182" i="40"/>
  <c r="K182" i="40"/>
  <c r="I182" i="40"/>
  <c r="F182" i="40"/>
  <c r="D182" i="40"/>
  <c r="Q182" i="40" s="1"/>
  <c r="R181" i="40"/>
  <c r="M181" i="40"/>
  <c r="K181" i="40"/>
  <c r="I181" i="40"/>
  <c r="F181" i="40"/>
  <c r="R180" i="40"/>
  <c r="M180" i="40"/>
  <c r="K180" i="40"/>
  <c r="I180" i="40"/>
  <c r="F180" i="40"/>
  <c r="R179" i="40"/>
  <c r="M179" i="40"/>
  <c r="K179" i="40"/>
  <c r="I179" i="40"/>
  <c r="F179" i="40"/>
  <c r="R178" i="40"/>
  <c r="M178" i="40"/>
  <c r="K178" i="40"/>
  <c r="I178" i="40"/>
  <c r="F178" i="40"/>
  <c r="R177" i="40"/>
  <c r="M177" i="40"/>
  <c r="K177" i="40"/>
  <c r="R176" i="40"/>
  <c r="M176" i="40"/>
  <c r="K176" i="40"/>
  <c r="R175" i="40"/>
  <c r="M175" i="40"/>
  <c r="K175" i="40"/>
  <c r="D175" i="40"/>
  <c r="Q175" i="40" s="1"/>
  <c r="R174" i="40"/>
  <c r="M174" i="40"/>
  <c r="K174" i="40"/>
  <c r="R173" i="40"/>
  <c r="M173" i="40"/>
  <c r="K173" i="40"/>
  <c r="I173" i="40"/>
  <c r="F173" i="40"/>
  <c r="D173" i="40"/>
  <c r="Q173" i="40" s="1"/>
  <c r="R172" i="40"/>
  <c r="M172" i="40"/>
  <c r="K172" i="40"/>
  <c r="I172" i="40"/>
  <c r="F172" i="40"/>
  <c r="R171" i="40"/>
  <c r="M171" i="40"/>
  <c r="K171" i="40"/>
  <c r="I171" i="40"/>
  <c r="F171" i="40"/>
  <c r="R170" i="40"/>
  <c r="M170" i="40"/>
  <c r="K170" i="40"/>
  <c r="I170" i="40"/>
  <c r="F170" i="40"/>
  <c r="R169" i="40"/>
  <c r="M169" i="40"/>
  <c r="K169" i="40"/>
  <c r="I169" i="40"/>
  <c r="F169" i="40"/>
  <c r="R168" i="40"/>
  <c r="M168" i="40"/>
  <c r="K168" i="40"/>
  <c r="I168" i="40"/>
  <c r="F168" i="40"/>
  <c r="R167" i="40"/>
  <c r="M167" i="40"/>
  <c r="K167" i="40"/>
  <c r="R166" i="40"/>
  <c r="M166" i="40"/>
  <c r="K166" i="40"/>
  <c r="I166" i="40"/>
  <c r="F166" i="40"/>
  <c r="R165" i="40"/>
  <c r="M165" i="40"/>
  <c r="K165" i="40"/>
  <c r="I165" i="40"/>
  <c r="F165" i="40"/>
  <c r="R164" i="40"/>
  <c r="M164" i="40"/>
  <c r="K164" i="40"/>
  <c r="I164" i="40"/>
  <c r="F164" i="40"/>
  <c r="D164" i="40"/>
  <c r="Q164" i="40" s="1"/>
  <c r="R163" i="40"/>
  <c r="M163" i="40"/>
  <c r="K163" i="40"/>
  <c r="I163" i="40"/>
  <c r="F163" i="40"/>
  <c r="R162" i="40"/>
  <c r="M162" i="40"/>
  <c r="K162" i="40"/>
  <c r="I162" i="40"/>
  <c r="F162" i="40"/>
  <c r="R161" i="40"/>
  <c r="M161" i="40"/>
  <c r="K161" i="40"/>
  <c r="R160" i="40"/>
  <c r="M160" i="40"/>
  <c r="K160" i="40"/>
  <c r="R159" i="40"/>
  <c r="M159" i="40"/>
  <c r="K159" i="40"/>
  <c r="D159" i="40"/>
  <c r="Q159" i="40" s="1"/>
  <c r="R158" i="40"/>
  <c r="M158" i="40"/>
  <c r="K158" i="40"/>
  <c r="R157" i="40"/>
  <c r="M157" i="40"/>
  <c r="K157" i="40"/>
  <c r="I157" i="40"/>
  <c r="F157" i="40"/>
  <c r="R156" i="40"/>
  <c r="M156" i="40"/>
  <c r="K156" i="40"/>
  <c r="I156" i="40"/>
  <c r="F156" i="40"/>
  <c r="R155" i="40"/>
  <c r="M155" i="40"/>
  <c r="K155" i="40"/>
  <c r="I155" i="40"/>
  <c r="F155" i="40"/>
  <c r="R154" i="40"/>
  <c r="M154" i="40"/>
  <c r="K154" i="40"/>
  <c r="I154" i="40"/>
  <c r="F154" i="40"/>
  <c r="R153" i="40"/>
  <c r="M153" i="40"/>
  <c r="K153" i="40"/>
  <c r="I153" i="40"/>
  <c r="F153" i="40"/>
  <c r="R152" i="40"/>
  <c r="M152" i="40"/>
  <c r="K152" i="40"/>
  <c r="I152" i="40"/>
  <c r="F152" i="40"/>
  <c r="R151" i="40"/>
  <c r="M151" i="40"/>
  <c r="K151" i="40"/>
  <c r="R150" i="40"/>
  <c r="M150" i="40"/>
  <c r="K150" i="40"/>
  <c r="I150" i="40"/>
  <c r="F150" i="40"/>
  <c r="R149" i="40"/>
  <c r="M149" i="40"/>
  <c r="K149" i="40"/>
  <c r="I149" i="40"/>
  <c r="F149" i="40"/>
  <c r="R148" i="40"/>
  <c r="M148" i="40"/>
  <c r="K148" i="40"/>
  <c r="I148" i="40"/>
  <c r="F148" i="40"/>
  <c r="R147" i="40"/>
  <c r="M147" i="40"/>
  <c r="K147" i="40"/>
  <c r="I147" i="40"/>
  <c r="F147" i="40"/>
  <c r="R146" i="40"/>
  <c r="M146" i="40"/>
  <c r="K146" i="40"/>
  <c r="I146" i="40"/>
  <c r="F146" i="40"/>
  <c r="D146" i="40"/>
  <c r="Q146" i="40" s="1"/>
  <c r="R145" i="40"/>
  <c r="M145" i="40"/>
  <c r="K145" i="40"/>
  <c r="R144" i="40"/>
  <c r="M144" i="40"/>
  <c r="K144" i="40"/>
  <c r="R143" i="40"/>
  <c r="M143" i="40"/>
  <c r="K143" i="40"/>
  <c r="R142" i="40"/>
  <c r="M142" i="40"/>
  <c r="K142" i="40"/>
  <c r="D142" i="40"/>
  <c r="Q142" i="40" s="1"/>
  <c r="R141" i="40"/>
  <c r="M141" i="40"/>
  <c r="K141" i="40"/>
  <c r="I141" i="40"/>
  <c r="F141" i="40"/>
  <c r="R140" i="40"/>
  <c r="M140" i="40"/>
  <c r="K140" i="40"/>
  <c r="I140" i="40"/>
  <c r="F140" i="40"/>
  <c r="R139" i="40"/>
  <c r="M139" i="40"/>
  <c r="K139" i="40"/>
  <c r="I139" i="40"/>
  <c r="F139" i="40"/>
  <c r="R138" i="40"/>
  <c r="M138" i="40"/>
  <c r="K138" i="40"/>
  <c r="I138" i="40"/>
  <c r="F138" i="40"/>
  <c r="R137" i="40"/>
  <c r="M137" i="40"/>
  <c r="K137" i="40"/>
  <c r="I137" i="40"/>
  <c r="F137" i="40"/>
  <c r="R136" i="40"/>
  <c r="M136" i="40"/>
  <c r="K136" i="40"/>
  <c r="I136" i="40"/>
  <c r="F136" i="40"/>
  <c r="R135" i="40"/>
  <c r="M135" i="40"/>
  <c r="K135" i="40"/>
  <c r="R134" i="40"/>
  <c r="M134" i="40"/>
  <c r="K134" i="40"/>
  <c r="I134" i="40"/>
  <c r="F134" i="40"/>
  <c r="R133" i="40"/>
  <c r="M133" i="40"/>
  <c r="K133" i="40"/>
  <c r="I133" i="40"/>
  <c r="F133" i="40"/>
  <c r="R132" i="40"/>
  <c r="M132" i="40"/>
  <c r="K132" i="40"/>
  <c r="I132" i="40"/>
  <c r="F132" i="40"/>
  <c r="R131" i="40"/>
  <c r="M131" i="40"/>
  <c r="K131" i="40"/>
  <c r="I131" i="40"/>
  <c r="F131" i="40"/>
  <c r="D131" i="40"/>
  <c r="Q131" i="40" s="1"/>
  <c r="R130" i="40"/>
  <c r="M130" i="40"/>
  <c r="K130" i="40"/>
  <c r="I130" i="40"/>
  <c r="F130" i="40"/>
  <c r="R129" i="40"/>
  <c r="M129" i="40"/>
  <c r="K129" i="40"/>
  <c r="D129" i="40"/>
  <c r="Q129" i="40" s="1"/>
  <c r="R128" i="40"/>
  <c r="M128" i="40"/>
  <c r="K128" i="40"/>
  <c r="R127" i="40"/>
  <c r="M127" i="40"/>
  <c r="K127" i="40"/>
  <c r="D127" i="40"/>
  <c r="O127" i="40" s="1"/>
  <c r="R126" i="40"/>
  <c r="M126" i="40"/>
  <c r="K126" i="40"/>
  <c r="R125" i="40"/>
  <c r="M125" i="40"/>
  <c r="K125" i="40"/>
  <c r="I125" i="40"/>
  <c r="F125" i="40"/>
  <c r="R124" i="40"/>
  <c r="M124" i="40"/>
  <c r="K124" i="40"/>
  <c r="I124" i="40"/>
  <c r="F124" i="40"/>
  <c r="D124" i="40"/>
  <c r="Q124" i="40" s="1"/>
  <c r="R123" i="40"/>
  <c r="M123" i="40"/>
  <c r="K123" i="40"/>
  <c r="I123" i="40"/>
  <c r="F123" i="40"/>
  <c r="D123" i="40"/>
  <c r="Q123" i="40" s="1"/>
  <c r="R122" i="40"/>
  <c r="M122" i="40"/>
  <c r="K122" i="40"/>
  <c r="I122" i="40"/>
  <c r="F122" i="40"/>
  <c r="R121" i="40"/>
  <c r="M121" i="40"/>
  <c r="K121" i="40"/>
  <c r="I121" i="40"/>
  <c r="F121" i="40"/>
  <c r="R120" i="40"/>
  <c r="M120" i="40"/>
  <c r="K120" i="40"/>
  <c r="I120" i="40"/>
  <c r="F120" i="40"/>
  <c r="D120" i="40"/>
  <c r="Q120" i="40" s="1"/>
  <c r="R119" i="40"/>
  <c r="M119" i="40"/>
  <c r="K119" i="40"/>
  <c r="R118" i="40"/>
  <c r="M118" i="40"/>
  <c r="K118" i="40"/>
  <c r="I118" i="40"/>
  <c r="F118" i="40"/>
  <c r="R117" i="40"/>
  <c r="M117" i="40"/>
  <c r="K117" i="40"/>
  <c r="I117" i="40"/>
  <c r="F117" i="40"/>
  <c r="D117" i="40"/>
  <c r="Q117" i="40" s="1"/>
  <c r="R116" i="40"/>
  <c r="M116" i="40"/>
  <c r="K116" i="40"/>
  <c r="I116" i="40"/>
  <c r="F116" i="40"/>
  <c r="R115" i="40"/>
  <c r="M115" i="40"/>
  <c r="K115" i="40"/>
  <c r="R114" i="40"/>
  <c r="M114" i="40"/>
  <c r="K114" i="40"/>
  <c r="D114" i="40"/>
  <c r="Q114" i="40" s="1"/>
  <c r="R113" i="40"/>
  <c r="M113" i="40"/>
  <c r="K113" i="40"/>
  <c r="R112" i="40"/>
  <c r="M112" i="40"/>
  <c r="K112" i="40"/>
  <c r="R111" i="40"/>
  <c r="M111" i="40"/>
  <c r="K111" i="40"/>
  <c r="R110" i="40"/>
  <c r="M110" i="40"/>
  <c r="K110" i="40"/>
  <c r="D110" i="40"/>
  <c r="Q110" i="40" s="1"/>
  <c r="R109" i="40"/>
  <c r="O109" i="40"/>
  <c r="M109" i="40"/>
  <c r="K109" i="40"/>
  <c r="I109" i="40"/>
  <c r="F109" i="40"/>
  <c r="D109" i="40"/>
  <c r="Q109" i="40" s="1"/>
  <c r="R108" i="40"/>
  <c r="M108" i="40"/>
  <c r="K108" i="40"/>
  <c r="I108" i="40"/>
  <c r="F108" i="40"/>
  <c r="D108" i="40"/>
  <c r="Q108" i="40" s="1"/>
  <c r="R107" i="40"/>
  <c r="M107" i="40"/>
  <c r="K107" i="40"/>
  <c r="I107" i="40"/>
  <c r="F107" i="40"/>
  <c r="R106" i="40"/>
  <c r="M106" i="40"/>
  <c r="K106" i="40"/>
  <c r="I106" i="40"/>
  <c r="F106" i="40"/>
  <c r="R105" i="40"/>
  <c r="M105" i="40"/>
  <c r="K105" i="40"/>
  <c r="I105" i="40"/>
  <c r="F105" i="40"/>
  <c r="R104" i="40"/>
  <c r="M104" i="40"/>
  <c r="K104" i="40"/>
  <c r="I104" i="40"/>
  <c r="F104" i="40"/>
  <c r="D104" i="40"/>
  <c r="Q104" i="40" s="1"/>
  <c r="R103" i="40"/>
  <c r="M103" i="40"/>
  <c r="K103" i="40"/>
  <c r="R102" i="40"/>
  <c r="M102" i="40"/>
  <c r="K102" i="40"/>
  <c r="I102" i="40"/>
  <c r="F102" i="40"/>
  <c r="R101" i="40"/>
  <c r="M101" i="40"/>
  <c r="K101" i="40"/>
  <c r="I101" i="40"/>
  <c r="F101" i="40"/>
  <c r="D101" i="40"/>
  <c r="O101" i="40" s="1"/>
  <c r="R100" i="40"/>
  <c r="M100" i="40"/>
  <c r="K100" i="40"/>
  <c r="I100" i="40"/>
  <c r="F100" i="40"/>
  <c r="R99" i="40"/>
  <c r="M99" i="40"/>
  <c r="K99" i="40"/>
  <c r="I99" i="40"/>
  <c r="F99" i="40"/>
  <c r="R98" i="40"/>
  <c r="M98" i="40"/>
  <c r="K98" i="40"/>
  <c r="I98" i="40"/>
  <c r="F98" i="40"/>
  <c r="D98" i="40"/>
  <c r="Q98" i="40" s="1"/>
  <c r="R97" i="40"/>
  <c r="M97" i="40"/>
  <c r="K97" i="40"/>
  <c r="R96" i="40"/>
  <c r="M96" i="40"/>
  <c r="K96" i="40"/>
  <c r="R95" i="40"/>
  <c r="M95" i="40"/>
  <c r="K95" i="40"/>
  <c r="R94" i="40"/>
  <c r="M94" i="40"/>
  <c r="K94" i="40"/>
  <c r="D94" i="40"/>
  <c r="O94" i="40" s="1"/>
  <c r="R93" i="40"/>
  <c r="M93" i="40"/>
  <c r="K93" i="40"/>
  <c r="I93" i="40"/>
  <c r="F93" i="40"/>
  <c r="D93" i="40"/>
  <c r="Q93" i="40" s="1"/>
  <c r="R92" i="40"/>
  <c r="M92" i="40"/>
  <c r="K92" i="40"/>
  <c r="I92" i="40"/>
  <c r="F92" i="40"/>
  <c r="R91" i="40"/>
  <c r="M91" i="40"/>
  <c r="K91" i="40"/>
  <c r="I91" i="40"/>
  <c r="F91" i="40"/>
  <c r="R90" i="40"/>
  <c r="M90" i="40"/>
  <c r="K90" i="40"/>
  <c r="I90" i="40"/>
  <c r="F90" i="40"/>
  <c r="R89" i="40"/>
  <c r="M89" i="40"/>
  <c r="K89" i="40"/>
  <c r="I89" i="40"/>
  <c r="F89" i="40"/>
  <c r="D89" i="40"/>
  <c r="O89" i="40" s="1"/>
  <c r="R88" i="40"/>
  <c r="M88" i="40"/>
  <c r="K88" i="40"/>
  <c r="I88" i="40"/>
  <c r="F88" i="40"/>
  <c r="R87" i="40"/>
  <c r="M87" i="40"/>
  <c r="K87" i="40"/>
  <c r="R86" i="40"/>
  <c r="M86" i="40"/>
  <c r="K86" i="40"/>
  <c r="I86" i="40"/>
  <c r="F86" i="40"/>
  <c r="D86" i="40"/>
  <c r="O86" i="40" s="1"/>
  <c r="R85" i="40"/>
  <c r="M85" i="40"/>
  <c r="K85" i="40"/>
  <c r="I85" i="40"/>
  <c r="F85" i="40"/>
  <c r="R84" i="40"/>
  <c r="M84" i="40"/>
  <c r="K84" i="40"/>
  <c r="I84" i="40"/>
  <c r="F84" i="40"/>
  <c r="R83" i="40"/>
  <c r="M83" i="40"/>
  <c r="K83" i="40"/>
  <c r="I83" i="40"/>
  <c r="F83" i="40"/>
  <c r="D83" i="40"/>
  <c r="Q83" i="40" s="1"/>
  <c r="R82" i="40"/>
  <c r="M82" i="40"/>
  <c r="K82" i="40"/>
  <c r="I82" i="40"/>
  <c r="F82" i="40"/>
  <c r="D82" i="40"/>
  <c r="Q82" i="40" s="1"/>
  <c r="R81" i="40"/>
  <c r="M81" i="40"/>
  <c r="K81" i="40"/>
  <c r="R80" i="40"/>
  <c r="M80" i="40"/>
  <c r="K80" i="40"/>
  <c r="D80" i="40"/>
  <c r="O80" i="40" s="1"/>
  <c r="R79" i="40"/>
  <c r="M79" i="40"/>
  <c r="K79" i="40"/>
  <c r="R78" i="40"/>
  <c r="M78" i="40"/>
  <c r="K78" i="40"/>
  <c r="D78" i="40"/>
  <c r="Q78" i="40" s="1"/>
  <c r="R77" i="40"/>
  <c r="M77" i="40"/>
  <c r="K77" i="40"/>
  <c r="I77" i="40"/>
  <c r="F77" i="40"/>
  <c r="R76" i="40"/>
  <c r="M76" i="40"/>
  <c r="K76" i="40"/>
  <c r="I76" i="40"/>
  <c r="F76" i="40"/>
  <c r="R75" i="40"/>
  <c r="M75" i="40"/>
  <c r="K75" i="40"/>
  <c r="I75" i="40"/>
  <c r="F75" i="40"/>
  <c r="R74" i="40"/>
  <c r="M74" i="40"/>
  <c r="K74" i="40"/>
  <c r="I74" i="40"/>
  <c r="F74" i="40"/>
  <c r="D74" i="40"/>
  <c r="Q74" i="40" s="1"/>
  <c r="R73" i="40"/>
  <c r="M73" i="40"/>
  <c r="K73" i="40"/>
  <c r="I73" i="40"/>
  <c r="F73" i="40"/>
  <c r="R72" i="40"/>
  <c r="M72" i="40"/>
  <c r="K72" i="40"/>
  <c r="I72" i="40"/>
  <c r="F72" i="40"/>
  <c r="R71" i="40"/>
  <c r="M71" i="40"/>
  <c r="K71" i="40"/>
  <c r="D71" i="40"/>
  <c r="Q71" i="40" s="1"/>
  <c r="R70" i="40"/>
  <c r="M70" i="40"/>
  <c r="K70" i="40"/>
  <c r="I70" i="40"/>
  <c r="F70" i="40"/>
  <c r="R69" i="40"/>
  <c r="M69" i="40"/>
  <c r="K69" i="40"/>
  <c r="I69" i="40"/>
  <c r="F69" i="40"/>
  <c r="R68" i="40"/>
  <c r="M68" i="40"/>
  <c r="K68" i="40"/>
  <c r="I68" i="40"/>
  <c r="F68" i="40"/>
  <c r="D68" i="40"/>
  <c r="O68" i="40" s="1"/>
  <c r="R67" i="40"/>
  <c r="M67" i="40"/>
  <c r="K67" i="40"/>
  <c r="I67" i="40"/>
  <c r="F67" i="40"/>
  <c r="D67" i="40"/>
  <c r="O67" i="40" s="1"/>
  <c r="R66" i="40"/>
  <c r="M66" i="40"/>
  <c r="K66" i="40"/>
  <c r="I66" i="40"/>
  <c r="F66" i="40"/>
  <c r="R65" i="40"/>
  <c r="M65" i="40"/>
  <c r="K65" i="40"/>
  <c r="D65" i="40"/>
  <c r="Q65" i="40" s="1"/>
  <c r="R64" i="40"/>
  <c r="M64" i="40"/>
  <c r="K64" i="40"/>
  <c r="R63" i="40"/>
  <c r="M63" i="40"/>
  <c r="K63" i="40"/>
  <c r="R62" i="40"/>
  <c r="M62" i="40"/>
  <c r="K62" i="40"/>
  <c r="R61" i="40"/>
  <c r="M61" i="40"/>
  <c r="K61" i="40"/>
  <c r="I61" i="40"/>
  <c r="F61" i="40"/>
  <c r="R60" i="40"/>
  <c r="M60" i="40"/>
  <c r="K60" i="40"/>
  <c r="I60" i="40"/>
  <c r="F60" i="40"/>
  <c r="R59" i="40"/>
  <c r="M59" i="40"/>
  <c r="K59" i="40"/>
  <c r="I59" i="40"/>
  <c r="F59" i="40"/>
  <c r="D59" i="40"/>
  <c r="Q59" i="40" s="1"/>
  <c r="R58" i="40"/>
  <c r="M58" i="40"/>
  <c r="K58" i="40"/>
  <c r="I58" i="40"/>
  <c r="F58" i="40"/>
  <c r="R57" i="40"/>
  <c r="M57" i="40"/>
  <c r="K57" i="40"/>
  <c r="I57" i="40"/>
  <c r="F57" i="40"/>
  <c r="R56" i="40"/>
  <c r="M56" i="40"/>
  <c r="K56" i="40"/>
  <c r="I56" i="40"/>
  <c r="F56" i="40"/>
  <c r="D56" i="40"/>
  <c r="O56" i="40" s="1"/>
  <c r="R55" i="40"/>
  <c r="M55" i="40"/>
  <c r="K55" i="40"/>
  <c r="R54" i="40"/>
  <c r="M54" i="40"/>
  <c r="K54" i="40"/>
  <c r="I54" i="40"/>
  <c r="F54" i="40"/>
  <c r="R53" i="40"/>
  <c r="M53" i="40"/>
  <c r="K53" i="40"/>
  <c r="I53" i="40"/>
  <c r="F53" i="40"/>
  <c r="D53" i="40"/>
  <c r="Q53" i="40" s="1"/>
  <c r="R52" i="40"/>
  <c r="M52" i="40"/>
  <c r="K52" i="40"/>
  <c r="I52" i="40"/>
  <c r="F52" i="40"/>
  <c r="D52" i="40"/>
  <c r="O52" i="40" s="1"/>
  <c r="R51" i="40"/>
  <c r="M51" i="40"/>
  <c r="K51" i="40"/>
  <c r="I51" i="40"/>
  <c r="F51" i="40"/>
  <c r="R50" i="40"/>
  <c r="M50" i="40"/>
  <c r="K50" i="40"/>
  <c r="I50" i="40"/>
  <c r="F50" i="40"/>
  <c r="R49" i="40"/>
  <c r="M49" i="40"/>
  <c r="K49" i="40"/>
  <c r="I49" i="40"/>
  <c r="F49" i="40"/>
  <c r="R48" i="40"/>
  <c r="M48" i="40"/>
  <c r="K48" i="40"/>
  <c r="I48" i="40"/>
  <c r="F48" i="40"/>
  <c r="D48" i="40"/>
  <c r="Q48" i="40" s="1"/>
  <c r="R47" i="40"/>
  <c r="M47" i="40"/>
  <c r="K47" i="40"/>
  <c r="I47" i="40"/>
  <c r="F47" i="40"/>
  <c r="R46" i="40"/>
  <c r="M46" i="40"/>
  <c r="K46" i="40"/>
  <c r="I46" i="40"/>
  <c r="F46" i="40"/>
  <c r="R45" i="40"/>
  <c r="M45" i="40"/>
  <c r="K45" i="40"/>
  <c r="I45" i="40"/>
  <c r="F45" i="40"/>
  <c r="D45" i="40"/>
  <c r="Q45" i="40" s="1"/>
  <c r="R44" i="40"/>
  <c r="M44" i="40"/>
  <c r="K44" i="40"/>
  <c r="I44" i="40"/>
  <c r="F44" i="40"/>
  <c r="D44" i="40"/>
  <c r="Q44" i="40" s="1"/>
  <c r="R43" i="40"/>
  <c r="M43" i="40"/>
  <c r="K43" i="40"/>
  <c r="I43" i="40"/>
  <c r="F43" i="40"/>
  <c r="R42" i="40"/>
  <c r="M42" i="40"/>
  <c r="K42" i="40"/>
  <c r="I42" i="40"/>
  <c r="F42" i="40"/>
  <c r="R41" i="40"/>
  <c r="M41" i="40"/>
  <c r="K41" i="40"/>
  <c r="I41" i="40"/>
  <c r="F41" i="40"/>
  <c r="R40" i="40"/>
  <c r="M40" i="40"/>
  <c r="K40" i="40"/>
  <c r="I40" i="40"/>
  <c r="F40" i="40"/>
  <c r="R39" i="40"/>
  <c r="M39" i="40"/>
  <c r="K39" i="40"/>
  <c r="I39" i="40"/>
  <c r="F39" i="40"/>
  <c r="R38" i="40"/>
  <c r="M38" i="40"/>
  <c r="K38" i="40"/>
  <c r="I38" i="40"/>
  <c r="F38" i="40"/>
  <c r="D38" i="40"/>
  <c r="O38" i="40" s="1"/>
  <c r="R37" i="40"/>
  <c r="M37" i="40"/>
  <c r="K37" i="40"/>
  <c r="I37" i="40"/>
  <c r="F37" i="40"/>
  <c r="R36" i="40"/>
  <c r="M36" i="40"/>
  <c r="K36" i="40"/>
  <c r="I36" i="40"/>
  <c r="F36" i="40"/>
  <c r="R35" i="40"/>
  <c r="M35" i="40"/>
  <c r="K35" i="40"/>
  <c r="I35" i="40"/>
  <c r="F35" i="40"/>
  <c r="D35" i="40"/>
  <c r="Q35" i="40" s="1"/>
  <c r="R34" i="40"/>
  <c r="M34" i="40"/>
  <c r="K34" i="40"/>
  <c r="I34" i="40"/>
  <c r="F34" i="40"/>
  <c r="D34" i="40"/>
  <c r="Q34" i="40" s="1"/>
  <c r="U33" i="40"/>
  <c r="R33" i="40"/>
  <c r="M33" i="40"/>
  <c r="K33" i="40"/>
  <c r="I33" i="40"/>
  <c r="F33" i="40"/>
  <c r="U32" i="40"/>
  <c r="R32" i="40"/>
  <c r="M32" i="40"/>
  <c r="K32" i="40"/>
  <c r="I32" i="40"/>
  <c r="F32" i="40"/>
  <c r="U31" i="40"/>
  <c r="R31" i="40"/>
  <c r="M31" i="40"/>
  <c r="K31" i="40"/>
  <c r="I31" i="40"/>
  <c r="F31" i="40"/>
  <c r="U30" i="40"/>
  <c r="R30" i="40"/>
  <c r="M30" i="40"/>
  <c r="K30" i="40"/>
  <c r="I30" i="40"/>
  <c r="F30" i="40"/>
  <c r="U29" i="40"/>
  <c r="R29" i="40"/>
  <c r="M29" i="40"/>
  <c r="K29" i="40"/>
  <c r="I29" i="40"/>
  <c r="F29" i="40"/>
  <c r="D29" i="40"/>
  <c r="O29" i="40" s="1"/>
  <c r="U28" i="40"/>
  <c r="R28" i="40"/>
  <c r="M28" i="40"/>
  <c r="K28" i="40"/>
  <c r="I28" i="40"/>
  <c r="F28" i="40"/>
  <c r="D28" i="40"/>
  <c r="Q28" i="40" s="1"/>
  <c r="U27" i="40"/>
  <c r="R27" i="40"/>
  <c r="M27" i="40"/>
  <c r="K27" i="40"/>
  <c r="I27" i="40"/>
  <c r="F27" i="40"/>
  <c r="U26" i="40"/>
  <c r="R26" i="40"/>
  <c r="M26" i="40"/>
  <c r="K26" i="40"/>
  <c r="I26" i="40"/>
  <c r="F26" i="40"/>
  <c r="D26" i="40"/>
  <c r="O26" i="40" s="1"/>
  <c r="U25" i="40"/>
  <c r="R25" i="40"/>
  <c r="M25" i="40"/>
  <c r="K25" i="40"/>
  <c r="I25" i="40"/>
  <c r="F25" i="40"/>
  <c r="U24" i="40"/>
  <c r="R24" i="40"/>
  <c r="M24" i="40"/>
  <c r="K24" i="40"/>
  <c r="I24" i="40"/>
  <c r="F24" i="40"/>
  <c r="D24" i="40"/>
  <c r="Q24" i="40" s="1"/>
  <c r="U23" i="40"/>
  <c r="R23" i="40"/>
  <c r="M23" i="40"/>
  <c r="K23" i="40"/>
  <c r="I23" i="40"/>
  <c r="F23" i="40"/>
  <c r="D23" i="40"/>
  <c r="O23" i="40" s="1"/>
  <c r="U22" i="40"/>
  <c r="R22" i="40"/>
  <c r="M22" i="40"/>
  <c r="K22" i="40"/>
  <c r="I22" i="40"/>
  <c r="F22" i="40"/>
  <c r="U21" i="40"/>
  <c r="R21" i="40"/>
  <c r="M21" i="40"/>
  <c r="K21" i="40"/>
  <c r="I21" i="40"/>
  <c r="F21" i="40"/>
  <c r="D21" i="40"/>
  <c r="O21" i="40" s="1"/>
  <c r="U20" i="40"/>
  <c r="R20" i="40"/>
  <c r="M20" i="40"/>
  <c r="K20" i="40"/>
  <c r="I20" i="40"/>
  <c r="F20" i="40"/>
  <c r="U19" i="40"/>
  <c r="R19" i="40"/>
  <c r="M19" i="40"/>
  <c r="K19" i="40"/>
  <c r="I19" i="40"/>
  <c r="F19" i="40"/>
  <c r="U18" i="40"/>
  <c r="R18" i="40"/>
  <c r="M18" i="40"/>
  <c r="K18" i="40"/>
  <c r="I18" i="40"/>
  <c r="F18" i="40"/>
  <c r="D18" i="40"/>
  <c r="Q18" i="40" s="1"/>
  <c r="U17" i="40"/>
  <c r="R17" i="40"/>
  <c r="M17" i="40"/>
  <c r="K17" i="40"/>
  <c r="I17" i="40"/>
  <c r="F17" i="40"/>
  <c r="U16" i="40"/>
  <c r="R16" i="40"/>
  <c r="M16" i="40"/>
  <c r="K16" i="40"/>
  <c r="I16" i="40"/>
  <c r="F16" i="40"/>
  <c r="U15" i="40"/>
  <c r="R15" i="40"/>
  <c r="M15" i="40"/>
  <c r="K15" i="40"/>
  <c r="I15" i="40"/>
  <c r="F15" i="40"/>
  <c r="U14" i="40"/>
  <c r="R14" i="40"/>
  <c r="M14" i="40"/>
  <c r="K14" i="40"/>
  <c r="I14" i="40"/>
  <c r="F14" i="40"/>
  <c r="U13" i="40"/>
  <c r="R13" i="40"/>
  <c r="M13" i="40"/>
  <c r="K13" i="40"/>
  <c r="I13" i="40"/>
  <c r="F13" i="40"/>
  <c r="D13" i="40"/>
  <c r="O13" i="40" s="1"/>
  <c r="U12" i="40"/>
  <c r="R12" i="40"/>
  <c r="M12" i="40"/>
  <c r="K12" i="40"/>
  <c r="I12" i="40"/>
  <c r="F12" i="40"/>
  <c r="D12" i="40"/>
  <c r="Q12" i="40" s="1"/>
  <c r="A4" i="40"/>
  <c r="D221" i="39"/>
  <c r="C221" i="39"/>
  <c r="B221" i="39"/>
  <c r="B220" i="39"/>
  <c r="D216" i="39"/>
  <c r="C216" i="39"/>
  <c r="B216" i="39"/>
  <c r="B215" i="39"/>
  <c r="C191" i="39"/>
  <c r="C192" i="39" s="1"/>
  <c r="H190" i="39"/>
  <c r="U188" i="39"/>
  <c r="R188" i="39"/>
  <c r="M188" i="39"/>
  <c r="D188" i="39"/>
  <c r="U187" i="39"/>
  <c r="R187" i="39"/>
  <c r="M187" i="39"/>
  <c r="D187" i="39"/>
  <c r="J187" i="39" s="1"/>
  <c r="U186" i="39"/>
  <c r="R186" i="39"/>
  <c r="M186" i="39"/>
  <c r="D186" i="39"/>
  <c r="U185" i="39"/>
  <c r="R185" i="39"/>
  <c r="M185" i="39"/>
  <c r="D185" i="39"/>
  <c r="U184" i="39"/>
  <c r="R184" i="39"/>
  <c r="M184" i="39"/>
  <c r="D184" i="39"/>
  <c r="U183" i="39"/>
  <c r="R183" i="39"/>
  <c r="M183" i="39"/>
  <c r="D183" i="39"/>
  <c r="U182" i="39"/>
  <c r="R182" i="39"/>
  <c r="M182" i="39"/>
  <c r="D182" i="39"/>
  <c r="U181" i="39"/>
  <c r="R181" i="39"/>
  <c r="M181" i="39"/>
  <c r="D181" i="39"/>
  <c r="U180" i="39"/>
  <c r="R180" i="39"/>
  <c r="M180" i="39"/>
  <c r="D180" i="39"/>
  <c r="U179" i="39"/>
  <c r="R179" i="39"/>
  <c r="M179" i="39"/>
  <c r="D179" i="39"/>
  <c r="U178" i="39"/>
  <c r="R178" i="39"/>
  <c r="M178" i="39"/>
  <c r="D178" i="39"/>
  <c r="U177" i="39"/>
  <c r="R177" i="39"/>
  <c r="M177" i="39"/>
  <c r="D177" i="39"/>
  <c r="U176" i="39"/>
  <c r="R176" i="39"/>
  <c r="M176" i="39"/>
  <c r="D176" i="39"/>
  <c r="U175" i="39"/>
  <c r="R175" i="39"/>
  <c r="M175" i="39"/>
  <c r="D175" i="39"/>
  <c r="U174" i="39"/>
  <c r="R174" i="39"/>
  <c r="M174" i="39"/>
  <c r="D174" i="39"/>
  <c r="U173" i="39"/>
  <c r="R173" i="39"/>
  <c r="M173" i="39"/>
  <c r="D173" i="39"/>
  <c r="R172" i="39"/>
  <c r="M172" i="39"/>
  <c r="D172" i="39"/>
  <c r="R171" i="39"/>
  <c r="M171" i="39"/>
  <c r="D171" i="39"/>
  <c r="J171" i="39" s="1"/>
  <c r="R170" i="39"/>
  <c r="M170" i="39"/>
  <c r="D170" i="39"/>
  <c r="R169" i="39"/>
  <c r="M169" i="39"/>
  <c r="D169" i="39"/>
  <c r="R168" i="39"/>
  <c r="M168" i="39"/>
  <c r="D168" i="39"/>
  <c r="D167" i="39"/>
  <c r="O167" i="39" s="1"/>
  <c r="R166" i="39"/>
  <c r="M166" i="39"/>
  <c r="D166" i="39"/>
  <c r="R165" i="39"/>
  <c r="M165" i="39"/>
  <c r="D165" i="39"/>
  <c r="J165" i="39" s="1"/>
  <c r="R164" i="39"/>
  <c r="M164" i="39"/>
  <c r="D164" i="39"/>
  <c r="R163" i="39"/>
  <c r="M163" i="39"/>
  <c r="D163" i="39"/>
  <c r="R162" i="39"/>
  <c r="M162" i="39"/>
  <c r="D162" i="39"/>
  <c r="R161" i="39"/>
  <c r="M161" i="39"/>
  <c r="D161" i="39"/>
  <c r="R160" i="39"/>
  <c r="M160" i="39"/>
  <c r="D160" i="39"/>
  <c r="R159" i="39"/>
  <c r="M159" i="39"/>
  <c r="D159" i="39"/>
  <c r="R158" i="39"/>
  <c r="M158" i="39"/>
  <c r="D158" i="39"/>
  <c r="R157" i="39"/>
  <c r="M157" i="39"/>
  <c r="D157" i="39"/>
  <c r="R156" i="39"/>
  <c r="M156" i="39"/>
  <c r="D156" i="39"/>
  <c r="R155" i="39"/>
  <c r="M155" i="39"/>
  <c r="D155" i="39"/>
  <c r="R154" i="39"/>
  <c r="M154" i="39"/>
  <c r="D154" i="39"/>
  <c r="R153" i="39"/>
  <c r="M153" i="39"/>
  <c r="D153" i="39"/>
  <c r="R152" i="39"/>
  <c r="M152" i="39"/>
  <c r="D152" i="39"/>
  <c r="R151" i="39"/>
  <c r="M151" i="39"/>
  <c r="D151" i="39"/>
  <c r="R150" i="39"/>
  <c r="M150" i="39"/>
  <c r="D150" i="39"/>
  <c r="R149" i="39"/>
  <c r="M149" i="39"/>
  <c r="D149" i="39"/>
  <c r="J149" i="39" s="1"/>
  <c r="R148" i="39"/>
  <c r="M148" i="39"/>
  <c r="D148" i="39"/>
  <c r="R147" i="39"/>
  <c r="M147" i="39"/>
  <c r="D147" i="39"/>
  <c r="R146" i="39"/>
  <c r="M146" i="39"/>
  <c r="D146" i="39"/>
  <c r="R145" i="39"/>
  <c r="M145" i="39"/>
  <c r="D145" i="39"/>
  <c r="R144" i="39"/>
  <c r="M144" i="39"/>
  <c r="D144" i="39"/>
  <c r="R143" i="39"/>
  <c r="M143" i="39"/>
  <c r="D143" i="39"/>
  <c r="R142" i="39"/>
  <c r="M142" i="39"/>
  <c r="D142" i="39"/>
  <c r="R141" i="39"/>
  <c r="M141" i="39"/>
  <c r="D141" i="39"/>
  <c r="R140" i="39"/>
  <c r="M140" i="39"/>
  <c r="D140" i="39"/>
  <c r="R139" i="39"/>
  <c r="M139" i="39"/>
  <c r="D139" i="39"/>
  <c r="R138" i="39"/>
  <c r="M138" i="39"/>
  <c r="D138" i="39"/>
  <c r="R137" i="39"/>
  <c r="M137" i="39"/>
  <c r="D137" i="39"/>
  <c r="R136" i="39"/>
  <c r="M136" i="39"/>
  <c r="D136" i="39"/>
  <c r="R135" i="39"/>
  <c r="M135" i="39"/>
  <c r="D135" i="39"/>
  <c r="R134" i="39"/>
  <c r="M134" i="39"/>
  <c r="D134" i="39"/>
  <c r="R133" i="39"/>
  <c r="M133" i="39"/>
  <c r="D133" i="39"/>
  <c r="R132" i="39"/>
  <c r="M132" i="39"/>
  <c r="D132" i="39"/>
  <c r="R131" i="39"/>
  <c r="M131" i="39"/>
  <c r="D131" i="39"/>
  <c r="R130" i="39"/>
  <c r="M130" i="39"/>
  <c r="D130" i="39"/>
  <c r="R129" i="39"/>
  <c r="M129" i="39"/>
  <c r="D129" i="39"/>
  <c r="R128" i="39"/>
  <c r="M128" i="39"/>
  <c r="D128" i="39"/>
  <c r="J128" i="39" s="1"/>
  <c r="R127" i="39"/>
  <c r="M127" i="39"/>
  <c r="D127" i="39"/>
  <c r="R126" i="39"/>
  <c r="M126" i="39"/>
  <c r="D126" i="39"/>
  <c r="J126" i="39" s="1"/>
  <c r="R125" i="39"/>
  <c r="M125" i="39"/>
  <c r="D125" i="39"/>
  <c r="R124" i="39"/>
  <c r="M124" i="39"/>
  <c r="D124" i="39"/>
  <c r="R123" i="39"/>
  <c r="M123" i="39"/>
  <c r="D123" i="39"/>
  <c r="R122" i="39"/>
  <c r="M122" i="39"/>
  <c r="D122" i="39"/>
  <c r="R121" i="39"/>
  <c r="M121" i="39"/>
  <c r="D121" i="39"/>
  <c r="R120" i="39"/>
  <c r="M120" i="39"/>
  <c r="D120" i="39"/>
  <c r="R119" i="39"/>
  <c r="M119" i="39"/>
  <c r="D119" i="39"/>
  <c r="R118" i="39"/>
  <c r="M118" i="39"/>
  <c r="D118" i="39"/>
  <c r="R117" i="39"/>
  <c r="M117" i="39"/>
  <c r="D117" i="39"/>
  <c r="R116" i="39"/>
  <c r="M116" i="39"/>
  <c r="D116" i="39"/>
  <c r="R115" i="39"/>
  <c r="M115" i="39"/>
  <c r="D115" i="39"/>
  <c r="R114" i="39"/>
  <c r="M114" i="39"/>
  <c r="D114" i="39"/>
  <c r="R113" i="39"/>
  <c r="M113" i="39"/>
  <c r="D113" i="39"/>
  <c r="R112" i="39"/>
  <c r="M112" i="39"/>
  <c r="D112" i="39"/>
  <c r="R111" i="39"/>
  <c r="M111" i="39"/>
  <c r="D111" i="39"/>
  <c r="R110" i="39"/>
  <c r="M110" i="39"/>
  <c r="D110" i="39"/>
  <c r="R109" i="39"/>
  <c r="M109" i="39"/>
  <c r="D109" i="39"/>
  <c r="R108" i="39"/>
  <c r="M108" i="39"/>
  <c r="D108" i="39"/>
  <c r="R107" i="39"/>
  <c r="M107" i="39"/>
  <c r="D107" i="39"/>
  <c r="R106" i="39"/>
  <c r="M106" i="39"/>
  <c r="D106" i="39"/>
  <c r="R105" i="39"/>
  <c r="M105" i="39"/>
  <c r="D105" i="39"/>
  <c r="R104" i="39"/>
  <c r="M104" i="39"/>
  <c r="D104" i="39"/>
  <c r="R103" i="39"/>
  <c r="M103" i="39"/>
  <c r="D103" i="39"/>
  <c r="R102" i="39"/>
  <c r="M102" i="39"/>
  <c r="D102" i="39"/>
  <c r="R101" i="39"/>
  <c r="M101" i="39"/>
  <c r="D101" i="39"/>
  <c r="R100" i="39"/>
  <c r="M100" i="39"/>
  <c r="D100" i="39"/>
  <c r="R99" i="39"/>
  <c r="M99" i="39"/>
  <c r="D99" i="39"/>
  <c r="R98" i="39"/>
  <c r="M98" i="39"/>
  <c r="D98" i="39"/>
  <c r="R97" i="39"/>
  <c r="M97" i="39"/>
  <c r="D97" i="39"/>
  <c r="R96" i="39"/>
  <c r="M96" i="39"/>
  <c r="D96" i="39"/>
  <c r="J96" i="39" s="1"/>
  <c r="R95" i="39"/>
  <c r="M95" i="39"/>
  <c r="D95" i="39"/>
  <c r="R94" i="39"/>
  <c r="M94" i="39"/>
  <c r="D94" i="39"/>
  <c r="R93" i="39"/>
  <c r="M93" i="39"/>
  <c r="D93" i="39"/>
  <c r="R92" i="39"/>
  <c r="M92" i="39"/>
  <c r="D92" i="39"/>
  <c r="R91" i="39"/>
  <c r="M91" i="39"/>
  <c r="D91" i="39"/>
  <c r="R90" i="39"/>
  <c r="M90" i="39"/>
  <c r="D90" i="39"/>
  <c r="R89" i="39"/>
  <c r="M89" i="39"/>
  <c r="D89" i="39"/>
  <c r="R88" i="39"/>
  <c r="M88" i="39"/>
  <c r="D88" i="39"/>
  <c r="R87" i="39"/>
  <c r="M87" i="39"/>
  <c r="D87" i="39"/>
  <c r="R86" i="39"/>
  <c r="M86" i="39"/>
  <c r="D86" i="39"/>
  <c r="R85" i="39"/>
  <c r="M85" i="39"/>
  <c r="D85" i="39"/>
  <c r="R84" i="39"/>
  <c r="M84" i="39"/>
  <c r="D84" i="39"/>
  <c r="R83" i="39"/>
  <c r="M83" i="39"/>
  <c r="D83" i="39"/>
  <c r="R82" i="39"/>
  <c r="M82" i="39"/>
  <c r="D82" i="39"/>
  <c r="R81" i="39"/>
  <c r="M81" i="39"/>
  <c r="D81" i="39"/>
  <c r="R80" i="39"/>
  <c r="M80" i="39"/>
  <c r="D80" i="39"/>
  <c r="R79" i="39"/>
  <c r="M79" i="39"/>
  <c r="D79" i="39"/>
  <c r="R78" i="39"/>
  <c r="M78" i="39"/>
  <c r="D78" i="39"/>
  <c r="R77" i="39"/>
  <c r="M77" i="39"/>
  <c r="D77" i="39"/>
  <c r="R76" i="39"/>
  <c r="M76" i="39"/>
  <c r="D76" i="39"/>
  <c r="R75" i="39"/>
  <c r="M75" i="39"/>
  <c r="D75" i="39"/>
  <c r="R74" i="39"/>
  <c r="M74" i="39"/>
  <c r="D74" i="39"/>
  <c r="R73" i="39"/>
  <c r="M73" i="39"/>
  <c r="D73" i="39"/>
  <c r="R72" i="39"/>
  <c r="M72" i="39"/>
  <c r="D72" i="39"/>
  <c r="R71" i="39"/>
  <c r="M71" i="39"/>
  <c r="D71" i="39"/>
  <c r="R70" i="39"/>
  <c r="M70" i="39"/>
  <c r="D70" i="39"/>
  <c r="R69" i="39"/>
  <c r="M69" i="39"/>
  <c r="D69" i="39"/>
  <c r="R68" i="39"/>
  <c r="M68" i="39"/>
  <c r="D68" i="39"/>
  <c r="R67" i="39"/>
  <c r="M67" i="39"/>
  <c r="D67" i="39"/>
  <c r="R66" i="39"/>
  <c r="M66" i="39"/>
  <c r="D66" i="39"/>
  <c r="R65" i="39"/>
  <c r="M65" i="39"/>
  <c r="D65" i="39"/>
  <c r="J65" i="39" s="1"/>
  <c r="R64" i="39"/>
  <c r="M64" i="39"/>
  <c r="D64" i="39"/>
  <c r="R63" i="39"/>
  <c r="M63" i="39"/>
  <c r="D63" i="39"/>
  <c r="R62" i="39"/>
  <c r="M62" i="39"/>
  <c r="D62" i="39"/>
  <c r="R61" i="39"/>
  <c r="M61" i="39"/>
  <c r="D61" i="39"/>
  <c r="R60" i="39"/>
  <c r="M60" i="39"/>
  <c r="D60" i="39"/>
  <c r="R59" i="39"/>
  <c r="M59" i="39"/>
  <c r="D59" i="39"/>
  <c r="R58" i="39"/>
  <c r="M58" i="39"/>
  <c r="D58" i="39"/>
  <c r="R57" i="39"/>
  <c r="M57" i="39"/>
  <c r="D57" i="39"/>
  <c r="R56" i="39"/>
  <c r="M56" i="39"/>
  <c r="D56" i="39"/>
  <c r="R55" i="39"/>
  <c r="M55" i="39"/>
  <c r="D55" i="39"/>
  <c r="R54" i="39"/>
  <c r="M54" i="39"/>
  <c r="D54" i="39"/>
  <c r="R53" i="39"/>
  <c r="M53" i="39"/>
  <c r="D53" i="39"/>
  <c r="R52" i="39"/>
  <c r="M52" i="39"/>
  <c r="D52" i="39"/>
  <c r="R51" i="39"/>
  <c r="M51" i="39"/>
  <c r="D51" i="39"/>
  <c r="R50" i="39"/>
  <c r="M50" i="39"/>
  <c r="D50" i="39"/>
  <c r="R49" i="39"/>
  <c r="M49" i="39"/>
  <c r="D49" i="39"/>
  <c r="R48" i="39"/>
  <c r="M48" i="39"/>
  <c r="D48" i="39"/>
  <c r="R47" i="39"/>
  <c r="M47" i="39"/>
  <c r="D47" i="39"/>
  <c r="R46" i="39"/>
  <c r="M46" i="39"/>
  <c r="D46" i="39"/>
  <c r="R45" i="39"/>
  <c r="M45" i="39"/>
  <c r="D45" i="39"/>
  <c r="R44" i="39"/>
  <c r="M44" i="39"/>
  <c r="D44" i="39"/>
  <c r="J44" i="39" s="1"/>
  <c r="R43" i="39"/>
  <c r="M43" i="39"/>
  <c r="D43" i="39"/>
  <c r="R42" i="39"/>
  <c r="M42" i="39"/>
  <c r="D42" i="39"/>
  <c r="R41" i="39"/>
  <c r="M41" i="39"/>
  <c r="D41" i="39"/>
  <c r="R40" i="39"/>
  <c r="M40" i="39"/>
  <c r="D40" i="39"/>
  <c r="R39" i="39"/>
  <c r="M39" i="39"/>
  <c r="D39" i="39"/>
  <c r="R38" i="39"/>
  <c r="M38" i="39"/>
  <c r="D38" i="39"/>
  <c r="R37" i="39"/>
  <c r="M37" i="39"/>
  <c r="D37" i="39"/>
  <c r="R36" i="39"/>
  <c r="M36" i="39"/>
  <c r="D36" i="39"/>
  <c r="R35" i="39"/>
  <c r="M35" i="39"/>
  <c r="D35" i="39"/>
  <c r="R34" i="39"/>
  <c r="M34" i="39"/>
  <c r="D34" i="39"/>
  <c r="R33" i="39"/>
  <c r="M33" i="39"/>
  <c r="D33" i="39"/>
  <c r="R32" i="39"/>
  <c r="M32" i="39"/>
  <c r="D32" i="39"/>
  <c r="R31" i="39"/>
  <c r="M31" i="39"/>
  <c r="D31" i="39"/>
  <c r="R30" i="39"/>
  <c r="M30" i="39"/>
  <c r="D30" i="39"/>
  <c r="R29" i="39"/>
  <c r="M29" i="39"/>
  <c r="D29" i="39"/>
  <c r="R28" i="39"/>
  <c r="M28" i="39"/>
  <c r="D28" i="39"/>
  <c r="R27" i="39"/>
  <c r="M27" i="39"/>
  <c r="D27" i="39"/>
  <c r="R26" i="39"/>
  <c r="M26" i="39"/>
  <c r="D26" i="39"/>
  <c r="R25" i="39"/>
  <c r="M25" i="39"/>
  <c r="D25" i="39"/>
  <c r="R24" i="39"/>
  <c r="M24" i="39"/>
  <c r="D24" i="39"/>
  <c r="R23" i="39"/>
  <c r="M23" i="39"/>
  <c r="D23" i="39"/>
  <c r="R22" i="39"/>
  <c r="M22" i="39"/>
  <c r="R21" i="39"/>
  <c r="M21" i="39"/>
  <c r="D21" i="39"/>
  <c r="R20" i="39"/>
  <c r="M20" i="39"/>
  <c r="D20" i="39"/>
  <c r="R19" i="39"/>
  <c r="M19" i="39"/>
  <c r="D19" i="39"/>
  <c r="U18" i="39"/>
  <c r="R18" i="39"/>
  <c r="M18" i="39"/>
  <c r="D18" i="39"/>
  <c r="U17" i="39"/>
  <c r="R17" i="39"/>
  <c r="M17" i="39"/>
  <c r="D17" i="39"/>
  <c r="U16" i="39"/>
  <c r="R16" i="39"/>
  <c r="M16" i="39"/>
  <c r="D16" i="39"/>
  <c r="U15" i="39"/>
  <c r="R15" i="39"/>
  <c r="M15" i="39"/>
  <c r="D15" i="39"/>
  <c r="U14" i="39"/>
  <c r="R14" i="39"/>
  <c r="M14" i="39"/>
  <c r="Q14" i="39"/>
  <c r="U13" i="39"/>
  <c r="R13" i="39"/>
  <c r="M13" i="39"/>
  <c r="D13" i="39"/>
  <c r="U12" i="39"/>
  <c r="R12" i="39"/>
  <c r="M12" i="39"/>
  <c r="K12" i="39"/>
  <c r="I12" i="39"/>
  <c r="F12" i="39"/>
  <c r="D12" i="39"/>
  <c r="A4" i="39"/>
  <c r="D216" i="38"/>
  <c r="C216" i="38"/>
  <c r="B216" i="38"/>
  <c r="B215" i="38"/>
  <c r="D211" i="38"/>
  <c r="C211" i="38"/>
  <c r="B211" i="38"/>
  <c r="B210" i="38"/>
  <c r="C185" i="38"/>
  <c r="H184" i="38"/>
  <c r="I37" i="116" s="1"/>
  <c r="E184" i="38"/>
  <c r="H46" i="44" s="1"/>
  <c r="R182" i="38"/>
  <c r="M182" i="38"/>
  <c r="R181" i="38"/>
  <c r="M181" i="38"/>
  <c r="D181" i="38"/>
  <c r="Q181" i="38" s="1"/>
  <c r="R180" i="38"/>
  <c r="M180" i="38"/>
  <c r="R179" i="38"/>
  <c r="M179" i="38"/>
  <c r="D179" i="38"/>
  <c r="Q179" i="38" s="1"/>
  <c r="R178" i="38"/>
  <c r="M178" i="38"/>
  <c r="R177" i="38"/>
  <c r="M177" i="38"/>
  <c r="R176" i="38"/>
  <c r="M176" i="38"/>
  <c r="R175" i="38"/>
  <c r="M175" i="38"/>
  <c r="R174" i="38"/>
  <c r="M174" i="38"/>
  <c r="R173" i="38"/>
  <c r="M173" i="38"/>
  <c r="D173" i="38"/>
  <c r="Q173" i="38" s="1"/>
  <c r="R172" i="38"/>
  <c r="M172" i="38"/>
  <c r="D172" i="38"/>
  <c r="Q172" i="38" s="1"/>
  <c r="R171" i="38"/>
  <c r="M171" i="38"/>
  <c r="D171" i="38"/>
  <c r="Q171" i="38" s="1"/>
  <c r="U170" i="38"/>
  <c r="R170" i="38"/>
  <c r="M170" i="38"/>
  <c r="D170" i="38"/>
  <c r="Q170" i="38" s="1"/>
  <c r="U169" i="38"/>
  <c r="R169" i="38"/>
  <c r="M169" i="38"/>
  <c r="D169" i="38"/>
  <c r="Q169" i="38" s="1"/>
  <c r="U168" i="38"/>
  <c r="R168" i="38"/>
  <c r="M168" i="38"/>
  <c r="D168" i="38"/>
  <c r="O168" i="38" s="1"/>
  <c r="R167" i="38"/>
  <c r="M167" i="38"/>
  <c r="D167" i="38"/>
  <c r="Q167" i="38" s="1"/>
  <c r="R166" i="38"/>
  <c r="M166" i="38"/>
  <c r="D166" i="38"/>
  <c r="Q166" i="38" s="1"/>
  <c r="R165" i="38"/>
  <c r="M165" i="38"/>
  <c r="D165" i="38"/>
  <c r="Q165" i="38" s="1"/>
  <c r="R164" i="38"/>
  <c r="M164" i="38"/>
  <c r="D164" i="38"/>
  <c r="Q164" i="38" s="1"/>
  <c r="R163" i="38"/>
  <c r="M163" i="38"/>
  <c r="D163" i="38"/>
  <c r="Q163" i="38" s="1"/>
  <c r="R162" i="38"/>
  <c r="M162" i="38"/>
  <c r="D162" i="38"/>
  <c r="Q162" i="38" s="1"/>
  <c r="R161" i="38"/>
  <c r="M161" i="38"/>
  <c r="D161" i="38"/>
  <c r="O161" i="38" s="1"/>
  <c r="R160" i="38"/>
  <c r="M160" i="38"/>
  <c r="D160" i="38"/>
  <c r="Q160" i="38" s="1"/>
  <c r="R159" i="38"/>
  <c r="M159" i="38"/>
  <c r="D159" i="38"/>
  <c r="Q159" i="38" s="1"/>
  <c r="R158" i="38"/>
  <c r="M158" i="38"/>
  <c r="D158" i="38"/>
  <c r="Q158" i="38" s="1"/>
  <c r="R157" i="38"/>
  <c r="M157" i="38"/>
  <c r="D157" i="38"/>
  <c r="Q157" i="38" s="1"/>
  <c r="R156" i="38"/>
  <c r="M156" i="38"/>
  <c r="D156" i="38"/>
  <c r="O156" i="38" s="1"/>
  <c r="R155" i="38"/>
  <c r="M155" i="38"/>
  <c r="D155" i="38"/>
  <c r="Q155" i="38" s="1"/>
  <c r="R154" i="38"/>
  <c r="M154" i="38"/>
  <c r="D154" i="38"/>
  <c r="Q154" i="38" s="1"/>
  <c r="R153" i="38"/>
  <c r="M153" i="38"/>
  <c r="D153" i="38"/>
  <c r="Q153" i="38" s="1"/>
  <c r="R152" i="38"/>
  <c r="M152" i="38"/>
  <c r="D152" i="38"/>
  <c r="Q152" i="38" s="1"/>
  <c r="R151" i="38"/>
  <c r="M151" i="38"/>
  <c r="D151" i="38"/>
  <c r="Q151" i="38" s="1"/>
  <c r="R150" i="38"/>
  <c r="M150" i="38"/>
  <c r="D150" i="38"/>
  <c r="O150" i="38" s="1"/>
  <c r="R149" i="38"/>
  <c r="M149" i="38"/>
  <c r="D149" i="38"/>
  <c r="Q149" i="38" s="1"/>
  <c r="R148" i="38"/>
  <c r="M148" i="38"/>
  <c r="D148" i="38"/>
  <c r="O148" i="38" s="1"/>
  <c r="R147" i="38"/>
  <c r="M147" i="38"/>
  <c r="D147" i="38"/>
  <c r="Q147" i="38" s="1"/>
  <c r="R146" i="38"/>
  <c r="M146" i="38"/>
  <c r="D146" i="38"/>
  <c r="O146" i="38" s="1"/>
  <c r="R145" i="38"/>
  <c r="M145" i="38"/>
  <c r="D145" i="38"/>
  <c r="Q145" i="38" s="1"/>
  <c r="R144" i="38"/>
  <c r="M144" i="38"/>
  <c r="D144" i="38"/>
  <c r="O144" i="38" s="1"/>
  <c r="R143" i="38"/>
  <c r="M143" i="38"/>
  <c r="D143" i="38"/>
  <c r="Q143" i="38" s="1"/>
  <c r="R142" i="38"/>
  <c r="M142" i="38"/>
  <c r="D142" i="38"/>
  <c r="Q142" i="38" s="1"/>
  <c r="R141" i="38"/>
  <c r="M141" i="38"/>
  <c r="D141" i="38"/>
  <c r="Q141" i="38" s="1"/>
  <c r="R140" i="38"/>
  <c r="M140" i="38"/>
  <c r="D140" i="38"/>
  <c r="Q140" i="38" s="1"/>
  <c r="R139" i="38"/>
  <c r="M139" i="38"/>
  <c r="D139" i="38"/>
  <c r="Q139" i="38" s="1"/>
  <c r="R138" i="38"/>
  <c r="M138" i="38"/>
  <c r="D138" i="38"/>
  <c r="Q138" i="38" s="1"/>
  <c r="R137" i="38"/>
  <c r="M137" i="38"/>
  <c r="D137" i="38"/>
  <c r="Q137" i="38" s="1"/>
  <c r="R136" i="38"/>
  <c r="M136" i="38"/>
  <c r="D136" i="38"/>
  <c r="Q136" i="38" s="1"/>
  <c r="R135" i="38"/>
  <c r="M135" i="38"/>
  <c r="D135" i="38"/>
  <c r="Q135" i="38" s="1"/>
  <c r="R134" i="38"/>
  <c r="M134" i="38"/>
  <c r="D134" i="38"/>
  <c r="Q134" i="38" s="1"/>
  <c r="R133" i="38"/>
  <c r="M133" i="38"/>
  <c r="D133" i="38"/>
  <c r="O133" i="38" s="1"/>
  <c r="R132" i="38"/>
  <c r="M132" i="38"/>
  <c r="D132" i="38"/>
  <c r="Q132" i="38" s="1"/>
  <c r="R131" i="38"/>
  <c r="M131" i="38"/>
  <c r="D131" i="38"/>
  <c r="O131" i="38" s="1"/>
  <c r="R130" i="38"/>
  <c r="M130" i="38"/>
  <c r="D130" i="38"/>
  <c r="Q130" i="38" s="1"/>
  <c r="R129" i="38"/>
  <c r="M129" i="38"/>
  <c r="D129" i="38"/>
  <c r="Q129" i="38" s="1"/>
  <c r="R128" i="38"/>
  <c r="M128" i="38"/>
  <c r="D128" i="38"/>
  <c r="Q128" i="38" s="1"/>
  <c r="R127" i="38"/>
  <c r="M127" i="38"/>
  <c r="D127" i="38"/>
  <c r="Q127" i="38" s="1"/>
  <c r="R126" i="38"/>
  <c r="M126" i="38"/>
  <c r="D126" i="38"/>
  <c r="O126" i="38" s="1"/>
  <c r="R125" i="38"/>
  <c r="M125" i="38"/>
  <c r="D125" i="38"/>
  <c r="Q125" i="38" s="1"/>
  <c r="R124" i="38"/>
  <c r="M124" i="38"/>
  <c r="D124" i="38"/>
  <c r="R123" i="38"/>
  <c r="M123" i="38"/>
  <c r="D123" i="38"/>
  <c r="Q123" i="38" s="1"/>
  <c r="R122" i="38"/>
  <c r="M122" i="38"/>
  <c r="D122" i="38"/>
  <c r="Q122" i="38" s="1"/>
  <c r="R121" i="38"/>
  <c r="M121" i="38"/>
  <c r="D121" i="38"/>
  <c r="Q121" i="38" s="1"/>
  <c r="R120" i="38"/>
  <c r="M120" i="38"/>
  <c r="D120" i="38"/>
  <c r="Q120" i="38" s="1"/>
  <c r="R119" i="38"/>
  <c r="M119" i="38"/>
  <c r="D119" i="38"/>
  <c r="Q119" i="38" s="1"/>
  <c r="R118" i="38"/>
  <c r="M118" i="38"/>
  <c r="D118" i="38"/>
  <c r="Q118" i="38" s="1"/>
  <c r="R117" i="38"/>
  <c r="M117" i="38"/>
  <c r="D117" i="38"/>
  <c r="Q117" i="38" s="1"/>
  <c r="R116" i="38"/>
  <c r="M116" i="38"/>
  <c r="D116" i="38"/>
  <c r="Q116" i="38" s="1"/>
  <c r="R115" i="38"/>
  <c r="M115" i="38"/>
  <c r="D115" i="38"/>
  <c r="Q115" i="38" s="1"/>
  <c r="R114" i="38"/>
  <c r="M114" i="38"/>
  <c r="D114" i="38"/>
  <c r="Q114" i="38" s="1"/>
  <c r="R113" i="38"/>
  <c r="M113" i="38"/>
  <c r="D113" i="38"/>
  <c r="Q113" i="38" s="1"/>
  <c r="R112" i="38"/>
  <c r="M112" i="38"/>
  <c r="D112" i="38"/>
  <c r="Q112" i="38" s="1"/>
  <c r="R111" i="38"/>
  <c r="M111" i="38"/>
  <c r="D111" i="38"/>
  <c r="O111" i="38" s="1"/>
  <c r="R110" i="38"/>
  <c r="M110" i="38"/>
  <c r="D110" i="38"/>
  <c r="Q110" i="38" s="1"/>
  <c r="R109" i="38"/>
  <c r="M109" i="38"/>
  <c r="D109" i="38"/>
  <c r="O109" i="38" s="1"/>
  <c r="R108" i="38"/>
  <c r="M108" i="38"/>
  <c r="D108" i="38"/>
  <c r="Q108" i="38" s="1"/>
  <c r="R107" i="38"/>
  <c r="M107" i="38"/>
  <c r="D107" i="38"/>
  <c r="Q107" i="38" s="1"/>
  <c r="R106" i="38"/>
  <c r="M106" i="38"/>
  <c r="D106" i="38"/>
  <c r="Q106" i="38" s="1"/>
  <c r="R105" i="38"/>
  <c r="M105" i="38"/>
  <c r="D105" i="38"/>
  <c r="Q105" i="38" s="1"/>
  <c r="R104" i="38"/>
  <c r="M104" i="38"/>
  <c r="D104" i="38"/>
  <c r="Q104" i="38" s="1"/>
  <c r="R103" i="38"/>
  <c r="M103" i="38"/>
  <c r="D103" i="38"/>
  <c r="O103" i="38" s="1"/>
  <c r="R102" i="38"/>
  <c r="M102" i="38"/>
  <c r="D102" i="38"/>
  <c r="R101" i="38"/>
  <c r="M101" i="38"/>
  <c r="D101" i="38"/>
  <c r="Q101" i="38" s="1"/>
  <c r="R100" i="38"/>
  <c r="M100" i="38"/>
  <c r="D100" i="38"/>
  <c r="Q100" i="38" s="1"/>
  <c r="R99" i="38"/>
  <c r="M99" i="38"/>
  <c r="D99" i="38"/>
  <c r="Q99" i="38" s="1"/>
  <c r="R98" i="38"/>
  <c r="M98" i="38"/>
  <c r="D98" i="38"/>
  <c r="Q98" i="38" s="1"/>
  <c r="R97" i="38"/>
  <c r="M97" i="38"/>
  <c r="D97" i="38"/>
  <c r="Q97" i="38" s="1"/>
  <c r="R96" i="38"/>
  <c r="M96" i="38"/>
  <c r="D96" i="38"/>
  <c r="Q96" i="38" s="1"/>
  <c r="R95" i="38"/>
  <c r="M95" i="38"/>
  <c r="D95" i="38"/>
  <c r="Q95" i="38" s="1"/>
  <c r="R94" i="38"/>
  <c r="M94" i="38"/>
  <c r="D94" i="38"/>
  <c r="Q94" i="38" s="1"/>
  <c r="R93" i="38"/>
  <c r="M93" i="38"/>
  <c r="D93" i="38"/>
  <c r="Q93" i="38" s="1"/>
  <c r="R92" i="38"/>
  <c r="M92" i="38"/>
  <c r="D92" i="38"/>
  <c r="Q92" i="38" s="1"/>
  <c r="R91" i="38"/>
  <c r="M91" i="38"/>
  <c r="D91" i="38"/>
  <c r="O91" i="38" s="1"/>
  <c r="R90" i="38"/>
  <c r="M90" i="38"/>
  <c r="D90" i="38"/>
  <c r="Q90" i="38" s="1"/>
  <c r="R89" i="38"/>
  <c r="M89" i="38"/>
  <c r="D89" i="38"/>
  <c r="O89" i="38" s="1"/>
  <c r="R88" i="38"/>
  <c r="M88" i="38"/>
  <c r="D88" i="38"/>
  <c r="Q88" i="38" s="1"/>
  <c r="R87" i="38"/>
  <c r="M87" i="38"/>
  <c r="D87" i="38"/>
  <c r="Q87" i="38" s="1"/>
  <c r="R86" i="38"/>
  <c r="M86" i="38"/>
  <c r="D86" i="38"/>
  <c r="O86" i="38" s="1"/>
  <c r="R85" i="38"/>
  <c r="M85" i="38"/>
  <c r="D85" i="38"/>
  <c r="Q85" i="38" s="1"/>
  <c r="R84" i="38"/>
  <c r="M84" i="38"/>
  <c r="D84" i="38"/>
  <c r="Q84" i="38" s="1"/>
  <c r="R83" i="38"/>
  <c r="M83" i="38"/>
  <c r="D83" i="38"/>
  <c r="Q83" i="38" s="1"/>
  <c r="R82" i="38"/>
  <c r="M82" i="38"/>
  <c r="D82" i="38"/>
  <c r="O82" i="38" s="1"/>
  <c r="R81" i="38"/>
  <c r="M81" i="38"/>
  <c r="D81" i="38"/>
  <c r="Q81" i="38" s="1"/>
  <c r="R80" i="38"/>
  <c r="M80" i="38"/>
  <c r="D80" i="38"/>
  <c r="O80" i="38" s="1"/>
  <c r="R79" i="38"/>
  <c r="M79" i="38"/>
  <c r="D79" i="38"/>
  <c r="Q79" i="38" s="1"/>
  <c r="R78" i="38"/>
  <c r="M78" i="38"/>
  <c r="D78" i="38"/>
  <c r="Q78" i="38" s="1"/>
  <c r="R77" i="38"/>
  <c r="M77" i="38"/>
  <c r="D77" i="38"/>
  <c r="Q77" i="38" s="1"/>
  <c r="R76" i="38"/>
  <c r="M76" i="38"/>
  <c r="D76" i="38"/>
  <c r="Q76" i="38" s="1"/>
  <c r="R75" i="38"/>
  <c r="M75" i="38"/>
  <c r="D75" i="38"/>
  <c r="Q75" i="38" s="1"/>
  <c r="R74" i="38"/>
  <c r="M74" i="38"/>
  <c r="D74" i="38"/>
  <c r="Q74" i="38" s="1"/>
  <c r="R73" i="38"/>
  <c r="M73" i="38"/>
  <c r="D73" i="38"/>
  <c r="Q73" i="38" s="1"/>
  <c r="R72" i="38"/>
  <c r="M72" i="38"/>
  <c r="D72" i="38"/>
  <c r="Q72" i="38" s="1"/>
  <c r="R71" i="38"/>
  <c r="M71" i="38"/>
  <c r="D71" i="38"/>
  <c r="Q71" i="38" s="1"/>
  <c r="R70" i="38"/>
  <c r="M70" i="38"/>
  <c r="D70" i="38"/>
  <c r="Q70" i="38" s="1"/>
  <c r="R69" i="38"/>
  <c r="M69" i="38"/>
  <c r="D69" i="38"/>
  <c r="Q69" i="38" s="1"/>
  <c r="R68" i="38"/>
  <c r="M68" i="38"/>
  <c r="D68" i="38"/>
  <c r="O68" i="38" s="1"/>
  <c r="R67" i="38"/>
  <c r="M67" i="38"/>
  <c r="D67" i="38"/>
  <c r="Q67" i="38" s="1"/>
  <c r="R66" i="38"/>
  <c r="M66" i="38"/>
  <c r="D66" i="38"/>
  <c r="Q66" i="38" s="1"/>
  <c r="R65" i="38"/>
  <c r="M65" i="38"/>
  <c r="D65" i="38"/>
  <c r="Q65" i="38" s="1"/>
  <c r="R64" i="38"/>
  <c r="M64" i="38"/>
  <c r="D64" i="38"/>
  <c r="Q64" i="38" s="1"/>
  <c r="R63" i="38"/>
  <c r="M63" i="38"/>
  <c r="D63" i="38"/>
  <c r="Q63" i="38" s="1"/>
  <c r="R62" i="38"/>
  <c r="M62" i="38"/>
  <c r="D62" i="38"/>
  <c r="Q62" i="38" s="1"/>
  <c r="R61" i="38"/>
  <c r="M61" i="38"/>
  <c r="D61" i="38"/>
  <c r="Q61" i="38" s="1"/>
  <c r="R60" i="38"/>
  <c r="M60" i="38"/>
  <c r="D60" i="38"/>
  <c r="Q60" i="38" s="1"/>
  <c r="R59" i="38"/>
  <c r="M59" i="38"/>
  <c r="D59" i="38"/>
  <c r="O59" i="38" s="1"/>
  <c r="R58" i="38"/>
  <c r="M58" i="38"/>
  <c r="D58" i="38"/>
  <c r="O58" i="38" s="1"/>
  <c r="R57" i="38"/>
  <c r="M57" i="38"/>
  <c r="D57" i="38"/>
  <c r="Q57" i="38" s="1"/>
  <c r="R56" i="38"/>
  <c r="M56" i="38"/>
  <c r="D56" i="38"/>
  <c r="Q56" i="38" s="1"/>
  <c r="R55" i="38"/>
  <c r="M55" i="38"/>
  <c r="D55" i="38"/>
  <c r="O55" i="38" s="1"/>
  <c r="R54" i="38"/>
  <c r="M54" i="38"/>
  <c r="D54" i="38"/>
  <c r="Q54" i="38" s="1"/>
  <c r="R53" i="38"/>
  <c r="M53" i="38"/>
  <c r="D53" i="38"/>
  <c r="R52" i="38"/>
  <c r="M52" i="38"/>
  <c r="D52" i="38"/>
  <c r="Q52" i="38" s="1"/>
  <c r="R51" i="38"/>
  <c r="M51" i="38"/>
  <c r="D51" i="38"/>
  <c r="Q51" i="38" s="1"/>
  <c r="R50" i="38"/>
  <c r="M50" i="38"/>
  <c r="D50" i="38"/>
  <c r="Q50" i="38" s="1"/>
  <c r="R49" i="38"/>
  <c r="M49" i="38"/>
  <c r="D49" i="38"/>
  <c r="Q49" i="38" s="1"/>
  <c r="R48" i="38"/>
  <c r="M48" i="38"/>
  <c r="D48" i="38"/>
  <c r="O48" i="38" s="1"/>
  <c r="R47" i="38"/>
  <c r="M47" i="38"/>
  <c r="D47" i="38"/>
  <c r="O47" i="38" s="1"/>
  <c r="R46" i="38"/>
  <c r="M46" i="38"/>
  <c r="D46" i="38"/>
  <c r="Q46" i="38" s="1"/>
  <c r="R45" i="38"/>
  <c r="M45" i="38"/>
  <c r="D45" i="38"/>
  <c r="Q45" i="38" s="1"/>
  <c r="R44" i="38"/>
  <c r="M44" i="38"/>
  <c r="D44" i="38"/>
  <c r="O44" i="38" s="1"/>
  <c r="R43" i="38"/>
  <c r="M43" i="38"/>
  <c r="D43" i="38"/>
  <c r="Q43" i="38" s="1"/>
  <c r="R42" i="38"/>
  <c r="M42" i="38"/>
  <c r="D42" i="38"/>
  <c r="Q42" i="38" s="1"/>
  <c r="R41" i="38"/>
  <c r="M41" i="38"/>
  <c r="D41" i="38"/>
  <c r="Q41" i="38" s="1"/>
  <c r="R40" i="38"/>
  <c r="M40" i="38"/>
  <c r="D40" i="38"/>
  <c r="Q40" i="38" s="1"/>
  <c r="R39" i="38"/>
  <c r="M39" i="38"/>
  <c r="D39" i="38"/>
  <c r="Q39" i="38" s="1"/>
  <c r="R38" i="38"/>
  <c r="M38" i="38"/>
  <c r="D38" i="38"/>
  <c r="Q38" i="38" s="1"/>
  <c r="R37" i="38"/>
  <c r="M37" i="38"/>
  <c r="D37" i="38"/>
  <c r="O37" i="38" s="1"/>
  <c r="R36" i="38"/>
  <c r="M36" i="38"/>
  <c r="D36" i="38"/>
  <c r="Q36" i="38" s="1"/>
  <c r="R35" i="38"/>
  <c r="M35" i="38"/>
  <c r="D35" i="38"/>
  <c r="R34" i="38"/>
  <c r="M34" i="38"/>
  <c r="D34" i="38"/>
  <c r="Q34" i="38" s="1"/>
  <c r="R33" i="38"/>
  <c r="M33" i="38"/>
  <c r="D33" i="38"/>
  <c r="O33" i="38" s="1"/>
  <c r="R32" i="38"/>
  <c r="M32" i="38"/>
  <c r="D32" i="38"/>
  <c r="Q32" i="38" s="1"/>
  <c r="R31" i="38"/>
  <c r="M31" i="38"/>
  <c r="D31" i="38"/>
  <c r="Q31" i="38" s="1"/>
  <c r="R30" i="38"/>
  <c r="M30" i="38"/>
  <c r="D30" i="38"/>
  <c r="Q30" i="38" s="1"/>
  <c r="R29" i="38"/>
  <c r="M29" i="38"/>
  <c r="D29" i="38"/>
  <c r="Q29" i="38" s="1"/>
  <c r="R28" i="38"/>
  <c r="M28" i="38"/>
  <c r="D28" i="38"/>
  <c r="Q28" i="38" s="1"/>
  <c r="R27" i="38"/>
  <c r="M27" i="38"/>
  <c r="D27" i="38"/>
  <c r="Q27" i="38" s="1"/>
  <c r="R26" i="38"/>
  <c r="M26" i="38"/>
  <c r="D26" i="38"/>
  <c r="Q26" i="38" s="1"/>
  <c r="R25" i="38"/>
  <c r="M25" i="38"/>
  <c r="D25" i="38"/>
  <c r="Q25" i="38" s="1"/>
  <c r="R24" i="38"/>
  <c r="M24" i="38"/>
  <c r="D24" i="38"/>
  <c r="O24" i="38" s="1"/>
  <c r="R23" i="38"/>
  <c r="M23" i="38"/>
  <c r="D23" i="38"/>
  <c r="Q23" i="38" s="1"/>
  <c r="R22" i="38"/>
  <c r="M22" i="38"/>
  <c r="D22" i="38"/>
  <c r="Q22" i="38" s="1"/>
  <c r="R21" i="38"/>
  <c r="M21" i="38"/>
  <c r="D21" i="38"/>
  <c r="Q21" i="38" s="1"/>
  <c r="U20" i="38"/>
  <c r="R20" i="38"/>
  <c r="M20" i="38"/>
  <c r="D20" i="38"/>
  <c r="Q20" i="38" s="1"/>
  <c r="U19" i="38"/>
  <c r="R19" i="38"/>
  <c r="M19" i="38"/>
  <c r="D19" i="38"/>
  <c r="O19" i="38" s="1"/>
  <c r="U18" i="38"/>
  <c r="R18" i="38"/>
  <c r="M18" i="38"/>
  <c r="D18" i="38"/>
  <c r="Q18" i="38" s="1"/>
  <c r="U17" i="38"/>
  <c r="R17" i="38"/>
  <c r="M17" i="38"/>
  <c r="D17" i="38"/>
  <c r="O17" i="38" s="1"/>
  <c r="U16" i="38"/>
  <c r="R16" i="38"/>
  <c r="M16" i="38"/>
  <c r="D16" i="38"/>
  <c r="Q16" i="38" s="1"/>
  <c r="U15" i="38"/>
  <c r="R15" i="38"/>
  <c r="M15" i="38"/>
  <c r="D15" i="38"/>
  <c r="O15" i="38" s="1"/>
  <c r="U14" i="38"/>
  <c r="R14" i="38"/>
  <c r="M14" i="38"/>
  <c r="D14" i="38"/>
  <c r="Q14" i="38" s="1"/>
  <c r="U13" i="38"/>
  <c r="R13" i="38"/>
  <c r="M13" i="38"/>
  <c r="D13" i="38"/>
  <c r="Q13" i="38" s="1"/>
  <c r="U12" i="38"/>
  <c r="R12" i="38"/>
  <c r="M12" i="38"/>
  <c r="K12" i="38"/>
  <c r="I12" i="38"/>
  <c r="D12" i="38"/>
  <c r="Q12" i="38" s="1"/>
  <c r="A4" i="38"/>
  <c r="D201" i="37"/>
  <c r="C201" i="37"/>
  <c r="B201" i="37"/>
  <c r="B200" i="37"/>
  <c r="D196" i="37"/>
  <c r="C196" i="37"/>
  <c r="B196" i="37"/>
  <c r="B195" i="37"/>
  <c r="C167" i="37"/>
  <c r="H166" i="37"/>
  <c r="E166" i="37"/>
  <c r="H45" i="44" s="1"/>
  <c r="C166" i="37"/>
  <c r="D92" i="37" s="1"/>
  <c r="Q92" i="37" s="1"/>
  <c r="R164" i="37"/>
  <c r="M164" i="37"/>
  <c r="K164" i="37"/>
  <c r="I164" i="37"/>
  <c r="F164" i="37"/>
  <c r="R163" i="37"/>
  <c r="M163" i="37"/>
  <c r="K163" i="37"/>
  <c r="I163" i="37"/>
  <c r="F163" i="37"/>
  <c r="R162" i="37"/>
  <c r="M162" i="37"/>
  <c r="K162" i="37"/>
  <c r="I162" i="37"/>
  <c r="F162" i="37"/>
  <c r="D162" i="37"/>
  <c r="Q162" i="37" s="1"/>
  <c r="R161" i="37"/>
  <c r="M161" i="37"/>
  <c r="K161" i="37"/>
  <c r="I161" i="37"/>
  <c r="F161" i="37"/>
  <c r="R160" i="37"/>
  <c r="M160" i="37"/>
  <c r="K160" i="37"/>
  <c r="I160" i="37"/>
  <c r="F160" i="37"/>
  <c r="R159" i="37"/>
  <c r="M159" i="37"/>
  <c r="K159" i="37"/>
  <c r="I159" i="37"/>
  <c r="F159" i="37"/>
  <c r="D159" i="37"/>
  <c r="Q159" i="37" s="1"/>
  <c r="R158" i="37"/>
  <c r="M158" i="37"/>
  <c r="K158" i="37"/>
  <c r="I158" i="37"/>
  <c r="F158" i="37"/>
  <c r="R157" i="37"/>
  <c r="M157" i="37"/>
  <c r="K157" i="37"/>
  <c r="I157" i="37"/>
  <c r="F157" i="37"/>
  <c r="R156" i="37"/>
  <c r="M156" i="37"/>
  <c r="K156" i="37"/>
  <c r="I156" i="37"/>
  <c r="F156" i="37"/>
  <c r="R155" i="37"/>
  <c r="M155" i="37"/>
  <c r="K155" i="37"/>
  <c r="I155" i="37"/>
  <c r="F155" i="37"/>
  <c r="R154" i="37"/>
  <c r="M154" i="37"/>
  <c r="K154" i="37"/>
  <c r="I154" i="37"/>
  <c r="F154" i="37"/>
  <c r="R153" i="37"/>
  <c r="M153" i="37"/>
  <c r="K153" i="37"/>
  <c r="I153" i="37"/>
  <c r="F153" i="37"/>
  <c r="R152" i="37"/>
  <c r="M152" i="37"/>
  <c r="K152" i="37"/>
  <c r="I152" i="37"/>
  <c r="F152" i="37"/>
  <c r="R151" i="37"/>
  <c r="M151" i="37"/>
  <c r="K151" i="37"/>
  <c r="I151" i="37"/>
  <c r="F151" i="37"/>
  <c r="R150" i="37"/>
  <c r="M150" i="37"/>
  <c r="K150" i="37"/>
  <c r="I150" i="37"/>
  <c r="F150" i="37"/>
  <c r="R149" i="37"/>
  <c r="M149" i="37"/>
  <c r="K149" i="37"/>
  <c r="I149" i="37"/>
  <c r="F149" i="37"/>
  <c r="R148" i="37"/>
  <c r="M148" i="37"/>
  <c r="K148" i="37"/>
  <c r="I148" i="37"/>
  <c r="F148" i="37"/>
  <c r="R147" i="37"/>
  <c r="M147" i="37"/>
  <c r="K147" i="37"/>
  <c r="I147" i="37"/>
  <c r="F147" i="37"/>
  <c r="R146" i="37"/>
  <c r="M146" i="37"/>
  <c r="K146" i="37"/>
  <c r="I146" i="37"/>
  <c r="F146" i="37"/>
  <c r="R145" i="37"/>
  <c r="M145" i="37"/>
  <c r="K145" i="37"/>
  <c r="I145" i="37"/>
  <c r="F145" i="37"/>
  <c r="R144" i="37"/>
  <c r="M144" i="37"/>
  <c r="K144" i="37"/>
  <c r="I144" i="37"/>
  <c r="F144" i="37"/>
  <c r="R143" i="37"/>
  <c r="M143" i="37"/>
  <c r="K143" i="37"/>
  <c r="I143" i="37"/>
  <c r="F143" i="37"/>
  <c r="R142" i="37"/>
  <c r="M142" i="37"/>
  <c r="K142" i="37"/>
  <c r="I142" i="37"/>
  <c r="F142" i="37"/>
  <c r="R141" i="37"/>
  <c r="M141" i="37"/>
  <c r="K141" i="37"/>
  <c r="I141" i="37"/>
  <c r="F141" i="37"/>
  <c r="R140" i="37"/>
  <c r="M140" i="37"/>
  <c r="K140" i="37"/>
  <c r="I140" i="37"/>
  <c r="F140" i="37"/>
  <c r="R139" i="37"/>
  <c r="M139" i="37"/>
  <c r="K139" i="37"/>
  <c r="I139" i="37"/>
  <c r="F139" i="37"/>
  <c r="R138" i="37"/>
  <c r="M138" i="37"/>
  <c r="K138" i="37"/>
  <c r="I138" i="37"/>
  <c r="F138" i="37"/>
  <c r="R137" i="37"/>
  <c r="M137" i="37"/>
  <c r="K137" i="37"/>
  <c r="I137" i="37"/>
  <c r="F137" i="37"/>
  <c r="R136" i="37"/>
  <c r="M136" i="37"/>
  <c r="K136" i="37"/>
  <c r="I136" i="37"/>
  <c r="F136" i="37"/>
  <c r="R135" i="37"/>
  <c r="M135" i="37"/>
  <c r="K135" i="37"/>
  <c r="I135" i="37"/>
  <c r="F135" i="37"/>
  <c r="R134" i="37"/>
  <c r="M134" i="37"/>
  <c r="K134" i="37"/>
  <c r="I134" i="37"/>
  <c r="F134" i="37"/>
  <c r="R133" i="37"/>
  <c r="M133" i="37"/>
  <c r="K133" i="37"/>
  <c r="I133" i="37"/>
  <c r="F133" i="37"/>
  <c r="R132" i="37"/>
  <c r="M132" i="37"/>
  <c r="K132" i="37"/>
  <c r="I132" i="37"/>
  <c r="F132" i="37"/>
  <c r="R131" i="37"/>
  <c r="M131" i="37"/>
  <c r="K131" i="37"/>
  <c r="I131" i="37"/>
  <c r="F131" i="37"/>
  <c r="R130" i="37"/>
  <c r="M130" i="37"/>
  <c r="K130" i="37"/>
  <c r="I130" i="37"/>
  <c r="F130" i="37"/>
  <c r="R129" i="37"/>
  <c r="M129" i="37"/>
  <c r="K129" i="37"/>
  <c r="I129" i="37"/>
  <c r="F129" i="37"/>
  <c r="D129" i="37"/>
  <c r="Q129" i="37" s="1"/>
  <c r="R128" i="37"/>
  <c r="M128" i="37"/>
  <c r="K128" i="37"/>
  <c r="I128" i="37"/>
  <c r="F128" i="37"/>
  <c r="R127" i="37"/>
  <c r="M127" i="37"/>
  <c r="K127" i="37"/>
  <c r="I127" i="37"/>
  <c r="F127" i="37"/>
  <c r="R126" i="37"/>
  <c r="M126" i="37"/>
  <c r="K126" i="37"/>
  <c r="I126" i="37"/>
  <c r="F126" i="37"/>
  <c r="R125" i="37"/>
  <c r="M125" i="37"/>
  <c r="K125" i="37"/>
  <c r="I125" i="37"/>
  <c r="F125" i="37"/>
  <c r="R124" i="37"/>
  <c r="M124" i="37"/>
  <c r="K124" i="37"/>
  <c r="I124" i="37"/>
  <c r="F124" i="37"/>
  <c r="R123" i="37"/>
  <c r="M123" i="37"/>
  <c r="K123" i="37"/>
  <c r="I123" i="37"/>
  <c r="F123" i="37"/>
  <c r="R122" i="37"/>
  <c r="M122" i="37"/>
  <c r="K122" i="37"/>
  <c r="I122" i="37"/>
  <c r="F122" i="37"/>
  <c r="R121" i="37"/>
  <c r="M121" i="37"/>
  <c r="K121" i="37"/>
  <c r="I121" i="37"/>
  <c r="F121" i="37"/>
  <c r="R120" i="37"/>
  <c r="M120" i="37"/>
  <c r="K120" i="37"/>
  <c r="I120" i="37"/>
  <c r="F120" i="37"/>
  <c r="R119" i="37"/>
  <c r="M119" i="37"/>
  <c r="K119" i="37"/>
  <c r="I119" i="37"/>
  <c r="F119" i="37"/>
  <c r="R118" i="37"/>
  <c r="M118" i="37"/>
  <c r="K118" i="37"/>
  <c r="I118" i="37"/>
  <c r="F118" i="37"/>
  <c r="R117" i="37"/>
  <c r="M117" i="37"/>
  <c r="K117" i="37"/>
  <c r="I117" i="37"/>
  <c r="F117" i="37"/>
  <c r="R116" i="37"/>
  <c r="M116" i="37"/>
  <c r="K116" i="37"/>
  <c r="I116" i="37"/>
  <c r="F116" i="37"/>
  <c r="R115" i="37"/>
  <c r="M115" i="37"/>
  <c r="K115" i="37"/>
  <c r="I115" i="37"/>
  <c r="F115" i="37"/>
  <c r="R114" i="37"/>
  <c r="M114" i="37"/>
  <c r="K114" i="37"/>
  <c r="I114" i="37"/>
  <c r="F114" i="37"/>
  <c r="R113" i="37"/>
  <c r="M113" i="37"/>
  <c r="K113" i="37"/>
  <c r="I113" i="37"/>
  <c r="F113" i="37"/>
  <c r="R112" i="37"/>
  <c r="M112" i="37"/>
  <c r="K112" i="37"/>
  <c r="I112" i="37"/>
  <c r="F112" i="37"/>
  <c r="R111" i="37"/>
  <c r="M111" i="37"/>
  <c r="K111" i="37"/>
  <c r="I111" i="37"/>
  <c r="F111" i="37"/>
  <c r="R110" i="37"/>
  <c r="M110" i="37"/>
  <c r="K110" i="37"/>
  <c r="I110" i="37"/>
  <c r="F110" i="37"/>
  <c r="R109" i="37"/>
  <c r="M109" i="37"/>
  <c r="K109" i="37"/>
  <c r="I109" i="37"/>
  <c r="F109" i="37"/>
  <c r="D109" i="37"/>
  <c r="Q109" i="37" s="1"/>
  <c r="R108" i="37"/>
  <c r="M108" i="37"/>
  <c r="K108" i="37"/>
  <c r="I108" i="37"/>
  <c r="F108" i="37"/>
  <c r="R107" i="37"/>
  <c r="M107" i="37"/>
  <c r="K107" i="37"/>
  <c r="I107" i="37"/>
  <c r="F107" i="37"/>
  <c r="D107" i="37"/>
  <c r="Q107" i="37" s="1"/>
  <c r="R106" i="37"/>
  <c r="M106" i="37"/>
  <c r="K106" i="37"/>
  <c r="I106" i="37"/>
  <c r="F106" i="37"/>
  <c r="R105" i="37"/>
  <c r="M105" i="37"/>
  <c r="K105" i="37"/>
  <c r="I105" i="37"/>
  <c r="F105" i="37"/>
  <c r="R104" i="37"/>
  <c r="M104" i="37"/>
  <c r="K104" i="37"/>
  <c r="I104" i="37"/>
  <c r="F104" i="37"/>
  <c r="R103" i="37"/>
  <c r="M103" i="37"/>
  <c r="K103" i="37"/>
  <c r="I103" i="37"/>
  <c r="F103" i="37"/>
  <c r="R102" i="37"/>
  <c r="M102" i="37"/>
  <c r="K102" i="37"/>
  <c r="I102" i="37"/>
  <c r="F102" i="37"/>
  <c r="R101" i="37"/>
  <c r="M101" i="37"/>
  <c r="K101" i="37"/>
  <c r="I101" i="37"/>
  <c r="F101" i="37"/>
  <c r="R100" i="37"/>
  <c r="M100" i="37"/>
  <c r="K100" i="37"/>
  <c r="I100" i="37"/>
  <c r="F100" i="37"/>
  <c r="D100" i="37"/>
  <c r="Q100" i="37" s="1"/>
  <c r="R99" i="37"/>
  <c r="M99" i="37"/>
  <c r="K99" i="37"/>
  <c r="I99" i="37"/>
  <c r="F99" i="37"/>
  <c r="R98" i="37"/>
  <c r="M98" i="37"/>
  <c r="K98" i="37"/>
  <c r="I98" i="37"/>
  <c r="F98" i="37"/>
  <c r="R97" i="37"/>
  <c r="M97" i="37"/>
  <c r="K97" i="37"/>
  <c r="I97" i="37"/>
  <c r="F97" i="37"/>
  <c r="D97" i="37"/>
  <c r="Q97" i="37" s="1"/>
  <c r="R96" i="37"/>
  <c r="M96" i="37"/>
  <c r="K96" i="37"/>
  <c r="I96" i="37"/>
  <c r="F96" i="37"/>
  <c r="R95" i="37"/>
  <c r="M95" i="37"/>
  <c r="K95" i="37"/>
  <c r="I95" i="37"/>
  <c r="F95" i="37"/>
  <c r="R94" i="37"/>
  <c r="M94" i="37"/>
  <c r="K94" i="37"/>
  <c r="I94" i="37"/>
  <c r="F94" i="37"/>
  <c r="R93" i="37"/>
  <c r="M93" i="37"/>
  <c r="K93" i="37"/>
  <c r="I93" i="37"/>
  <c r="F93" i="37"/>
  <c r="R92" i="37"/>
  <c r="M92" i="37"/>
  <c r="K92" i="37"/>
  <c r="I92" i="37"/>
  <c r="F92" i="37"/>
  <c r="R91" i="37"/>
  <c r="M91" i="37"/>
  <c r="K91" i="37"/>
  <c r="I91" i="37"/>
  <c r="F91" i="37"/>
  <c r="D91" i="37"/>
  <c r="R90" i="37"/>
  <c r="M90" i="37"/>
  <c r="K90" i="37"/>
  <c r="I90" i="37"/>
  <c r="F90" i="37"/>
  <c r="R89" i="37"/>
  <c r="M89" i="37"/>
  <c r="K89" i="37"/>
  <c r="I89" i="37"/>
  <c r="F89" i="37"/>
  <c r="R88" i="37"/>
  <c r="M88" i="37"/>
  <c r="K88" i="37"/>
  <c r="I88" i="37"/>
  <c r="F88" i="37"/>
  <c r="R87" i="37"/>
  <c r="M87" i="37"/>
  <c r="K87" i="37"/>
  <c r="I87" i="37"/>
  <c r="F87" i="37"/>
  <c r="R86" i="37"/>
  <c r="M86" i="37"/>
  <c r="K86" i="37"/>
  <c r="I86" i="37"/>
  <c r="F86" i="37"/>
  <c r="D86" i="37"/>
  <c r="Q86" i="37" s="1"/>
  <c r="R85" i="37"/>
  <c r="M85" i="37"/>
  <c r="K85" i="37"/>
  <c r="I85" i="37"/>
  <c r="F85" i="37"/>
  <c r="R84" i="37"/>
  <c r="M84" i="37"/>
  <c r="K84" i="37"/>
  <c r="I84" i="37"/>
  <c r="F84" i="37"/>
  <c r="R83" i="37"/>
  <c r="M83" i="37"/>
  <c r="K83" i="37"/>
  <c r="I83" i="37"/>
  <c r="F83" i="37"/>
  <c r="R82" i="37"/>
  <c r="M82" i="37"/>
  <c r="K82" i="37"/>
  <c r="I82" i="37"/>
  <c r="F82" i="37"/>
  <c r="R81" i="37"/>
  <c r="M81" i="37"/>
  <c r="K81" i="37"/>
  <c r="I81" i="37"/>
  <c r="F81" i="37"/>
  <c r="R80" i="37"/>
  <c r="M80" i="37"/>
  <c r="K80" i="37"/>
  <c r="I80" i="37"/>
  <c r="F80" i="37"/>
  <c r="R79" i="37"/>
  <c r="M79" i="37"/>
  <c r="K79" i="37"/>
  <c r="I79" i="37"/>
  <c r="F79" i="37"/>
  <c r="D79" i="37"/>
  <c r="Q79" i="37" s="1"/>
  <c r="R78" i="37"/>
  <c r="M78" i="37"/>
  <c r="K78" i="37"/>
  <c r="I78" i="37"/>
  <c r="F78" i="37"/>
  <c r="R77" i="37"/>
  <c r="M77" i="37"/>
  <c r="K77" i="37"/>
  <c r="I77" i="37"/>
  <c r="F77" i="37"/>
  <c r="R76" i="37"/>
  <c r="M76" i="37"/>
  <c r="K76" i="37"/>
  <c r="I76" i="37"/>
  <c r="F76" i="37"/>
  <c r="D76" i="37"/>
  <c r="R75" i="37"/>
  <c r="M75" i="37"/>
  <c r="K75" i="37"/>
  <c r="I75" i="37"/>
  <c r="F75" i="37"/>
  <c r="R74" i="37"/>
  <c r="M74" i="37"/>
  <c r="K74" i="37"/>
  <c r="I74" i="37"/>
  <c r="F74" i="37"/>
  <c r="D74" i="37"/>
  <c r="Q74" i="37" s="1"/>
  <c r="R73" i="37"/>
  <c r="M73" i="37"/>
  <c r="K73" i="37"/>
  <c r="I73" i="37"/>
  <c r="F73" i="37"/>
  <c r="R72" i="37"/>
  <c r="M72" i="37"/>
  <c r="K72" i="37"/>
  <c r="I72" i="37"/>
  <c r="F72" i="37"/>
  <c r="R71" i="37"/>
  <c r="M71" i="37"/>
  <c r="K71" i="37"/>
  <c r="I71" i="37"/>
  <c r="F71" i="37"/>
  <c r="R70" i="37"/>
  <c r="M70" i="37"/>
  <c r="K70" i="37"/>
  <c r="I70" i="37"/>
  <c r="F70" i="37"/>
  <c r="R69" i="37"/>
  <c r="M69" i="37"/>
  <c r="K69" i="37"/>
  <c r="I69" i="37"/>
  <c r="F69" i="37"/>
  <c r="D69" i="37"/>
  <c r="O69" i="37" s="1"/>
  <c r="R68" i="37"/>
  <c r="M68" i="37"/>
  <c r="K68" i="37"/>
  <c r="I68" i="37"/>
  <c r="F68" i="37"/>
  <c r="R67" i="37"/>
  <c r="M67" i="37"/>
  <c r="K67" i="37"/>
  <c r="I67" i="37"/>
  <c r="F67" i="37"/>
  <c r="R66" i="37"/>
  <c r="M66" i="37"/>
  <c r="K66" i="37"/>
  <c r="I66" i="37"/>
  <c r="F66" i="37"/>
  <c r="R65" i="37"/>
  <c r="M65" i="37"/>
  <c r="K65" i="37"/>
  <c r="I65" i="37"/>
  <c r="F65" i="37"/>
  <c r="R64" i="37"/>
  <c r="M64" i="37"/>
  <c r="K64" i="37"/>
  <c r="I64" i="37"/>
  <c r="F64" i="37"/>
  <c r="R63" i="37"/>
  <c r="M63" i="37"/>
  <c r="K63" i="37"/>
  <c r="I63" i="37"/>
  <c r="F63" i="37"/>
  <c r="R62" i="37"/>
  <c r="M62" i="37"/>
  <c r="K62" i="37"/>
  <c r="I62" i="37"/>
  <c r="F62" i="37"/>
  <c r="R61" i="37"/>
  <c r="M61" i="37"/>
  <c r="K61" i="37"/>
  <c r="I61" i="37"/>
  <c r="F61" i="37"/>
  <c r="R60" i="37"/>
  <c r="M60" i="37"/>
  <c r="K60" i="37"/>
  <c r="I60" i="37"/>
  <c r="F60" i="37"/>
  <c r="R59" i="37"/>
  <c r="M59" i="37"/>
  <c r="K59" i="37"/>
  <c r="I59" i="37"/>
  <c r="F59" i="37"/>
  <c r="D59" i="37"/>
  <c r="Q59" i="37" s="1"/>
  <c r="R58" i="37"/>
  <c r="M58" i="37"/>
  <c r="K58" i="37"/>
  <c r="I58" i="37"/>
  <c r="F58" i="37"/>
  <c r="R57" i="37"/>
  <c r="M57" i="37"/>
  <c r="K57" i="37"/>
  <c r="I57" i="37"/>
  <c r="F57" i="37"/>
  <c r="D57" i="37"/>
  <c r="Q57" i="37" s="1"/>
  <c r="R56" i="37"/>
  <c r="M56" i="37"/>
  <c r="K56" i="37"/>
  <c r="I56" i="37"/>
  <c r="F56" i="37"/>
  <c r="R55" i="37"/>
  <c r="M55" i="37"/>
  <c r="K55" i="37"/>
  <c r="I55" i="37"/>
  <c r="F55" i="37"/>
  <c r="R54" i="37"/>
  <c r="M54" i="37"/>
  <c r="K54" i="37"/>
  <c r="I54" i="37"/>
  <c r="F54" i="37"/>
  <c r="R53" i="37"/>
  <c r="M53" i="37"/>
  <c r="K53" i="37"/>
  <c r="I53" i="37"/>
  <c r="F53" i="37"/>
  <c r="R52" i="37"/>
  <c r="M52" i="37"/>
  <c r="K52" i="37"/>
  <c r="I52" i="37"/>
  <c r="F52" i="37"/>
  <c r="D52" i="37"/>
  <c r="Q52" i="37" s="1"/>
  <c r="R51" i="37"/>
  <c r="M51" i="37"/>
  <c r="K51" i="37"/>
  <c r="I51" i="37"/>
  <c r="F51" i="37"/>
  <c r="R50" i="37"/>
  <c r="M50" i="37"/>
  <c r="K50" i="37"/>
  <c r="I50" i="37"/>
  <c r="F50" i="37"/>
  <c r="R49" i="37"/>
  <c r="M49" i="37"/>
  <c r="K49" i="37"/>
  <c r="I49" i="37"/>
  <c r="F49" i="37"/>
  <c r="D49" i="37"/>
  <c r="Q49" i="37" s="1"/>
  <c r="R48" i="37"/>
  <c r="M48" i="37"/>
  <c r="K48" i="37"/>
  <c r="I48" i="37"/>
  <c r="F48" i="37"/>
  <c r="R47" i="37"/>
  <c r="M47" i="37"/>
  <c r="K47" i="37"/>
  <c r="I47" i="37"/>
  <c r="F47" i="37"/>
  <c r="U46" i="37"/>
  <c r="R46" i="37"/>
  <c r="M46" i="37"/>
  <c r="K46" i="37"/>
  <c r="I46" i="37"/>
  <c r="F46" i="37"/>
  <c r="U45" i="37"/>
  <c r="R45" i="37"/>
  <c r="M45" i="37"/>
  <c r="K45" i="37"/>
  <c r="I45" i="37"/>
  <c r="F45" i="37"/>
  <c r="D45" i="37"/>
  <c r="Q45" i="37" s="1"/>
  <c r="U44" i="37"/>
  <c r="R44" i="37"/>
  <c r="M44" i="37"/>
  <c r="K44" i="37"/>
  <c r="I44" i="37"/>
  <c r="F44" i="37"/>
  <c r="U43" i="37"/>
  <c r="R43" i="37"/>
  <c r="M43" i="37"/>
  <c r="K43" i="37"/>
  <c r="I43" i="37"/>
  <c r="F43" i="37"/>
  <c r="U42" i="37"/>
  <c r="R42" i="37"/>
  <c r="M42" i="37"/>
  <c r="K42" i="37"/>
  <c r="I42" i="37"/>
  <c r="F42" i="37"/>
  <c r="U41" i="37"/>
  <c r="R41" i="37"/>
  <c r="M41" i="37"/>
  <c r="K41" i="37"/>
  <c r="I41" i="37"/>
  <c r="F41" i="37"/>
  <c r="U40" i="37"/>
  <c r="R40" i="37"/>
  <c r="M40" i="37"/>
  <c r="K40" i="37"/>
  <c r="I40" i="37"/>
  <c r="F40" i="37"/>
  <c r="U39" i="37"/>
  <c r="R39" i="37"/>
  <c r="M39" i="37"/>
  <c r="K39" i="37"/>
  <c r="I39" i="37"/>
  <c r="F39" i="37"/>
  <c r="D39" i="37"/>
  <c r="Q39" i="37" s="1"/>
  <c r="U38" i="37"/>
  <c r="R38" i="37"/>
  <c r="M38" i="37"/>
  <c r="K38" i="37"/>
  <c r="I38" i="37"/>
  <c r="F38" i="37"/>
  <c r="U37" i="37"/>
  <c r="R37" i="37"/>
  <c r="M37" i="37"/>
  <c r="K37" i="37"/>
  <c r="I37" i="37"/>
  <c r="F37" i="37"/>
  <c r="D37" i="37"/>
  <c r="Q37" i="37" s="1"/>
  <c r="U36" i="37"/>
  <c r="R36" i="37"/>
  <c r="M36" i="37"/>
  <c r="K36" i="37"/>
  <c r="I36" i="37"/>
  <c r="F36" i="37"/>
  <c r="U35" i="37"/>
  <c r="R35" i="37"/>
  <c r="M35" i="37"/>
  <c r="K35" i="37"/>
  <c r="I35" i="37"/>
  <c r="F35" i="37"/>
  <c r="U34" i="37"/>
  <c r="R34" i="37"/>
  <c r="M34" i="37"/>
  <c r="K34" i="37"/>
  <c r="I34" i="37"/>
  <c r="F34" i="37"/>
  <c r="U33" i="37"/>
  <c r="R33" i="37"/>
  <c r="M33" i="37"/>
  <c r="K33" i="37"/>
  <c r="I33" i="37"/>
  <c r="F33" i="37"/>
  <c r="D33" i="37"/>
  <c r="O33" i="37" s="1"/>
  <c r="U32" i="37"/>
  <c r="R32" i="37"/>
  <c r="M32" i="37"/>
  <c r="K32" i="37"/>
  <c r="I32" i="37"/>
  <c r="F32" i="37"/>
  <c r="U31" i="37"/>
  <c r="R31" i="37"/>
  <c r="M31" i="37"/>
  <c r="K31" i="37"/>
  <c r="I31" i="37"/>
  <c r="F31" i="37"/>
  <c r="D31" i="37"/>
  <c r="Q31" i="37" s="1"/>
  <c r="U30" i="37"/>
  <c r="R30" i="37"/>
  <c r="M30" i="37"/>
  <c r="K30" i="37"/>
  <c r="I30" i="37"/>
  <c r="F30" i="37"/>
  <c r="U29" i="37"/>
  <c r="R29" i="37"/>
  <c r="M29" i="37"/>
  <c r="K29" i="37"/>
  <c r="I29" i="37"/>
  <c r="F29" i="37"/>
  <c r="U28" i="37"/>
  <c r="R28" i="37"/>
  <c r="M28" i="37"/>
  <c r="K28" i="37"/>
  <c r="I28" i="37"/>
  <c r="F28" i="37"/>
  <c r="U27" i="37"/>
  <c r="R27" i="37"/>
  <c r="M27" i="37"/>
  <c r="K27" i="37"/>
  <c r="I27" i="37"/>
  <c r="F27" i="37"/>
  <c r="U26" i="37"/>
  <c r="R26" i="37"/>
  <c r="M26" i="37"/>
  <c r="K26" i="37"/>
  <c r="I26" i="37"/>
  <c r="F26" i="37"/>
  <c r="U25" i="37"/>
  <c r="R25" i="37"/>
  <c r="M25" i="37"/>
  <c r="K25" i="37"/>
  <c r="I25" i="37"/>
  <c r="F25" i="37"/>
  <c r="D25" i="37"/>
  <c r="O25" i="37" s="1"/>
  <c r="U24" i="37"/>
  <c r="R24" i="37"/>
  <c r="M24" i="37"/>
  <c r="K24" i="37"/>
  <c r="I24" i="37"/>
  <c r="F24" i="37"/>
  <c r="U23" i="37"/>
  <c r="R23" i="37"/>
  <c r="M23" i="37"/>
  <c r="K23" i="37"/>
  <c r="I23" i="37"/>
  <c r="F23" i="37"/>
  <c r="U22" i="37"/>
  <c r="R22" i="37"/>
  <c r="M22" i="37"/>
  <c r="K22" i="37"/>
  <c r="I22" i="37"/>
  <c r="F22" i="37"/>
  <c r="U21" i="37"/>
  <c r="R21" i="37"/>
  <c r="M21" i="37"/>
  <c r="K21" i="37"/>
  <c r="I21" i="37"/>
  <c r="F21" i="37"/>
  <c r="U20" i="37"/>
  <c r="R20" i="37"/>
  <c r="M20" i="37"/>
  <c r="K20" i="37"/>
  <c r="I20" i="37"/>
  <c r="F20" i="37"/>
  <c r="U19" i="37"/>
  <c r="R19" i="37"/>
  <c r="M19" i="37"/>
  <c r="K19" i="37"/>
  <c r="I19" i="37"/>
  <c r="F19" i="37"/>
  <c r="U18" i="37"/>
  <c r="R18" i="37"/>
  <c r="M18" i="37"/>
  <c r="K18" i="37"/>
  <c r="I18" i="37"/>
  <c r="F18" i="37"/>
  <c r="U17" i="37"/>
  <c r="R17" i="37"/>
  <c r="M17" i="37"/>
  <c r="K17" i="37"/>
  <c r="I17" i="37"/>
  <c r="F17" i="37"/>
  <c r="U16" i="37"/>
  <c r="R16" i="37"/>
  <c r="M16" i="37"/>
  <c r="K16" i="37"/>
  <c r="I16" i="37"/>
  <c r="F16" i="37"/>
  <c r="U15" i="37"/>
  <c r="R15" i="37"/>
  <c r="M15" i="37"/>
  <c r="K15" i="37"/>
  <c r="I15" i="37"/>
  <c r="F15" i="37"/>
  <c r="U14" i="37"/>
  <c r="R14" i="37"/>
  <c r="M14" i="37"/>
  <c r="K14" i="37"/>
  <c r="I14" i="37"/>
  <c r="F14" i="37"/>
  <c r="U13" i="37"/>
  <c r="R13" i="37"/>
  <c r="M13" i="37"/>
  <c r="K13" i="37"/>
  <c r="I13" i="37"/>
  <c r="F13" i="37"/>
  <c r="U12" i="37"/>
  <c r="R12" i="37"/>
  <c r="M12" i="37"/>
  <c r="K12" i="37"/>
  <c r="I12" i="37"/>
  <c r="F12" i="37"/>
  <c r="A4" i="37"/>
  <c r="D217" i="36"/>
  <c r="C217" i="36"/>
  <c r="B217" i="36"/>
  <c r="B216" i="36"/>
  <c r="D212" i="36"/>
  <c r="C212" i="36"/>
  <c r="B212" i="36"/>
  <c r="B211" i="36"/>
  <c r="C188" i="36"/>
  <c r="H187" i="36"/>
  <c r="E187" i="36"/>
  <c r="H44" i="44" s="1"/>
  <c r="C187" i="36"/>
  <c r="D154" i="36" s="1"/>
  <c r="U185" i="36"/>
  <c r="R185" i="36"/>
  <c r="M185" i="36"/>
  <c r="K185" i="36"/>
  <c r="G185" i="36"/>
  <c r="D185" i="36"/>
  <c r="U184" i="36"/>
  <c r="R184" i="36"/>
  <c r="M184" i="36"/>
  <c r="K184" i="36"/>
  <c r="J184" i="36"/>
  <c r="D184" i="36"/>
  <c r="U183" i="36"/>
  <c r="R183" i="36"/>
  <c r="M183" i="36"/>
  <c r="K183" i="36"/>
  <c r="U182" i="36"/>
  <c r="R182" i="36"/>
  <c r="M182" i="36"/>
  <c r="K182" i="36"/>
  <c r="J182" i="36"/>
  <c r="D182" i="36"/>
  <c r="U181" i="36"/>
  <c r="R181" i="36"/>
  <c r="M181" i="36"/>
  <c r="K181" i="36"/>
  <c r="I181" i="36"/>
  <c r="F181" i="36"/>
  <c r="U180" i="36"/>
  <c r="R180" i="36"/>
  <c r="M180" i="36"/>
  <c r="K180" i="36"/>
  <c r="I180" i="36"/>
  <c r="F180" i="36"/>
  <c r="G180" i="36" s="1"/>
  <c r="D180" i="36"/>
  <c r="Q180" i="36" s="1"/>
  <c r="U179" i="36"/>
  <c r="R179" i="36"/>
  <c r="M179" i="36"/>
  <c r="K179" i="36"/>
  <c r="I179" i="36"/>
  <c r="F179" i="36"/>
  <c r="D179" i="36"/>
  <c r="Q179" i="36" s="1"/>
  <c r="U178" i="36"/>
  <c r="R178" i="36"/>
  <c r="M178" i="36"/>
  <c r="K178" i="36"/>
  <c r="J178" i="36"/>
  <c r="D178" i="36"/>
  <c r="Q178" i="36" s="1"/>
  <c r="U177" i="36"/>
  <c r="R177" i="36"/>
  <c r="M177" i="36"/>
  <c r="K177" i="36"/>
  <c r="I177" i="36"/>
  <c r="F177" i="36"/>
  <c r="G177" i="36" s="1"/>
  <c r="D177" i="36"/>
  <c r="Q177" i="36" s="1"/>
  <c r="U176" i="36"/>
  <c r="R176" i="36"/>
  <c r="M176" i="36"/>
  <c r="K176" i="36"/>
  <c r="J176" i="36"/>
  <c r="D176" i="36"/>
  <c r="U175" i="36"/>
  <c r="R175" i="36"/>
  <c r="M175" i="36"/>
  <c r="K175" i="36"/>
  <c r="I175" i="36"/>
  <c r="F175" i="36"/>
  <c r="U174" i="36"/>
  <c r="R174" i="36"/>
  <c r="M174" i="36"/>
  <c r="K174" i="36"/>
  <c r="I174" i="36"/>
  <c r="J174" i="36" s="1"/>
  <c r="F174" i="36"/>
  <c r="D174" i="36"/>
  <c r="Q174" i="36" s="1"/>
  <c r="U173" i="36"/>
  <c r="R173" i="36"/>
  <c r="M173" i="36"/>
  <c r="K173" i="36"/>
  <c r="I173" i="36"/>
  <c r="F173" i="36"/>
  <c r="U172" i="36"/>
  <c r="R172" i="36"/>
  <c r="M172" i="36"/>
  <c r="K172" i="36"/>
  <c r="I172" i="36"/>
  <c r="F172" i="36"/>
  <c r="G172" i="36" s="1"/>
  <c r="D172" i="36"/>
  <c r="Q172" i="36" s="1"/>
  <c r="U171" i="36"/>
  <c r="R171" i="36"/>
  <c r="M171" i="36"/>
  <c r="K171" i="36"/>
  <c r="I171" i="36"/>
  <c r="F171" i="36"/>
  <c r="D171" i="36"/>
  <c r="Q171" i="36" s="1"/>
  <c r="U170" i="36"/>
  <c r="R170" i="36"/>
  <c r="M170" i="36"/>
  <c r="K170" i="36"/>
  <c r="J170" i="36"/>
  <c r="G170" i="36"/>
  <c r="D170" i="36"/>
  <c r="Q170" i="36" s="1"/>
  <c r="U169" i="36"/>
  <c r="R169" i="36"/>
  <c r="M169" i="36"/>
  <c r="K169" i="36"/>
  <c r="D169" i="36"/>
  <c r="U168" i="36"/>
  <c r="R168" i="36"/>
  <c r="M168" i="36"/>
  <c r="K168" i="36"/>
  <c r="D168" i="36"/>
  <c r="U167" i="36"/>
  <c r="R167" i="36"/>
  <c r="M167" i="36"/>
  <c r="K167" i="36"/>
  <c r="U166" i="36"/>
  <c r="R166" i="36"/>
  <c r="M166" i="36"/>
  <c r="K166" i="36"/>
  <c r="I166" i="36"/>
  <c r="J166" i="36" s="1"/>
  <c r="F166" i="36"/>
  <c r="D166" i="36"/>
  <c r="Q166" i="36" s="1"/>
  <c r="U165" i="36"/>
  <c r="R165" i="36"/>
  <c r="M165" i="36"/>
  <c r="K165" i="36"/>
  <c r="I165" i="36"/>
  <c r="F165" i="36"/>
  <c r="U164" i="36"/>
  <c r="R164" i="36"/>
  <c r="M164" i="36"/>
  <c r="K164" i="36"/>
  <c r="I164" i="36"/>
  <c r="J164" i="36" s="1"/>
  <c r="F164" i="36"/>
  <c r="G164" i="36" s="1"/>
  <c r="D164" i="36"/>
  <c r="Q164" i="36" s="1"/>
  <c r="U163" i="36"/>
  <c r="R163" i="36"/>
  <c r="M163" i="36"/>
  <c r="K163" i="36"/>
  <c r="I163" i="36"/>
  <c r="F163" i="36"/>
  <c r="D163" i="36"/>
  <c r="Q163" i="36" s="1"/>
  <c r="R162" i="36"/>
  <c r="M162" i="36"/>
  <c r="K162" i="36"/>
  <c r="I162" i="36"/>
  <c r="F162" i="36"/>
  <c r="R161" i="36"/>
  <c r="M161" i="36"/>
  <c r="K161" i="36"/>
  <c r="I161" i="36"/>
  <c r="F161" i="36"/>
  <c r="R160" i="36"/>
  <c r="M160" i="36"/>
  <c r="K160" i="36"/>
  <c r="D160" i="36"/>
  <c r="Q160" i="36" s="1"/>
  <c r="R159" i="36"/>
  <c r="M159" i="36"/>
  <c r="K159" i="36"/>
  <c r="I159" i="36"/>
  <c r="F159" i="36"/>
  <c r="G159" i="36" s="1"/>
  <c r="D159" i="36"/>
  <c r="R158" i="36"/>
  <c r="M158" i="36"/>
  <c r="K158" i="36"/>
  <c r="I158" i="36"/>
  <c r="F158" i="36"/>
  <c r="D158" i="36"/>
  <c r="R157" i="36"/>
  <c r="M157" i="36"/>
  <c r="K157" i="36"/>
  <c r="I157" i="36"/>
  <c r="F157" i="36"/>
  <c r="D157" i="36"/>
  <c r="Q157" i="36" s="1"/>
  <c r="R156" i="36"/>
  <c r="M156" i="36"/>
  <c r="K156" i="36"/>
  <c r="I156" i="36"/>
  <c r="J156" i="36" s="1"/>
  <c r="F156" i="36"/>
  <c r="D156" i="36"/>
  <c r="Q156" i="36" s="1"/>
  <c r="R155" i="36"/>
  <c r="M155" i="36"/>
  <c r="K155" i="36"/>
  <c r="D155" i="36"/>
  <c r="G155" i="36" s="1"/>
  <c r="R154" i="36"/>
  <c r="M154" i="36"/>
  <c r="K154" i="36"/>
  <c r="J154" i="36"/>
  <c r="G154" i="36"/>
  <c r="R153" i="36"/>
  <c r="M153" i="36"/>
  <c r="K153" i="36"/>
  <c r="G153" i="36"/>
  <c r="D153" i="36"/>
  <c r="R152" i="36"/>
  <c r="Q152" i="36"/>
  <c r="M152" i="36"/>
  <c r="K152" i="36"/>
  <c r="G152" i="36"/>
  <c r="D152" i="36"/>
  <c r="R151" i="36"/>
  <c r="M151" i="36"/>
  <c r="K151" i="36"/>
  <c r="I151" i="36"/>
  <c r="F151" i="36"/>
  <c r="R150" i="36"/>
  <c r="M150" i="36"/>
  <c r="K150" i="36"/>
  <c r="I150" i="36"/>
  <c r="F150" i="36"/>
  <c r="R149" i="36"/>
  <c r="M149" i="36"/>
  <c r="K149" i="36"/>
  <c r="I149" i="36"/>
  <c r="J149" i="36" s="1"/>
  <c r="F149" i="36"/>
  <c r="D149" i="36"/>
  <c r="R148" i="36"/>
  <c r="M148" i="36"/>
  <c r="K148" i="36"/>
  <c r="I148" i="36"/>
  <c r="F148" i="36"/>
  <c r="D148" i="36"/>
  <c r="Q148" i="36" s="1"/>
  <c r="R147" i="36"/>
  <c r="M147" i="36"/>
  <c r="K147" i="36"/>
  <c r="I147" i="36"/>
  <c r="F147" i="36"/>
  <c r="G147" i="36" s="1"/>
  <c r="D147" i="36"/>
  <c r="Q147" i="36" s="1"/>
  <c r="R146" i="36"/>
  <c r="M146" i="36"/>
  <c r="K146" i="36"/>
  <c r="I146" i="36"/>
  <c r="F146" i="36"/>
  <c r="D146" i="36"/>
  <c r="R145" i="36"/>
  <c r="Q145" i="36"/>
  <c r="O145" i="36"/>
  <c r="M145" i="36"/>
  <c r="K145" i="36"/>
  <c r="J145" i="36"/>
  <c r="D145" i="36"/>
  <c r="G145" i="36" s="1"/>
  <c r="R144" i="36"/>
  <c r="Q144" i="36"/>
  <c r="O144" i="36"/>
  <c r="M144" i="36"/>
  <c r="K144" i="36"/>
  <c r="I144" i="36"/>
  <c r="J144" i="36" s="1"/>
  <c r="F144" i="36"/>
  <c r="D144" i="36"/>
  <c r="R143" i="36"/>
  <c r="O143" i="36"/>
  <c r="M143" i="36"/>
  <c r="K143" i="36"/>
  <c r="I143" i="36"/>
  <c r="F143" i="36"/>
  <c r="D143" i="36"/>
  <c r="Q143" i="36" s="1"/>
  <c r="R142" i="36"/>
  <c r="Q142" i="36"/>
  <c r="O142" i="36"/>
  <c r="M142" i="36"/>
  <c r="K142" i="36"/>
  <c r="I142" i="36"/>
  <c r="F142" i="36"/>
  <c r="D142" i="36"/>
  <c r="R141" i="36"/>
  <c r="M141" i="36"/>
  <c r="K141" i="36"/>
  <c r="I141" i="36"/>
  <c r="J141" i="36" s="1"/>
  <c r="F141" i="36"/>
  <c r="D141" i="36"/>
  <c r="G141" i="36" s="1"/>
  <c r="R140" i="36"/>
  <c r="M140" i="36"/>
  <c r="K140" i="36"/>
  <c r="I140" i="36"/>
  <c r="J140" i="36" s="1"/>
  <c r="F140" i="36"/>
  <c r="D140" i="36"/>
  <c r="Q140" i="36" s="1"/>
  <c r="R139" i="36"/>
  <c r="M139" i="36"/>
  <c r="K139" i="36"/>
  <c r="I139" i="36"/>
  <c r="F139" i="36"/>
  <c r="G139" i="36" s="1"/>
  <c r="D139" i="36"/>
  <c r="O139" i="36" s="1"/>
  <c r="R138" i="36"/>
  <c r="M138" i="36"/>
  <c r="K138" i="36"/>
  <c r="D138" i="36"/>
  <c r="R137" i="36"/>
  <c r="M137" i="36"/>
  <c r="K137" i="36"/>
  <c r="G137" i="36"/>
  <c r="D137" i="36"/>
  <c r="R136" i="36"/>
  <c r="Q136" i="36"/>
  <c r="M136" i="36"/>
  <c r="K136" i="36"/>
  <c r="G136" i="36"/>
  <c r="D136" i="36"/>
  <c r="R135" i="36"/>
  <c r="M135" i="36"/>
  <c r="K135" i="36"/>
  <c r="G135" i="36"/>
  <c r="D135" i="36"/>
  <c r="Q135" i="36" s="1"/>
  <c r="R134" i="36"/>
  <c r="M134" i="36"/>
  <c r="K134" i="36"/>
  <c r="I134" i="36"/>
  <c r="F134" i="36"/>
  <c r="R133" i="36"/>
  <c r="M133" i="36"/>
  <c r="K133" i="36"/>
  <c r="I133" i="36"/>
  <c r="J133" i="36" s="1"/>
  <c r="F133" i="36"/>
  <c r="D133" i="36"/>
  <c r="R132" i="36"/>
  <c r="M132" i="36"/>
  <c r="K132" i="36"/>
  <c r="I132" i="36"/>
  <c r="F132" i="36"/>
  <c r="D132" i="36"/>
  <c r="Q132" i="36" s="1"/>
  <c r="R131" i="36"/>
  <c r="M131" i="36"/>
  <c r="K131" i="36"/>
  <c r="I131" i="36"/>
  <c r="F131" i="36"/>
  <c r="G131" i="36" s="1"/>
  <c r="D131" i="36"/>
  <c r="Q131" i="36" s="1"/>
  <c r="R130" i="36"/>
  <c r="Q130" i="36"/>
  <c r="M130" i="36"/>
  <c r="K130" i="36"/>
  <c r="I130" i="36"/>
  <c r="F130" i="36"/>
  <c r="G130" i="36" s="1"/>
  <c r="D130" i="36"/>
  <c r="O130" i="36" s="1"/>
  <c r="R129" i="36"/>
  <c r="Q129" i="36"/>
  <c r="M129" i="36"/>
  <c r="K129" i="36"/>
  <c r="G129" i="36"/>
  <c r="D129" i="36"/>
  <c r="J129" i="36" s="1"/>
  <c r="R128" i="36"/>
  <c r="Q128" i="36"/>
  <c r="M128" i="36"/>
  <c r="K128" i="36"/>
  <c r="I128" i="36"/>
  <c r="F128" i="36"/>
  <c r="G128" i="36" s="1"/>
  <c r="D128" i="36"/>
  <c r="O128" i="36" s="1"/>
  <c r="R127" i="36"/>
  <c r="O127" i="36"/>
  <c r="M127" i="36"/>
  <c r="K127" i="36"/>
  <c r="I127" i="36"/>
  <c r="F127" i="36"/>
  <c r="G127" i="36" s="1"/>
  <c r="D127" i="36"/>
  <c r="Q127" i="36" s="1"/>
  <c r="R126" i="36"/>
  <c r="Q126" i="36"/>
  <c r="M126" i="36"/>
  <c r="K126" i="36"/>
  <c r="I126" i="36"/>
  <c r="F126" i="36"/>
  <c r="G126" i="36" s="1"/>
  <c r="D126" i="36"/>
  <c r="O126" i="36" s="1"/>
  <c r="R125" i="36"/>
  <c r="M125" i="36"/>
  <c r="K125" i="36"/>
  <c r="I125" i="36"/>
  <c r="F125" i="36"/>
  <c r="G125" i="36" s="1"/>
  <c r="D125" i="36"/>
  <c r="Q125" i="36" s="1"/>
  <c r="R124" i="36"/>
  <c r="M124" i="36"/>
  <c r="K124" i="36"/>
  <c r="I124" i="36"/>
  <c r="F124" i="36"/>
  <c r="R123" i="36"/>
  <c r="M123" i="36"/>
  <c r="K123" i="36"/>
  <c r="R122" i="36"/>
  <c r="Q122" i="36"/>
  <c r="M122" i="36"/>
  <c r="K122" i="36"/>
  <c r="J122" i="36"/>
  <c r="D122" i="36"/>
  <c r="O122" i="36" s="1"/>
  <c r="R121" i="36"/>
  <c r="M121" i="36"/>
  <c r="K121" i="36"/>
  <c r="G121" i="36"/>
  <c r="D121" i="36"/>
  <c r="O121" i="36" s="1"/>
  <c r="R120" i="36"/>
  <c r="M120" i="36"/>
  <c r="K120" i="36"/>
  <c r="J120" i="36"/>
  <c r="G120" i="36"/>
  <c r="D120" i="36"/>
  <c r="R119" i="36"/>
  <c r="M119" i="36"/>
  <c r="K119" i="36"/>
  <c r="I119" i="36"/>
  <c r="F119" i="36"/>
  <c r="D119" i="36"/>
  <c r="Q119" i="36" s="1"/>
  <c r="R118" i="36"/>
  <c r="M118" i="36"/>
  <c r="K118" i="36"/>
  <c r="I118" i="36"/>
  <c r="F118" i="36"/>
  <c r="D118" i="36"/>
  <c r="Q118" i="36" s="1"/>
  <c r="R117" i="36"/>
  <c r="M117" i="36"/>
  <c r="K117" i="36"/>
  <c r="I117" i="36"/>
  <c r="F117" i="36"/>
  <c r="R116" i="36"/>
  <c r="M116" i="36"/>
  <c r="K116" i="36"/>
  <c r="I116" i="36"/>
  <c r="F116" i="36"/>
  <c r="D116" i="36"/>
  <c r="R115" i="36"/>
  <c r="M115" i="36"/>
  <c r="K115" i="36"/>
  <c r="I115" i="36"/>
  <c r="F115" i="36"/>
  <c r="G115" i="36" s="1"/>
  <c r="D115" i="36"/>
  <c r="Q115" i="36" s="1"/>
  <c r="R114" i="36"/>
  <c r="M114" i="36"/>
  <c r="K114" i="36"/>
  <c r="D114" i="36"/>
  <c r="R113" i="36"/>
  <c r="O113" i="36"/>
  <c r="M113" i="36"/>
  <c r="K113" i="36"/>
  <c r="I113" i="36"/>
  <c r="F113" i="36"/>
  <c r="D113" i="36"/>
  <c r="Q113" i="36" s="1"/>
  <c r="R112" i="36"/>
  <c r="O112" i="36"/>
  <c r="M112" i="36"/>
  <c r="K112" i="36"/>
  <c r="I112" i="36"/>
  <c r="F112" i="36"/>
  <c r="D112" i="36"/>
  <c r="Q112" i="36" s="1"/>
  <c r="R111" i="36"/>
  <c r="M111" i="36"/>
  <c r="K111" i="36"/>
  <c r="I111" i="36"/>
  <c r="J111" i="36" s="1"/>
  <c r="F111" i="36"/>
  <c r="G111" i="36" s="1"/>
  <c r="D111" i="36"/>
  <c r="Q111" i="36" s="1"/>
  <c r="R110" i="36"/>
  <c r="Q110" i="36"/>
  <c r="M110" i="36"/>
  <c r="K110" i="36"/>
  <c r="I110" i="36"/>
  <c r="J110" i="36" s="1"/>
  <c r="F110" i="36"/>
  <c r="G110" i="36" s="1"/>
  <c r="D110" i="36"/>
  <c r="O110" i="36" s="1"/>
  <c r="R109" i="36"/>
  <c r="M109" i="36"/>
  <c r="K109" i="36"/>
  <c r="I109" i="36"/>
  <c r="J109" i="36" s="1"/>
  <c r="F109" i="36"/>
  <c r="D109" i="36"/>
  <c r="Q109" i="36" s="1"/>
  <c r="R108" i="36"/>
  <c r="M108" i="36"/>
  <c r="K108" i="36"/>
  <c r="D108" i="36"/>
  <c r="R107" i="36"/>
  <c r="M107" i="36"/>
  <c r="K107" i="36"/>
  <c r="D107" i="36"/>
  <c r="R106" i="36"/>
  <c r="Q106" i="36"/>
  <c r="M106" i="36"/>
  <c r="K106" i="36"/>
  <c r="J106" i="36"/>
  <c r="G106" i="36"/>
  <c r="D106" i="36"/>
  <c r="O106" i="36" s="1"/>
  <c r="R105" i="36"/>
  <c r="M105" i="36"/>
  <c r="K105" i="36"/>
  <c r="D105" i="36"/>
  <c r="R104" i="36"/>
  <c r="M104" i="36"/>
  <c r="K104" i="36"/>
  <c r="I104" i="36"/>
  <c r="J104" i="36" s="1"/>
  <c r="F104" i="36"/>
  <c r="G104" i="36" s="1"/>
  <c r="D104" i="36"/>
  <c r="O104" i="36" s="1"/>
  <c r="R103" i="36"/>
  <c r="M103" i="36"/>
  <c r="K103" i="36"/>
  <c r="I103" i="36"/>
  <c r="F103" i="36"/>
  <c r="D103" i="36"/>
  <c r="Q103" i="36" s="1"/>
  <c r="R102" i="36"/>
  <c r="M102" i="36"/>
  <c r="K102" i="36"/>
  <c r="I102" i="36"/>
  <c r="F102" i="36"/>
  <c r="R101" i="36"/>
  <c r="M101" i="36"/>
  <c r="K101" i="36"/>
  <c r="I101" i="36"/>
  <c r="F101" i="36"/>
  <c r="D101" i="36"/>
  <c r="Q101" i="36" s="1"/>
  <c r="R100" i="36"/>
  <c r="M100" i="36"/>
  <c r="K100" i="36"/>
  <c r="I100" i="36"/>
  <c r="F100" i="36"/>
  <c r="D100" i="36"/>
  <c r="Q100" i="36" s="1"/>
  <c r="R99" i="36"/>
  <c r="M99" i="36"/>
  <c r="K99" i="36"/>
  <c r="I99" i="36"/>
  <c r="F99" i="36"/>
  <c r="D99" i="36"/>
  <c r="Q99" i="36" s="1"/>
  <c r="R98" i="36"/>
  <c r="Q98" i="36"/>
  <c r="M98" i="36"/>
  <c r="K98" i="36"/>
  <c r="J98" i="36"/>
  <c r="D98" i="36"/>
  <c r="O98" i="36" s="1"/>
  <c r="R97" i="36"/>
  <c r="O97" i="36"/>
  <c r="M97" i="36"/>
  <c r="K97" i="36"/>
  <c r="I97" i="36"/>
  <c r="J97" i="36" s="1"/>
  <c r="F97" i="36"/>
  <c r="D97" i="36"/>
  <c r="Q97" i="36" s="1"/>
  <c r="R96" i="36"/>
  <c r="O96" i="36"/>
  <c r="M96" i="36"/>
  <c r="K96" i="36"/>
  <c r="I96" i="36"/>
  <c r="J96" i="36" s="1"/>
  <c r="F96" i="36"/>
  <c r="D96" i="36"/>
  <c r="Q96" i="36" s="1"/>
  <c r="R95" i="36"/>
  <c r="O95" i="36"/>
  <c r="M95" i="36"/>
  <c r="K95" i="36"/>
  <c r="I95" i="36"/>
  <c r="J95" i="36" s="1"/>
  <c r="F95" i="36"/>
  <c r="D95" i="36"/>
  <c r="Q95" i="36" s="1"/>
  <c r="R94" i="36"/>
  <c r="O94" i="36"/>
  <c r="M94" i="36"/>
  <c r="K94" i="36"/>
  <c r="I94" i="36"/>
  <c r="J94" i="36" s="1"/>
  <c r="F94" i="36"/>
  <c r="D94" i="36"/>
  <c r="Q94" i="36" s="1"/>
  <c r="R93" i="36"/>
  <c r="M93" i="36"/>
  <c r="K93" i="36"/>
  <c r="I93" i="36"/>
  <c r="F93" i="36"/>
  <c r="D93" i="36"/>
  <c r="R92" i="36"/>
  <c r="M92" i="36"/>
  <c r="K92" i="36"/>
  <c r="G92" i="36"/>
  <c r="D92" i="36"/>
  <c r="Q92" i="36" s="1"/>
  <c r="R91" i="36"/>
  <c r="M91" i="36"/>
  <c r="K91" i="36"/>
  <c r="D91" i="36"/>
  <c r="R90" i="36"/>
  <c r="M90" i="36"/>
  <c r="K90" i="36"/>
  <c r="D90" i="36"/>
  <c r="R89" i="36"/>
  <c r="Q89" i="36"/>
  <c r="M89" i="36"/>
  <c r="K89" i="36"/>
  <c r="J89" i="36"/>
  <c r="D89" i="36"/>
  <c r="O89" i="36" s="1"/>
  <c r="R88" i="36"/>
  <c r="M88" i="36"/>
  <c r="K88" i="36"/>
  <c r="I88" i="36"/>
  <c r="J88" i="36" s="1"/>
  <c r="F88" i="36"/>
  <c r="D88" i="36"/>
  <c r="O88" i="36" s="1"/>
  <c r="R87" i="36"/>
  <c r="M87" i="36"/>
  <c r="K87" i="36"/>
  <c r="I87" i="36"/>
  <c r="F87" i="36"/>
  <c r="D87" i="36"/>
  <c r="Q87" i="36" s="1"/>
  <c r="R86" i="36"/>
  <c r="M86" i="36"/>
  <c r="K86" i="36"/>
  <c r="I86" i="36"/>
  <c r="F86" i="36"/>
  <c r="R85" i="36"/>
  <c r="M85" i="36"/>
  <c r="K85" i="36"/>
  <c r="I85" i="36"/>
  <c r="J85" i="36" s="1"/>
  <c r="F85" i="36"/>
  <c r="D85" i="36"/>
  <c r="Q85" i="36" s="1"/>
  <c r="R84" i="36"/>
  <c r="M84" i="36"/>
  <c r="K84" i="36"/>
  <c r="I84" i="36"/>
  <c r="F84" i="36"/>
  <c r="D84" i="36"/>
  <c r="Q84" i="36" s="1"/>
  <c r="R83" i="36"/>
  <c r="M83" i="36"/>
  <c r="K83" i="36"/>
  <c r="I83" i="36"/>
  <c r="F83" i="36"/>
  <c r="G83" i="36" s="1"/>
  <c r="D83" i="36"/>
  <c r="Q83" i="36" s="1"/>
  <c r="R82" i="36"/>
  <c r="M82" i="36"/>
  <c r="K82" i="36"/>
  <c r="D82" i="36"/>
  <c r="R81" i="36"/>
  <c r="M81" i="36"/>
  <c r="K81" i="36"/>
  <c r="I81" i="36"/>
  <c r="F81" i="36"/>
  <c r="D81" i="36"/>
  <c r="R80" i="36"/>
  <c r="Q80" i="36"/>
  <c r="M80" i="36"/>
  <c r="K80" i="36"/>
  <c r="I80" i="36"/>
  <c r="F80" i="36"/>
  <c r="G80" i="36" s="1"/>
  <c r="D80" i="36"/>
  <c r="O80" i="36" s="1"/>
  <c r="R79" i="36"/>
  <c r="Q79" i="36"/>
  <c r="O79" i="36"/>
  <c r="M79" i="36"/>
  <c r="K79" i="36"/>
  <c r="I79" i="36"/>
  <c r="F79" i="36"/>
  <c r="G79" i="36" s="1"/>
  <c r="D79" i="36"/>
  <c r="R78" i="36"/>
  <c r="Q78" i="36"/>
  <c r="O78" i="36"/>
  <c r="M78" i="36"/>
  <c r="K78" i="36"/>
  <c r="I78" i="36"/>
  <c r="F78" i="36"/>
  <c r="G78" i="36" s="1"/>
  <c r="D78" i="36"/>
  <c r="R77" i="36"/>
  <c r="M77" i="36"/>
  <c r="K77" i="36"/>
  <c r="I77" i="36"/>
  <c r="F77" i="36"/>
  <c r="R76" i="36"/>
  <c r="M76" i="36"/>
  <c r="K76" i="36"/>
  <c r="J76" i="36"/>
  <c r="D76" i="36"/>
  <c r="Q76" i="36" s="1"/>
  <c r="R75" i="36"/>
  <c r="M75" i="36"/>
  <c r="K75" i="36"/>
  <c r="D75" i="36"/>
  <c r="R74" i="36"/>
  <c r="Q74" i="36"/>
  <c r="M74" i="36"/>
  <c r="K74" i="36"/>
  <c r="J74" i="36"/>
  <c r="G74" i="36"/>
  <c r="D74" i="36"/>
  <c r="O74" i="36" s="1"/>
  <c r="R73" i="36"/>
  <c r="M73" i="36"/>
  <c r="K73" i="36"/>
  <c r="G73" i="36"/>
  <c r="D73" i="36"/>
  <c r="O73" i="36" s="1"/>
  <c r="R72" i="36"/>
  <c r="Q72" i="36"/>
  <c r="M72" i="36"/>
  <c r="K72" i="36"/>
  <c r="I72" i="36"/>
  <c r="F72" i="36"/>
  <c r="D72" i="36"/>
  <c r="O72" i="36" s="1"/>
  <c r="R71" i="36"/>
  <c r="M71" i="36"/>
  <c r="K71" i="36"/>
  <c r="I71" i="36"/>
  <c r="J71" i="36" s="1"/>
  <c r="F71" i="36"/>
  <c r="G71" i="36" s="1"/>
  <c r="D71" i="36"/>
  <c r="O71" i="36" s="1"/>
  <c r="R70" i="36"/>
  <c r="M70" i="36"/>
  <c r="K70" i="36"/>
  <c r="I70" i="36"/>
  <c r="F70" i="36"/>
  <c r="D70" i="36"/>
  <c r="O70" i="36" s="1"/>
  <c r="R69" i="36"/>
  <c r="Q69" i="36"/>
  <c r="M69" i="36"/>
  <c r="K69" i="36"/>
  <c r="I69" i="36"/>
  <c r="J69" i="36" s="1"/>
  <c r="F69" i="36"/>
  <c r="D69" i="36"/>
  <c r="O69" i="36" s="1"/>
  <c r="R68" i="36"/>
  <c r="M68" i="36"/>
  <c r="K68" i="36"/>
  <c r="I68" i="36"/>
  <c r="F68" i="36"/>
  <c r="G68" i="36" s="1"/>
  <c r="D68" i="36"/>
  <c r="O68" i="36" s="1"/>
  <c r="R67" i="36"/>
  <c r="M67" i="36"/>
  <c r="K67" i="36"/>
  <c r="J67" i="36"/>
  <c r="G67" i="36"/>
  <c r="D67" i="36"/>
  <c r="Q67" i="36" s="1"/>
  <c r="R66" i="36"/>
  <c r="Q66" i="36"/>
  <c r="O66" i="36"/>
  <c r="M66" i="36"/>
  <c r="K66" i="36"/>
  <c r="I66" i="36"/>
  <c r="J66" i="36" s="1"/>
  <c r="F66" i="36"/>
  <c r="G66" i="36" s="1"/>
  <c r="D66" i="36"/>
  <c r="R65" i="36"/>
  <c r="M65" i="36"/>
  <c r="K65" i="36"/>
  <c r="I65" i="36"/>
  <c r="F65" i="36"/>
  <c r="D65" i="36"/>
  <c r="Q65" i="36" s="1"/>
  <c r="R64" i="36"/>
  <c r="M64" i="36"/>
  <c r="K64" i="36"/>
  <c r="I64" i="36"/>
  <c r="F64" i="36"/>
  <c r="D64" i="36"/>
  <c r="Q64" i="36" s="1"/>
  <c r="R63" i="36"/>
  <c r="Q63" i="36"/>
  <c r="M63" i="36"/>
  <c r="K63" i="36"/>
  <c r="I63" i="36"/>
  <c r="J63" i="36" s="1"/>
  <c r="F63" i="36"/>
  <c r="D63" i="36"/>
  <c r="O63" i="36" s="1"/>
  <c r="R62" i="36"/>
  <c r="M62" i="36"/>
  <c r="K62" i="36"/>
  <c r="I62" i="36"/>
  <c r="F62" i="36"/>
  <c r="D62" i="36"/>
  <c r="Q62" i="36" s="1"/>
  <c r="R61" i="36"/>
  <c r="M61" i="36"/>
  <c r="K61" i="36"/>
  <c r="D61" i="36"/>
  <c r="J61" i="36" s="1"/>
  <c r="R60" i="36"/>
  <c r="M60" i="36"/>
  <c r="K60" i="36"/>
  <c r="G60" i="36"/>
  <c r="D60" i="36"/>
  <c r="Q60" i="36" s="1"/>
  <c r="R59" i="36"/>
  <c r="O59" i="36"/>
  <c r="M59" i="36"/>
  <c r="K59" i="36"/>
  <c r="G59" i="36"/>
  <c r="D59" i="36"/>
  <c r="R58" i="36"/>
  <c r="M58" i="36"/>
  <c r="K58" i="36"/>
  <c r="D58" i="36"/>
  <c r="R57" i="36"/>
  <c r="M57" i="36"/>
  <c r="K57" i="36"/>
  <c r="I57" i="36"/>
  <c r="F57" i="36"/>
  <c r="G57" i="36" s="1"/>
  <c r="D57" i="36"/>
  <c r="Q57" i="36" s="1"/>
  <c r="R56" i="36"/>
  <c r="Q56" i="36"/>
  <c r="M56" i="36"/>
  <c r="K56" i="36"/>
  <c r="I56" i="36"/>
  <c r="F56" i="36"/>
  <c r="G56" i="36" s="1"/>
  <c r="D56" i="36"/>
  <c r="O56" i="36" s="1"/>
  <c r="R55" i="36"/>
  <c r="M55" i="36"/>
  <c r="K55" i="36"/>
  <c r="I55" i="36"/>
  <c r="J55" i="36" s="1"/>
  <c r="F55" i="36"/>
  <c r="G55" i="36" s="1"/>
  <c r="D55" i="36"/>
  <c r="Q55" i="36" s="1"/>
  <c r="R54" i="36"/>
  <c r="M54" i="36"/>
  <c r="K54" i="36"/>
  <c r="I54" i="36"/>
  <c r="F54" i="36"/>
  <c r="G54" i="36" s="1"/>
  <c r="D54" i="36"/>
  <c r="O54" i="36" s="1"/>
  <c r="R53" i="36"/>
  <c r="Q53" i="36"/>
  <c r="M53" i="36"/>
  <c r="K53" i="36"/>
  <c r="I53" i="36"/>
  <c r="F53" i="36"/>
  <c r="G53" i="36" s="1"/>
  <c r="D53" i="36"/>
  <c r="O53" i="36" s="1"/>
  <c r="R52" i="36"/>
  <c r="Q52" i="36"/>
  <c r="M52" i="36"/>
  <c r="K52" i="36"/>
  <c r="G52" i="36"/>
  <c r="D52" i="36"/>
  <c r="J52" i="36" s="1"/>
  <c r="R51" i="36"/>
  <c r="M51" i="36"/>
  <c r="K51" i="36"/>
  <c r="I51" i="36"/>
  <c r="J51" i="36" s="1"/>
  <c r="F51" i="36"/>
  <c r="G51" i="36" s="1"/>
  <c r="D51" i="36"/>
  <c r="Q51" i="36" s="1"/>
  <c r="R50" i="36"/>
  <c r="M50" i="36"/>
  <c r="K50" i="36"/>
  <c r="I50" i="36"/>
  <c r="F50" i="36"/>
  <c r="D50" i="36"/>
  <c r="O50" i="36" s="1"/>
  <c r="R49" i="36"/>
  <c r="M49" i="36"/>
  <c r="K49" i="36"/>
  <c r="I49" i="36"/>
  <c r="J49" i="36" s="1"/>
  <c r="F49" i="36"/>
  <c r="D49" i="36"/>
  <c r="Q49" i="36" s="1"/>
  <c r="R48" i="36"/>
  <c r="M48" i="36"/>
  <c r="K48" i="36"/>
  <c r="I48" i="36"/>
  <c r="F48" i="36"/>
  <c r="D48" i="36"/>
  <c r="O48" i="36" s="1"/>
  <c r="R47" i="36"/>
  <c r="Q47" i="36"/>
  <c r="M47" i="36"/>
  <c r="K47" i="36"/>
  <c r="I47" i="36"/>
  <c r="F47" i="36"/>
  <c r="D47" i="36"/>
  <c r="O47" i="36" s="1"/>
  <c r="R46" i="36"/>
  <c r="O46" i="36"/>
  <c r="M46" i="36"/>
  <c r="K46" i="36"/>
  <c r="I46" i="36"/>
  <c r="J46" i="36" s="1"/>
  <c r="F46" i="36"/>
  <c r="D46" i="36"/>
  <c r="Q46" i="36" s="1"/>
  <c r="R45" i="36"/>
  <c r="M45" i="36"/>
  <c r="K45" i="36"/>
  <c r="I45" i="36"/>
  <c r="F45" i="36"/>
  <c r="D45" i="36"/>
  <c r="R44" i="36"/>
  <c r="M44" i="36"/>
  <c r="K44" i="36"/>
  <c r="I44" i="36"/>
  <c r="F44" i="36"/>
  <c r="D44" i="36"/>
  <c r="Q44" i="36" s="1"/>
  <c r="R43" i="36"/>
  <c r="Q43" i="36"/>
  <c r="M43" i="36"/>
  <c r="K43" i="36"/>
  <c r="I43" i="36"/>
  <c r="F43" i="36"/>
  <c r="G43" i="36" s="1"/>
  <c r="D43" i="36"/>
  <c r="J43" i="36" s="1"/>
  <c r="R42" i="36"/>
  <c r="M42" i="36"/>
  <c r="K42" i="36"/>
  <c r="I42" i="36"/>
  <c r="J42" i="36" s="1"/>
  <c r="F42" i="36"/>
  <c r="G42" i="36" s="1"/>
  <c r="D42" i="36"/>
  <c r="Q42" i="36" s="1"/>
  <c r="R41" i="36"/>
  <c r="M41" i="36"/>
  <c r="K41" i="36"/>
  <c r="I41" i="36"/>
  <c r="F41" i="36"/>
  <c r="D41" i="36"/>
  <c r="R40" i="36"/>
  <c r="Q40" i="36"/>
  <c r="M40" i="36"/>
  <c r="K40" i="36"/>
  <c r="I40" i="36"/>
  <c r="F40" i="36"/>
  <c r="D40" i="36"/>
  <c r="O40" i="36" s="1"/>
  <c r="R39" i="36"/>
  <c r="Q39" i="36"/>
  <c r="M39" i="36"/>
  <c r="K39" i="36"/>
  <c r="I39" i="36"/>
  <c r="J39" i="36" s="1"/>
  <c r="F39" i="36"/>
  <c r="D39" i="36"/>
  <c r="O39" i="36" s="1"/>
  <c r="R38" i="36"/>
  <c r="M38" i="36"/>
  <c r="K38" i="36"/>
  <c r="I38" i="36"/>
  <c r="F38" i="36"/>
  <c r="D38" i="36"/>
  <c r="Q38" i="36" s="1"/>
  <c r="R37" i="36"/>
  <c r="Q37" i="36"/>
  <c r="M37" i="36"/>
  <c r="K37" i="36"/>
  <c r="I37" i="36"/>
  <c r="F37" i="36"/>
  <c r="G37" i="36" s="1"/>
  <c r="D37" i="36"/>
  <c r="O37" i="36" s="1"/>
  <c r="R36" i="36"/>
  <c r="Q36" i="36"/>
  <c r="M36" i="36"/>
  <c r="K36" i="36"/>
  <c r="I36" i="36"/>
  <c r="F36" i="36"/>
  <c r="G36" i="36" s="1"/>
  <c r="D36" i="36"/>
  <c r="O36" i="36" s="1"/>
  <c r="R35" i="36"/>
  <c r="M35" i="36"/>
  <c r="K35" i="36"/>
  <c r="I35" i="36"/>
  <c r="J35" i="36" s="1"/>
  <c r="F35" i="36"/>
  <c r="G35" i="36" s="1"/>
  <c r="D35" i="36"/>
  <c r="Q35" i="36" s="1"/>
  <c r="R34" i="36"/>
  <c r="Q34" i="36"/>
  <c r="O34" i="36"/>
  <c r="M34" i="36"/>
  <c r="K34" i="36"/>
  <c r="I34" i="36"/>
  <c r="J34" i="36" s="1"/>
  <c r="F34" i="36"/>
  <c r="G34" i="36" s="1"/>
  <c r="D34" i="36"/>
  <c r="R33" i="36"/>
  <c r="M33" i="36"/>
  <c r="K33" i="36"/>
  <c r="I33" i="36"/>
  <c r="J33" i="36" s="1"/>
  <c r="F33" i="36"/>
  <c r="D33" i="36"/>
  <c r="Q33" i="36" s="1"/>
  <c r="R32" i="36"/>
  <c r="M32" i="36"/>
  <c r="K32" i="36"/>
  <c r="I32" i="36"/>
  <c r="F32" i="36"/>
  <c r="D32" i="36"/>
  <c r="Q32" i="36" s="1"/>
  <c r="R31" i="36"/>
  <c r="M31" i="36"/>
  <c r="K31" i="36"/>
  <c r="I31" i="36"/>
  <c r="F31" i="36"/>
  <c r="D31" i="36"/>
  <c r="O31" i="36" s="1"/>
  <c r="R30" i="36"/>
  <c r="O30" i="36"/>
  <c r="M30" i="36"/>
  <c r="K30" i="36"/>
  <c r="I30" i="36"/>
  <c r="J30" i="36" s="1"/>
  <c r="F30" i="36"/>
  <c r="D30" i="36"/>
  <c r="Q30" i="36" s="1"/>
  <c r="R29" i="36"/>
  <c r="M29" i="36"/>
  <c r="K29" i="36"/>
  <c r="I29" i="36"/>
  <c r="F29" i="36"/>
  <c r="D29" i="36"/>
  <c r="R28" i="36"/>
  <c r="M28" i="36"/>
  <c r="K28" i="36"/>
  <c r="I28" i="36"/>
  <c r="F28" i="36"/>
  <c r="D28" i="36"/>
  <c r="Q28" i="36" s="1"/>
  <c r="R27" i="36"/>
  <c r="Q27" i="36"/>
  <c r="M27" i="36"/>
  <c r="K27" i="36"/>
  <c r="I27" i="36"/>
  <c r="F27" i="36"/>
  <c r="G27" i="36" s="1"/>
  <c r="D27" i="36"/>
  <c r="O27" i="36" s="1"/>
  <c r="R26" i="36"/>
  <c r="M26" i="36"/>
  <c r="K26" i="36"/>
  <c r="I26" i="36"/>
  <c r="J26" i="36" s="1"/>
  <c r="F26" i="36"/>
  <c r="G26" i="36" s="1"/>
  <c r="D26" i="36"/>
  <c r="Q26" i="36" s="1"/>
  <c r="R25" i="36"/>
  <c r="M25" i="36"/>
  <c r="K25" i="36"/>
  <c r="D25" i="36"/>
  <c r="R24" i="36"/>
  <c r="Q24" i="36"/>
  <c r="M24" i="36"/>
  <c r="K24" i="36"/>
  <c r="I24" i="36"/>
  <c r="F24" i="36"/>
  <c r="D24" i="36"/>
  <c r="O24" i="36" s="1"/>
  <c r="R23" i="36"/>
  <c r="Q23" i="36"/>
  <c r="M23" i="36"/>
  <c r="K23" i="36"/>
  <c r="I23" i="36"/>
  <c r="J23" i="36" s="1"/>
  <c r="F23" i="36"/>
  <c r="D23" i="36"/>
  <c r="O23" i="36" s="1"/>
  <c r="R22" i="36"/>
  <c r="M22" i="36"/>
  <c r="K22" i="36"/>
  <c r="I22" i="36"/>
  <c r="F22" i="36"/>
  <c r="D22" i="36"/>
  <c r="Q22" i="36" s="1"/>
  <c r="R21" i="36"/>
  <c r="O21" i="36"/>
  <c r="M21" i="36"/>
  <c r="K21" i="36"/>
  <c r="I21" i="36"/>
  <c r="F21" i="36"/>
  <c r="D21" i="36"/>
  <c r="Q21" i="36" s="1"/>
  <c r="U20" i="36"/>
  <c r="R20" i="36"/>
  <c r="O20" i="36"/>
  <c r="M20" i="36"/>
  <c r="K20" i="36"/>
  <c r="I20" i="36"/>
  <c r="F20" i="36"/>
  <c r="D20" i="36"/>
  <c r="Q20" i="36" s="1"/>
  <c r="U19" i="36"/>
  <c r="R19" i="36"/>
  <c r="O19" i="36"/>
  <c r="M19" i="36"/>
  <c r="K19" i="36"/>
  <c r="I19" i="36"/>
  <c r="F19" i="36"/>
  <c r="D19" i="36"/>
  <c r="Q19" i="36" s="1"/>
  <c r="U18" i="36"/>
  <c r="R18" i="36"/>
  <c r="O18" i="36"/>
  <c r="M18" i="36"/>
  <c r="K18" i="36"/>
  <c r="I18" i="36"/>
  <c r="F18" i="36"/>
  <c r="D18" i="36"/>
  <c r="Q18" i="36" s="1"/>
  <c r="U17" i="36"/>
  <c r="R17" i="36"/>
  <c r="O17" i="36"/>
  <c r="M17" i="36"/>
  <c r="K17" i="36"/>
  <c r="I17" i="36"/>
  <c r="F17" i="36"/>
  <c r="D17" i="36"/>
  <c r="Q17" i="36" s="1"/>
  <c r="U16" i="36"/>
  <c r="R16" i="36"/>
  <c r="O16" i="36"/>
  <c r="M16" i="36"/>
  <c r="K16" i="36"/>
  <c r="I16" i="36"/>
  <c r="F16" i="36"/>
  <c r="D16" i="36"/>
  <c r="Q16" i="36" s="1"/>
  <c r="U15" i="36"/>
  <c r="R15" i="36"/>
  <c r="O15" i="36"/>
  <c r="M15" i="36"/>
  <c r="K15" i="36"/>
  <c r="J15" i="36"/>
  <c r="I15" i="36"/>
  <c r="F15" i="36"/>
  <c r="T15" i="36" s="1"/>
  <c r="D15" i="36"/>
  <c r="Q15" i="36" s="1"/>
  <c r="U14" i="36"/>
  <c r="R14" i="36"/>
  <c r="M14" i="36"/>
  <c r="K14" i="36"/>
  <c r="I14" i="36"/>
  <c r="F14" i="36"/>
  <c r="D14" i="36"/>
  <c r="Q14" i="36" s="1"/>
  <c r="V13" i="36"/>
  <c r="W13" i="36" s="1"/>
  <c r="U13" i="36"/>
  <c r="T13" i="36"/>
  <c r="R13" i="36"/>
  <c r="Q13" i="36"/>
  <c r="M13" i="36"/>
  <c r="K13" i="36"/>
  <c r="J13" i="36"/>
  <c r="G13" i="36"/>
  <c r="D13" i="36"/>
  <c r="O13" i="36" s="1"/>
  <c r="U12" i="36"/>
  <c r="V12" i="36" s="1"/>
  <c r="W12" i="36" s="1"/>
  <c r="T12" i="36"/>
  <c r="R12" i="36"/>
  <c r="M12" i="36"/>
  <c r="K12" i="36"/>
  <c r="D12" i="36"/>
  <c r="A4" i="36"/>
  <c r="D90" i="100"/>
  <c r="C90" i="100"/>
  <c r="B90" i="100"/>
  <c r="B89" i="100"/>
  <c r="D85" i="100"/>
  <c r="C85" i="100"/>
  <c r="B85" i="100"/>
  <c r="B84" i="100"/>
  <c r="C56" i="100"/>
  <c r="H55" i="100"/>
  <c r="E55" i="100"/>
  <c r="H43" i="44" s="1"/>
  <c r="C55" i="100"/>
  <c r="D45" i="100" s="1"/>
  <c r="U53" i="100"/>
  <c r="R53" i="100"/>
  <c r="M53" i="100"/>
  <c r="K53" i="100"/>
  <c r="I53" i="100"/>
  <c r="F53" i="100"/>
  <c r="R52" i="100"/>
  <c r="M52" i="100"/>
  <c r="K52" i="100"/>
  <c r="I52" i="100"/>
  <c r="F52" i="100"/>
  <c r="R51" i="100"/>
  <c r="M51" i="100"/>
  <c r="K51" i="100"/>
  <c r="I51" i="100"/>
  <c r="F51" i="100"/>
  <c r="R50" i="100"/>
  <c r="M50" i="100"/>
  <c r="K50" i="100"/>
  <c r="I50" i="100"/>
  <c r="F50" i="100"/>
  <c r="R49" i="100"/>
  <c r="M49" i="100"/>
  <c r="K49" i="100"/>
  <c r="I49" i="100"/>
  <c r="F49" i="100"/>
  <c r="R48" i="100"/>
  <c r="M48" i="100"/>
  <c r="K48" i="100"/>
  <c r="I48" i="100"/>
  <c r="F48" i="100"/>
  <c r="R47" i="100"/>
  <c r="M47" i="100"/>
  <c r="K47" i="100"/>
  <c r="I47" i="100"/>
  <c r="F47" i="100"/>
  <c r="R46" i="100"/>
  <c r="M46" i="100"/>
  <c r="K46" i="100"/>
  <c r="I46" i="100"/>
  <c r="F46" i="100"/>
  <c r="R45" i="100"/>
  <c r="M45" i="100"/>
  <c r="K45" i="100"/>
  <c r="I45" i="100"/>
  <c r="F45" i="100"/>
  <c r="G45" i="100" s="1"/>
  <c r="R44" i="100"/>
  <c r="M44" i="100"/>
  <c r="K44" i="100"/>
  <c r="I44" i="100"/>
  <c r="F44" i="100"/>
  <c r="R43" i="100"/>
  <c r="M43" i="100"/>
  <c r="K43" i="100"/>
  <c r="I43" i="100"/>
  <c r="F43" i="100"/>
  <c r="R42" i="100"/>
  <c r="M42" i="100"/>
  <c r="K42" i="100"/>
  <c r="I42" i="100"/>
  <c r="F42" i="100"/>
  <c r="R41" i="100"/>
  <c r="M41" i="100"/>
  <c r="K41" i="100"/>
  <c r="I41" i="100"/>
  <c r="F41" i="100"/>
  <c r="R40" i="100"/>
  <c r="M40" i="100"/>
  <c r="K40" i="100"/>
  <c r="I40" i="100"/>
  <c r="F40" i="100"/>
  <c r="R39" i="100"/>
  <c r="M39" i="100"/>
  <c r="K39" i="100"/>
  <c r="I39" i="100"/>
  <c r="F39" i="100"/>
  <c r="R38" i="100"/>
  <c r="M38" i="100"/>
  <c r="K38" i="100"/>
  <c r="I38" i="100"/>
  <c r="F38" i="100"/>
  <c r="R37" i="100"/>
  <c r="M37" i="100"/>
  <c r="K37" i="100"/>
  <c r="I37" i="100"/>
  <c r="F37" i="100"/>
  <c r="U36" i="100"/>
  <c r="R36" i="100"/>
  <c r="M36" i="100"/>
  <c r="K36" i="100"/>
  <c r="I36" i="100"/>
  <c r="F36" i="100"/>
  <c r="U35" i="100"/>
  <c r="R35" i="100"/>
  <c r="M35" i="100"/>
  <c r="K35" i="100"/>
  <c r="I35" i="100"/>
  <c r="F35" i="100"/>
  <c r="U34" i="100"/>
  <c r="R34" i="100"/>
  <c r="M34" i="100"/>
  <c r="K34" i="100"/>
  <c r="I34" i="100"/>
  <c r="F34" i="100"/>
  <c r="U33" i="100"/>
  <c r="R33" i="100"/>
  <c r="M33" i="100"/>
  <c r="K33" i="100"/>
  <c r="I33" i="100"/>
  <c r="F33" i="100"/>
  <c r="U32" i="100"/>
  <c r="R32" i="100"/>
  <c r="M32" i="100"/>
  <c r="K32" i="100"/>
  <c r="I32" i="100"/>
  <c r="F32" i="100"/>
  <c r="T32" i="100" s="1"/>
  <c r="U31" i="100"/>
  <c r="R31" i="100"/>
  <c r="M31" i="100"/>
  <c r="K31" i="100"/>
  <c r="I31" i="100"/>
  <c r="F31" i="100"/>
  <c r="U30" i="100"/>
  <c r="R30" i="100"/>
  <c r="M30" i="100"/>
  <c r="K30" i="100"/>
  <c r="I30" i="100"/>
  <c r="F30" i="100"/>
  <c r="U29" i="100"/>
  <c r="R29" i="100"/>
  <c r="M29" i="100"/>
  <c r="K29" i="100"/>
  <c r="I29" i="100"/>
  <c r="F29" i="100"/>
  <c r="U28" i="100"/>
  <c r="R28" i="100"/>
  <c r="M28" i="100"/>
  <c r="K28" i="100"/>
  <c r="I28" i="100"/>
  <c r="F28" i="100"/>
  <c r="U27" i="100"/>
  <c r="R27" i="100"/>
  <c r="M27" i="100"/>
  <c r="K27" i="100"/>
  <c r="I27" i="100"/>
  <c r="F27" i="100"/>
  <c r="U26" i="100"/>
  <c r="R26" i="100"/>
  <c r="M26" i="100"/>
  <c r="K26" i="100"/>
  <c r="I26" i="100"/>
  <c r="F26" i="100"/>
  <c r="U25" i="100"/>
  <c r="R25" i="100"/>
  <c r="M25" i="100"/>
  <c r="K25" i="100"/>
  <c r="I25" i="100"/>
  <c r="F25" i="100"/>
  <c r="U24" i="100"/>
  <c r="R24" i="100"/>
  <c r="M24" i="100"/>
  <c r="K24" i="100"/>
  <c r="I24" i="100"/>
  <c r="F24" i="100"/>
  <c r="U23" i="100"/>
  <c r="R23" i="100"/>
  <c r="M23" i="100"/>
  <c r="K23" i="100"/>
  <c r="I23" i="100"/>
  <c r="F23" i="100"/>
  <c r="U22" i="100"/>
  <c r="R22" i="100"/>
  <c r="M22" i="100"/>
  <c r="K22" i="100"/>
  <c r="I22" i="100"/>
  <c r="F22" i="100"/>
  <c r="U21" i="100"/>
  <c r="R21" i="100"/>
  <c r="M21" i="100"/>
  <c r="K21" i="100"/>
  <c r="I21" i="100"/>
  <c r="F21" i="100"/>
  <c r="U20" i="100"/>
  <c r="R20" i="100"/>
  <c r="M20" i="100"/>
  <c r="K20" i="100"/>
  <c r="I20" i="100"/>
  <c r="F20" i="100"/>
  <c r="U19" i="100"/>
  <c r="R19" i="100"/>
  <c r="M19" i="100"/>
  <c r="K19" i="100"/>
  <c r="I19" i="100"/>
  <c r="F19" i="100"/>
  <c r="U18" i="100"/>
  <c r="R18" i="100"/>
  <c r="M18" i="100"/>
  <c r="K18" i="100"/>
  <c r="I18" i="100"/>
  <c r="F18" i="100"/>
  <c r="D18" i="100"/>
  <c r="Q18" i="100" s="1"/>
  <c r="U17" i="100"/>
  <c r="R17" i="100"/>
  <c r="M17" i="100"/>
  <c r="K17" i="100"/>
  <c r="I17" i="100"/>
  <c r="F17" i="100"/>
  <c r="U16" i="100"/>
  <c r="R16" i="100"/>
  <c r="M16" i="100"/>
  <c r="K16" i="100"/>
  <c r="I16" i="100"/>
  <c r="F16" i="100"/>
  <c r="U15" i="100"/>
  <c r="R15" i="100"/>
  <c r="M15" i="100"/>
  <c r="K15" i="100"/>
  <c r="I15" i="100"/>
  <c r="F15" i="100"/>
  <c r="U14" i="100"/>
  <c r="R14" i="100"/>
  <c r="M14" i="100"/>
  <c r="K14" i="100"/>
  <c r="I14" i="100"/>
  <c r="F14" i="100"/>
  <c r="U13" i="100"/>
  <c r="R13" i="100"/>
  <c r="M13" i="100"/>
  <c r="K13" i="100"/>
  <c r="I13" i="100"/>
  <c r="F13" i="100"/>
  <c r="U12" i="100"/>
  <c r="R12" i="100"/>
  <c r="M12" i="100"/>
  <c r="K12" i="100"/>
  <c r="I12" i="100"/>
  <c r="F12" i="100"/>
  <c r="A4" i="100"/>
  <c r="D81" i="35"/>
  <c r="C81" i="35"/>
  <c r="B81" i="35"/>
  <c r="B80" i="35"/>
  <c r="D76" i="35"/>
  <c r="C76" i="35"/>
  <c r="B76" i="35"/>
  <c r="B75" i="35"/>
  <c r="C47" i="35"/>
  <c r="E46" i="35"/>
  <c r="R43" i="35"/>
  <c r="M43" i="35"/>
  <c r="K43" i="35"/>
  <c r="I43" i="35"/>
  <c r="F43" i="35"/>
  <c r="R42" i="35"/>
  <c r="M42" i="35"/>
  <c r="K42" i="35"/>
  <c r="I42" i="35"/>
  <c r="F42" i="35"/>
  <c r="R41" i="35"/>
  <c r="M41" i="35"/>
  <c r="K41" i="35"/>
  <c r="I41" i="35"/>
  <c r="F41" i="35"/>
  <c r="R40" i="35"/>
  <c r="M40" i="35"/>
  <c r="K40" i="35"/>
  <c r="I40" i="35"/>
  <c r="F40" i="35"/>
  <c r="R39" i="35"/>
  <c r="M39" i="35"/>
  <c r="K39" i="35"/>
  <c r="I39" i="35"/>
  <c r="F39" i="35"/>
  <c r="R38" i="35"/>
  <c r="M38" i="35"/>
  <c r="K38" i="35"/>
  <c r="I38" i="35"/>
  <c r="F38" i="35"/>
  <c r="R37" i="35"/>
  <c r="M37" i="35"/>
  <c r="K37" i="35"/>
  <c r="I37" i="35"/>
  <c r="F37" i="35"/>
  <c r="R36" i="35"/>
  <c r="M36" i="35"/>
  <c r="K36" i="35"/>
  <c r="I36" i="35"/>
  <c r="F36" i="35"/>
  <c r="R35" i="35"/>
  <c r="M35" i="35"/>
  <c r="K35" i="35"/>
  <c r="I35" i="35"/>
  <c r="F35" i="35"/>
  <c r="R34" i="35"/>
  <c r="M34" i="35"/>
  <c r="K34" i="35"/>
  <c r="I34" i="35"/>
  <c r="F34" i="35"/>
  <c r="R33" i="35"/>
  <c r="M33" i="35"/>
  <c r="K33" i="35"/>
  <c r="I33" i="35"/>
  <c r="F33" i="35"/>
  <c r="R32" i="35"/>
  <c r="M32" i="35"/>
  <c r="K32" i="35"/>
  <c r="I32" i="35"/>
  <c r="F32" i="35"/>
  <c r="R31" i="35"/>
  <c r="M31" i="35"/>
  <c r="K31" i="35"/>
  <c r="I31" i="35"/>
  <c r="F31" i="35"/>
  <c r="R30" i="35"/>
  <c r="M30" i="35"/>
  <c r="K30" i="35"/>
  <c r="I30" i="35"/>
  <c r="F30" i="35"/>
  <c r="R29" i="35"/>
  <c r="M29" i="35"/>
  <c r="K29" i="35"/>
  <c r="R28" i="35"/>
  <c r="M28" i="35"/>
  <c r="K28" i="35"/>
  <c r="I28" i="35"/>
  <c r="F28" i="35"/>
  <c r="U27" i="35"/>
  <c r="R27" i="35"/>
  <c r="M27" i="35"/>
  <c r="K27" i="35"/>
  <c r="I27" i="35"/>
  <c r="F27" i="35"/>
  <c r="U26" i="35"/>
  <c r="R26" i="35"/>
  <c r="M26" i="35"/>
  <c r="K26" i="35"/>
  <c r="I26" i="35"/>
  <c r="F26" i="35"/>
  <c r="U25" i="35"/>
  <c r="R25" i="35"/>
  <c r="M25" i="35"/>
  <c r="K25" i="35"/>
  <c r="I25" i="35"/>
  <c r="F25" i="35"/>
  <c r="U24" i="35"/>
  <c r="R24" i="35"/>
  <c r="M24" i="35"/>
  <c r="K24" i="35"/>
  <c r="I24" i="35"/>
  <c r="F24" i="35"/>
  <c r="U23" i="35"/>
  <c r="R23" i="35"/>
  <c r="M23" i="35"/>
  <c r="K23" i="35"/>
  <c r="I23" i="35"/>
  <c r="F23" i="35"/>
  <c r="U22" i="35"/>
  <c r="R22" i="35"/>
  <c r="M22" i="35"/>
  <c r="K22" i="35"/>
  <c r="I22" i="35"/>
  <c r="F22" i="35"/>
  <c r="U21" i="35"/>
  <c r="R21" i="35"/>
  <c r="M21" i="35"/>
  <c r="K21" i="35"/>
  <c r="I21" i="35"/>
  <c r="F21" i="35"/>
  <c r="U20" i="35"/>
  <c r="R20" i="35"/>
  <c r="M20" i="35"/>
  <c r="K20" i="35"/>
  <c r="I20" i="35"/>
  <c r="F20" i="35"/>
  <c r="U19" i="35"/>
  <c r="R19" i="35"/>
  <c r="M19" i="35"/>
  <c r="K19" i="35"/>
  <c r="I19" i="35"/>
  <c r="F19" i="35"/>
  <c r="U18" i="35"/>
  <c r="R18" i="35"/>
  <c r="M18" i="35"/>
  <c r="K18" i="35"/>
  <c r="I18" i="35"/>
  <c r="F18" i="35"/>
  <c r="U17" i="35"/>
  <c r="R17" i="35"/>
  <c r="M17" i="35"/>
  <c r="K17" i="35"/>
  <c r="I17" i="35"/>
  <c r="F17" i="35"/>
  <c r="U16" i="35"/>
  <c r="R16" i="35"/>
  <c r="M16" i="35"/>
  <c r="K16" i="35"/>
  <c r="I16" i="35"/>
  <c r="F16" i="35"/>
  <c r="U15" i="35"/>
  <c r="R15" i="35"/>
  <c r="M15" i="35"/>
  <c r="K15" i="35"/>
  <c r="I15" i="35"/>
  <c r="F15" i="35"/>
  <c r="U14" i="35"/>
  <c r="R14" i="35"/>
  <c r="M14" i="35"/>
  <c r="K14" i="35"/>
  <c r="I14" i="35"/>
  <c r="F14" i="35"/>
  <c r="U13" i="35"/>
  <c r="R13" i="35"/>
  <c r="M13" i="35"/>
  <c r="K13" i="35"/>
  <c r="I13" i="35"/>
  <c r="F13" i="35"/>
  <c r="U12" i="35"/>
  <c r="R12" i="35"/>
  <c r="M12" i="35"/>
  <c r="K12" i="35"/>
  <c r="I12" i="35"/>
  <c r="F12" i="35"/>
  <c r="A4" i="35"/>
  <c r="D77" i="34"/>
  <c r="C77" i="34"/>
  <c r="B77" i="34"/>
  <c r="B76" i="34"/>
  <c r="D72" i="34"/>
  <c r="C72" i="34"/>
  <c r="B72" i="34"/>
  <c r="B71" i="34"/>
  <c r="C44" i="34"/>
  <c r="H43" i="34"/>
  <c r="H41" i="44"/>
  <c r="C43" i="34"/>
  <c r="D36" i="34" s="1"/>
  <c r="R41" i="34"/>
  <c r="M41" i="34"/>
  <c r="K41" i="34"/>
  <c r="I41" i="34"/>
  <c r="F41" i="34"/>
  <c r="U40" i="34"/>
  <c r="R40" i="34"/>
  <c r="M40" i="34"/>
  <c r="K40" i="34"/>
  <c r="I40" i="34"/>
  <c r="F40" i="34"/>
  <c r="U39" i="34"/>
  <c r="R39" i="34"/>
  <c r="M39" i="34"/>
  <c r="K39" i="34"/>
  <c r="I39" i="34"/>
  <c r="F39" i="34"/>
  <c r="U38" i="34"/>
  <c r="R38" i="34"/>
  <c r="M38" i="34"/>
  <c r="K38" i="34"/>
  <c r="I38" i="34"/>
  <c r="F38" i="34"/>
  <c r="U37" i="34"/>
  <c r="R37" i="34"/>
  <c r="M37" i="34"/>
  <c r="K37" i="34"/>
  <c r="I37" i="34"/>
  <c r="F37" i="34"/>
  <c r="U36" i="34"/>
  <c r="R36" i="34"/>
  <c r="M36" i="34"/>
  <c r="K36" i="34"/>
  <c r="I36" i="34"/>
  <c r="F36" i="34"/>
  <c r="U35" i="34"/>
  <c r="R35" i="34"/>
  <c r="M35" i="34"/>
  <c r="K35" i="34"/>
  <c r="I35" i="34"/>
  <c r="F35" i="34"/>
  <c r="U34" i="34"/>
  <c r="R34" i="34"/>
  <c r="M34" i="34"/>
  <c r="K34" i="34"/>
  <c r="I34" i="34"/>
  <c r="F34" i="34"/>
  <c r="U33" i="34"/>
  <c r="R33" i="34"/>
  <c r="M33" i="34"/>
  <c r="K33" i="34"/>
  <c r="I33" i="34"/>
  <c r="F33" i="34"/>
  <c r="U32" i="34"/>
  <c r="R32" i="34"/>
  <c r="M32" i="34"/>
  <c r="K32" i="34"/>
  <c r="I32" i="34"/>
  <c r="F32" i="34"/>
  <c r="U31" i="34"/>
  <c r="R31" i="34"/>
  <c r="M31" i="34"/>
  <c r="K31" i="34"/>
  <c r="I31" i="34"/>
  <c r="F31" i="34"/>
  <c r="U30" i="34"/>
  <c r="R30" i="34"/>
  <c r="M30" i="34"/>
  <c r="K30" i="34"/>
  <c r="I30" i="34"/>
  <c r="F30" i="34"/>
  <c r="U29" i="34"/>
  <c r="R29" i="34"/>
  <c r="M29" i="34"/>
  <c r="K29" i="34"/>
  <c r="I29" i="34"/>
  <c r="F29" i="34"/>
  <c r="U28" i="34"/>
  <c r="R28" i="34"/>
  <c r="M28" i="34"/>
  <c r="K28" i="34"/>
  <c r="I28" i="34"/>
  <c r="F28" i="34"/>
  <c r="U27" i="34"/>
  <c r="R27" i="34"/>
  <c r="M27" i="34"/>
  <c r="K27" i="34"/>
  <c r="I27" i="34"/>
  <c r="F27" i="34"/>
  <c r="U26" i="34"/>
  <c r="R26" i="34"/>
  <c r="M26" i="34"/>
  <c r="K26" i="34"/>
  <c r="I26" i="34"/>
  <c r="F26" i="34"/>
  <c r="U25" i="34"/>
  <c r="R25" i="34"/>
  <c r="M25" i="34"/>
  <c r="K25" i="34"/>
  <c r="I25" i="34"/>
  <c r="F25" i="34"/>
  <c r="U24" i="34"/>
  <c r="R24" i="34"/>
  <c r="M24" i="34"/>
  <c r="K24" i="34"/>
  <c r="I24" i="34"/>
  <c r="F24" i="34"/>
  <c r="U23" i="34"/>
  <c r="R23" i="34"/>
  <c r="M23" i="34"/>
  <c r="K23" i="34"/>
  <c r="I23" i="34"/>
  <c r="F23" i="34"/>
  <c r="U22" i="34"/>
  <c r="R22" i="34"/>
  <c r="M22" i="34"/>
  <c r="K22" i="34"/>
  <c r="I22" i="34"/>
  <c r="F22" i="34"/>
  <c r="U21" i="34"/>
  <c r="R21" i="34"/>
  <c r="M21" i="34"/>
  <c r="K21" i="34"/>
  <c r="I21" i="34"/>
  <c r="F21" i="34"/>
  <c r="U20" i="34"/>
  <c r="R20" i="34"/>
  <c r="M20" i="34"/>
  <c r="K20" i="34"/>
  <c r="I20" i="34"/>
  <c r="F20" i="34"/>
  <c r="U19" i="34"/>
  <c r="R19" i="34"/>
  <c r="M19" i="34"/>
  <c r="K19" i="34"/>
  <c r="I19" i="34"/>
  <c r="F19" i="34"/>
  <c r="U18" i="34"/>
  <c r="R18" i="34"/>
  <c r="M18" i="34"/>
  <c r="K18" i="34"/>
  <c r="I18" i="34"/>
  <c r="F18" i="34"/>
  <c r="U17" i="34"/>
  <c r="R17" i="34"/>
  <c r="M17" i="34"/>
  <c r="K17" i="34"/>
  <c r="I17" i="34"/>
  <c r="F17" i="34"/>
  <c r="U16" i="34"/>
  <c r="R16" i="34"/>
  <c r="M16" i="34"/>
  <c r="K16" i="34"/>
  <c r="I16" i="34"/>
  <c r="F16" i="34"/>
  <c r="U15" i="34"/>
  <c r="R15" i="34"/>
  <c r="M15" i="34"/>
  <c r="K15" i="34"/>
  <c r="I15" i="34"/>
  <c r="F15" i="34"/>
  <c r="U14" i="34"/>
  <c r="R14" i="34"/>
  <c r="M14" i="34"/>
  <c r="K14" i="34"/>
  <c r="I14" i="34"/>
  <c r="F14" i="34"/>
  <c r="U13" i="34"/>
  <c r="R13" i="34"/>
  <c r="M13" i="34"/>
  <c r="K13" i="34"/>
  <c r="I13" i="34"/>
  <c r="F13" i="34"/>
  <c r="U12" i="34"/>
  <c r="R12" i="34"/>
  <c r="M12" i="34"/>
  <c r="K12" i="34"/>
  <c r="I12" i="34"/>
  <c r="F12" i="34"/>
  <c r="A4" i="34"/>
  <c r="D79" i="33"/>
  <c r="C79" i="33"/>
  <c r="B79" i="33"/>
  <c r="B78" i="33"/>
  <c r="D74" i="33"/>
  <c r="C74" i="33"/>
  <c r="B74" i="33"/>
  <c r="B73" i="33"/>
  <c r="C49" i="33"/>
  <c r="H48" i="33"/>
  <c r="E48" i="33"/>
  <c r="C48" i="33"/>
  <c r="U46" i="33"/>
  <c r="U45" i="33"/>
  <c r="T45" i="33"/>
  <c r="U44" i="33"/>
  <c r="U43" i="33"/>
  <c r="U42" i="33"/>
  <c r="U41" i="33"/>
  <c r="U40" i="33"/>
  <c r="U39" i="33"/>
  <c r="T39" i="33"/>
  <c r="U38" i="33"/>
  <c r="U37" i="33"/>
  <c r="U36" i="33"/>
  <c r="U35" i="33"/>
  <c r="U34" i="33"/>
  <c r="U33" i="33"/>
  <c r="T33" i="33"/>
  <c r="U32" i="33"/>
  <c r="U31" i="33"/>
  <c r="U30" i="33"/>
  <c r="U29" i="33"/>
  <c r="U28" i="33"/>
  <c r="T28" i="33"/>
  <c r="U26" i="33"/>
  <c r="R26" i="33"/>
  <c r="M26" i="33"/>
  <c r="U25" i="33"/>
  <c r="R25" i="33"/>
  <c r="M25" i="33"/>
  <c r="U24" i="33"/>
  <c r="R24" i="33"/>
  <c r="M24" i="33"/>
  <c r="U23" i="33"/>
  <c r="R23" i="33"/>
  <c r="M23" i="33"/>
  <c r="U22" i="33"/>
  <c r="R22" i="33"/>
  <c r="M22" i="33"/>
  <c r="U21" i="33"/>
  <c r="R21" i="33"/>
  <c r="M21" i="33"/>
  <c r="U20" i="33"/>
  <c r="R20" i="33"/>
  <c r="M20" i="33"/>
  <c r="U19" i="33"/>
  <c r="R19" i="33"/>
  <c r="M19" i="33"/>
  <c r="U18" i="33"/>
  <c r="R18" i="33"/>
  <c r="M18" i="33"/>
  <c r="U17" i="33"/>
  <c r="R17" i="33"/>
  <c r="M17" i="33"/>
  <c r="U16" i="33"/>
  <c r="U15" i="33"/>
  <c r="R15" i="33"/>
  <c r="M15" i="33"/>
  <c r="I15" i="33"/>
  <c r="U14" i="33"/>
  <c r="R14" i="33"/>
  <c r="M14" i="33"/>
  <c r="K14" i="33"/>
  <c r="I14" i="33"/>
  <c r="U13" i="33"/>
  <c r="V13" i="33" s="1"/>
  <c r="W13" i="33" s="1"/>
  <c r="T13" i="33"/>
  <c r="R13" i="33"/>
  <c r="M13" i="33"/>
  <c r="K13" i="33"/>
  <c r="U12" i="33"/>
  <c r="R12" i="33"/>
  <c r="M12" i="33"/>
  <c r="I12" i="33"/>
  <c r="F12" i="33"/>
  <c r="A4" i="33"/>
  <c r="D122" i="32"/>
  <c r="C122" i="32"/>
  <c r="B122" i="32"/>
  <c r="B121" i="32"/>
  <c r="D117" i="32"/>
  <c r="C117" i="32"/>
  <c r="B117" i="32"/>
  <c r="B116" i="32"/>
  <c r="C93" i="32"/>
  <c r="H92" i="32"/>
  <c r="E92" i="32"/>
  <c r="H39" i="44" s="1"/>
  <c r="C92" i="32"/>
  <c r="D89" i="32" s="1"/>
  <c r="R90" i="32"/>
  <c r="O90" i="32"/>
  <c r="M90" i="32"/>
  <c r="K90" i="32"/>
  <c r="I90" i="32"/>
  <c r="F90" i="32"/>
  <c r="D90" i="32"/>
  <c r="Q90" i="32" s="1"/>
  <c r="R89" i="32"/>
  <c r="O89" i="32"/>
  <c r="M89" i="32"/>
  <c r="K89" i="32"/>
  <c r="I89" i="32"/>
  <c r="F89" i="32"/>
  <c r="R88" i="32"/>
  <c r="M88" i="32"/>
  <c r="K88" i="32"/>
  <c r="I88" i="32"/>
  <c r="F88" i="32"/>
  <c r="D88" i="32"/>
  <c r="Q88" i="32" s="1"/>
  <c r="R87" i="32"/>
  <c r="M87" i="32"/>
  <c r="K87" i="32"/>
  <c r="I87" i="32"/>
  <c r="F87" i="32"/>
  <c r="D87" i="32"/>
  <c r="Q87" i="32" s="1"/>
  <c r="U86" i="32"/>
  <c r="R86" i="32"/>
  <c r="M86" i="32"/>
  <c r="K86" i="32"/>
  <c r="I86" i="32"/>
  <c r="F86" i="32"/>
  <c r="D86" i="32"/>
  <c r="O86" i="32" s="1"/>
  <c r="U85" i="32"/>
  <c r="R85" i="32"/>
  <c r="M85" i="32"/>
  <c r="K85" i="32"/>
  <c r="I85" i="32"/>
  <c r="F85" i="32"/>
  <c r="D85" i="32"/>
  <c r="Q85" i="32" s="1"/>
  <c r="U84" i="32"/>
  <c r="R84" i="32"/>
  <c r="M84" i="32"/>
  <c r="K84" i="32"/>
  <c r="I84" i="32"/>
  <c r="F84" i="32"/>
  <c r="D84" i="32"/>
  <c r="O84" i="32" s="1"/>
  <c r="U83" i="32"/>
  <c r="R83" i="32"/>
  <c r="M83" i="32"/>
  <c r="K83" i="32"/>
  <c r="I83" i="32"/>
  <c r="F83" i="32"/>
  <c r="D83" i="32"/>
  <c r="O83" i="32" s="1"/>
  <c r="U82" i="32"/>
  <c r="R82" i="32"/>
  <c r="M82" i="32"/>
  <c r="K82" i="32"/>
  <c r="I82" i="32"/>
  <c r="F82" i="32"/>
  <c r="D82" i="32"/>
  <c r="Q82" i="32" s="1"/>
  <c r="U81" i="32"/>
  <c r="R81" i="32"/>
  <c r="Q81" i="32"/>
  <c r="M81" i="32"/>
  <c r="K81" i="32"/>
  <c r="I81" i="32"/>
  <c r="F81" i="32"/>
  <c r="D81" i="32"/>
  <c r="O81" i="32" s="1"/>
  <c r="U80" i="32"/>
  <c r="R80" i="32"/>
  <c r="O80" i="32"/>
  <c r="M80" i="32"/>
  <c r="K80" i="32"/>
  <c r="I80" i="32"/>
  <c r="F80" i="32"/>
  <c r="D80" i="32"/>
  <c r="U79" i="32"/>
  <c r="R79" i="32"/>
  <c r="M79" i="32"/>
  <c r="K79" i="32"/>
  <c r="I79" i="32"/>
  <c r="J79" i="32" s="1"/>
  <c r="F79" i="32"/>
  <c r="G79" i="32" s="1"/>
  <c r="D79" i="32"/>
  <c r="Q79" i="32" s="1"/>
  <c r="U78" i="32"/>
  <c r="R78" i="32"/>
  <c r="M78" i="32"/>
  <c r="K78" i="32"/>
  <c r="I78" i="32"/>
  <c r="J78" i="32" s="1"/>
  <c r="F78" i="32"/>
  <c r="G78" i="32" s="1"/>
  <c r="D78" i="32"/>
  <c r="Q78" i="32" s="1"/>
  <c r="U77" i="32"/>
  <c r="R77" i="32"/>
  <c r="O77" i="32"/>
  <c r="M77" i="32"/>
  <c r="K77" i="32"/>
  <c r="I77" i="32"/>
  <c r="F77" i="32"/>
  <c r="D77" i="32"/>
  <c r="Q77" i="32" s="1"/>
  <c r="U76" i="32"/>
  <c r="R76" i="32"/>
  <c r="M76" i="32"/>
  <c r="K76" i="32"/>
  <c r="I76" i="32"/>
  <c r="F76" i="32"/>
  <c r="U75" i="32"/>
  <c r="R75" i="32"/>
  <c r="M75" i="32"/>
  <c r="K75" i="32"/>
  <c r="I75" i="32"/>
  <c r="F75" i="32"/>
  <c r="U74" i="32"/>
  <c r="R74" i="32"/>
  <c r="M74" i="32"/>
  <c r="K74" i="32"/>
  <c r="I74" i="32"/>
  <c r="F74" i="32"/>
  <c r="U73" i="32"/>
  <c r="R73" i="32"/>
  <c r="M73" i="32"/>
  <c r="K73" i="32"/>
  <c r="I73" i="32"/>
  <c r="F73" i="32"/>
  <c r="U72" i="32"/>
  <c r="R72" i="32"/>
  <c r="M72" i="32"/>
  <c r="K72" i="32"/>
  <c r="I72" i="32"/>
  <c r="F72" i="32"/>
  <c r="D72" i="32"/>
  <c r="Q72" i="32" s="1"/>
  <c r="U71" i="32"/>
  <c r="R71" i="32"/>
  <c r="M71" i="32"/>
  <c r="K71" i="32"/>
  <c r="I71" i="32"/>
  <c r="F71" i="32"/>
  <c r="D71" i="32"/>
  <c r="Q71" i="32" s="1"/>
  <c r="U70" i="32"/>
  <c r="R70" i="32"/>
  <c r="Q70" i="32"/>
  <c r="S70" i="32" s="1"/>
  <c r="M70" i="32"/>
  <c r="K70" i="32"/>
  <c r="I70" i="32"/>
  <c r="F70" i="32"/>
  <c r="D70" i="32"/>
  <c r="O70" i="32" s="1"/>
  <c r="U69" i="32"/>
  <c r="R69" i="32"/>
  <c r="M69" i="32"/>
  <c r="K69" i="32"/>
  <c r="I69" i="32"/>
  <c r="F69" i="32"/>
  <c r="G69" i="32" s="1"/>
  <c r="D69" i="32"/>
  <c r="U68" i="32"/>
  <c r="R68" i="32"/>
  <c r="M68" i="32"/>
  <c r="K68" i="32"/>
  <c r="I68" i="32"/>
  <c r="F68" i="32"/>
  <c r="D68" i="32"/>
  <c r="U67" i="32"/>
  <c r="R67" i="32"/>
  <c r="M67" i="32"/>
  <c r="K67" i="32"/>
  <c r="I67" i="32"/>
  <c r="F67" i="32"/>
  <c r="G67" i="32" s="1"/>
  <c r="D67" i="32"/>
  <c r="U66" i="32"/>
  <c r="R66" i="32"/>
  <c r="M66" i="32"/>
  <c r="K66" i="32"/>
  <c r="I66" i="32"/>
  <c r="F66" i="32"/>
  <c r="D66" i="32"/>
  <c r="Q66" i="32" s="1"/>
  <c r="U65" i="32"/>
  <c r="R65" i="32"/>
  <c r="M65" i="32"/>
  <c r="K65" i="32"/>
  <c r="I65" i="32"/>
  <c r="J65" i="32" s="1"/>
  <c r="F65" i="32"/>
  <c r="D65" i="32"/>
  <c r="Q65" i="32" s="1"/>
  <c r="U64" i="32"/>
  <c r="R64" i="32"/>
  <c r="M64" i="32"/>
  <c r="K64" i="32"/>
  <c r="I64" i="32"/>
  <c r="J64" i="32" s="1"/>
  <c r="F64" i="32"/>
  <c r="D64" i="32"/>
  <c r="Q64" i="32" s="1"/>
  <c r="U63" i="32"/>
  <c r="R63" i="32"/>
  <c r="M63" i="32"/>
  <c r="K63" i="32"/>
  <c r="I63" i="32"/>
  <c r="F63" i="32"/>
  <c r="D63" i="32"/>
  <c r="Q63" i="32" s="1"/>
  <c r="U62" i="32"/>
  <c r="R62" i="32"/>
  <c r="M62" i="32"/>
  <c r="K62" i="32"/>
  <c r="I62" i="32"/>
  <c r="F62" i="32"/>
  <c r="D62" i="32"/>
  <c r="Q62" i="32" s="1"/>
  <c r="U61" i="32"/>
  <c r="R61" i="32"/>
  <c r="Q61" i="32"/>
  <c r="M61" i="32"/>
  <c r="K61" i="32"/>
  <c r="I61" i="32"/>
  <c r="J61" i="32" s="1"/>
  <c r="F61" i="32"/>
  <c r="G61" i="32" s="1"/>
  <c r="D61" i="32"/>
  <c r="O61" i="32" s="1"/>
  <c r="U60" i="32"/>
  <c r="R60" i="32"/>
  <c r="M60" i="32"/>
  <c r="K60" i="32"/>
  <c r="I60" i="32"/>
  <c r="J60" i="32" s="1"/>
  <c r="F60" i="32"/>
  <c r="G60" i="32" s="1"/>
  <c r="D60" i="32"/>
  <c r="O60" i="32" s="1"/>
  <c r="U59" i="32"/>
  <c r="R59" i="32"/>
  <c r="M59" i="32"/>
  <c r="K59" i="32"/>
  <c r="I59" i="32"/>
  <c r="J59" i="32" s="1"/>
  <c r="F59" i="32"/>
  <c r="D59" i="32"/>
  <c r="O59" i="32" s="1"/>
  <c r="U58" i="32"/>
  <c r="R58" i="32"/>
  <c r="M58" i="32"/>
  <c r="K58" i="32"/>
  <c r="I58" i="32"/>
  <c r="J58" i="32" s="1"/>
  <c r="F58" i="32"/>
  <c r="G58" i="32" s="1"/>
  <c r="D58" i="32"/>
  <c r="O58" i="32" s="1"/>
  <c r="U57" i="32"/>
  <c r="R57" i="32"/>
  <c r="M57" i="32"/>
  <c r="K57" i="32"/>
  <c r="I57" i="32"/>
  <c r="J57" i="32" s="1"/>
  <c r="F57" i="32"/>
  <c r="G57" i="32" s="1"/>
  <c r="D57" i="32"/>
  <c r="Q57" i="32" s="1"/>
  <c r="U56" i="32"/>
  <c r="R56" i="32"/>
  <c r="M56" i="32"/>
  <c r="K56" i="32"/>
  <c r="I56" i="32"/>
  <c r="F56" i="32"/>
  <c r="G56" i="32" s="1"/>
  <c r="D56" i="32"/>
  <c r="Q56" i="32" s="1"/>
  <c r="U55" i="32"/>
  <c r="R55" i="32"/>
  <c r="M55" i="32"/>
  <c r="K55" i="32"/>
  <c r="I55" i="32"/>
  <c r="J55" i="32" s="1"/>
  <c r="F55" i="32"/>
  <c r="D55" i="32"/>
  <c r="Q55" i="32" s="1"/>
  <c r="U54" i="32"/>
  <c r="R54" i="32"/>
  <c r="Q54" i="32"/>
  <c r="O54" i="32"/>
  <c r="M54" i="32"/>
  <c r="K54" i="32"/>
  <c r="I54" i="32"/>
  <c r="F54" i="32"/>
  <c r="D54" i="32"/>
  <c r="U53" i="32"/>
  <c r="R53" i="32"/>
  <c r="O53" i="32"/>
  <c r="M53" i="32"/>
  <c r="K53" i="32"/>
  <c r="I53" i="32"/>
  <c r="F53" i="32"/>
  <c r="G53" i="32" s="1"/>
  <c r="D53" i="32"/>
  <c r="Q53" i="32" s="1"/>
  <c r="U52" i="32"/>
  <c r="R52" i="32"/>
  <c r="M52" i="32"/>
  <c r="K52" i="32"/>
  <c r="I52" i="32"/>
  <c r="J52" i="32" s="1"/>
  <c r="F52" i="32"/>
  <c r="D52" i="32"/>
  <c r="Q52" i="32" s="1"/>
  <c r="U51" i="32"/>
  <c r="R51" i="32"/>
  <c r="M51" i="32"/>
  <c r="K51" i="32"/>
  <c r="I51" i="32"/>
  <c r="J51" i="32" s="1"/>
  <c r="F51" i="32"/>
  <c r="D51" i="32"/>
  <c r="O51" i="32" s="1"/>
  <c r="U50" i="32"/>
  <c r="R50" i="32"/>
  <c r="M50" i="32"/>
  <c r="K50" i="32"/>
  <c r="I50" i="32"/>
  <c r="F50" i="32"/>
  <c r="D50" i="32"/>
  <c r="Q50" i="32" s="1"/>
  <c r="U49" i="32"/>
  <c r="R49" i="32"/>
  <c r="M49" i="32"/>
  <c r="K49" i="32"/>
  <c r="I49" i="32"/>
  <c r="F49" i="32"/>
  <c r="G49" i="32" s="1"/>
  <c r="D49" i="32"/>
  <c r="O49" i="32" s="1"/>
  <c r="U48" i="32"/>
  <c r="R48" i="32"/>
  <c r="M48" i="32"/>
  <c r="K48" i="32"/>
  <c r="I48" i="32"/>
  <c r="F48" i="32"/>
  <c r="D48" i="32"/>
  <c r="Q48" i="32" s="1"/>
  <c r="U47" i="32"/>
  <c r="R47" i="32"/>
  <c r="M47" i="32"/>
  <c r="K47" i="32"/>
  <c r="I47" i="32"/>
  <c r="F47" i="32"/>
  <c r="D47" i="32"/>
  <c r="Q47" i="32" s="1"/>
  <c r="U46" i="32"/>
  <c r="R46" i="32"/>
  <c r="M46" i="32"/>
  <c r="K46" i="32"/>
  <c r="I46" i="32"/>
  <c r="F46" i="32"/>
  <c r="D46" i="32"/>
  <c r="Q46" i="32" s="1"/>
  <c r="U45" i="32"/>
  <c r="R45" i="32"/>
  <c r="Q45" i="32"/>
  <c r="M45" i="32"/>
  <c r="K45" i="32"/>
  <c r="I45" i="32"/>
  <c r="F45" i="32"/>
  <c r="G45" i="32" s="1"/>
  <c r="D45" i="32"/>
  <c r="O45" i="32" s="1"/>
  <c r="U44" i="32"/>
  <c r="R44" i="32"/>
  <c r="M44" i="32"/>
  <c r="K44" i="32"/>
  <c r="I44" i="32"/>
  <c r="F44" i="32"/>
  <c r="D44" i="32"/>
  <c r="Q44" i="32" s="1"/>
  <c r="U43" i="32"/>
  <c r="R43" i="32"/>
  <c r="M43" i="32"/>
  <c r="K43" i="32"/>
  <c r="I43" i="32"/>
  <c r="F43" i="32"/>
  <c r="D43" i="32"/>
  <c r="O43" i="32" s="1"/>
  <c r="U42" i="32"/>
  <c r="R42" i="32"/>
  <c r="M42" i="32"/>
  <c r="K42" i="32"/>
  <c r="I42" i="32"/>
  <c r="F42" i="32"/>
  <c r="D42" i="32"/>
  <c r="O42" i="32" s="1"/>
  <c r="U41" i="32"/>
  <c r="R41" i="32"/>
  <c r="O41" i="32"/>
  <c r="M41" i="32"/>
  <c r="K41" i="32"/>
  <c r="I41" i="32"/>
  <c r="F41" i="32"/>
  <c r="D41" i="32"/>
  <c r="Q41" i="32" s="1"/>
  <c r="U40" i="32"/>
  <c r="R40" i="32"/>
  <c r="M40" i="32"/>
  <c r="K40" i="32"/>
  <c r="I40" i="32"/>
  <c r="F40" i="32"/>
  <c r="G40" i="32" s="1"/>
  <c r="D40" i="32"/>
  <c r="Q40" i="32" s="1"/>
  <c r="U39" i="32"/>
  <c r="R39" i="32"/>
  <c r="M39" i="32"/>
  <c r="K39" i="32"/>
  <c r="I39" i="32"/>
  <c r="F39" i="32"/>
  <c r="D39" i="32"/>
  <c r="Q39" i="32" s="1"/>
  <c r="U38" i="32"/>
  <c r="R38" i="32"/>
  <c r="O38" i="32"/>
  <c r="M38" i="32"/>
  <c r="K38" i="32"/>
  <c r="I38" i="32"/>
  <c r="F38" i="32"/>
  <c r="D38" i="32"/>
  <c r="Q38" i="32" s="1"/>
  <c r="U37" i="32"/>
  <c r="R37" i="32"/>
  <c r="O37" i="32"/>
  <c r="M37" i="32"/>
  <c r="K37" i="32"/>
  <c r="I37" i="32"/>
  <c r="F37" i="32"/>
  <c r="D37" i="32"/>
  <c r="Q37" i="32" s="1"/>
  <c r="U36" i="32"/>
  <c r="R36" i="32"/>
  <c r="Q36" i="32"/>
  <c r="M36" i="32"/>
  <c r="K36" i="32"/>
  <c r="I36" i="32"/>
  <c r="F36" i="32"/>
  <c r="D36" i="32"/>
  <c r="O36" i="32" s="1"/>
  <c r="U35" i="32"/>
  <c r="R35" i="32"/>
  <c r="Q35" i="32"/>
  <c r="M35" i="32"/>
  <c r="K35" i="32"/>
  <c r="I35" i="32"/>
  <c r="F35" i="32"/>
  <c r="D35" i="32"/>
  <c r="O35" i="32" s="1"/>
  <c r="U34" i="32"/>
  <c r="R34" i="32"/>
  <c r="M34" i="32"/>
  <c r="K34" i="32"/>
  <c r="I34" i="32"/>
  <c r="F34" i="32"/>
  <c r="D34" i="32"/>
  <c r="Q34" i="32" s="1"/>
  <c r="U33" i="32"/>
  <c r="R33" i="32"/>
  <c r="M33" i="32"/>
  <c r="K33" i="32"/>
  <c r="I33" i="32"/>
  <c r="F33" i="32"/>
  <c r="G33" i="32" s="1"/>
  <c r="D33" i="32"/>
  <c r="U32" i="32"/>
  <c r="R32" i="32"/>
  <c r="O32" i="32"/>
  <c r="M32" i="32"/>
  <c r="K32" i="32"/>
  <c r="I32" i="32"/>
  <c r="F32" i="32"/>
  <c r="D32" i="32"/>
  <c r="Q32" i="32" s="1"/>
  <c r="U31" i="32"/>
  <c r="R31" i="32"/>
  <c r="M31" i="32"/>
  <c r="K31" i="32"/>
  <c r="I31" i="32"/>
  <c r="J31" i="32" s="1"/>
  <c r="F31" i="32"/>
  <c r="D31" i="32"/>
  <c r="Q31" i="32" s="1"/>
  <c r="U30" i="32"/>
  <c r="R30" i="32"/>
  <c r="M30" i="32"/>
  <c r="K30" i="32"/>
  <c r="I30" i="32"/>
  <c r="J30" i="32" s="1"/>
  <c r="F30" i="32"/>
  <c r="D30" i="32"/>
  <c r="Q30" i="32" s="1"/>
  <c r="U29" i="32"/>
  <c r="R29" i="32"/>
  <c r="Q29" i="32"/>
  <c r="O29" i="32"/>
  <c r="M29" i="32"/>
  <c r="K29" i="32"/>
  <c r="I29" i="32"/>
  <c r="F29" i="32"/>
  <c r="G29" i="32" s="1"/>
  <c r="D29" i="32"/>
  <c r="U28" i="32"/>
  <c r="R28" i="32"/>
  <c r="M28" i="32"/>
  <c r="K28" i="32"/>
  <c r="I28" i="32"/>
  <c r="J28" i="32" s="1"/>
  <c r="F28" i="32"/>
  <c r="D28" i="32"/>
  <c r="Q28" i="32" s="1"/>
  <c r="U27" i="32"/>
  <c r="R27" i="32"/>
  <c r="M27" i="32"/>
  <c r="K27" i="32"/>
  <c r="I27" i="32"/>
  <c r="J27" i="32" s="1"/>
  <c r="F27" i="32"/>
  <c r="D27" i="32"/>
  <c r="O27" i="32" s="1"/>
  <c r="U26" i="32"/>
  <c r="R26" i="32"/>
  <c r="M26" i="32"/>
  <c r="K26" i="32"/>
  <c r="I26" i="32"/>
  <c r="J26" i="32" s="1"/>
  <c r="F26" i="32"/>
  <c r="D26" i="32"/>
  <c r="O26" i="32" s="1"/>
  <c r="U25" i="32"/>
  <c r="R25" i="32"/>
  <c r="Q25" i="32"/>
  <c r="O25" i="32"/>
  <c r="M25" i="32"/>
  <c r="K25" i="32"/>
  <c r="I25" i="32"/>
  <c r="F25" i="32"/>
  <c r="G25" i="32" s="1"/>
  <c r="D25" i="32"/>
  <c r="U24" i="32"/>
  <c r="R24" i="32"/>
  <c r="M24" i="32"/>
  <c r="K24" i="32"/>
  <c r="I24" i="32"/>
  <c r="F24" i="32"/>
  <c r="D24" i="32"/>
  <c r="Q24" i="32" s="1"/>
  <c r="U23" i="32"/>
  <c r="R23" i="32"/>
  <c r="M23" i="32"/>
  <c r="K23" i="32"/>
  <c r="I23" i="32"/>
  <c r="J23" i="32" s="1"/>
  <c r="F23" i="32"/>
  <c r="D23" i="32"/>
  <c r="Q23" i="32" s="1"/>
  <c r="U22" i="32"/>
  <c r="R22" i="32"/>
  <c r="M22" i="32"/>
  <c r="K22" i="32"/>
  <c r="I22" i="32"/>
  <c r="J22" i="32" s="1"/>
  <c r="F22" i="32"/>
  <c r="D22" i="32"/>
  <c r="Q22" i="32" s="1"/>
  <c r="U21" i="32"/>
  <c r="R21" i="32"/>
  <c r="Q21" i="32"/>
  <c r="O21" i="32"/>
  <c r="M21" i="32"/>
  <c r="K21" i="32"/>
  <c r="I21" i="32"/>
  <c r="F21" i="32"/>
  <c r="G21" i="32" s="1"/>
  <c r="D21" i="32"/>
  <c r="U20" i="32"/>
  <c r="R20" i="32"/>
  <c r="Q20" i="32"/>
  <c r="M20" i="32"/>
  <c r="K20" i="32"/>
  <c r="I20" i="32"/>
  <c r="F20" i="32"/>
  <c r="G20" i="32" s="1"/>
  <c r="D20" i="32"/>
  <c r="O20" i="32" s="1"/>
  <c r="U19" i="32"/>
  <c r="R19" i="32"/>
  <c r="M19" i="32"/>
  <c r="K19" i="32"/>
  <c r="I19" i="32"/>
  <c r="J19" i="32" s="1"/>
  <c r="F19" i="32"/>
  <c r="D19" i="32"/>
  <c r="U18" i="32"/>
  <c r="R18" i="32"/>
  <c r="M18" i="32"/>
  <c r="K18" i="32"/>
  <c r="I18" i="32"/>
  <c r="F18" i="32"/>
  <c r="D18" i="32"/>
  <c r="Q18" i="32" s="1"/>
  <c r="U17" i="32"/>
  <c r="R17" i="32"/>
  <c r="M17" i="32"/>
  <c r="K17" i="32"/>
  <c r="I17" i="32"/>
  <c r="F17" i="32"/>
  <c r="D17" i="32"/>
  <c r="Q17" i="32" s="1"/>
  <c r="U16" i="32"/>
  <c r="R16" i="32"/>
  <c r="M16" i="32"/>
  <c r="K16" i="32"/>
  <c r="I16" i="32"/>
  <c r="F16" i="32"/>
  <c r="D16" i="32"/>
  <c r="Q16" i="32" s="1"/>
  <c r="U15" i="32"/>
  <c r="R15" i="32"/>
  <c r="M15" i="32"/>
  <c r="K15" i="32"/>
  <c r="I15" i="32"/>
  <c r="F15" i="32"/>
  <c r="D15" i="32"/>
  <c r="Q15" i="32" s="1"/>
  <c r="U14" i="32"/>
  <c r="R14" i="32"/>
  <c r="O14" i="32"/>
  <c r="M14" i="32"/>
  <c r="K14" i="32"/>
  <c r="I14" i="32"/>
  <c r="F14" i="32"/>
  <c r="D14" i="32"/>
  <c r="Q14" i="32" s="1"/>
  <c r="U13" i="32"/>
  <c r="R13" i="32"/>
  <c r="M13" i="32"/>
  <c r="K13" i="32"/>
  <c r="I13" i="32"/>
  <c r="F13" i="32"/>
  <c r="D13" i="32"/>
  <c r="O13" i="32" s="1"/>
  <c r="U12" i="32"/>
  <c r="R12" i="32"/>
  <c r="M12" i="32"/>
  <c r="K12" i="32"/>
  <c r="I12" i="32"/>
  <c r="J12" i="32" s="1"/>
  <c r="F12" i="32"/>
  <c r="G12" i="32" s="1"/>
  <c r="D12" i="32"/>
  <c r="A4" i="32"/>
  <c r="D80" i="31"/>
  <c r="C80" i="31"/>
  <c r="B80" i="31"/>
  <c r="B79" i="31"/>
  <c r="D75" i="31"/>
  <c r="C75" i="31"/>
  <c r="B75" i="31"/>
  <c r="B74" i="31"/>
  <c r="C53" i="31"/>
  <c r="H52" i="31"/>
  <c r="E52" i="31"/>
  <c r="H38" i="44" s="1"/>
  <c r="C52" i="31"/>
  <c r="D36" i="31" s="1"/>
  <c r="U50" i="31"/>
  <c r="R50" i="31"/>
  <c r="M50" i="31"/>
  <c r="K50" i="31"/>
  <c r="I50" i="31"/>
  <c r="F50" i="31"/>
  <c r="R49" i="31"/>
  <c r="M49" i="31"/>
  <c r="K49" i="31"/>
  <c r="I49" i="31"/>
  <c r="F49" i="31"/>
  <c r="R48" i="31"/>
  <c r="M48" i="31"/>
  <c r="K48" i="31"/>
  <c r="I48" i="31"/>
  <c r="F48" i="31"/>
  <c r="U47" i="31"/>
  <c r="R47" i="31"/>
  <c r="M47" i="31"/>
  <c r="K47" i="31"/>
  <c r="I47" i="31"/>
  <c r="F47" i="31"/>
  <c r="U46" i="31"/>
  <c r="R46" i="31"/>
  <c r="M46" i="31"/>
  <c r="K46" i="31"/>
  <c r="I46" i="31"/>
  <c r="F46" i="31"/>
  <c r="U45" i="31"/>
  <c r="R45" i="31"/>
  <c r="M45" i="31"/>
  <c r="K45" i="31"/>
  <c r="I45" i="31"/>
  <c r="F45" i="31"/>
  <c r="U44" i="31"/>
  <c r="R44" i="31"/>
  <c r="M44" i="31"/>
  <c r="K44" i="31"/>
  <c r="I44" i="31"/>
  <c r="F44" i="31"/>
  <c r="U43" i="31"/>
  <c r="R43" i="31"/>
  <c r="M43" i="31"/>
  <c r="K43" i="31"/>
  <c r="I43" i="31"/>
  <c r="F43" i="31"/>
  <c r="U42" i="31"/>
  <c r="R42" i="31"/>
  <c r="M42" i="31"/>
  <c r="K42" i="31"/>
  <c r="I42" i="31"/>
  <c r="F42" i="31"/>
  <c r="U41" i="31"/>
  <c r="R41" i="31"/>
  <c r="M41" i="31"/>
  <c r="K41" i="31"/>
  <c r="I41" i="31"/>
  <c r="F41" i="31"/>
  <c r="U40" i="31"/>
  <c r="R40" i="31"/>
  <c r="M40" i="31"/>
  <c r="K40" i="31"/>
  <c r="I40" i="31"/>
  <c r="F40" i="31"/>
  <c r="U39" i="31"/>
  <c r="R39" i="31"/>
  <c r="M39" i="31"/>
  <c r="K39" i="31"/>
  <c r="I39" i="31"/>
  <c r="F39" i="31"/>
  <c r="U38" i="31"/>
  <c r="R38" i="31"/>
  <c r="M38" i="31"/>
  <c r="K38" i="31"/>
  <c r="I38" i="31"/>
  <c r="F38" i="31"/>
  <c r="U37" i="31"/>
  <c r="R37" i="31"/>
  <c r="M37" i="31"/>
  <c r="K37" i="31"/>
  <c r="I37" i="31"/>
  <c r="F37" i="31"/>
  <c r="D37" i="31"/>
  <c r="Q37" i="31" s="1"/>
  <c r="U36" i="31"/>
  <c r="R36" i="31"/>
  <c r="M36" i="31"/>
  <c r="K36" i="31"/>
  <c r="I36" i="31"/>
  <c r="F36" i="31"/>
  <c r="U35" i="31"/>
  <c r="R35" i="31"/>
  <c r="M35" i="31"/>
  <c r="K35" i="31"/>
  <c r="I35" i="31"/>
  <c r="F35" i="31"/>
  <c r="D35" i="31"/>
  <c r="Q35" i="31" s="1"/>
  <c r="U34" i="31"/>
  <c r="R34" i="31"/>
  <c r="M34" i="31"/>
  <c r="K34" i="31"/>
  <c r="I34" i="31"/>
  <c r="F34" i="31"/>
  <c r="D34" i="31"/>
  <c r="Q34" i="31" s="1"/>
  <c r="U33" i="31"/>
  <c r="R33" i="31"/>
  <c r="M33" i="31"/>
  <c r="K33" i="31"/>
  <c r="I33" i="31"/>
  <c r="F33" i="31"/>
  <c r="D33" i="31"/>
  <c r="O33" i="31" s="1"/>
  <c r="U32" i="31"/>
  <c r="R32" i="31"/>
  <c r="M32" i="31"/>
  <c r="K32" i="31"/>
  <c r="I32" i="31"/>
  <c r="F32" i="31"/>
  <c r="D32" i="31"/>
  <c r="O32" i="31" s="1"/>
  <c r="U31" i="31"/>
  <c r="R31" i="31"/>
  <c r="M31" i="31"/>
  <c r="K31" i="31"/>
  <c r="I31" i="31"/>
  <c r="F31" i="31"/>
  <c r="D31" i="31"/>
  <c r="O31" i="31" s="1"/>
  <c r="U30" i="31"/>
  <c r="R30" i="31"/>
  <c r="M30" i="31"/>
  <c r="K30" i="31"/>
  <c r="I30" i="31"/>
  <c r="F30" i="31"/>
  <c r="U29" i="31"/>
  <c r="R29" i="31"/>
  <c r="M29" i="31"/>
  <c r="K29" i="31"/>
  <c r="I29" i="31"/>
  <c r="F29" i="31"/>
  <c r="D29" i="31"/>
  <c r="Q29" i="31" s="1"/>
  <c r="U28" i="31"/>
  <c r="R28" i="31"/>
  <c r="M28" i="31"/>
  <c r="K28" i="31"/>
  <c r="I28" i="31"/>
  <c r="F28" i="31"/>
  <c r="U27" i="31"/>
  <c r="R27" i="31"/>
  <c r="M27" i="31"/>
  <c r="K27" i="31"/>
  <c r="I27" i="31"/>
  <c r="F27" i="31"/>
  <c r="D27" i="31"/>
  <c r="Q27" i="31" s="1"/>
  <c r="U26" i="31"/>
  <c r="R26" i="31"/>
  <c r="M26" i="31"/>
  <c r="K26" i="31"/>
  <c r="I26" i="31"/>
  <c r="F26" i="31"/>
  <c r="D26" i="31"/>
  <c r="Q26" i="31" s="1"/>
  <c r="U25" i="31"/>
  <c r="R25" i="31"/>
  <c r="M25" i="31"/>
  <c r="K25" i="31"/>
  <c r="I25" i="31"/>
  <c r="F25" i="31"/>
  <c r="D25" i="31"/>
  <c r="Q25" i="31" s="1"/>
  <c r="U24" i="31"/>
  <c r="R24" i="31"/>
  <c r="M24" i="31"/>
  <c r="K24" i="31"/>
  <c r="I24" i="31"/>
  <c r="F24" i="31"/>
  <c r="D24" i="31"/>
  <c r="Q24" i="31" s="1"/>
  <c r="U23" i="31"/>
  <c r="R23" i="31"/>
  <c r="M23" i="31"/>
  <c r="K23" i="31"/>
  <c r="I23" i="31"/>
  <c r="F23" i="31"/>
  <c r="U22" i="31"/>
  <c r="R22" i="31"/>
  <c r="M22" i="31"/>
  <c r="K22" i="31"/>
  <c r="I22" i="31"/>
  <c r="F22" i="31"/>
  <c r="U21" i="31"/>
  <c r="R21" i="31"/>
  <c r="M21" i="31"/>
  <c r="K21" i="31"/>
  <c r="I21" i="31"/>
  <c r="F21" i="31"/>
  <c r="U20" i="31"/>
  <c r="R20" i="31"/>
  <c r="M20" i="31"/>
  <c r="K20" i="31"/>
  <c r="I20" i="31"/>
  <c r="F20" i="31"/>
  <c r="D20" i="31"/>
  <c r="Q20" i="31" s="1"/>
  <c r="U19" i="31"/>
  <c r="R19" i="31"/>
  <c r="M19" i="31"/>
  <c r="K19" i="31"/>
  <c r="I19" i="31"/>
  <c r="F19" i="31"/>
  <c r="D19" i="31"/>
  <c r="O19" i="31" s="1"/>
  <c r="U18" i="31"/>
  <c r="R18" i="31"/>
  <c r="M18" i="31"/>
  <c r="K18" i="31"/>
  <c r="I18" i="31"/>
  <c r="F18" i="31"/>
  <c r="D18" i="31"/>
  <c r="Q18" i="31" s="1"/>
  <c r="U17" i="31"/>
  <c r="R17" i="31"/>
  <c r="M17" i="31"/>
  <c r="K17" i="31"/>
  <c r="I17" i="31"/>
  <c r="F17" i="31"/>
  <c r="D17" i="31"/>
  <c r="Q17" i="31" s="1"/>
  <c r="U16" i="31"/>
  <c r="R16" i="31"/>
  <c r="M16" i="31"/>
  <c r="K16" i="31"/>
  <c r="I16" i="31"/>
  <c r="F16" i="31"/>
  <c r="U15" i="31"/>
  <c r="R15" i="31"/>
  <c r="M15" i="31"/>
  <c r="K15" i="31"/>
  <c r="I15" i="31"/>
  <c r="F15" i="31"/>
  <c r="U14" i="31"/>
  <c r="R14" i="31"/>
  <c r="M14" i="31"/>
  <c r="K14" i="31"/>
  <c r="I14" i="31"/>
  <c r="F14" i="31"/>
  <c r="U13" i="31"/>
  <c r="R13" i="31"/>
  <c r="M13" i="31"/>
  <c r="K13" i="31"/>
  <c r="I13" i="31"/>
  <c r="F13" i="31"/>
  <c r="D13" i="31"/>
  <c r="U12" i="31"/>
  <c r="R12" i="31"/>
  <c r="M12" i="31"/>
  <c r="K12" i="31"/>
  <c r="I12" i="31"/>
  <c r="F12" i="31"/>
  <c r="D12" i="31"/>
  <c r="Q12" i="31" s="1"/>
  <c r="A4" i="31"/>
  <c r="D57" i="30"/>
  <c r="C57" i="30"/>
  <c r="B57" i="30"/>
  <c r="B56" i="30"/>
  <c r="D52" i="30"/>
  <c r="C52" i="30"/>
  <c r="B52" i="30"/>
  <c r="B51" i="30"/>
  <c r="C27" i="30"/>
  <c r="H26" i="30"/>
  <c r="I31" i="116" s="1"/>
  <c r="E26" i="30"/>
  <c r="H37" i="44" s="1"/>
  <c r="C26" i="30"/>
  <c r="D24" i="30" s="1"/>
  <c r="U24" i="30"/>
  <c r="R24" i="30"/>
  <c r="M24" i="30"/>
  <c r="K24" i="30"/>
  <c r="I24" i="30"/>
  <c r="F24" i="30"/>
  <c r="R23" i="30"/>
  <c r="M23" i="30"/>
  <c r="K23" i="30"/>
  <c r="I23" i="30"/>
  <c r="F23" i="30"/>
  <c r="U22" i="30"/>
  <c r="R22" i="30"/>
  <c r="M22" i="30"/>
  <c r="K22" i="30"/>
  <c r="I22" i="30"/>
  <c r="F22" i="30"/>
  <c r="U21" i="30"/>
  <c r="R21" i="30"/>
  <c r="M21" i="30"/>
  <c r="K21" i="30"/>
  <c r="I21" i="30"/>
  <c r="T21" i="30" s="1"/>
  <c r="F21" i="30"/>
  <c r="U20" i="30"/>
  <c r="R20" i="30"/>
  <c r="M20" i="30"/>
  <c r="K20" i="30"/>
  <c r="I20" i="30"/>
  <c r="F20" i="30"/>
  <c r="U19" i="30"/>
  <c r="R19" i="30"/>
  <c r="M19" i="30"/>
  <c r="K19" i="30"/>
  <c r="I19" i="30"/>
  <c r="F19" i="30"/>
  <c r="U18" i="30"/>
  <c r="R18" i="30"/>
  <c r="M18" i="30"/>
  <c r="K18" i="30"/>
  <c r="I18" i="30"/>
  <c r="F18" i="30"/>
  <c r="U17" i="30"/>
  <c r="R17" i="30"/>
  <c r="M17" i="30"/>
  <c r="K17" i="30"/>
  <c r="I17" i="30"/>
  <c r="F17" i="30"/>
  <c r="U16" i="30"/>
  <c r="R16" i="30"/>
  <c r="M16" i="30"/>
  <c r="K16" i="30"/>
  <c r="I16" i="30"/>
  <c r="F16" i="30"/>
  <c r="U15" i="30"/>
  <c r="R15" i="30"/>
  <c r="M15" i="30"/>
  <c r="K15" i="30"/>
  <c r="I15" i="30"/>
  <c r="F15" i="30"/>
  <c r="U14" i="30"/>
  <c r="R14" i="30"/>
  <c r="M14" i="30"/>
  <c r="K14" i="30"/>
  <c r="I14" i="30"/>
  <c r="F14" i="30"/>
  <c r="D14" i="30"/>
  <c r="Q14" i="30" s="1"/>
  <c r="U13" i="30"/>
  <c r="R13" i="30"/>
  <c r="M13" i="30"/>
  <c r="K13" i="30"/>
  <c r="I13" i="30"/>
  <c r="F13" i="30"/>
  <c r="U12" i="30"/>
  <c r="R12" i="30"/>
  <c r="M12" i="30"/>
  <c r="K12" i="30"/>
  <c r="I12" i="30"/>
  <c r="F12" i="30"/>
  <c r="U11" i="30"/>
  <c r="R11" i="30"/>
  <c r="M11" i="30"/>
  <c r="K11" i="30"/>
  <c r="I11" i="30"/>
  <c r="F11" i="30"/>
  <c r="U10" i="30"/>
  <c r="R10" i="30"/>
  <c r="M10" i="30"/>
  <c r="K10" i="30"/>
  <c r="T10" i="30"/>
  <c r="A4" i="30"/>
  <c r="D53" i="29"/>
  <c r="C53" i="29"/>
  <c r="B53" i="29"/>
  <c r="B52" i="29"/>
  <c r="D48" i="29"/>
  <c r="C48" i="29"/>
  <c r="B48" i="29"/>
  <c r="B47" i="29"/>
  <c r="C26" i="29"/>
  <c r="H25" i="29"/>
  <c r="E25" i="29"/>
  <c r="H36" i="44" s="1"/>
  <c r="C25" i="29"/>
  <c r="U23" i="29"/>
  <c r="R23" i="29"/>
  <c r="M23" i="29"/>
  <c r="K23" i="29"/>
  <c r="I23" i="29"/>
  <c r="F23" i="29"/>
  <c r="U22" i="29"/>
  <c r="R22" i="29"/>
  <c r="M22" i="29"/>
  <c r="K22" i="29"/>
  <c r="I22" i="29"/>
  <c r="F22" i="29"/>
  <c r="U21" i="29"/>
  <c r="R21" i="29"/>
  <c r="M21" i="29"/>
  <c r="K21" i="29"/>
  <c r="I21" i="29"/>
  <c r="F21" i="29"/>
  <c r="U20" i="29"/>
  <c r="R20" i="29"/>
  <c r="M20" i="29"/>
  <c r="K20" i="29"/>
  <c r="I20" i="29"/>
  <c r="F20" i="29"/>
  <c r="U19" i="29"/>
  <c r="R19" i="29"/>
  <c r="M19" i="29"/>
  <c r="K19" i="29"/>
  <c r="I19" i="29"/>
  <c r="F19" i="29"/>
  <c r="D19" i="29"/>
  <c r="O19" i="29" s="1"/>
  <c r="U18" i="29"/>
  <c r="R18" i="29"/>
  <c r="M18" i="29"/>
  <c r="K18" i="29"/>
  <c r="I18" i="29"/>
  <c r="F18" i="29"/>
  <c r="U17" i="29"/>
  <c r="R17" i="29"/>
  <c r="M17" i="29"/>
  <c r="K17" i="29"/>
  <c r="I17" i="29"/>
  <c r="F17" i="29"/>
  <c r="U16" i="29"/>
  <c r="R16" i="29"/>
  <c r="M16" i="29"/>
  <c r="K16" i="29"/>
  <c r="I16" i="29"/>
  <c r="F16" i="29"/>
  <c r="U15" i="29"/>
  <c r="R15" i="29"/>
  <c r="M15" i="29"/>
  <c r="K15" i="29"/>
  <c r="I15" i="29"/>
  <c r="F15" i="29"/>
  <c r="U14" i="29"/>
  <c r="R14" i="29"/>
  <c r="M14" i="29"/>
  <c r="K14" i="29"/>
  <c r="I14" i="29"/>
  <c r="F14" i="29"/>
  <c r="U13" i="29"/>
  <c r="R13" i="29"/>
  <c r="M13" i="29"/>
  <c r="K13" i="29"/>
  <c r="I13" i="29"/>
  <c r="F13" i="29"/>
  <c r="U12" i="29"/>
  <c r="R12" i="29"/>
  <c r="M12" i="29"/>
  <c r="K12" i="29"/>
  <c r="I12" i="29"/>
  <c r="F12" i="29"/>
  <c r="D12" i="29"/>
  <c r="O12" i="29" s="1"/>
  <c r="A4" i="29"/>
  <c r="D84" i="28"/>
  <c r="C84" i="28"/>
  <c r="B84" i="28"/>
  <c r="B83" i="28"/>
  <c r="D79" i="28"/>
  <c r="C79" i="28"/>
  <c r="B79" i="28"/>
  <c r="B78" i="28"/>
  <c r="C53" i="28"/>
  <c r="H52" i="28"/>
  <c r="E52" i="28"/>
  <c r="H35" i="44" s="1"/>
  <c r="C52" i="28"/>
  <c r="D50" i="28" s="1"/>
  <c r="U50" i="28"/>
  <c r="R50" i="28"/>
  <c r="M50" i="28"/>
  <c r="K50" i="28"/>
  <c r="I50" i="28"/>
  <c r="F50" i="28"/>
  <c r="U49" i="28"/>
  <c r="R49" i="28"/>
  <c r="M49" i="28"/>
  <c r="K49" i="28"/>
  <c r="I49" i="28"/>
  <c r="F49" i="28"/>
  <c r="U48" i="28"/>
  <c r="R48" i="28"/>
  <c r="M48" i="28"/>
  <c r="K48" i="28"/>
  <c r="I48" i="28"/>
  <c r="F48" i="28"/>
  <c r="U47" i="28"/>
  <c r="R47" i="28"/>
  <c r="M47" i="28"/>
  <c r="K47" i="28"/>
  <c r="I47" i="28"/>
  <c r="F47" i="28"/>
  <c r="T47" i="28" s="1"/>
  <c r="U46" i="28"/>
  <c r="R46" i="28"/>
  <c r="M46" i="28"/>
  <c r="K46" i="28"/>
  <c r="I46" i="28"/>
  <c r="F46" i="28"/>
  <c r="U45" i="28"/>
  <c r="R45" i="28"/>
  <c r="M45" i="28"/>
  <c r="K45" i="28"/>
  <c r="I45" i="28"/>
  <c r="F45" i="28"/>
  <c r="U44" i="28"/>
  <c r="R44" i="28"/>
  <c r="M44" i="28"/>
  <c r="K44" i="28"/>
  <c r="I44" i="28"/>
  <c r="F44" i="28"/>
  <c r="U43" i="28"/>
  <c r="R43" i="28"/>
  <c r="M43" i="28"/>
  <c r="K43" i="28"/>
  <c r="I43" i="28"/>
  <c r="F43" i="28"/>
  <c r="D43" i="28"/>
  <c r="Q43" i="28" s="1"/>
  <c r="U42" i="28"/>
  <c r="R42" i="28"/>
  <c r="M42" i="28"/>
  <c r="K42" i="28"/>
  <c r="I42" i="28"/>
  <c r="F42" i="28"/>
  <c r="U41" i="28"/>
  <c r="R41" i="28"/>
  <c r="M41" i="28"/>
  <c r="K41" i="28"/>
  <c r="I41" i="28"/>
  <c r="F41" i="28"/>
  <c r="U40" i="28"/>
  <c r="R40" i="28"/>
  <c r="M40" i="28"/>
  <c r="K40" i="28"/>
  <c r="I40" i="28"/>
  <c r="F40" i="28"/>
  <c r="U39" i="28"/>
  <c r="R39" i="28"/>
  <c r="M39" i="28"/>
  <c r="K39" i="28"/>
  <c r="I39" i="28"/>
  <c r="F39" i="28"/>
  <c r="D39" i="28"/>
  <c r="O39" i="28" s="1"/>
  <c r="U38" i="28"/>
  <c r="R38" i="28"/>
  <c r="M38" i="28"/>
  <c r="K38" i="28"/>
  <c r="I38" i="28"/>
  <c r="F38" i="28"/>
  <c r="U37" i="28"/>
  <c r="R37" i="28"/>
  <c r="M37" i="28"/>
  <c r="K37" i="28"/>
  <c r="I37" i="28"/>
  <c r="F37" i="28"/>
  <c r="D37" i="28"/>
  <c r="O37" i="28" s="1"/>
  <c r="U36" i="28"/>
  <c r="R36" i="28"/>
  <c r="M36" i="28"/>
  <c r="K36" i="28"/>
  <c r="I36" i="28"/>
  <c r="F36" i="28"/>
  <c r="U35" i="28"/>
  <c r="R35" i="28"/>
  <c r="M35" i="28"/>
  <c r="K35" i="28"/>
  <c r="I35" i="28"/>
  <c r="F35" i="28"/>
  <c r="U34" i="28"/>
  <c r="R34" i="28"/>
  <c r="M34" i="28"/>
  <c r="K34" i="28"/>
  <c r="I34" i="28"/>
  <c r="F34" i="28"/>
  <c r="U33" i="28"/>
  <c r="R33" i="28"/>
  <c r="M33" i="28"/>
  <c r="K33" i="28"/>
  <c r="I33" i="28"/>
  <c r="F33" i="28"/>
  <c r="D33" i="28"/>
  <c r="Q33" i="28" s="1"/>
  <c r="U32" i="28"/>
  <c r="R32" i="28"/>
  <c r="M32" i="28"/>
  <c r="K32" i="28"/>
  <c r="I32" i="28"/>
  <c r="F32" i="28"/>
  <c r="U31" i="28"/>
  <c r="R31" i="28"/>
  <c r="M31" i="28"/>
  <c r="K31" i="28"/>
  <c r="I31" i="28"/>
  <c r="F31" i="28"/>
  <c r="D31" i="28"/>
  <c r="Q31" i="28" s="1"/>
  <c r="U30" i="28"/>
  <c r="R30" i="28"/>
  <c r="M30" i="28"/>
  <c r="K30" i="28"/>
  <c r="I30" i="28"/>
  <c r="F30" i="28"/>
  <c r="D30" i="28"/>
  <c r="Q30" i="28" s="1"/>
  <c r="U29" i="28"/>
  <c r="R29" i="28"/>
  <c r="M29" i="28"/>
  <c r="K29" i="28"/>
  <c r="I29" i="28"/>
  <c r="F29" i="28"/>
  <c r="U28" i="28"/>
  <c r="R28" i="28"/>
  <c r="M28" i="28"/>
  <c r="K28" i="28"/>
  <c r="I28" i="28"/>
  <c r="F28" i="28"/>
  <c r="U27" i="28"/>
  <c r="R27" i="28"/>
  <c r="M27" i="28"/>
  <c r="K27" i="28"/>
  <c r="I27" i="28"/>
  <c r="F27" i="28"/>
  <c r="R26" i="28"/>
  <c r="M26" i="28"/>
  <c r="K26" i="28"/>
  <c r="I26" i="28"/>
  <c r="F26" i="28"/>
  <c r="D26" i="28"/>
  <c r="O26" i="28" s="1"/>
  <c r="U25" i="28"/>
  <c r="R25" i="28"/>
  <c r="M25" i="28"/>
  <c r="K25" i="28"/>
  <c r="I25" i="28"/>
  <c r="F25" i="28"/>
  <c r="U24" i="28"/>
  <c r="R24" i="28"/>
  <c r="M24" i="28"/>
  <c r="K24" i="28"/>
  <c r="I24" i="28"/>
  <c r="F24" i="28"/>
  <c r="D24" i="28"/>
  <c r="Q24" i="28" s="1"/>
  <c r="U23" i="28"/>
  <c r="R23" i="28"/>
  <c r="M23" i="28"/>
  <c r="K23" i="28"/>
  <c r="I23" i="28"/>
  <c r="F23" i="28"/>
  <c r="D23" i="28"/>
  <c r="O23" i="28" s="1"/>
  <c r="U22" i="28"/>
  <c r="R22" i="28"/>
  <c r="M22" i="28"/>
  <c r="K22" i="28"/>
  <c r="I22" i="28"/>
  <c r="F22" i="28"/>
  <c r="U21" i="28"/>
  <c r="R21" i="28"/>
  <c r="M21" i="28"/>
  <c r="K21" i="28"/>
  <c r="I21" i="28"/>
  <c r="F21" i="28"/>
  <c r="U20" i="28"/>
  <c r="R20" i="28"/>
  <c r="M20" i="28"/>
  <c r="K20" i="28"/>
  <c r="I20" i="28"/>
  <c r="F20" i="28"/>
  <c r="U19" i="28"/>
  <c r="R19" i="28"/>
  <c r="M19" i="28"/>
  <c r="K19" i="28"/>
  <c r="I19" i="28"/>
  <c r="F19" i="28"/>
  <c r="U18" i="28"/>
  <c r="R18" i="28"/>
  <c r="M18" i="28"/>
  <c r="K18" i="28"/>
  <c r="I18" i="28"/>
  <c r="F18" i="28"/>
  <c r="D18" i="28"/>
  <c r="Q18" i="28" s="1"/>
  <c r="U17" i="28"/>
  <c r="R17" i="28"/>
  <c r="M17" i="28"/>
  <c r="K17" i="28"/>
  <c r="I17" i="28"/>
  <c r="F17" i="28"/>
  <c r="U16" i="28"/>
  <c r="R16" i="28"/>
  <c r="M16" i="28"/>
  <c r="K16" i="28"/>
  <c r="I16" i="28"/>
  <c r="F16" i="28"/>
  <c r="D16" i="28"/>
  <c r="Q16" i="28" s="1"/>
  <c r="U15" i="28"/>
  <c r="R15" i="28"/>
  <c r="M15" i="28"/>
  <c r="K15" i="28"/>
  <c r="I15" i="28"/>
  <c r="F15" i="28"/>
  <c r="D15" i="28"/>
  <c r="U14" i="28"/>
  <c r="R14" i="28"/>
  <c r="M14" i="28"/>
  <c r="K14" i="28"/>
  <c r="I14" i="28"/>
  <c r="F14" i="28"/>
  <c r="U13" i="28"/>
  <c r="R13" i="28"/>
  <c r="M13" i="28"/>
  <c r="K13" i="28"/>
  <c r="I13" i="28"/>
  <c r="F13" i="28"/>
  <c r="U12" i="28"/>
  <c r="R12" i="28"/>
  <c r="M12" i="28"/>
  <c r="K12" i="28"/>
  <c r="I12" i="28"/>
  <c r="F12" i="28"/>
  <c r="A4" i="28"/>
  <c r="D62" i="27"/>
  <c r="C62" i="27"/>
  <c r="B62" i="27"/>
  <c r="B61" i="27"/>
  <c r="D57" i="27"/>
  <c r="C57" i="27"/>
  <c r="B57" i="27"/>
  <c r="B56" i="27"/>
  <c r="C32" i="27"/>
  <c r="H31" i="27"/>
  <c r="D36" i="47" s="1"/>
  <c r="E31" i="27"/>
  <c r="C31" i="27"/>
  <c r="D27" i="27" s="1"/>
  <c r="U29" i="27"/>
  <c r="R29" i="27"/>
  <c r="M29" i="27"/>
  <c r="K29" i="27"/>
  <c r="I29" i="27"/>
  <c r="F29" i="27"/>
  <c r="R28" i="27"/>
  <c r="M28" i="27"/>
  <c r="K28" i="27"/>
  <c r="I28" i="27"/>
  <c r="F28" i="27"/>
  <c r="U27" i="27"/>
  <c r="R27" i="27"/>
  <c r="M27" i="27"/>
  <c r="K27" i="27"/>
  <c r="I27" i="27"/>
  <c r="J27" i="27" s="1"/>
  <c r="F27" i="27"/>
  <c r="U26" i="27"/>
  <c r="R26" i="27"/>
  <c r="M26" i="27"/>
  <c r="K26" i="27"/>
  <c r="I26" i="27"/>
  <c r="F26" i="27"/>
  <c r="D26" i="27"/>
  <c r="Q26" i="27" s="1"/>
  <c r="U25" i="27"/>
  <c r="R25" i="27"/>
  <c r="M25" i="27"/>
  <c r="K25" i="27"/>
  <c r="I25" i="27"/>
  <c r="F25" i="27"/>
  <c r="U24" i="27"/>
  <c r="R24" i="27"/>
  <c r="Q24" i="27"/>
  <c r="M24" i="27"/>
  <c r="K24" i="27"/>
  <c r="I24" i="27"/>
  <c r="F24" i="27"/>
  <c r="T24" i="27" s="1"/>
  <c r="D24" i="27"/>
  <c r="O24" i="27" s="1"/>
  <c r="U23" i="27"/>
  <c r="R23" i="27"/>
  <c r="Q23" i="27"/>
  <c r="M23" i="27"/>
  <c r="K23" i="27"/>
  <c r="I23" i="27"/>
  <c r="F23" i="27"/>
  <c r="D23" i="27"/>
  <c r="O23" i="27" s="1"/>
  <c r="U22" i="27"/>
  <c r="R22" i="27"/>
  <c r="M22" i="27"/>
  <c r="K22" i="27"/>
  <c r="I22" i="27"/>
  <c r="F22" i="27"/>
  <c r="D22" i="27"/>
  <c r="Q22" i="27" s="1"/>
  <c r="U21" i="27"/>
  <c r="R21" i="27"/>
  <c r="O21" i="27"/>
  <c r="M21" i="27"/>
  <c r="K21" i="27"/>
  <c r="I21" i="27"/>
  <c r="F21" i="27"/>
  <c r="D21" i="27"/>
  <c r="Q21" i="27" s="1"/>
  <c r="U20" i="27"/>
  <c r="R20" i="27"/>
  <c r="O20" i="27"/>
  <c r="M20" i="27"/>
  <c r="K20" i="27"/>
  <c r="I20" i="27"/>
  <c r="F20" i="27"/>
  <c r="T20" i="27" s="1"/>
  <c r="D20" i="27"/>
  <c r="Q20" i="27" s="1"/>
  <c r="U19" i="27"/>
  <c r="R19" i="27"/>
  <c r="Q19" i="27"/>
  <c r="M19" i="27"/>
  <c r="K19" i="27"/>
  <c r="I19" i="27"/>
  <c r="F19" i="27"/>
  <c r="D19" i="27"/>
  <c r="O19" i="27" s="1"/>
  <c r="U18" i="27"/>
  <c r="R18" i="27"/>
  <c r="O18" i="27"/>
  <c r="M18" i="27"/>
  <c r="K18" i="27"/>
  <c r="I18" i="27"/>
  <c r="F18" i="27"/>
  <c r="D18" i="27"/>
  <c r="Q18" i="27" s="1"/>
  <c r="U17" i="27"/>
  <c r="R17" i="27"/>
  <c r="O17" i="27"/>
  <c r="M17" i="27"/>
  <c r="K17" i="27"/>
  <c r="I17" i="27"/>
  <c r="F17" i="27"/>
  <c r="D17" i="27"/>
  <c r="Q17" i="27" s="1"/>
  <c r="U16" i="27"/>
  <c r="R16" i="27"/>
  <c r="Q16" i="27"/>
  <c r="M16" i="27"/>
  <c r="K16" i="27"/>
  <c r="I16" i="27"/>
  <c r="F16" i="27"/>
  <c r="D16" i="27"/>
  <c r="O16" i="27" s="1"/>
  <c r="U15" i="27"/>
  <c r="R15" i="27"/>
  <c r="M15" i="27"/>
  <c r="K15" i="27"/>
  <c r="I15" i="27"/>
  <c r="F15" i="27"/>
  <c r="D15" i="27"/>
  <c r="Q15" i="27" s="1"/>
  <c r="U14" i="27"/>
  <c r="R14" i="27"/>
  <c r="M14" i="27"/>
  <c r="K14" i="27"/>
  <c r="I14" i="27"/>
  <c r="F14" i="27"/>
  <c r="D14" i="27"/>
  <c r="Q14" i="27" s="1"/>
  <c r="U13" i="27"/>
  <c r="R13" i="27"/>
  <c r="O13" i="27"/>
  <c r="M13" i="27"/>
  <c r="K13" i="27"/>
  <c r="I13" i="27"/>
  <c r="F13" i="27"/>
  <c r="D13" i="27"/>
  <c r="Q13" i="27" s="1"/>
  <c r="U12" i="27"/>
  <c r="R12" i="27"/>
  <c r="Q12" i="27"/>
  <c r="M12" i="27"/>
  <c r="K12" i="27"/>
  <c r="I12" i="27"/>
  <c r="F12" i="27"/>
  <c r="D12" i="27"/>
  <c r="A4" i="27"/>
  <c r="D59" i="26"/>
  <c r="C59" i="26"/>
  <c r="B59" i="26"/>
  <c r="B58" i="26"/>
  <c r="D54" i="26"/>
  <c r="C54" i="26"/>
  <c r="B54" i="26"/>
  <c r="B53" i="26"/>
  <c r="C28" i="26"/>
  <c r="H27" i="26"/>
  <c r="D15" i="49" s="1"/>
  <c r="I15" i="49" s="1"/>
  <c r="E27" i="26"/>
  <c r="H33" i="44" s="1"/>
  <c r="C27" i="26"/>
  <c r="D13" i="26" s="1"/>
  <c r="R25" i="26"/>
  <c r="M25" i="26"/>
  <c r="K25" i="26"/>
  <c r="I25" i="26"/>
  <c r="F25" i="26"/>
  <c r="D25" i="26"/>
  <c r="Q25" i="26" s="1"/>
  <c r="R24" i="26"/>
  <c r="M24" i="26"/>
  <c r="K24" i="26"/>
  <c r="I24" i="26"/>
  <c r="F24" i="26"/>
  <c r="U23" i="26"/>
  <c r="R23" i="26"/>
  <c r="M23" i="26"/>
  <c r="K23" i="26"/>
  <c r="I23" i="26"/>
  <c r="F23" i="26"/>
  <c r="U22" i="26"/>
  <c r="R22" i="26"/>
  <c r="M22" i="26"/>
  <c r="K22" i="26"/>
  <c r="I22" i="26"/>
  <c r="F22" i="26"/>
  <c r="D22" i="26"/>
  <c r="Q22" i="26" s="1"/>
  <c r="U21" i="26"/>
  <c r="R21" i="26"/>
  <c r="M21" i="26"/>
  <c r="K21" i="26"/>
  <c r="I21" i="26"/>
  <c r="F21" i="26"/>
  <c r="U20" i="26"/>
  <c r="R20" i="26"/>
  <c r="M20" i="26"/>
  <c r="K20" i="26"/>
  <c r="I20" i="26"/>
  <c r="F20" i="26"/>
  <c r="D20" i="26"/>
  <c r="Q20" i="26" s="1"/>
  <c r="U19" i="26"/>
  <c r="R19" i="26"/>
  <c r="M19" i="26"/>
  <c r="K19" i="26"/>
  <c r="I19" i="26"/>
  <c r="F19" i="26"/>
  <c r="U18" i="26"/>
  <c r="R18" i="26"/>
  <c r="M18" i="26"/>
  <c r="K18" i="26"/>
  <c r="I18" i="26"/>
  <c r="F18" i="26"/>
  <c r="U17" i="26"/>
  <c r="R17" i="26"/>
  <c r="M17" i="26"/>
  <c r="K17" i="26"/>
  <c r="I17" i="26"/>
  <c r="F17" i="26"/>
  <c r="U16" i="26"/>
  <c r="R16" i="26"/>
  <c r="M16" i="26"/>
  <c r="K16" i="26"/>
  <c r="I16" i="26"/>
  <c r="F16" i="26"/>
  <c r="U15" i="26"/>
  <c r="R15" i="26"/>
  <c r="M15" i="26"/>
  <c r="K15" i="26"/>
  <c r="I15" i="26"/>
  <c r="F15" i="26"/>
  <c r="U14" i="26"/>
  <c r="R14" i="26"/>
  <c r="M14" i="26"/>
  <c r="K14" i="26"/>
  <c r="I14" i="26"/>
  <c r="F14" i="26"/>
  <c r="U13" i="26"/>
  <c r="M13" i="26"/>
  <c r="K13" i="26"/>
  <c r="U12" i="26"/>
  <c r="R12" i="26"/>
  <c r="M12" i="26"/>
  <c r="K12" i="26"/>
  <c r="I12" i="26"/>
  <c r="F12" i="26"/>
  <c r="A4" i="26"/>
  <c r="D53" i="25"/>
  <c r="C53" i="25"/>
  <c r="B53" i="25"/>
  <c r="B52" i="25"/>
  <c r="D48" i="25"/>
  <c r="C48" i="25"/>
  <c r="B48" i="25"/>
  <c r="B47" i="25"/>
  <c r="C27" i="25"/>
  <c r="H26" i="25"/>
  <c r="E26" i="25"/>
  <c r="H32" i="44" s="1"/>
  <c r="C26" i="25"/>
  <c r="D24" i="25" s="1"/>
  <c r="U24" i="25"/>
  <c r="R24" i="25"/>
  <c r="K24" i="25"/>
  <c r="I24" i="25"/>
  <c r="F24" i="25"/>
  <c r="U23" i="25"/>
  <c r="R23" i="25"/>
  <c r="K23" i="25"/>
  <c r="I23" i="25"/>
  <c r="F23" i="25"/>
  <c r="U22" i="25"/>
  <c r="K22" i="25"/>
  <c r="I22" i="25"/>
  <c r="F22" i="25"/>
  <c r="U21" i="25"/>
  <c r="K21" i="25"/>
  <c r="I21" i="25"/>
  <c r="F21" i="25"/>
  <c r="U20" i="25"/>
  <c r="R20" i="25"/>
  <c r="K20" i="25"/>
  <c r="I20" i="25"/>
  <c r="F20" i="25"/>
  <c r="U19" i="25"/>
  <c r="R19" i="25"/>
  <c r="K19" i="25"/>
  <c r="I19" i="25"/>
  <c r="F19" i="25"/>
  <c r="U18" i="25"/>
  <c r="R18" i="25"/>
  <c r="K18" i="25"/>
  <c r="I18" i="25"/>
  <c r="F18" i="25"/>
  <c r="U17" i="25"/>
  <c r="R17" i="25"/>
  <c r="K17" i="25"/>
  <c r="I17" i="25"/>
  <c r="F17" i="25"/>
  <c r="U16" i="25"/>
  <c r="R16" i="25"/>
  <c r="K16" i="25"/>
  <c r="I16" i="25"/>
  <c r="F16" i="25"/>
  <c r="U15" i="25"/>
  <c r="R15" i="25"/>
  <c r="K15" i="25"/>
  <c r="I15" i="25"/>
  <c r="F15" i="25"/>
  <c r="U14" i="25"/>
  <c r="R14" i="25"/>
  <c r="K14" i="25"/>
  <c r="I14" i="25"/>
  <c r="F14" i="25"/>
  <c r="U13" i="25"/>
  <c r="R13" i="25"/>
  <c r="K13" i="25"/>
  <c r="I13" i="25"/>
  <c r="F13" i="25"/>
  <c r="U12" i="25"/>
  <c r="R12" i="25"/>
  <c r="K12" i="25"/>
  <c r="I12" i="25"/>
  <c r="F12" i="25"/>
  <c r="A4" i="25"/>
  <c r="D61" i="24"/>
  <c r="C61" i="24"/>
  <c r="B61" i="24"/>
  <c r="B60" i="24"/>
  <c r="D56" i="24"/>
  <c r="C56" i="24"/>
  <c r="B56" i="24"/>
  <c r="B55" i="24"/>
  <c r="C30" i="24"/>
  <c r="H29" i="24"/>
  <c r="E29" i="24"/>
  <c r="H31" i="44" s="1"/>
  <c r="C29" i="24"/>
  <c r="D27" i="24" s="1"/>
  <c r="U27" i="24"/>
  <c r="R27" i="24"/>
  <c r="M27" i="24"/>
  <c r="K27" i="24"/>
  <c r="I27" i="24"/>
  <c r="F27" i="24"/>
  <c r="R26" i="24"/>
  <c r="M26" i="24"/>
  <c r="K26" i="24"/>
  <c r="I26" i="24"/>
  <c r="F26" i="24"/>
  <c r="R25" i="24"/>
  <c r="M25" i="24"/>
  <c r="K25" i="24"/>
  <c r="I25" i="24"/>
  <c r="F25" i="24"/>
  <c r="D25" i="24"/>
  <c r="O25" i="24" s="1"/>
  <c r="R24" i="24"/>
  <c r="O24" i="24"/>
  <c r="M24" i="24"/>
  <c r="K24" i="24"/>
  <c r="I24" i="24"/>
  <c r="F24" i="24"/>
  <c r="D24" i="24"/>
  <c r="Q24" i="24" s="1"/>
  <c r="U23" i="24"/>
  <c r="R23" i="24"/>
  <c r="M23" i="24"/>
  <c r="K23" i="24"/>
  <c r="I23" i="24"/>
  <c r="F23" i="24"/>
  <c r="D23" i="24"/>
  <c r="Q23" i="24" s="1"/>
  <c r="U22" i="24"/>
  <c r="R22" i="24"/>
  <c r="O22" i="24"/>
  <c r="M22" i="24"/>
  <c r="K22" i="24"/>
  <c r="I22" i="24"/>
  <c r="J22" i="24" s="1"/>
  <c r="F22" i="24"/>
  <c r="D22" i="24"/>
  <c r="Q22" i="24" s="1"/>
  <c r="U21" i="24"/>
  <c r="R21" i="24"/>
  <c r="M21" i="24"/>
  <c r="K21" i="24"/>
  <c r="I21" i="24"/>
  <c r="F21" i="24"/>
  <c r="D21" i="24"/>
  <c r="Q21" i="24" s="1"/>
  <c r="U20" i="24"/>
  <c r="R20" i="24"/>
  <c r="M20" i="24"/>
  <c r="K20" i="24"/>
  <c r="I20" i="24"/>
  <c r="J20" i="24" s="1"/>
  <c r="F20" i="24"/>
  <c r="D20" i="24"/>
  <c r="Q20" i="24" s="1"/>
  <c r="U19" i="24"/>
  <c r="R19" i="24"/>
  <c r="Q19" i="24"/>
  <c r="O19" i="24"/>
  <c r="M19" i="24"/>
  <c r="K19" i="24"/>
  <c r="I19" i="24"/>
  <c r="F19" i="24"/>
  <c r="G19" i="24" s="1"/>
  <c r="D19" i="24"/>
  <c r="U18" i="24"/>
  <c r="R18" i="24"/>
  <c r="M18" i="24"/>
  <c r="K18" i="24"/>
  <c r="I18" i="24"/>
  <c r="J18" i="24" s="1"/>
  <c r="F18" i="24"/>
  <c r="D18" i="24"/>
  <c r="Q18" i="24" s="1"/>
  <c r="U17" i="24"/>
  <c r="R17" i="24"/>
  <c r="Q17" i="24"/>
  <c r="O17" i="24"/>
  <c r="M17" i="24"/>
  <c r="K17" i="24"/>
  <c r="I17" i="24"/>
  <c r="F17" i="24"/>
  <c r="G17" i="24" s="1"/>
  <c r="D17" i="24"/>
  <c r="U16" i="24"/>
  <c r="R16" i="24"/>
  <c r="Q16" i="24"/>
  <c r="M16" i="24"/>
  <c r="K16" i="24"/>
  <c r="I16" i="24"/>
  <c r="F16" i="24"/>
  <c r="G16" i="24" s="1"/>
  <c r="D16" i="24"/>
  <c r="O16" i="24" s="1"/>
  <c r="U15" i="24"/>
  <c r="R15" i="24"/>
  <c r="Q15" i="24"/>
  <c r="M15" i="24"/>
  <c r="K15" i="24"/>
  <c r="I15" i="24"/>
  <c r="F15" i="24"/>
  <c r="G15" i="24" s="1"/>
  <c r="D15" i="24"/>
  <c r="O15" i="24" s="1"/>
  <c r="U14" i="24"/>
  <c r="R14" i="24"/>
  <c r="M14" i="24"/>
  <c r="K14" i="24"/>
  <c r="I14" i="24"/>
  <c r="F14" i="24"/>
  <c r="D14" i="24"/>
  <c r="Q14" i="24" s="1"/>
  <c r="U13" i="24"/>
  <c r="R13" i="24"/>
  <c r="M13" i="24"/>
  <c r="K13" i="24"/>
  <c r="I13" i="24"/>
  <c r="F13" i="24"/>
  <c r="D13" i="24"/>
  <c r="Q13" i="24" s="1"/>
  <c r="U12" i="24"/>
  <c r="R12" i="24"/>
  <c r="M12" i="24"/>
  <c r="K12" i="24"/>
  <c r="I12" i="24"/>
  <c r="F12" i="24"/>
  <c r="D12" i="24"/>
  <c r="Q12" i="24" s="1"/>
  <c r="A4" i="24"/>
  <c r="D55" i="23"/>
  <c r="C55" i="23"/>
  <c r="B55" i="23"/>
  <c r="B54" i="23"/>
  <c r="D50" i="23"/>
  <c r="C50" i="23"/>
  <c r="B50" i="23"/>
  <c r="B49" i="23"/>
  <c r="C26" i="23"/>
  <c r="E25" i="23"/>
  <c r="H30" i="44" s="1"/>
  <c r="C25" i="23"/>
  <c r="D17" i="23" s="1"/>
  <c r="U23" i="23"/>
  <c r="K23" i="23"/>
  <c r="I23" i="23"/>
  <c r="F23" i="23"/>
  <c r="M22" i="23"/>
  <c r="K22" i="23"/>
  <c r="I22" i="23"/>
  <c r="F22" i="23"/>
  <c r="U21" i="23"/>
  <c r="M21" i="23"/>
  <c r="K21" i="23"/>
  <c r="I21" i="23"/>
  <c r="F21" i="23"/>
  <c r="U20" i="23"/>
  <c r="M20" i="23"/>
  <c r="K20" i="23"/>
  <c r="I20" i="23"/>
  <c r="F20" i="23"/>
  <c r="U19" i="23"/>
  <c r="M19" i="23"/>
  <c r="K19" i="23"/>
  <c r="I19" i="23"/>
  <c r="F19" i="23"/>
  <c r="D19" i="23"/>
  <c r="O19" i="23" s="1"/>
  <c r="U18" i="23"/>
  <c r="M18" i="23"/>
  <c r="K18" i="23"/>
  <c r="I18" i="23"/>
  <c r="F18" i="23"/>
  <c r="U17" i="23"/>
  <c r="M17" i="23"/>
  <c r="K17" i="23"/>
  <c r="I17" i="23"/>
  <c r="F17" i="23"/>
  <c r="U16" i="23"/>
  <c r="M16" i="23"/>
  <c r="K16" i="23"/>
  <c r="U15" i="23"/>
  <c r="M15" i="23"/>
  <c r="K15" i="23"/>
  <c r="I15" i="23"/>
  <c r="F15" i="23"/>
  <c r="U14" i="23"/>
  <c r="M14" i="23"/>
  <c r="K14" i="23"/>
  <c r="I14" i="23"/>
  <c r="F14" i="23"/>
  <c r="U13" i="23"/>
  <c r="M13" i="23"/>
  <c r="K13" i="23"/>
  <c r="I13" i="23"/>
  <c r="F13" i="23"/>
  <c r="U12" i="23"/>
  <c r="M12" i="23"/>
  <c r="K12" i="23"/>
  <c r="I12" i="23"/>
  <c r="F12" i="23"/>
  <c r="D12" i="23"/>
  <c r="Q12" i="23" s="1"/>
  <c r="A4" i="23"/>
  <c r="D56" i="22"/>
  <c r="C56" i="22"/>
  <c r="B56" i="22"/>
  <c r="B55" i="22"/>
  <c r="D51" i="22"/>
  <c r="C51" i="22"/>
  <c r="B51" i="22"/>
  <c r="B50" i="22"/>
  <c r="C27" i="22"/>
  <c r="C28" i="22" s="1"/>
  <c r="H26" i="22"/>
  <c r="E26" i="22"/>
  <c r="H29" i="44" s="1"/>
  <c r="U24" i="22"/>
  <c r="R24" i="22"/>
  <c r="M24" i="22"/>
  <c r="K24" i="22"/>
  <c r="I24" i="22"/>
  <c r="F24" i="22"/>
  <c r="D24" i="22"/>
  <c r="Q24" i="22" s="1"/>
  <c r="U23" i="22"/>
  <c r="R23" i="22"/>
  <c r="M23" i="22"/>
  <c r="K23" i="22"/>
  <c r="I23" i="22"/>
  <c r="F23" i="22"/>
  <c r="D23" i="22"/>
  <c r="Q23" i="22" s="1"/>
  <c r="U22" i="22"/>
  <c r="R22" i="22"/>
  <c r="M22" i="22"/>
  <c r="K22" i="22"/>
  <c r="I22" i="22"/>
  <c r="F22" i="22"/>
  <c r="D22" i="22"/>
  <c r="U21" i="22"/>
  <c r="R21" i="22"/>
  <c r="M21" i="22"/>
  <c r="K21" i="22"/>
  <c r="I21" i="22"/>
  <c r="F21" i="22"/>
  <c r="D21" i="22"/>
  <c r="Q21" i="22" s="1"/>
  <c r="U20" i="22"/>
  <c r="R20" i="22"/>
  <c r="M20" i="22"/>
  <c r="K20" i="22"/>
  <c r="I20" i="22"/>
  <c r="F20" i="22"/>
  <c r="D20" i="22"/>
  <c r="Q20" i="22" s="1"/>
  <c r="U19" i="22"/>
  <c r="R19" i="22"/>
  <c r="M19" i="22"/>
  <c r="K19" i="22"/>
  <c r="I19" i="22"/>
  <c r="F19" i="22"/>
  <c r="D19" i="22"/>
  <c r="Q19" i="22" s="1"/>
  <c r="U18" i="22"/>
  <c r="R18" i="22"/>
  <c r="M18" i="22"/>
  <c r="K18" i="22"/>
  <c r="I18" i="22"/>
  <c r="F18" i="22"/>
  <c r="D18" i="22"/>
  <c r="U17" i="22"/>
  <c r="R17" i="22"/>
  <c r="M17" i="22"/>
  <c r="K17" i="22"/>
  <c r="I17" i="22"/>
  <c r="F17" i="22"/>
  <c r="D17" i="22"/>
  <c r="Q17" i="22" s="1"/>
  <c r="U16" i="22"/>
  <c r="R16" i="22"/>
  <c r="M16" i="22"/>
  <c r="K16" i="22"/>
  <c r="I16" i="22"/>
  <c r="F16" i="22"/>
  <c r="D16" i="22"/>
  <c r="Q16" i="22" s="1"/>
  <c r="U15" i="22"/>
  <c r="R15" i="22"/>
  <c r="M15" i="22"/>
  <c r="K15" i="22"/>
  <c r="I15" i="22"/>
  <c r="F15" i="22"/>
  <c r="D15" i="22"/>
  <c r="Q15" i="22" s="1"/>
  <c r="U14" i="22"/>
  <c r="R14" i="22"/>
  <c r="M14" i="22"/>
  <c r="K14" i="22"/>
  <c r="I14" i="22"/>
  <c r="F14" i="22"/>
  <c r="D14" i="22"/>
  <c r="U13" i="22"/>
  <c r="R13" i="22"/>
  <c r="M13" i="22"/>
  <c r="K13" i="22"/>
  <c r="I13" i="22"/>
  <c r="F13" i="22"/>
  <c r="D13" i="22"/>
  <c r="Q13" i="22" s="1"/>
  <c r="U12" i="22"/>
  <c r="R12" i="22"/>
  <c r="M12" i="22"/>
  <c r="K12" i="22"/>
  <c r="I12" i="22"/>
  <c r="F12" i="22"/>
  <c r="D12" i="22"/>
  <c r="A4" i="22"/>
  <c r="D95" i="21"/>
  <c r="C95" i="21"/>
  <c r="B95" i="21"/>
  <c r="B94" i="21"/>
  <c r="D90" i="21"/>
  <c r="C90" i="21"/>
  <c r="B90" i="21"/>
  <c r="B89" i="21"/>
  <c r="C65" i="21"/>
  <c r="H64" i="21"/>
  <c r="E64" i="21"/>
  <c r="H28" i="44" s="1"/>
  <c r="C64" i="21"/>
  <c r="D62" i="21" s="1"/>
  <c r="U62" i="21"/>
  <c r="V62" i="21" s="1"/>
  <c r="W62" i="21" s="1"/>
  <c r="R62" i="21"/>
  <c r="M62" i="21"/>
  <c r="K62" i="21"/>
  <c r="I62" i="21"/>
  <c r="F62" i="21"/>
  <c r="R61" i="21"/>
  <c r="M61" i="21"/>
  <c r="K61" i="21"/>
  <c r="I61" i="21"/>
  <c r="F61" i="21"/>
  <c r="R60" i="21"/>
  <c r="M60" i="21"/>
  <c r="K60" i="21"/>
  <c r="I60" i="21"/>
  <c r="F60" i="21"/>
  <c r="R59" i="21"/>
  <c r="M59" i="21"/>
  <c r="K59" i="21"/>
  <c r="I59" i="21"/>
  <c r="F59" i="21"/>
  <c r="R58" i="21"/>
  <c r="M58" i="21"/>
  <c r="K58" i="21"/>
  <c r="I58" i="21"/>
  <c r="F58" i="21"/>
  <c r="R57" i="21"/>
  <c r="M57" i="21"/>
  <c r="K57" i="21"/>
  <c r="I57" i="21"/>
  <c r="F57" i="21"/>
  <c r="R56" i="21"/>
  <c r="M56" i="21"/>
  <c r="K56" i="21"/>
  <c r="I56" i="21"/>
  <c r="F56" i="21"/>
  <c r="R55" i="21"/>
  <c r="M55" i="21"/>
  <c r="K55" i="21"/>
  <c r="I55" i="21"/>
  <c r="F55" i="21"/>
  <c r="R54" i="21"/>
  <c r="M54" i="21"/>
  <c r="K54" i="21"/>
  <c r="I54" i="21"/>
  <c r="F54" i="21"/>
  <c r="R53" i="21"/>
  <c r="M53" i="21"/>
  <c r="K53" i="21"/>
  <c r="I53" i="21"/>
  <c r="F53" i="21"/>
  <c r="R52" i="21"/>
  <c r="M52" i="21"/>
  <c r="K52" i="21"/>
  <c r="I52" i="21"/>
  <c r="F52" i="21"/>
  <c r="R51" i="21"/>
  <c r="M51" i="21"/>
  <c r="K51" i="21"/>
  <c r="I51" i="21"/>
  <c r="F51" i="21"/>
  <c r="R50" i="21"/>
  <c r="M50" i="21"/>
  <c r="K50" i="21"/>
  <c r="I50" i="21"/>
  <c r="F50" i="21"/>
  <c r="R49" i="21"/>
  <c r="M49" i="21"/>
  <c r="K49" i="21"/>
  <c r="I49" i="21"/>
  <c r="F49" i="21"/>
  <c r="R48" i="21"/>
  <c r="M48" i="21"/>
  <c r="K48" i="21"/>
  <c r="I48" i="21"/>
  <c r="F48" i="21"/>
  <c r="R47" i="21"/>
  <c r="M47" i="21"/>
  <c r="K47" i="21"/>
  <c r="I47" i="21"/>
  <c r="F47" i="21"/>
  <c r="U46" i="21"/>
  <c r="V46" i="21" s="1"/>
  <c r="W46" i="21" s="1"/>
  <c r="R46" i="21"/>
  <c r="M46" i="21"/>
  <c r="K46" i="21"/>
  <c r="I46" i="21"/>
  <c r="F46" i="21"/>
  <c r="U45" i="21"/>
  <c r="V45" i="21" s="1"/>
  <c r="W45" i="21" s="1"/>
  <c r="R45" i="21"/>
  <c r="M45" i="21"/>
  <c r="K45" i="21"/>
  <c r="I45" i="21"/>
  <c r="F45" i="21"/>
  <c r="U44" i="21"/>
  <c r="V44" i="21" s="1"/>
  <c r="W44" i="21" s="1"/>
  <c r="R44" i="21"/>
  <c r="M44" i="21"/>
  <c r="K44" i="21"/>
  <c r="I44" i="21"/>
  <c r="F44" i="21"/>
  <c r="U43" i="21"/>
  <c r="V43" i="21" s="1"/>
  <c r="W43" i="21" s="1"/>
  <c r="R43" i="21"/>
  <c r="M43" i="21"/>
  <c r="K43" i="21"/>
  <c r="I43" i="21"/>
  <c r="F43" i="21"/>
  <c r="U42" i="21"/>
  <c r="V42" i="21" s="1"/>
  <c r="W42" i="21" s="1"/>
  <c r="R42" i="21"/>
  <c r="M42" i="21"/>
  <c r="K42" i="21"/>
  <c r="I42" i="21"/>
  <c r="F42" i="21"/>
  <c r="D42" i="21"/>
  <c r="O42" i="21" s="1"/>
  <c r="U41" i="21"/>
  <c r="V41" i="21" s="1"/>
  <c r="W41" i="21" s="1"/>
  <c r="R41" i="21"/>
  <c r="M41" i="21"/>
  <c r="K41" i="21"/>
  <c r="I41" i="21"/>
  <c r="F41" i="21"/>
  <c r="D41" i="21"/>
  <c r="Q41" i="21" s="1"/>
  <c r="U40" i="21"/>
  <c r="V40" i="21" s="1"/>
  <c r="W40" i="21" s="1"/>
  <c r="R40" i="21"/>
  <c r="M40" i="21"/>
  <c r="K40" i="21"/>
  <c r="I40" i="21"/>
  <c r="F40" i="21"/>
  <c r="D40" i="21"/>
  <c r="U39" i="21"/>
  <c r="V39" i="21" s="1"/>
  <c r="W39" i="21" s="1"/>
  <c r="R39" i="21"/>
  <c r="M39" i="21"/>
  <c r="K39" i="21"/>
  <c r="I39" i="21"/>
  <c r="F39" i="21"/>
  <c r="U38" i="21"/>
  <c r="V38" i="21" s="1"/>
  <c r="W38" i="21" s="1"/>
  <c r="R38" i="21"/>
  <c r="M38" i="21"/>
  <c r="K38" i="21"/>
  <c r="I38" i="21"/>
  <c r="F38" i="21"/>
  <c r="U37" i="21"/>
  <c r="V37" i="21" s="1"/>
  <c r="W37" i="21" s="1"/>
  <c r="R37" i="21"/>
  <c r="M37" i="21"/>
  <c r="K37" i="21"/>
  <c r="I37" i="21"/>
  <c r="F37" i="21"/>
  <c r="D37" i="21"/>
  <c r="Q37" i="21" s="1"/>
  <c r="U36" i="21"/>
  <c r="V36" i="21" s="1"/>
  <c r="W36" i="21" s="1"/>
  <c r="R36" i="21"/>
  <c r="M36" i="21"/>
  <c r="K36" i="21"/>
  <c r="I36" i="21"/>
  <c r="F36" i="21"/>
  <c r="U35" i="21"/>
  <c r="V35" i="21" s="1"/>
  <c r="W35" i="21" s="1"/>
  <c r="R35" i="21"/>
  <c r="M35" i="21"/>
  <c r="K35" i="21"/>
  <c r="I35" i="21"/>
  <c r="F35" i="21"/>
  <c r="U34" i="21"/>
  <c r="V34" i="21" s="1"/>
  <c r="W34" i="21" s="1"/>
  <c r="R34" i="21"/>
  <c r="M34" i="21"/>
  <c r="K34" i="21"/>
  <c r="I34" i="21"/>
  <c r="F34" i="21"/>
  <c r="G34" i="21" s="1"/>
  <c r="D34" i="21"/>
  <c r="Q34" i="21" s="1"/>
  <c r="U33" i="21"/>
  <c r="V33" i="21" s="1"/>
  <c r="W33" i="21" s="1"/>
  <c r="R33" i="21"/>
  <c r="M33" i="21"/>
  <c r="K33" i="21"/>
  <c r="I33" i="21"/>
  <c r="F33" i="21"/>
  <c r="D33" i="21"/>
  <c r="Q33" i="21" s="1"/>
  <c r="U32" i="21"/>
  <c r="V32" i="21" s="1"/>
  <c r="W32" i="21" s="1"/>
  <c r="R32" i="21"/>
  <c r="M32" i="21"/>
  <c r="K32" i="21"/>
  <c r="I32" i="21"/>
  <c r="F32" i="21"/>
  <c r="D32" i="21"/>
  <c r="Q32" i="21" s="1"/>
  <c r="U31" i="21"/>
  <c r="V31" i="21" s="1"/>
  <c r="W31" i="21" s="1"/>
  <c r="R31" i="21"/>
  <c r="M31" i="21"/>
  <c r="K31" i="21"/>
  <c r="I31" i="21"/>
  <c r="F31" i="21"/>
  <c r="D31" i="21"/>
  <c r="Q31" i="21" s="1"/>
  <c r="U30" i="21"/>
  <c r="V30" i="21" s="1"/>
  <c r="W30" i="21" s="1"/>
  <c r="R30" i="21"/>
  <c r="M30" i="21"/>
  <c r="K30" i="21"/>
  <c r="I30" i="21"/>
  <c r="F30" i="21"/>
  <c r="U29" i="21"/>
  <c r="V29" i="21" s="1"/>
  <c r="W29" i="21" s="1"/>
  <c r="R29" i="21"/>
  <c r="M29" i="21"/>
  <c r="K29" i="21"/>
  <c r="I29" i="21"/>
  <c r="F29" i="21"/>
  <c r="U28" i="21"/>
  <c r="V28" i="21" s="1"/>
  <c r="W28" i="21" s="1"/>
  <c r="R28" i="21"/>
  <c r="M28" i="21"/>
  <c r="K28" i="21"/>
  <c r="I28" i="21"/>
  <c r="F28" i="21"/>
  <c r="D28" i="21"/>
  <c r="Q28" i="21" s="1"/>
  <c r="U27" i="21"/>
  <c r="V27" i="21" s="1"/>
  <c r="W27" i="21" s="1"/>
  <c r="R27" i="21"/>
  <c r="M27" i="21"/>
  <c r="K27" i="21"/>
  <c r="I27" i="21"/>
  <c r="F27" i="21"/>
  <c r="U26" i="21"/>
  <c r="V26" i="21" s="1"/>
  <c r="W26" i="21" s="1"/>
  <c r="R26" i="21"/>
  <c r="M26" i="21"/>
  <c r="K26" i="21"/>
  <c r="I26" i="21"/>
  <c r="F26" i="21"/>
  <c r="D26" i="21"/>
  <c r="Q26" i="21" s="1"/>
  <c r="U25" i="21"/>
  <c r="V25" i="21" s="1"/>
  <c r="W25" i="21" s="1"/>
  <c r="R25" i="21"/>
  <c r="M25" i="21"/>
  <c r="K25" i="21"/>
  <c r="I25" i="21"/>
  <c r="F25" i="21"/>
  <c r="D25" i="21"/>
  <c r="O25" i="21" s="1"/>
  <c r="U24" i="21"/>
  <c r="V24" i="21" s="1"/>
  <c r="W24" i="21" s="1"/>
  <c r="R24" i="21"/>
  <c r="M24" i="21"/>
  <c r="K24" i="21"/>
  <c r="I24" i="21"/>
  <c r="F24" i="21"/>
  <c r="D24" i="21"/>
  <c r="Q24" i="21" s="1"/>
  <c r="U23" i="21"/>
  <c r="V23" i="21" s="1"/>
  <c r="W23" i="21" s="1"/>
  <c r="R23" i="21"/>
  <c r="M23" i="21"/>
  <c r="K23" i="21"/>
  <c r="I23" i="21"/>
  <c r="F23" i="21"/>
  <c r="D23" i="21"/>
  <c r="Q23" i="21" s="1"/>
  <c r="U22" i="21"/>
  <c r="V22" i="21" s="1"/>
  <c r="W22" i="21" s="1"/>
  <c r="R22" i="21"/>
  <c r="M22" i="21"/>
  <c r="K22" i="21"/>
  <c r="I22" i="21"/>
  <c r="F22" i="21"/>
  <c r="U21" i="21"/>
  <c r="V21" i="21" s="1"/>
  <c r="W21" i="21" s="1"/>
  <c r="R21" i="21"/>
  <c r="M21" i="21"/>
  <c r="K21" i="21"/>
  <c r="I21" i="21"/>
  <c r="F21" i="21"/>
  <c r="U20" i="21"/>
  <c r="V20" i="21" s="1"/>
  <c r="W20" i="21" s="1"/>
  <c r="R20" i="21"/>
  <c r="M20" i="21"/>
  <c r="K20" i="21"/>
  <c r="I20" i="21"/>
  <c r="F20" i="21"/>
  <c r="U19" i="21"/>
  <c r="V19" i="21" s="1"/>
  <c r="W19" i="21" s="1"/>
  <c r="R19" i="21"/>
  <c r="M19" i="21"/>
  <c r="K19" i="21"/>
  <c r="I19" i="21"/>
  <c r="F19" i="21"/>
  <c r="D19" i="21"/>
  <c r="Q19" i="21" s="1"/>
  <c r="U18" i="21"/>
  <c r="V18" i="21" s="1"/>
  <c r="W18" i="21" s="1"/>
  <c r="R18" i="21"/>
  <c r="M18" i="21"/>
  <c r="K18" i="21"/>
  <c r="I18" i="21"/>
  <c r="F18" i="21"/>
  <c r="U17" i="21"/>
  <c r="V17" i="21" s="1"/>
  <c r="W17" i="21" s="1"/>
  <c r="R17" i="21"/>
  <c r="M17" i="21"/>
  <c r="K17" i="21"/>
  <c r="I17" i="21"/>
  <c r="F17" i="21"/>
  <c r="D17" i="21"/>
  <c r="Q17" i="21" s="1"/>
  <c r="U16" i="21"/>
  <c r="V16" i="21" s="1"/>
  <c r="W16" i="21" s="1"/>
  <c r="R16" i="21"/>
  <c r="M16" i="21"/>
  <c r="K16" i="21"/>
  <c r="I16" i="21"/>
  <c r="F16" i="21"/>
  <c r="D16" i="21"/>
  <c r="Q16" i="21" s="1"/>
  <c r="U15" i="21"/>
  <c r="V15" i="21" s="1"/>
  <c r="W15" i="21" s="1"/>
  <c r="R15" i="21"/>
  <c r="M15" i="21"/>
  <c r="K15" i="21"/>
  <c r="I15" i="21"/>
  <c r="F15" i="21"/>
  <c r="D15" i="21"/>
  <c r="Q15" i="21" s="1"/>
  <c r="U14" i="21"/>
  <c r="V14" i="21" s="1"/>
  <c r="W14" i="21" s="1"/>
  <c r="R14" i="21"/>
  <c r="M14" i="21"/>
  <c r="K14" i="21"/>
  <c r="I14" i="21"/>
  <c r="F14" i="21"/>
  <c r="D14" i="21"/>
  <c r="O14" i="21" s="1"/>
  <c r="U13" i="21"/>
  <c r="V13" i="21" s="1"/>
  <c r="W13" i="21" s="1"/>
  <c r="R13" i="21"/>
  <c r="M13" i="21"/>
  <c r="K13" i="21"/>
  <c r="I13" i="21"/>
  <c r="F13" i="21"/>
  <c r="U12" i="21"/>
  <c r="V12" i="21" s="1"/>
  <c r="W12" i="21" s="1"/>
  <c r="M12" i="21"/>
  <c r="K12" i="21"/>
  <c r="I12" i="21"/>
  <c r="J12" i="21" s="1"/>
  <c r="F12" i="21"/>
  <c r="D12" i="21"/>
  <c r="Q12" i="21" s="1"/>
  <c r="A4" i="21"/>
  <c r="D80" i="20"/>
  <c r="C80" i="20"/>
  <c r="B80" i="20"/>
  <c r="B79" i="20"/>
  <c r="D75" i="20"/>
  <c r="C75" i="20"/>
  <c r="B75" i="20"/>
  <c r="B74" i="20"/>
  <c r="C50" i="20"/>
  <c r="H49" i="20"/>
  <c r="E49" i="20"/>
  <c r="H27" i="44" s="1"/>
  <c r="C49" i="20"/>
  <c r="U48" i="20"/>
  <c r="T48" i="20"/>
  <c r="S48" i="20"/>
  <c r="U47" i="20"/>
  <c r="R47" i="20"/>
  <c r="M47" i="20"/>
  <c r="K47" i="20"/>
  <c r="F47" i="20"/>
  <c r="R46" i="20"/>
  <c r="M46" i="20"/>
  <c r="K46" i="20"/>
  <c r="F46" i="20"/>
  <c r="U45" i="20"/>
  <c r="R45" i="20"/>
  <c r="M45" i="20"/>
  <c r="K45" i="20"/>
  <c r="F45" i="20"/>
  <c r="U44" i="20"/>
  <c r="R44" i="20"/>
  <c r="M44" i="20"/>
  <c r="K44" i="20"/>
  <c r="F44" i="20"/>
  <c r="U43" i="20"/>
  <c r="R43" i="20"/>
  <c r="M43" i="20"/>
  <c r="K43" i="20"/>
  <c r="F43" i="20"/>
  <c r="T43" i="20" s="1"/>
  <c r="U42" i="20"/>
  <c r="R42" i="20"/>
  <c r="M42" i="20"/>
  <c r="K42" i="20"/>
  <c r="F42" i="20"/>
  <c r="U41" i="20"/>
  <c r="R41" i="20"/>
  <c r="M41" i="20"/>
  <c r="K41" i="20"/>
  <c r="F41" i="20"/>
  <c r="U40" i="20"/>
  <c r="R40" i="20"/>
  <c r="M40" i="20"/>
  <c r="K40" i="20"/>
  <c r="F40" i="20"/>
  <c r="U39" i="20"/>
  <c r="R39" i="20"/>
  <c r="M39" i="20"/>
  <c r="K39" i="20"/>
  <c r="F39" i="20"/>
  <c r="U38" i="20"/>
  <c r="R38" i="20"/>
  <c r="M38" i="20"/>
  <c r="K38" i="20"/>
  <c r="F38" i="20"/>
  <c r="U37" i="20"/>
  <c r="R37" i="20"/>
  <c r="M37" i="20"/>
  <c r="K37" i="20"/>
  <c r="F37" i="20"/>
  <c r="U36" i="20"/>
  <c r="R36" i="20"/>
  <c r="M36" i="20"/>
  <c r="K36" i="20"/>
  <c r="F36" i="20"/>
  <c r="U35" i="20"/>
  <c r="R35" i="20"/>
  <c r="M35" i="20"/>
  <c r="K35" i="20"/>
  <c r="F35" i="20"/>
  <c r="U34" i="20"/>
  <c r="R34" i="20"/>
  <c r="M34" i="20"/>
  <c r="K34" i="20"/>
  <c r="F34" i="20"/>
  <c r="U33" i="20"/>
  <c r="R33" i="20"/>
  <c r="M33" i="20"/>
  <c r="K33" i="20"/>
  <c r="F33" i="20"/>
  <c r="U32" i="20"/>
  <c r="R32" i="20"/>
  <c r="M32" i="20"/>
  <c r="K32" i="20"/>
  <c r="F32" i="20"/>
  <c r="U31" i="20"/>
  <c r="R31" i="20"/>
  <c r="M31" i="20"/>
  <c r="K31" i="20"/>
  <c r="F31" i="20"/>
  <c r="U30" i="20"/>
  <c r="R30" i="20"/>
  <c r="M30" i="20"/>
  <c r="K30" i="20"/>
  <c r="F30" i="20"/>
  <c r="U29" i="20"/>
  <c r="R29" i="20"/>
  <c r="M29" i="20"/>
  <c r="K29" i="20"/>
  <c r="F29" i="20"/>
  <c r="U28" i="20"/>
  <c r="R28" i="20"/>
  <c r="M28" i="20"/>
  <c r="K28" i="20"/>
  <c r="F28" i="20"/>
  <c r="U27" i="20"/>
  <c r="R27" i="20"/>
  <c r="M27" i="20"/>
  <c r="K27" i="20"/>
  <c r="F27" i="20"/>
  <c r="U26" i="20"/>
  <c r="R26" i="20"/>
  <c r="M26" i="20"/>
  <c r="K26" i="20"/>
  <c r="F26" i="20"/>
  <c r="U25" i="20"/>
  <c r="R25" i="20"/>
  <c r="M25" i="20"/>
  <c r="K25" i="20"/>
  <c r="F25" i="20"/>
  <c r="U24" i="20"/>
  <c r="R24" i="20"/>
  <c r="M24" i="20"/>
  <c r="K24" i="20"/>
  <c r="F24" i="20"/>
  <c r="U23" i="20"/>
  <c r="R23" i="20"/>
  <c r="M23" i="20"/>
  <c r="K23" i="20"/>
  <c r="F23" i="20"/>
  <c r="U22" i="20"/>
  <c r="R22" i="20"/>
  <c r="M22" i="20"/>
  <c r="K22" i="20"/>
  <c r="F22" i="20"/>
  <c r="U21" i="20"/>
  <c r="R21" i="20"/>
  <c r="M21" i="20"/>
  <c r="K21" i="20"/>
  <c r="F21" i="20"/>
  <c r="U20" i="20"/>
  <c r="R20" i="20"/>
  <c r="M20" i="20"/>
  <c r="K20" i="20"/>
  <c r="F20" i="20"/>
  <c r="U19" i="20"/>
  <c r="R19" i="20"/>
  <c r="M19" i="20"/>
  <c r="K19" i="20"/>
  <c r="F19" i="20"/>
  <c r="U18" i="20"/>
  <c r="R18" i="20"/>
  <c r="M18" i="20"/>
  <c r="K18" i="20"/>
  <c r="F18" i="20"/>
  <c r="U17" i="20"/>
  <c r="R17" i="20"/>
  <c r="M17" i="20"/>
  <c r="K17" i="20"/>
  <c r="F17" i="20"/>
  <c r="U16" i="20"/>
  <c r="R16" i="20"/>
  <c r="M16" i="20"/>
  <c r="K16" i="20"/>
  <c r="F16" i="20"/>
  <c r="U15" i="20"/>
  <c r="R15" i="20"/>
  <c r="M15" i="20"/>
  <c r="K15" i="20"/>
  <c r="F15" i="20"/>
  <c r="U14" i="20"/>
  <c r="R14" i="20"/>
  <c r="M14" i="20"/>
  <c r="K14" i="20"/>
  <c r="F14" i="20"/>
  <c r="U13" i="20"/>
  <c r="R13" i="20"/>
  <c r="M13" i="20"/>
  <c r="K13" i="20"/>
  <c r="F13" i="20"/>
  <c r="U12" i="20"/>
  <c r="R12" i="20"/>
  <c r="M12" i="20"/>
  <c r="K12" i="20"/>
  <c r="I12" i="20"/>
  <c r="F12" i="20"/>
  <c r="A4" i="20"/>
  <c r="D141" i="18"/>
  <c r="C141" i="18"/>
  <c r="B141" i="18"/>
  <c r="B140" i="18"/>
  <c r="D136" i="18"/>
  <c r="C136" i="18"/>
  <c r="B136" i="18"/>
  <c r="B135" i="18"/>
  <c r="C111" i="18"/>
  <c r="H110" i="18"/>
  <c r="E110" i="18"/>
  <c r="H26" i="44" s="1"/>
  <c r="D100" i="18"/>
  <c r="R108" i="18"/>
  <c r="M108" i="18"/>
  <c r="R107" i="18"/>
  <c r="M107" i="18"/>
  <c r="R106" i="18"/>
  <c r="M106" i="18"/>
  <c r="R105" i="18"/>
  <c r="M105" i="18"/>
  <c r="R104" i="18"/>
  <c r="R103" i="18"/>
  <c r="M103" i="18"/>
  <c r="F103" i="18"/>
  <c r="D103" i="18"/>
  <c r="Q103" i="18" s="1"/>
  <c r="R102" i="18"/>
  <c r="M102" i="18"/>
  <c r="I102" i="18"/>
  <c r="F102" i="18"/>
  <c r="R101" i="18"/>
  <c r="M101" i="18"/>
  <c r="K101" i="18"/>
  <c r="I101" i="18"/>
  <c r="F101" i="18"/>
  <c r="R100" i="18"/>
  <c r="M100" i="18"/>
  <c r="K100" i="18"/>
  <c r="I100" i="18"/>
  <c r="F100" i="18"/>
  <c r="R99" i="18"/>
  <c r="M99" i="18"/>
  <c r="K99" i="18"/>
  <c r="I99" i="18"/>
  <c r="F99" i="18"/>
  <c r="R98" i="18"/>
  <c r="M98" i="18"/>
  <c r="K98" i="18"/>
  <c r="I98" i="18"/>
  <c r="F98" i="18"/>
  <c r="R97" i="18"/>
  <c r="M97" i="18"/>
  <c r="K97" i="18"/>
  <c r="I97" i="18"/>
  <c r="F97" i="18"/>
  <c r="R96" i="18"/>
  <c r="M96" i="18"/>
  <c r="K96" i="18"/>
  <c r="I96" i="18"/>
  <c r="F96" i="18"/>
  <c r="R95" i="18"/>
  <c r="M95" i="18"/>
  <c r="K95" i="18"/>
  <c r="I95" i="18"/>
  <c r="F95" i="18"/>
  <c r="R94" i="18"/>
  <c r="M94" i="18"/>
  <c r="K94" i="18"/>
  <c r="I94" i="18"/>
  <c r="F94" i="18"/>
  <c r="R93" i="18"/>
  <c r="M93" i="18"/>
  <c r="K93" i="18"/>
  <c r="I93" i="18"/>
  <c r="F93" i="18"/>
  <c r="R92" i="18"/>
  <c r="M92" i="18"/>
  <c r="K92" i="18"/>
  <c r="I92" i="18"/>
  <c r="F92" i="18"/>
  <c r="R91" i="18"/>
  <c r="M91" i="18"/>
  <c r="K91" i="18"/>
  <c r="I91" i="18"/>
  <c r="F91" i="18"/>
  <c r="R90" i="18"/>
  <c r="M90" i="18"/>
  <c r="K90" i="18"/>
  <c r="I90" i="18"/>
  <c r="F90" i="18"/>
  <c r="R89" i="18"/>
  <c r="M89" i="18"/>
  <c r="K89" i="18"/>
  <c r="I89" i="18"/>
  <c r="F89" i="18"/>
  <c r="R88" i="18"/>
  <c r="M88" i="18"/>
  <c r="K88" i="18"/>
  <c r="I88" i="18"/>
  <c r="F88" i="18"/>
  <c r="R87" i="18"/>
  <c r="M87" i="18"/>
  <c r="K87" i="18"/>
  <c r="I87" i="18"/>
  <c r="F87" i="18"/>
  <c r="R86" i="18"/>
  <c r="M86" i="18"/>
  <c r="K86" i="18"/>
  <c r="I86" i="18"/>
  <c r="F86" i="18"/>
  <c r="R85" i="18"/>
  <c r="M85" i="18"/>
  <c r="K85" i="18"/>
  <c r="I85" i="18"/>
  <c r="F85" i="18"/>
  <c r="R84" i="18"/>
  <c r="M84" i="18"/>
  <c r="K84" i="18"/>
  <c r="I84" i="18"/>
  <c r="F84" i="18"/>
  <c r="R83" i="18"/>
  <c r="M83" i="18"/>
  <c r="K83" i="18"/>
  <c r="I83" i="18"/>
  <c r="F83" i="18"/>
  <c r="R82" i="18"/>
  <c r="M82" i="18"/>
  <c r="K82" i="18"/>
  <c r="I82" i="18"/>
  <c r="F82" i="18"/>
  <c r="R81" i="18"/>
  <c r="M81" i="18"/>
  <c r="K81" i="18"/>
  <c r="I81" i="18"/>
  <c r="F81" i="18"/>
  <c r="R80" i="18"/>
  <c r="M80" i="18"/>
  <c r="K80" i="18"/>
  <c r="I80" i="18"/>
  <c r="F80" i="18"/>
  <c r="U79" i="18"/>
  <c r="R79" i="18"/>
  <c r="M79" i="18"/>
  <c r="K79" i="18"/>
  <c r="I79" i="18"/>
  <c r="F79" i="18"/>
  <c r="U78" i="18"/>
  <c r="R78" i="18"/>
  <c r="M78" i="18"/>
  <c r="K78" i="18"/>
  <c r="I78" i="18"/>
  <c r="F78" i="18"/>
  <c r="U77" i="18"/>
  <c r="R77" i="18"/>
  <c r="M77" i="18"/>
  <c r="K77" i="18"/>
  <c r="I77" i="18"/>
  <c r="F77" i="18"/>
  <c r="U76" i="18"/>
  <c r="R76" i="18"/>
  <c r="M76" i="18"/>
  <c r="K76" i="18"/>
  <c r="I76" i="18"/>
  <c r="F76" i="18"/>
  <c r="U75" i="18"/>
  <c r="R75" i="18"/>
  <c r="M75" i="18"/>
  <c r="K75" i="18"/>
  <c r="I75" i="18"/>
  <c r="F75" i="18"/>
  <c r="D75" i="18"/>
  <c r="Q75" i="18" s="1"/>
  <c r="U74" i="18"/>
  <c r="R74" i="18"/>
  <c r="M74" i="18"/>
  <c r="K74" i="18"/>
  <c r="I74" i="18"/>
  <c r="F74" i="18"/>
  <c r="D74" i="18"/>
  <c r="O74" i="18" s="1"/>
  <c r="U73" i="18"/>
  <c r="R73" i="18"/>
  <c r="M73" i="18"/>
  <c r="K73" i="18"/>
  <c r="I73" i="18"/>
  <c r="F73" i="18"/>
  <c r="U72" i="18"/>
  <c r="R72" i="18"/>
  <c r="M72" i="18"/>
  <c r="K72" i="18"/>
  <c r="I72" i="18"/>
  <c r="F72" i="18"/>
  <c r="U71" i="18"/>
  <c r="R71" i="18"/>
  <c r="M71" i="18"/>
  <c r="K71" i="18"/>
  <c r="I71" i="18"/>
  <c r="F71" i="18"/>
  <c r="U70" i="18"/>
  <c r="R70" i="18"/>
  <c r="M70" i="18"/>
  <c r="K70" i="18"/>
  <c r="I70" i="18"/>
  <c r="F70" i="18"/>
  <c r="U69" i="18"/>
  <c r="R69" i="18"/>
  <c r="M69" i="18"/>
  <c r="K69" i="18"/>
  <c r="I69" i="18"/>
  <c r="F69" i="18"/>
  <c r="U68" i="18"/>
  <c r="R68" i="18"/>
  <c r="M68" i="18"/>
  <c r="K68" i="18"/>
  <c r="I68" i="18"/>
  <c r="F68" i="18"/>
  <c r="U67" i="18"/>
  <c r="R67" i="18"/>
  <c r="M67" i="18"/>
  <c r="K67" i="18"/>
  <c r="I67" i="18"/>
  <c r="F67" i="18"/>
  <c r="U66" i="18"/>
  <c r="R66" i="18"/>
  <c r="M66" i="18"/>
  <c r="K66" i="18"/>
  <c r="I66" i="18"/>
  <c r="F66" i="18"/>
  <c r="D66" i="18"/>
  <c r="Q66" i="18" s="1"/>
  <c r="U65" i="18"/>
  <c r="R65" i="18"/>
  <c r="M65" i="18"/>
  <c r="K65" i="18"/>
  <c r="I65" i="18"/>
  <c r="F65" i="18"/>
  <c r="D65" i="18"/>
  <c r="Q65" i="18" s="1"/>
  <c r="U64" i="18"/>
  <c r="R64" i="18"/>
  <c r="M64" i="18"/>
  <c r="K64" i="18"/>
  <c r="I64" i="18"/>
  <c r="F64" i="18"/>
  <c r="U63" i="18"/>
  <c r="R63" i="18"/>
  <c r="M63" i="18"/>
  <c r="K63" i="18"/>
  <c r="I63" i="18"/>
  <c r="F63" i="18"/>
  <c r="D63" i="18"/>
  <c r="Q63" i="18" s="1"/>
  <c r="U62" i="18"/>
  <c r="R62" i="18"/>
  <c r="M62" i="18"/>
  <c r="K62" i="18"/>
  <c r="I62" i="18"/>
  <c r="F62" i="18"/>
  <c r="D62" i="18"/>
  <c r="Q62" i="18" s="1"/>
  <c r="U61" i="18"/>
  <c r="R61" i="18"/>
  <c r="M61" i="18"/>
  <c r="K61" i="18"/>
  <c r="I61" i="18"/>
  <c r="F61" i="18"/>
  <c r="D61" i="18"/>
  <c r="Q61" i="18" s="1"/>
  <c r="U60" i="18"/>
  <c r="R60" i="18"/>
  <c r="M60" i="18"/>
  <c r="K60" i="18"/>
  <c r="I60" i="18"/>
  <c r="F60" i="18"/>
  <c r="D60" i="18"/>
  <c r="Q60" i="18" s="1"/>
  <c r="U59" i="18"/>
  <c r="R59" i="18"/>
  <c r="M59" i="18"/>
  <c r="K59" i="18"/>
  <c r="I59" i="18"/>
  <c r="F59" i="18"/>
  <c r="D59" i="18"/>
  <c r="Q59" i="18" s="1"/>
  <c r="U58" i="18"/>
  <c r="R58" i="18"/>
  <c r="M58" i="18"/>
  <c r="K58" i="18"/>
  <c r="I58" i="18"/>
  <c r="F58" i="18"/>
  <c r="D58" i="18"/>
  <c r="Q58" i="18" s="1"/>
  <c r="U57" i="18"/>
  <c r="R57" i="18"/>
  <c r="M57" i="18"/>
  <c r="K57" i="18"/>
  <c r="I57" i="18"/>
  <c r="F57" i="18"/>
  <c r="D57" i="18"/>
  <c r="Q57" i="18" s="1"/>
  <c r="U56" i="18"/>
  <c r="R56" i="18"/>
  <c r="M56" i="18"/>
  <c r="K56" i="18"/>
  <c r="I56" i="18"/>
  <c r="F56" i="18"/>
  <c r="D56" i="18"/>
  <c r="Q56" i="18" s="1"/>
  <c r="U55" i="18"/>
  <c r="R55" i="18"/>
  <c r="M55" i="18"/>
  <c r="K55" i="18"/>
  <c r="I55" i="18"/>
  <c r="F55" i="18"/>
  <c r="D55" i="18"/>
  <c r="Q55" i="18" s="1"/>
  <c r="U54" i="18"/>
  <c r="R54" i="18"/>
  <c r="M54" i="18"/>
  <c r="K54" i="18"/>
  <c r="I54" i="18"/>
  <c r="F54" i="18"/>
  <c r="D54" i="18"/>
  <c r="Q54" i="18" s="1"/>
  <c r="U53" i="18"/>
  <c r="R53" i="18"/>
  <c r="M53" i="18"/>
  <c r="K53" i="18"/>
  <c r="I53" i="18"/>
  <c r="F53" i="18"/>
  <c r="D53" i="18"/>
  <c r="Q53" i="18" s="1"/>
  <c r="U52" i="18"/>
  <c r="R52" i="18"/>
  <c r="M52" i="18"/>
  <c r="K52" i="18"/>
  <c r="I52" i="18"/>
  <c r="F52" i="18"/>
  <c r="D52" i="18"/>
  <c r="Q52" i="18" s="1"/>
  <c r="U51" i="18"/>
  <c r="R51" i="18"/>
  <c r="M51" i="18"/>
  <c r="K51" i="18"/>
  <c r="I51" i="18"/>
  <c r="F51" i="18"/>
  <c r="D51" i="18"/>
  <c r="Q51" i="18" s="1"/>
  <c r="U50" i="18"/>
  <c r="R50" i="18"/>
  <c r="M50" i="18"/>
  <c r="K50" i="18"/>
  <c r="I50" i="18"/>
  <c r="F50" i="18"/>
  <c r="D50" i="18"/>
  <c r="Q50" i="18" s="1"/>
  <c r="U49" i="18"/>
  <c r="R49" i="18"/>
  <c r="M49" i="18"/>
  <c r="K49" i="18"/>
  <c r="I49" i="18"/>
  <c r="F49" i="18"/>
  <c r="D49" i="18"/>
  <c r="O49" i="18" s="1"/>
  <c r="U48" i="18"/>
  <c r="R48" i="18"/>
  <c r="M48" i="18"/>
  <c r="K48" i="18"/>
  <c r="I48" i="18"/>
  <c r="F48" i="18"/>
  <c r="D48" i="18"/>
  <c r="O48" i="18" s="1"/>
  <c r="U47" i="18"/>
  <c r="R47" i="18"/>
  <c r="M47" i="18"/>
  <c r="K47" i="18"/>
  <c r="I47" i="18"/>
  <c r="F47" i="18"/>
  <c r="D47" i="18"/>
  <c r="Q47" i="18" s="1"/>
  <c r="U46" i="18"/>
  <c r="R46" i="18"/>
  <c r="M46" i="18"/>
  <c r="K46" i="18"/>
  <c r="I46" i="18"/>
  <c r="F46" i="18"/>
  <c r="D46" i="18"/>
  <c r="O46" i="18" s="1"/>
  <c r="U45" i="18"/>
  <c r="R45" i="18"/>
  <c r="M45" i="18"/>
  <c r="K45" i="18"/>
  <c r="I45" i="18"/>
  <c r="F45" i="18"/>
  <c r="D45" i="18"/>
  <c r="Q45" i="18" s="1"/>
  <c r="U44" i="18"/>
  <c r="R44" i="18"/>
  <c r="M44" i="18"/>
  <c r="K44" i="18"/>
  <c r="I44" i="18"/>
  <c r="F44" i="18"/>
  <c r="D44" i="18"/>
  <c r="O44" i="18" s="1"/>
  <c r="U43" i="18"/>
  <c r="R43" i="18"/>
  <c r="M43" i="18"/>
  <c r="K43" i="18"/>
  <c r="I43" i="18"/>
  <c r="F43" i="18"/>
  <c r="D43" i="18"/>
  <c r="Q43" i="18" s="1"/>
  <c r="U42" i="18"/>
  <c r="R42" i="18"/>
  <c r="M42" i="18"/>
  <c r="K42" i="18"/>
  <c r="I42" i="18"/>
  <c r="F42" i="18"/>
  <c r="D42" i="18"/>
  <c r="Q42" i="18" s="1"/>
  <c r="U41" i="18"/>
  <c r="R41" i="18"/>
  <c r="M41" i="18"/>
  <c r="K41" i="18"/>
  <c r="I41" i="18"/>
  <c r="F41" i="18"/>
  <c r="D41" i="18"/>
  <c r="Q41" i="18" s="1"/>
  <c r="U40" i="18"/>
  <c r="R40" i="18"/>
  <c r="M40" i="18"/>
  <c r="K40" i="18"/>
  <c r="I40" i="18"/>
  <c r="F40" i="18"/>
  <c r="D40" i="18"/>
  <c r="Q40" i="18" s="1"/>
  <c r="U39" i="18"/>
  <c r="R39" i="18"/>
  <c r="M39" i="18"/>
  <c r="K39" i="18"/>
  <c r="I39" i="18"/>
  <c r="F39" i="18"/>
  <c r="D39" i="18"/>
  <c r="Q39" i="18" s="1"/>
  <c r="U38" i="18"/>
  <c r="R38" i="18"/>
  <c r="M38" i="18"/>
  <c r="K38" i="18"/>
  <c r="I38" i="18"/>
  <c r="F38" i="18"/>
  <c r="D38" i="18"/>
  <c r="Q38" i="18" s="1"/>
  <c r="U37" i="18"/>
  <c r="R37" i="18"/>
  <c r="M37" i="18"/>
  <c r="K37" i="18"/>
  <c r="I37" i="18"/>
  <c r="F37" i="18"/>
  <c r="D37" i="18"/>
  <c r="Q37" i="18" s="1"/>
  <c r="U36" i="18"/>
  <c r="R36" i="18"/>
  <c r="M36" i="18"/>
  <c r="K36" i="18"/>
  <c r="I36" i="18"/>
  <c r="F36" i="18"/>
  <c r="D36" i="18"/>
  <c r="Q36" i="18" s="1"/>
  <c r="U35" i="18"/>
  <c r="R35" i="18"/>
  <c r="M35" i="18"/>
  <c r="K35" i="18"/>
  <c r="I35" i="18"/>
  <c r="F35" i="18"/>
  <c r="D35" i="18"/>
  <c r="Q35" i="18" s="1"/>
  <c r="U34" i="18"/>
  <c r="R34" i="18"/>
  <c r="M34" i="18"/>
  <c r="K34" i="18"/>
  <c r="I34" i="18"/>
  <c r="F34" i="18"/>
  <c r="D34" i="18"/>
  <c r="O34" i="18" s="1"/>
  <c r="U33" i="18"/>
  <c r="R33" i="18"/>
  <c r="M33" i="18"/>
  <c r="K33" i="18"/>
  <c r="I33" i="18"/>
  <c r="F33" i="18"/>
  <c r="D33" i="18"/>
  <c r="Q33" i="18" s="1"/>
  <c r="U32" i="18"/>
  <c r="R32" i="18"/>
  <c r="M32" i="18"/>
  <c r="K32" i="18"/>
  <c r="I32" i="18"/>
  <c r="F32" i="18"/>
  <c r="D32" i="18"/>
  <c r="Q32" i="18" s="1"/>
  <c r="U31" i="18"/>
  <c r="R31" i="18"/>
  <c r="M31" i="18"/>
  <c r="K31" i="18"/>
  <c r="I31" i="18"/>
  <c r="F31" i="18"/>
  <c r="D31" i="18"/>
  <c r="Q31" i="18" s="1"/>
  <c r="U30" i="18"/>
  <c r="R30" i="18"/>
  <c r="M30" i="18"/>
  <c r="K30" i="18"/>
  <c r="I30" i="18"/>
  <c r="F30" i="18"/>
  <c r="D30" i="18"/>
  <c r="Q30" i="18" s="1"/>
  <c r="U29" i="18"/>
  <c r="R29" i="18"/>
  <c r="M29" i="18"/>
  <c r="K29" i="18"/>
  <c r="I29" i="18"/>
  <c r="F29" i="18"/>
  <c r="D29" i="18"/>
  <c r="Q29" i="18" s="1"/>
  <c r="U28" i="18"/>
  <c r="R28" i="18"/>
  <c r="M28" i="18"/>
  <c r="K28" i="18"/>
  <c r="I28" i="18"/>
  <c r="F28" i="18"/>
  <c r="D28" i="18"/>
  <c r="Q28" i="18" s="1"/>
  <c r="U27" i="18"/>
  <c r="R27" i="18"/>
  <c r="M27" i="18"/>
  <c r="K27" i="18"/>
  <c r="I27" i="18"/>
  <c r="F27" i="18"/>
  <c r="D27" i="18"/>
  <c r="Q27" i="18" s="1"/>
  <c r="U26" i="18"/>
  <c r="R26" i="18"/>
  <c r="M26" i="18"/>
  <c r="K26" i="18"/>
  <c r="I26" i="18"/>
  <c r="F26" i="18"/>
  <c r="D26" i="18"/>
  <c r="Q26" i="18" s="1"/>
  <c r="U25" i="18"/>
  <c r="R25" i="18"/>
  <c r="M25" i="18"/>
  <c r="K25" i="18"/>
  <c r="I25" i="18"/>
  <c r="F25" i="18"/>
  <c r="D25" i="18"/>
  <c r="O25" i="18" s="1"/>
  <c r="U24" i="18"/>
  <c r="R24" i="18"/>
  <c r="M24" i="18"/>
  <c r="K24" i="18"/>
  <c r="I24" i="18"/>
  <c r="F24" i="18"/>
  <c r="D24" i="18"/>
  <c r="U23" i="18"/>
  <c r="R23" i="18"/>
  <c r="M23" i="18"/>
  <c r="K23" i="18"/>
  <c r="I23" i="18"/>
  <c r="F23" i="18"/>
  <c r="D23" i="18"/>
  <c r="Q23" i="18" s="1"/>
  <c r="U22" i="18"/>
  <c r="R22" i="18"/>
  <c r="M22" i="18"/>
  <c r="K22" i="18"/>
  <c r="I22" i="18"/>
  <c r="F22" i="18"/>
  <c r="D22" i="18"/>
  <c r="Q22" i="18" s="1"/>
  <c r="U21" i="18"/>
  <c r="R21" i="18"/>
  <c r="M21" i="18"/>
  <c r="K21" i="18"/>
  <c r="I21" i="18"/>
  <c r="F21" i="18"/>
  <c r="D21" i="18"/>
  <c r="Q21" i="18" s="1"/>
  <c r="U20" i="18"/>
  <c r="R20" i="18"/>
  <c r="M20" i="18"/>
  <c r="K20" i="18"/>
  <c r="I20" i="18"/>
  <c r="F20" i="18"/>
  <c r="D20" i="18"/>
  <c r="O20" i="18" s="1"/>
  <c r="U19" i="18"/>
  <c r="R19" i="18"/>
  <c r="M19" i="18"/>
  <c r="K19" i="18"/>
  <c r="I19" i="18"/>
  <c r="F19" i="18"/>
  <c r="D19" i="18"/>
  <c r="Q19" i="18" s="1"/>
  <c r="U18" i="18"/>
  <c r="R18" i="18"/>
  <c r="M18" i="18"/>
  <c r="K18" i="18"/>
  <c r="I18" i="18"/>
  <c r="F18" i="18"/>
  <c r="D18" i="18"/>
  <c r="Q18" i="18" s="1"/>
  <c r="U17" i="18"/>
  <c r="R17" i="18"/>
  <c r="M17" i="18"/>
  <c r="K17" i="18"/>
  <c r="I17" i="18"/>
  <c r="F17" i="18"/>
  <c r="D17" i="18"/>
  <c r="Q17" i="18" s="1"/>
  <c r="U16" i="18"/>
  <c r="R16" i="18"/>
  <c r="M16" i="18"/>
  <c r="K16" i="18"/>
  <c r="I16" i="18"/>
  <c r="F16" i="18"/>
  <c r="D16" i="18"/>
  <c r="Q16" i="18" s="1"/>
  <c r="U15" i="18"/>
  <c r="R15" i="18"/>
  <c r="M15" i="18"/>
  <c r="K15" i="18"/>
  <c r="I15" i="18"/>
  <c r="F15" i="18"/>
  <c r="D15" i="18"/>
  <c r="Q15" i="18" s="1"/>
  <c r="U14" i="18"/>
  <c r="R14" i="18"/>
  <c r="M14" i="18"/>
  <c r="K14" i="18"/>
  <c r="I14" i="18"/>
  <c r="F14" i="18"/>
  <c r="D14" i="18"/>
  <c r="Q14" i="18" s="1"/>
  <c r="U13" i="18"/>
  <c r="R13" i="18"/>
  <c r="M13" i="18"/>
  <c r="K13" i="18"/>
  <c r="I13" i="18"/>
  <c r="F13" i="18"/>
  <c r="D13" i="18"/>
  <c r="O13" i="18" s="1"/>
  <c r="U12" i="18"/>
  <c r="R12" i="18"/>
  <c r="M12" i="18"/>
  <c r="K12" i="18"/>
  <c r="I12" i="18"/>
  <c r="F12" i="18"/>
  <c r="Q12" i="18"/>
  <c r="A4" i="18"/>
  <c r="D75" i="17"/>
  <c r="C75" i="17"/>
  <c r="B75" i="17"/>
  <c r="B74" i="17"/>
  <c r="D70" i="17"/>
  <c r="C70" i="17"/>
  <c r="B70" i="17"/>
  <c r="B69" i="17"/>
  <c r="C47" i="17"/>
  <c r="H46" i="17"/>
  <c r="E46" i="17"/>
  <c r="H25" i="44" s="1"/>
  <c r="C46" i="17"/>
  <c r="U44" i="17"/>
  <c r="R44" i="17"/>
  <c r="M44" i="17"/>
  <c r="K44" i="17"/>
  <c r="I44" i="17"/>
  <c r="F44" i="17"/>
  <c r="U43" i="17"/>
  <c r="R43" i="17"/>
  <c r="M43" i="17"/>
  <c r="K43" i="17"/>
  <c r="I43" i="17"/>
  <c r="F43" i="17"/>
  <c r="U42" i="17"/>
  <c r="R42" i="17"/>
  <c r="M42" i="17"/>
  <c r="K42" i="17"/>
  <c r="I42" i="17"/>
  <c r="F42" i="17"/>
  <c r="U41" i="17"/>
  <c r="R41" i="17"/>
  <c r="M41" i="17"/>
  <c r="K41" i="17"/>
  <c r="I41" i="17"/>
  <c r="F41" i="17"/>
  <c r="U40" i="17"/>
  <c r="R40" i="17"/>
  <c r="M40" i="17"/>
  <c r="K40" i="17"/>
  <c r="I40" i="17"/>
  <c r="F40" i="17"/>
  <c r="U39" i="17"/>
  <c r="R39" i="17"/>
  <c r="M39" i="17"/>
  <c r="K39" i="17"/>
  <c r="I39" i="17"/>
  <c r="F39" i="17"/>
  <c r="T39" i="17" s="1"/>
  <c r="U38" i="17"/>
  <c r="R38" i="17"/>
  <c r="M38" i="17"/>
  <c r="K38" i="17"/>
  <c r="I38" i="17"/>
  <c r="F38" i="17"/>
  <c r="U37" i="17"/>
  <c r="R37" i="17"/>
  <c r="M37" i="17"/>
  <c r="K37" i="17"/>
  <c r="I37" i="17"/>
  <c r="F37" i="17"/>
  <c r="U36" i="17"/>
  <c r="R36" i="17"/>
  <c r="M36" i="17"/>
  <c r="K36" i="17"/>
  <c r="I36" i="17"/>
  <c r="F36" i="17"/>
  <c r="U35" i="17"/>
  <c r="R35" i="17"/>
  <c r="M35" i="17"/>
  <c r="K35" i="17"/>
  <c r="I35" i="17"/>
  <c r="F35" i="17"/>
  <c r="U34" i="17"/>
  <c r="R34" i="17"/>
  <c r="M34" i="17"/>
  <c r="K34" i="17"/>
  <c r="I34" i="17"/>
  <c r="F34" i="17"/>
  <c r="U33" i="17"/>
  <c r="R33" i="17"/>
  <c r="M33" i="17"/>
  <c r="K33" i="17"/>
  <c r="I33" i="17"/>
  <c r="F33" i="17"/>
  <c r="U32" i="17"/>
  <c r="R32" i="17"/>
  <c r="M32" i="17"/>
  <c r="K32" i="17"/>
  <c r="I32" i="17"/>
  <c r="F32" i="17"/>
  <c r="U31" i="17"/>
  <c r="R31" i="17"/>
  <c r="M31" i="17"/>
  <c r="K31" i="17"/>
  <c r="I31" i="17"/>
  <c r="F31" i="17"/>
  <c r="U30" i="17"/>
  <c r="R30" i="17"/>
  <c r="M30" i="17"/>
  <c r="K30" i="17"/>
  <c r="I30" i="17"/>
  <c r="F30" i="17"/>
  <c r="U29" i="17"/>
  <c r="R29" i="17"/>
  <c r="M29" i="17"/>
  <c r="K29" i="17"/>
  <c r="I29" i="17"/>
  <c r="F29" i="17"/>
  <c r="U28" i="17"/>
  <c r="R28" i="17"/>
  <c r="K28" i="17"/>
  <c r="F28" i="17"/>
  <c r="U26" i="17"/>
  <c r="R26" i="17"/>
  <c r="M26" i="17"/>
  <c r="K26" i="17"/>
  <c r="I26" i="17"/>
  <c r="F26" i="17"/>
  <c r="U25" i="17"/>
  <c r="R25" i="17"/>
  <c r="M25" i="17"/>
  <c r="K25" i="17"/>
  <c r="I25" i="17"/>
  <c r="F25" i="17"/>
  <c r="U24" i="17"/>
  <c r="R24" i="17"/>
  <c r="M24" i="17"/>
  <c r="K24" i="17"/>
  <c r="I24" i="17"/>
  <c r="F24" i="17"/>
  <c r="U23" i="17"/>
  <c r="R23" i="17"/>
  <c r="M23" i="17"/>
  <c r="K23" i="17"/>
  <c r="I23" i="17"/>
  <c r="F23" i="17"/>
  <c r="U22" i="17"/>
  <c r="R22" i="17"/>
  <c r="M22" i="17"/>
  <c r="K22" i="17"/>
  <c r="I22" i="17"/>
  <c r="F22" i="17"/>
  <c r="U21" i="17"/>
  <c r="R21" i="17"/>
  <c r="M21" i="17"/>
  <c r="K21" i="17"/>
  <c r="I21" i="17"/>
  <c r="F21" i="17"/>
  <c r="U20" i="17"/>
  <c r="R20" i="17"/>
  <c r="M20" i="17"/>
  <c r="K20" i="17"/>
  <c r="I20" i="17"/>
  <c r="F20" i="17"/>
  <c r="U19" i="17"/>
  <c r="R19" i="17"/>
  <c r="M19" i="17"/>
  <c r="K19" i="17"/>
  <c r="I19" i="17"/>
  <c r="F19" i="17"/>
  <c r="T19" i="17" s="1"/>
  <c r="U18" i="17"/>
  <c r="R18" i="17"/>
  <c r="M18" i="17"/>
  <c r="K18" i="17"/>
  <c r="I18" i="17"/>
  <c r="F18" i="17"/>
  <c r="U17" i="17"/>
  <c r="R17" i="17"/>
  <c r="M17" i="17"/>
  <c r="K17" i="17"/>
  <c r="I17" i="17"/>
  <c r="F17" i="17"/>
  <c r="U16" i="17"/>
  <c r="R16" i="17"/>
  <c r="M16" i="17"/>
  <c r="K16" i="17"/>
  <c r="I16" i="17"/>
  <c r="F16" i="17"/>
  <c r="U15" i="17"/>
  <c r="R15" i="17"/>
  <c r="M15" i="17"/>
  <c r="K15" i="17"/>
  <c r="I15" i="17"/>
  <c r="F15" i="17"/>
  <c r="U14" i="17"/>
  <c r="R14" i="17"/>
  <c r="M14" i="17"/>
  <c r="K14" i="17"/>
  <c r="I14" i="17"/>
  <c r="F14" i="17"/>
  <c r="U13" i="17"/>
  <c r="R13" i="17"/>
  <c r="M13" i="17"/>
  <c r="K13" i="17"/>
  <c r="I13" i="17"/>
  <c r="F13" i="17"/>
  <c r="U12" i="17"/>
  <c r="R12" i="17"/>
  <c r="M12" i="17"/>
  <c r="K12" i="17"/>
  <c r="I12" i="17"/>
  <c r="F12" i="17"/>
  <c r="A4" i="17"/>
  <c r="D94" i="16"/>
  <c r="C94" i="16"/>
  <c r="B94" i="16"/>
  <c r="B93" i="16"/>
  <c r="D89" i="16"/>
  <c r="C89" i="16"/>
  <c r="B89" i="16"/>
  <c r="B88" i="16"/>
  <c r="K66" i="16"/>
  <c r="L15" i="125" s="1"/>
  <c r="F64" i="16"/>
  <c r="D64" i="16"/>
  <c r="F63" i="16"/>
  <c r="D63" i="16"/>
  <c r="U62" i="16"/>
  <c r="R62" i="16"/>
  <c r="M62" i="16"/>
  <c r="K62" i="16"/>
  <c r="F62" i="16"/>
  <c r="D62" i="16"/>
  <c r="U61" i="16"/>
  <c r="R61" i="16"/>
  <c r="M61" i="16"/>
  <c r="K61" i="16"/>
  <c r="F61" i="16"/>
  <c r="D61" i="16"/>
  <c r="U60" i="16"/>
  <c r="R60" i="16"/>
  <c r="M60" i="16"/>
  <c r="K60" i="16"/>
  <c r="F60" i="16"/>
  <c r="D60" i="16"/>
  <c r="U59" i="16"/>
  <c r="R59" i="16"/>
  <c r="M59" i="16"/>
  <c r="K59" i="16"/>
  <c r="F59" i="16"/>
  <c r="D59" i="16"/>
  <c r="U58" i="16"/>
  <c r="R58" i="16"/>
  <c r="M58" i="16"/>
  <c r="K58" i="16"/>
  <c r="I58" i="16"/>
  <c r="F58" i="16"/>
  <c r="D58" i="16"/>
  <c r="U57" i="16"/>
  <c r="R57" i="16"/>
  <c r="M57" i="16"/>
  <c r="K57" i="16"/>
  <c r="I57" i="16"/>
  <c r="F57" i="16"/>
  <c r="D57" i="16"/>
  <c r="O57" i="16" s="1"/>
  <c r="U56" i="16"/>
  <c r="R56" i="16"/>
  <c r="M56" i="16"/>
  <c r="K56" i="16"/>
  <c r="I56" i="16"/>
  <c r="F56" i="16"/>
  <c r="D56" i="16"/>
  <c r="U55" i="16"/>
  <c r="R55" i="16"/>
  <c r="M55" i="16"/>
  <c r="K55" i="16"/>
  <c r="I55" i="16"/>
  <c r="F55" i="16"/>
  <c r="D55" i="16"/>
  <c r="U54" i="16"/>
  <c r="R54" i="16"/>
  <c r="M54" i="16"/>
  <c r="K54" i="16"/>
  <c r="I54" i="16"/>
  <c r="F54" i="16"/>
  <c r="D54" i="16"/>
  <c r="U53" i="16"/>
  <c r="R53" i="16"/>
  <c r="M53" i="16"/>
  <c r="K53" i="16"/>
  <c r="I53" i="16"/>
  <c r="F53" i="16"/>
  <c r="D53" i="16"/>
  <c r="O53" i="16" s="1"/>
  <c r="U52" i="16"/>
  <c r="R52" i="16"/>
  <c r="M52" i="16"/>
  <c r="K52" i="16"/>
  <c r="I52" i="16"/>
  <c r="F52" i="16"/>
  <c r="D52" i="16"/>
  <c r="U51" i="16"/>
  <c r="R51" i="16"/>
  <c r="M51" i="16"/>
  <c r="K51" i="16"/>
  <c r="I51" i="16"/>
  <c r="F51" i="16"/>
  <c r="D51" i="16"/>
  <c r="U50" i="16"/>
  <c r="R50" i="16"/>
  <c r="M50" i="16"/>
  <c r="K50" i="16"/>
  <c r="I50" i="16"/>
  <c r="F50" i="16"/>
  <c r="D50" i="16"/>
  <c r="U49" i="16"/>
  <c r="R49" i="16"/>
  <c r="M49" i="16"/>
  <c r="K49" i="16"/>
  <c r="I49" i="16"/>
  <c r="F49" i="16"/>
  <c r="D49" i="16"/>
  <c r="U48" i="16"/>
  <c r="R48" i="16"/>
  <c r="M48" i="16"/>
  <c r="K48" i="16"/>
  <c r="I48" i="16"/>
  <c r="F48" i="16"/>
  <c r="D48" i="16"/>
  <c r="U47" i="16"/>
  <c r="R47" i="16"/>
  <c r="M47" i="16"/>
  <c r="K47" i="16"/>
  <c r="I47" i="16"/>
  <c r="F47" i="16"/>
  <c r="D47" i="16"/>
  <c r="U46" i="16"/>
  <c r="R46" i="16"/>
  <c r="M46" i="16"/>
  <c r="K46" i="16"/>
  <c r="I46" i="16"/>
  <c r="F46" i="16"/>
  <c r="D46" i="16"/>
  <c r="U45" i="16"/>
  <c r="R45" i="16"/>
  <c r="M45" i="16"/>
  <c r="K45" i="16"/>
  <c r="I45" i="16"/>
  <c r="F45" i="16"/>
  <c r="D45" i="16"/>
  <c r="U44" i="16"/>
  <c r="R44" i="16"/>
  <c r="M44" i="16"/>
  <c r="K44" i="16"/>
  <c r="I44" i="16"/>
  <c r="F44" i="16"/>
  <c r="D44" i="16"/>
  <c r="U43" i="16"/>
  <c r="R43" i="16"/>
  <c r="M43" i="16"/>
  <c r="K43" i="16"/>
  <c r="I43" i="16"/>
  <c r="F43" i="16"/>
  <c r="D43" i="16"/>
  <c r="O43" i="16" s="1"/>
  <c r="U42" i="16"/>
  <c r="R42" i="16"/>
  <c r="M42" i="16"/>
  <c r="K42" i="16"/>
  <c r="I42" i="16"/>
  <c r="F42" i="16"/>
  <c r="D42" i="16"/>
  <c r="U41" i="16"/>
  <c r="R41" i="16"/>
  <c r="M41" i="16"/>
  <c r="K41" i="16"/>
  <c r="I41" i="16"/>
  <c r="F41" i="16"/>
  <c r="D41" i="16"/>
  <c r="U40" i="16"/>
  <c r="R40" i="16"/>
  <c r="M40" i="16"/>
  <c r="K40" i="16"/>
  <c r="I40" i="16"/>
  <c r="F40" i="16"/>
  <c r="D40" i="16"/>
  <c r="U39" i="16"/>
  <c r="R39" i="16"/>
  <c r="M39" i="16"/>
  <c r="K39" i="16"/>
  <c r="I39" i="16"/>
  <c r="F39" i="16"/>
  <c r="D39" i="16"/>
  <c r="U38" i="16"/>
  <c r="R38" i="16"/>
  <c r="M38" i="16"/>
  <c r="K38" i="16"/>
  <c r="I38" i="16"/>
  <c r="F38" i="16"/>
  <c r="D38" i="16"/>
  <c r="U37" i="16"/>
  <c r="R37" i="16"/>
  <c r="M37" i="16"/>
  <c r="K37" i="16"/>
  <c r="I37" i="16"/>
  <c r="F37" i="16"/>
  <c r="D37" i="16"/>
  <c r="U36" i="16"/>
  <c r="R36" i="16"/>
  <c r="M36" i="16"/>
  <c r="K36" i="16"/>
  <c r="I36" i="16"/>
  <c r="F36" i="16"/>
  <c r="D36" i="16"/>
  <c r="U35" i="16"/>
  <c r="R35" i="16"/>
  <c r="M35" i="16"/>
  <c r="K35" i="16"/>
  <c r="I35" i="16"/>
  <c r="F35" i="16"/>
  <c r="D35" i="16"/>
  <c r="O35" i="16" s="1"/>
  <c r="U34" i="16"/>
  <c r="R34" i="16"/>
  <c r="M34" i="16"/>
  <c r="K34" i="16"/>
  <c r="I34" i="16"/>
  <c r="F34" i="16"/>
  <c r="D34" i="16"/>
  <c r="O34" i="16" s="1"/>
  <c r="U33" i="16"/>
  <c r="R33" i="16"/>
  <c r="M33" i="16"/>
  <c r="K33" i="16"/>
  <c r="I33" i="16"/>
  <c r="F33" i="16"/>
  <c r="D33" i="16"/>
  <c r="U32" i="16"/>
  <c r="R32" i="16"/>
  <c r="M32" i="16"/>
  <c r="K32" i="16"/>
  <c r="I32" i="16"/>
  <c r="F32" i="16"/>
  <c r="D32" i="16"/>
  <c r="U31" i="16"/>
  <c r="R31" i="16"/>
  <c r="M31" i="16"/>
  <c r="K31" i="16"/>
  <c r="I31" i="16"/>
  <c r="F31" i="16"/>
  <c r="D31" i="16"/>
  <c r="U30" i="16"/>
  <c r="R30" i="16"/>
  <c r="M30" i="16"/>
  <c r="K30" i="16"/>
  <c r="I30" i="16"/>
  <c r="F30" i="16"/>
  <c r="D30" i="16"/>
  <c r="O30" i="16" s="1"/>
  <c r="U29" i="16"/>
  <c r="R29" i="16"/>
  <c r="M29" i="16"/>
  <c r="K29" i="16"/>
  <c r="I29" i="16"/>
  <c r="F29" i="16"/>
  <c r="D29" i="16"/>
  <c r="U28" i="16"/>
  <c r="R28" i="16"/>
  <c r="M28" i="16"/>
  <c r="K28" i="16"/>
  <c r="I28" i="16"/>
  <c r="F28" i="16"/>
  <c r="D28" i="16"/>
  <c r="U27" i="16"/>
  <c r="R27" i="16"/>
  <c r="M27" i="16"/>
  <c r="K27" i="16"/>
  <c r="I27" i="16"/>
  <c r="F27" i="16"/>
  <c r="D27" i="16"/>
  <c r="U26" i="16"/>
  <c r="R26" i="16"/>
  <c r="M26" i="16"/>
  <c r="K26" i="16"/>
  <c r="I26" i="16"/>
  <c r="F26" i="16"/>
  <c r="D26" i="16"/>
  <c r="U25" i="16"/>
  <c r="R25" i="16"/>
  <c r="M25" i="16"/>
  <c r="K25" i="16"/>
  <c r="I25" i="16"/>
  <c r="F25" i="16"/>
  <c r="D25" i="16"/>
  <c r="U24" i="16"/>
  <c r="R24" i="16"/>
  <c r="M24" i="16"/>
  <c r="K24" i="16"/>
  <c r="F24" i="16"/>
  <c r="D24" i="16"/>
  <c r="U23" i="16"/>
  <c r="R23" i="16"/>
  <c r="M23" i="16"/>
  <c r="K23" i="16"/>
  <c r="I23" i="16"/>
  <c r="F23" i="16"/>
  <c r="D23" i="16"/>
  <c r="U22" i="16"/>
  <c r="R22" i="16"/>
  <c r="M22" i="16"/>
  <c r="K22" i="16"/>
  <c r="I22" i="16"/>
  <c r="F22" i="16"/>
  <c r="D22" i="16"/>
  <c r="U21" i="16"/>
  <c r="R21" i="16"/>
  <c r="M21" i="16"/>
  <c r="K21" i="16"/>
  <c r="I21" i="16"/>
  <c r="F21" i="16"/>
  <c r="D21" i="16"/>
  <c r="U20" i="16"/>
  <c r="R20" i="16"/>
  <c r="M20" i="16"/>
  <c r="K20" i="16"/>
  <c r="I20" i="16"/>
  <c r="F20" i="16"/>
  <c r="D20" i="16"/>
  <c r="U19" i="16"/>
  <c r="R19" i="16"/>
  <c r="M19" i="16"/>
  <c r="K19" i="16"/>
  <c r="I19" i="16"/>
  <c r="F19" i="16"/>
  <c r="D19" i="16"/>
  <c r="U18" i="16"/>
  <c r="R18" i="16"/>
  <c r="M18" i="16"/>
  <c r="K18" i="16"/>
  <c r="I18" i="16"/>
  <c r="F18" i="16"/>
  <c r="D18" i="16"/>
  <c r="O18" i="16" s="1"/>
  <c r="U17" i="16"/>
  <c r="R17" i="16"/>
  <c r="M17" i="16"/>
  <c r="K17" i="16"/>
  <c r="I17" i="16"/>
  <c r="F17" i="16"/>
  <c r="D17" i="16"/>
  <c r="U16" i="16"/>
  <c r="R16" i="16"/>
  <c r="M16" i="16"/>
  <c r="K16" i="16"/>
  <c r="I16" i="16"/>
  <c r="F16" i="16"/>
  <c r="D16" i="16"/>
  <c r="U15" i="16"/>
  <c r="R15" i="16"/>
  <c r="M15" i="16"/>
  <c r="K15" i="16"/>
  <c r="I15" i="16"/>
  <c r="F15" i="16"/>
  <c r="D15" i="16"/>
  <c r="U14" i="16"/>
  <c r="R14" i="16"/>
  <c r="M14" i="16"/>
  <c r="K14" i="16"/>
  <c r="I14" i="16"/>
  <c r="F14" i="16"/>
  <c r="D14" i="16"/>
  <c r="O14" i="16" s="1"/>
  <c r="U13" i="16"/>
  <c r="R13" i="16"/>
  <c r="M13" i="16"/>
  <c r="K13" i="16"/>
  <c r="I13" i="16"/>
  <c r="F13" i="16"/>
  <c r="D13" i="16"/>
  <c r="U12" i="16"/>
  <c r="R12" i="16"/>
  <c r="M12" i="16"/>
  <c r="K12" i="16"/>
  <c r="I12" i="16"/>
  <c r="F12" i="16"/>
  <c r="D12" i="16"/>
  <c r="A4" i="16"/>
  <c r="D77" i="15"/>
  <c r="C77" i="15"/>
  <c r="B77" i="15"/>
  <c r="B76" i="15"/>
  <c r="D72" i="15"/>
  <c r="C72" i="15"/>
  <c r="B72" i="15"/>
  <c r="B71" i="15"/>
  <c r="C49" i="15"/>
  <c r="H48" i="15"/>
  <c r="I30" i="110" s="1"/>
  <c r="E48" i="15"/>
  <c r="H23" i="44" s="1"/>
  <c r="C48" i="15"/>
  <c r="D46" i="15" s="1"/>
  <c r="U46" i="15"/>
  <c r="R46" i="15"/>
  <c r="M46" i="15"/>
  <c r="K46" i="15"/>
  <c r="I46" i="15"/>
  <c r="F46" i="15"/>
  <c r="R45" i="15"/>
  <c r="M45" i="15"/>
  <c r="K45" i="15"/>
  <c r="I45" i="15"/>
  <c r="F45" i="15"/>
  <c r="R44" i="15"/>
  <c r="M44" i="15"/>
  <c r="K44" i="15"/>
  <c r="I44" i="15"/>
  <c r="J44" i="15" s="1"/>
  <c r="F44" i="15"/>
  <c r="D44" i="15"/>
  <c r="Q44" i="15" s="1"/>
  <c r="R43" i="15"/>
  <c r="M43" i="15"/>
  <c r="K43" i="15"/>
  <c r="I43" i="15"/>
  <c r="F43" i="15"/>
  <c r="D43" i="15"/>
  <c r="Q43" i="15" s="1"/>
  <c r="R42" i="15"/>
  <c r="M42" i="15"/>
  <c r="K42" i="15"/>
  <c r="I42" i="15"/>
  <c r="F42" i="15"/>
  <c r="D42" i="15"/>
  <c r="Q42" i="15" s="1"/>
  <c r="U41" i="15"/>
  <c r="R41" i="15"/>
  <c r="M41" i="15"/>
  <c r="K41" i="15"/>
  <c r="I41" i="15"/>
  <c r="F41" i="15"/>
  <c r="D41" i="15"/>
  <c r="U40" i="15"/>
  <c r="R40" i="15"/>
  <c r="M40" i="15"/>
  <c r="K40" i="15"/>
  <c r="I40" i="15"/>
  <c r="F40" i="15"/>
  <c r="D40" i="15"/>
  <c r="U39" i="15"/>
  <c r="R39" i="15"/>
  <c r="M39" i="15"/>
  <c r="K39" i="15"/>
  <c r="I39" i="15"/>
  <c r="F39" i="15"/>
  <c r="D39" i="15"/>
  <c r="O39" i="15" s="1"/>
  <c r="U38" i="15"/>
  <c r="R38" i="15"/>
  <c r="M38" i="15"/>
  <c r="K38" i="15"/>
  <c r="I38" i="15"/>
  <c r="J38" i="15" s="1"/>
  <c r="F38" i="15"/>
  <c r="D38" i="15"/>
  <c r="Q38" i="15" s="1"/>
  <c r="U37" i="15"/>
  <c r="R37" i="15"/>
  <c r="M37" i="15"/>
  <c r="K37" i="15"/>
  <c r="I37" i="15"/>
  <c r="F37" i="15"/>
  <c r="G37" i="15" s="1"/>
  <c r="D37" i="15"/>
  <c r="Q37" i="15" s="1"/>
  <c r="U36" i="15"/>
  <c r="R36" i="15"/>
  <c r="M36" i="15"/>
  <c r="K36" i="15"/>
  <c r="I36" i="15"/>
  <c r="F36" i="15"/>
  <c r="D36" i="15"/>
  <c r="U35" i="15"/>
  <c r="R35" i="15"/>
  <c r="M35" i="15"/>
  <c r="K35" i="15"/>
  <c r="I35" i="15"/>
  <c r="F35" i="15"/>
  <c r="D35" i="15"/>
  <c r="U34" i="15"/>
  <c r="R34" i="15"/>
  <c r="M34" i="15"/>
  <c r="K34" i="15"/>
  <c r="I34" i="15"/>
  <c r="F34" i="15"/>
  <c r="D34" i="15"/>
  <c r="U33" i="15"/>
  <c r="R33" i="15"/>
  <c r="M33" i="15"/>
  <c r="K33" i="15"/>
  <c r="I33" i="15"/>
  <c r="F33" i="15"/>
  <c r="D33" i="15"/>
  <c r="Q33" i="15" s="1"/>
  <c r="U32" i="15"/>
  <c r="R32" i="15"/>
  <c r="Q32" i="15"/>
  <c r="M32" i="15"/>
  <c r="K32" i="15"/>
  <c r="I32" i="15"/>
  <c r="F32" i="15"/>
  <c r="D32" i="15"/>
  <c r="O32" i="15" s="1"/>
  <c r="U31" i="15"/>
  <c r="R31" i="15"/>
  <c r="M31" i="15"/>
  <c r="K31" i="15"/>
  <c r="I31" i="15"/>
  <c r="F31" i="15"/>
  <c r="D31" i="15"/>
  <c r="Q31" i="15" s="1"/>
  <c r="U30" i="15"/>
  <c r="R30" i="15"/>
  <c r="M30" i="15"/>
  <c r="K30" i="15"/>
  <c r="I30" i="15"/>
  <c r="F30" i="15"/>
  <c r="D30" i="15"/>
  <c r="Q30" i="15" s="1"/>
  <c r="U29" i="15"/>
  <c r="R29" i="15"/>
  <c r="O29" i="15"/>
  <c r="M29" i="15"/>
  <c r="K29" i="15"/>
  <c r="I29" i="15"/>
  <c r="F29" i="15"/>
  <c r="D29" i="15"/>
  <c r="Q29" i="15" s="1"/>
  <c r="U28" i="15"/>
  <c r="R28" i="15"/>
  <c r="Q28" i="15"/>
  <c r="M28" i="15"/>
  <c r="K28" i="15"/>
  <c r="I28" i="15"/>
  <c r="F28" i="15"/>
  <c r="G28" i="15" s="1"/>
  <c r="D28" i="15"/>
  <c r="O28" i="15" s="1"/>
  <c r="U27" i="15"/>
  <c r="R27" i="15"/>
  <c r="O27" i="15"/>
  <c r="M27" i="15"/>
  <c r="K27" i="15"/>
  <c r="I27" i="15"/>
  <c r="F27" i="15"/>
  <c r="D27" i="15"/>
  <c r="Q27" i="15" s="1"/>
  <c r="U26" i="15"/>
  <c r="R26" i="15"/>
  <c r="M26" i="15"/>
  <c r="K26" i="15"/>
  <c r="I26" i="15"/>
  <c r="F26" i="15"/>
  <c r="D26" i="15"/>
  <c r="Q26" i="15" s="1"/>
  <c r="U25" i="15"/>
  <c r="R25" i="15"/>
  <c r="M25" i="15"/>
  <c r="K25" i="15"/>
  <c r="I25" i="15"/>
  <c r="F25" i="15"/>
  <c r="U24" i="15"/>
  <c r="R24" i="15"/>
  <c r="M24" i="15"/>
  <c r="K24" i="15"/>
  <c r="I24" i="15"/>
  <c r="J24" i="15" s="1"/>
  <c r="F24" i="15"/>
  <c r="D24" i="15"/>
  <c r="Q24" i="15" s="1"/>
  <c r="U23" i="15"/>
  <c r="R23" i="15"/>
  <c r="M23" i="15"/>
  <c r="K23" i="15"/>
  <c r="I23" i="15"/>
  <c r="F23" i="15"/>
  <c r="U22" i="15"/>
  <c r="R22" i="15"/>
  <c r="M22" i="15"/>
  <c r="K22" i="15"/>
  <c r="I22" i="15"/>
  <c r="F22" i="15"/>
  <c r="D22" i="15"/>
  <c r="Q22" i="15" s="1"/>
  <c r="U21" i="15"/>
  <c r="R21" i="15"/>
  <c r="M21" i="15"/>
  <c r="K21" i="15"/>
  <c r="I21" i="15"/>
  <c r="F21" i="15"/>
  <c r="D21" i="15"/>
  <c r="Q21" i="15" s="1"/>
  <c r="U20" i="15"/>
  <c r="R20" i="15"/>
  <c r="M20" i="15"/>
  <c r="K20" i="15"/>
  <c r="I20" i="15"/>
  <c r="F20" i="15"/>
  <c r="G20" i="15" s="1"/>
  <c r="D20" i="15"/>
  <c r="Q20" i="15" s="1"/>
  <c r="U19" i="15"/>
  <c r="R19" i="15"/>
  <c r="O19" i="15"/>
  <c r="M19" i="15"/>
  <c r="K19" i="15"/>
  <c r="I19" i="15"/>
  <c r="F19" i="15"/>
  <c r="G19" i="15" s="1"/>
  <c r="D19" i="15"/>
  <c r="Q19" i="15" s="1"/>
  <c r="U18" i="15"/>
  <c r="R18" i="15"/>
  <c r="O18" i="15"/>
  <c r="M18" i="15"/>
  <c r="K18" i="15"/>
  <c r="I18" i="15"/>
  <c r="F18" i="15"/>
  <c r="G18" i="15" s="1"/>
  <c r="D18" i="15"/>
  <c r="Q18" i="15" s="1"/>
  <c r="U17" i="15"/>
  <c r="R17" i="15"/>
  <c r="M17" i="15"/>
  <c r="K17" i="15"/>
  <c r="I17" i="15"/>
  <c r="F17" i="15"/>
  <c r="D17" i="15"/>
  <c r="Q17" i="15" s="1"/>
  <c r="U16" i="15"/>
  <c r="R16" i="15"/>
  <c r="M16" i="15"/>
  <c r="K16" i="15"/>
  <c r="I16" i="15"/>
  <c r="F16" i="15"/>
  <c r="G16" i="15" s="1"/>
  <c r="D16" i="15"/>
  <c r="Q16" i="15" s="1"/>
  <c r="U15" i="15"/>
  <c r="R15" i="15"/>
  <c r="M15" i="15"/>
  <c r="K15" i="15"/>
  <c r="I15" i="15"/>
  <c r="J15" i="15" s="1"/>
  <c r="F15" i="15"/>
  <c r="D15" i="15"/>
  <c r="Q15" i="15" s="1"/>
  <c r="U14" i="15"/>
  <c r="R14" i="15"/>
  <c r="M14" i="15"/>
  <c r="K14" i="15"/>
  <c r="I14" i="15"/>
  <c r="F14" i="15"/>
  <c r="G14" i="15" s="1"/>
  <c r="D14" i="15"/>
  <c r="Q14" i="15" s="1"/>
  <c r="U13" i="15"/>
  <c r="R13" i="15"/>
  <c r="O13" i="15"/>
  <c r="M13" i="15"/>
  <c r="K13" i="15"/>
  <c r="I13" i="15"/>
  <c r="F13" i="15"/>
  <c r="D13" i="15"/>
  <c r="Q13" i="15" s="1"/>
  <c r="U12" i="15"/>
  <c r="R12" i="15"/>
  <c r="M12" i="15"/>
  <c r="K12" i="15"/>
  <c r="I12" i="15"/>
  <c r="F12" i="15"/>
  <c r="D12" i="15"/>
  <c r="A4" i="15"/>
  <c r="D90" i="14"/>
  <c r="C90" i="14"/>
  <c r="B90" i="14"/>
  <c r="B89" i="14"/>
  <c r="D85" i="14"/>
  <c r="C85" i="14"/>
  <c r="B85" i="14"/>
  <c r="B84" i="14"/>
  <c r="C61" i="14"/>
  <c r="H60" i="14"/>
  <c r="I28" i="120" s="1"/>
  <c r="E60" i="14"/>
  <c r="H22" i="44" s="1"/>
  <c r="C60" i="14"/>
  <c r="R58" i="14"/>
  <c r="M58" i="14"/>
  <c r="K58" i="14"/>
  <c r="I58" i="14"/>
  <c r="F58" i="14"/>
  <c r="R57" i="14"/>
  <c r="M57" i="14"/>
  <c r="K57" i="14"/>
  <c r="I57" i="14"/>
  <c r="F57" i="14"/>
  <c r="R56" i="14"/>
  <c r="M56" i="14"/>
  <c r="K56" i="14"/>
  <c r="I56" i="14"/>
  <c r="F56" i="14"/>
  <c r="R55" i="14"/>
  <c r="M55" i="14"/>
  <c r="K55" i="14"/>
  <c r="I55" i="14"/>
  <c r="F55" i="14"/>
  <c r="R54" i="14"/>
  <c r="M54" i="14"/>
  <c r="K54" i="14"/>
  <c r="I54" i="14"/>
  <c r="F54" i="14"/>
  <c r="R53" i="14"/>
  <c r="M53" i="14"/>
  <c r="K53" i="14"/>
  <c r="I53" i="14"/>
  <c r="F53" i="14"/>
  <c r="R52" i="14"/>
  <c r="M52" i="14"/>
  <c r="K52" i="14"/>
  <c r="I52" i="14"/>
  <c r="F52" i="14"/>
  <c r="R51" i="14"/>
  <c r="M51" i="14"/>
  <c r="K51" i="14"/>
  <c r="I51" i="14"/>
  <c r="F51" i="14"/>
  <c r="R50" i="14"/>
  <c r="M50" i="14"/>
  <c r="K50" i="14"/>
  <c r="I50" i="14"/>
  <c r="F50" i="14"/>
  <c r="R49" i="14"/>
  <c r="M49" i="14"/>
  <c r="K49" i="14"/>
  <c r="I49" i="14"/>
  <c r="F49" i="14"/>
  <c r="R48" i="14"/>
  <c r="M48" i="14"/>
  <c r="K48" i="14"/>
  <c r="I48" i="14"/>
  <c r="F48" i="14"/>
  <c r="R47" i="14"/>
  <c r="M47" i="14"/>
  <c r="K47" i="14"/>
  <c r="I47" i="14"/>
  <c r="F47" i="14"/>
  <c r="R46" i="14"/>
  <c r="M46" i="14"/>
  <c r="K46" i="14"/>
  <c r="I46" i="14"/>
  <c r="F46" i="14"/>
  <c r="R45" i="14"/>
  <c r="M45" i="14"/>
  <c r="K45" i="14"/>
  <c r="I45" i="14"/>
  <c r="F45" i="14"/>
  <c r="D45" i="14"/>
  <c r="R44" i="14"/>
  <c r="M44" i="14"/>
  <c r="K44" i="14"/>
  <c r="I44" i="14"/>
  <c r="F44" i="14"/>
  <c r="D44" i="14"/>
  <c r="Q44" i="14" s="1"/>
  <c r="R43" i="14"/>
  <c r="Q43" i="14"/>
  <c r="M43" i="14"/>
  <c r="K43" i="14"/>
  <c r="I43" i="14"/>
  <c r="F43" i="14"/>
  <c r="D43" i="14"/>
  <c r="O43" i="14" s="1"/>
  <c r="U42" i="14"/>
  <c r="R42" i="14"/>
  <c r="M42" i="14"/>
  <c r="K42" i="14"/>
  <c r="I42" i="14"/>
  <c r="F42" i="14"/>
  <c r="U41" i="14"/>
  <c r="R41" i="14"/>
  <c r="M41" i="14"/>
  <c r="K41" i="14"/>
  <c r="I41" i="14"/>
  <c r="F41" i="14"/>
  <c r="D41" i="14"/>
  <c r="U40" i="14"/>
  <c r="R40" i="14"/>
  <c r="M40" i="14"/>
  <c r="K40" i="14"/>
  <c r="I40" i="14"/>
  <c r="F40" i="14"/>
  <c r="D40" i="14"/>
  <c r="U39" i="14"/>
  <c r="R39" i="14"/>
  <c r="M39" i="14"/>
  <c r="K39" i="14"/>
  <c r="I39" i="14"/>
  <c r="F39" i="14"/>
  <c r="G39" i="14" s="1"/>
  <c r="D39" i="14"/>
  <c r="U38" i="14"/>
  <c r="R38" i="14"/>
  <c r="M38" i="14"/>
  <c r="K38" i="14"/>
  <c r="I38" i="14"/>
  <c r="F38" i="14"/>
  <c r="D38" i="14"/>
  <c r="Q38" i="14" s="1"/>
  <c r="U37" i="14"/>
  <c r="R37" i="14"/>
  <c r="M37" i="14"/>
  <c r="K37" i="14"/>
  <c r="I37" i="14"/>
  <c r="F37" i="14"/>
  <c r="D37" i="14"/>
  <c r="O37" i="14" s="1"/>
  <c r="U36" i="14"/>
  <c r="R36" i="14"/>
  <c r="M36" i="14"/>
  <c r="K36" i="14"/>
  <c r="I36" i="14"/>
  <c r="F36" i="14"/>
  <c r="U35" i="14"/>
  <c r="R35" i="14"/>
  <c r="M35" i="14"/>
  <c r="K35" i="14"/>
  <c r="I35" i="14"/>
  <c r="F35" i="14"/>
  <c r="D35" i="14"/>
  <c r="Q35" i="14" s="1"/>
  <c r="U34" i="14"/>
  <c r="R34" i="14"/>
  <c r="M34" i="14"/>
  <c r="K34" i="14"/>
  <c r="I34" i="14"/>
  <c r="F34" i="14"/>
  <c r="U33" i="14"/>
  <c r="R33" i="14"/>
  <c r="M33" i="14"/>
  <c r="K33" i="14"/>
  <c r="I33" i="14"/>
  <c r="F33" i="14"/>
  <c r="G33" i="14" s="1"/>
  <c r="D33" i="14"/>
  <c r="Q33" i="14" s="1"/>
  <c r="U32" i="14"/>
  <c r="R32" i="14"/>
  <c r="M32" i="14"/>
  <c r="K32" i="14"/>
  <c r="I32" i="14"/>
  <c r="F32" i="14"/>
  <c r="D32" i="14"/>
  <c r="Q32" i="14" s="1"/>
  <c r="U31" i="14"/>
  <c r="R31" i="14"/>
  <c r="M31" i="14"/>
  <c r="K31" i="14"/>
  <c r="I31" i="14"/>
  <c r="F31" i="14"/>
  <c r="D31" i="14"/>
  <c r="Q31" i="14" s="1"/>
  <c r="U30" i="14"/>
  <c r="R30" i="14"/>
  <c r="M30" i="14"/>
  <c r="K30" i="14"/>
  <c r="I30" i="14"/>
  <c r="F30" i="14"/>
  <c r="D30" i="14"/>
  <c r="Q30" i="14" s="1"/>
  <c r="U29" i="14"/>
  <c r="R29" i="14"/>
  <c r="M29" i="14"/>
  <c r="K29" i="14"/>
  <c r="I29" i="14"/>
  <c r="F29" i="14"/>
  <c r="D29" i="14"/>
  <c r="O29" i="14" s="1"/>
  <c r="U28" i="14"/>
  <c r="R28" i="14"/>
  <c r="M28" i="14"/>
  <c r="K28" i="14"/>
  <c r="I28" i="14"/>
  <c r="F28" i="14"/>
  <c r="D28" i="14"/>
  <c r="O28" i="14" s="1"/>
  <c r="U27" i="14"/>
  <c r="R27" i="14"/>
  <c r="O27" i="14"/>
  <c r="M27" i="14"/>
  <c r="K27" i="14"/>
  <c r="I27" i="14"/>
  <c r="F27" i="14"/>
  <c r="D27" i="14"/>
  <c r="Q27" i="14" s="1"/>
  <c r="U26" i="14"/>
  <c r="R26" i="14"/>
  <c r="O26" i="14"/>
  <c r="M26" i="14"/>
  <c r="K26" i="14"/>
  <c r="I26" i="14"/>
  <c r="F26" i="14"/>
  <c r="D26" i="14"/>
  <c r="Q26" i="14" s="1"/>
  <c r="U25" i="14"/>
  <c r="R25" i="14"/>
  <c r="M25" i="14"/>
  <c r="K25" i="14"/>
  <c r="I25" i="14"/>
  <c r="F25" i="14"/>
  <c r="U24" i="14"/>
  <c r="R24" i="14"/>
  <c r="M24" i="14"/>
  <c r="K24" i="14"/>
  <c r="I24" i="14"/>
  <c r="F24" i="14"/>
  <c r="G24" i="14" s="1"/>
  <c r="D24" i="14"/>
  <c r="Q24" i="14" s="1"/>
  <c r="U23" i="14"/>
  <c r="R23" i="14"/>
  <c r="M23" i="14"/>
  <c r="K23" i="14"/>
  <c r="I23" i="14"/>
  <c r="F23" i="14"/>
  <c r="G23" i="14" s="1"/>
  <c r="D23" i="14"/>
  <c r="O23" i="14" s="1"/>
  <c r="U22" i="14"/>
  <c r="R22" i="14"/>
  <c r="M22" i="14"/>
  <c r="K22" i="14"/>
  <c r="I22" i="14"/>
  <c r="F22" i="14"/>
  <c r="U21" i="14"/>
  <c r="R21" i="14"/>
  <c r="M21" i="14"/>
  <c r="K21" i="14"/>
  <c r="I21" i="14"/>
  <c r="F21" i="14"/>
  <c r="U20" i="14"/>
  <c r="R20" i="14"/>
  <c r="M20" i="14"/>
  <c r="K20" i="14"/>
  <c r="I20" i="14"/>
  <c r="F20" i="14"/>
  <c r="U19" i="14"/>
  <c r="R19" i="14"/>
  <c r="M19" i="14"/>
  <c r="K19" i="14"/>
  <c r="I19" i="14"/>
  <c r="F19" i="14"/>
  <c r="U18" i="14"/>
  <c r="R18" i="14"/>
  <c r="M18" i="14"/>
  <c r="K18" i="14"/>
  <c r="I18" i="14"/>
  <c r="F18" i="14"/>
  <c r="U17" i="14"/>
  <c r="R17" i="14"/>
  <c r="Q17" i="14"/>
  <c r="O17" i="14"/>
  <c r="M17" i="14"/>
  <c r="K17" i="14"/>
  <c r="I17" i="14"/>
  <c r="F17" i="14"/>
  <c r="D17" i="14"/>
  <c r="U16" i="14"/>
  <c r="R16" i="14"/>
  <c r="Q16" i="14"/>
  <c r="O16" i="14"/>
  <c r="M16" i="14"/>
  <c r="K16" i="14"/>
  <c r="I16" i="14"/>
  <c r="F16" i="14"/>
  <c r="G16" i="14" s="1"/>
  <c r="D16" i="14"/>
  <c r="U15" i="14"/>
  <c r="R15" i="14"/>
  <c r="Q15" i="14"/>
  <c r="M15" i="14"/>
  <c r="K15" i="14"/>
  <c r="I15" i="14"/>
  <c r="F15" i="14"/>
  <c r="G15" i="14" s="1"/>
  <c r="D15" i="14"/>
  <c r="O15" i="14" s="1"/>
  <c r="U14" i="14"/>
  <c r="R14" i="14"/>
  <c r="O14" i="14"/>
  <c r="M14" i="14"/>
  <c r="K14" i="14"/>
  <c r="I14" i="14"/>
  <c r="F14" i="14"/>
  <c r="G14" i="14" s="1"/>
  <c r="D14" i="14"/>
  <c r="Q14" i="14" s="1"/>
  <c r="U13" i="14"/>
  <c r="R13" i="14"/>
  <c r="Q13" i="14"/>
  <c r="M13" i="14"/>
  <c r="K13" i="14"/>
  <c r="I13" i="14"/>
  <c r="F13" i="14"/>
  <c r="G13" i="14" s="1"/>
  <c r="D13" i="14"/>
  <c r="O13" i="14" s="1"/>
  <c r="U12" i="14"/>
  <c r="R12" i="14"/>
  <c r="M12" i="14"/>
  <c r="K12" i="14"/>
  <c r="I12" i="14"/>
  <c r="F12" i="14"/>
  <c r="A4" i="14"/>
  <c r="D105" i="13"/>
  <c r="C105" i="13"/>
  <c r="B105" i="13"/>
  <c r="B104" i="13"/>
  <c r="D100" i="13"/>
  <c r="C100" i="13"/>
  <c r="B100" i="13"/>
  <c r="B99" i="13"/>
  <c r="C79" i="13"/>
  <c r="H78" i="13"/>
  <c r="I28" i="110" s="1"/>
  <c r="E78" i="13"/>
  <c r="H21" i="44" s="1"/>
  <c r="C78" i="13"/>
  <c r="D60" i="13" s="1"/>
  <c r="Q60" i="13" s="1"/>
  <c r="U76" i="13"/>
  <c r="R76" i="13"/>
  <c r="M76" i="13"/>
  <c r="K76" i="13"/>
  <c r="I76" i="13"/>
  <c r="F76" i="13"/>
  <c r="U75" i="13"/>
  <c r="R75" i="13"/>
  <c r="M75" i="13"/>
  <c r="K75" i="13"/>
  <c r="I75" i="13"/>
  <c r="F75" i="13"/>
  <c r="R74" i="13"/>
  <c r="M74" i="13"/>
  <c r="K74" i="13"/>
  <c r="I74" i="13"/>
  <c r="F74" i="13"/>
  <c r="R73" i="13"/>
  <c r="M73" i="13"/>
  <c r="K73" i="13"/>
  <c r="I73" i="13"/>
  <c r="F73" i="13"/>
  <c r="R72" i="13"/>
  <c r="M72" i="13"/>
  <c r="K72" i="13"/>
  <c r="I72" i="13"/>
  <c r="F72" i="13"/>
  <c r="R71" i="13"/>
  <c r="M71" i="13"/>
  <c r="K71" i="13"/>
  <c r="I71" i="13"/>
  <c r="F71" i="13"/>
  <c r="R70" i="13"/>
  <c r="M70" i="13"/>
  <c r="K70" i="13"/>
  <c r="I70" i="13"/>
  <c r="F70" i="13"/>
  <c r="U69" i="13"/>
  <c r="R69" i="13"/>
  <c r="M69" i="13"/>
  <c r="K69" i="13"/>
  <c r="I69" i="13"/>
  <c r="F69" i="13"/>
  <c r="R68" i="13"/>
  <c r="M68" i="13"/>
  <c r="K68" i="13"/>
  <c r="I68" i="13"/>
  <c r="F68" i="13"/>
  <c r="R67" i="13"/>
  <c r="M67" i="13"/>
  <c r="K67" i="13"/>
  <c r="I67" i="13"/>
  <c r="F67" i="13"/>
  <c r="R66" i="13"/>
  <c r="M66" i="13"/>
  <c r="K66" i="13"/>
  <c r="I66" i="13"/>
  <c r="F66" i="13"/>
  <c r="R65" i="13"/>
  <c r="M65" i="13"/>
  <c r="K65" i="13"/>
  <c r="I65" i="13"/>
  <c r="F65" i="13"/>
  <c r="D65" i="13"/>
  <c r="Q65" i="13" s="1"/>
  <c r="R64" i="13"/>
  <c r="M64" i="13"/>
  <c r="K64" i="13"/>
  <c r="I64" i="13"/>
  <c r="F64" i="13"/>
  <c r="R63" i="13"/>
  <c r="M63" i="13"/>
  <c r="K63" i="13"/>
  <c r="I63" i="13"/>
  <c r="F63" i="13"/>
  <c r="R62" i="13"/>
  <c r="M62" i="13"/>
  <c r="K62" i="13"/>
  <c r="I62" i="13"/>
  <c r="F62" i="13"/>
  <c r="R61" i="13"/>
  <c r="M61" i="13"/>
  <c r="K61" i="13"/>
  <c r="I61" i="13"/>
  <c r="F61" i="13"/>
  <c r="R60" i="13"/>
  <c r="M60" i="13"/>
  <c r="K60" i="13"/>
  <c r="I60" i="13"/>
  <c r="F60" i="13"/>
  <c r="R59" i="13"/>
  <c r="M59" i="13"/>
  <c r="K59" i="13"/>
  <c r="I59" i="13"/>
  <c r="F59" i="13"/>
  <c r="R58" i="13"/>
  <c r="M58" i="13"/>
  <c r="K58" i="13"/>
  <c r="I58" i="13"/>
  <c r="F58" i="13"/>
  <c r="U57" i="13"/>
  <c r="R57" i="13"/>
  <c r="M57" i="13"/>
  <c r="K57" i="13"/>
  <c r="I57" i="13"/>
  <c r="F57" i="13"/>
  <c r="U56" i="13"/>
  <c r="R56" i="13"/>
  <c r="M56" i="13"/>
  <c r="K56" i="13"/>
  <c r="I56" i="13"/>
  <c r="F56" i="13"/>
  <c r="D56" i="13"/>
  <c r="Q56" i="13" s="1"/>
  <c r="U55" i="13"/>
  <c r="R55" i="13"/>
  <c r="M55" i="13"/>
  <c r="K55" i="13"/>
  <c r="I55" i="13"/>
  <c r="F55" i="13"/>
  <c r="D55" i="13"/>
  <c r="Q55" i="13" s="1"/>
  <c r="U54" i="13"/>
  <c r="R54" i="13"/>
  <c r="M54" i="13"/>
  <c r="K54" i="13"/>
  <c r="I54" i="13"/>
  <c r="F54" i="13"/>
  <c r="D54" i="13"/>
  <c r="U53" i="13"/>
  <c r="R53" i="13"/>
  <c r="M53" i="13"/>
  <c r="K53" i="13"/>
  <c r="I53" i="13"/>
  <c r="F53" i="13"/>
  <c r="U52" i="13"/>
  <c r="R52" i="13"/>
  <c r="M52" i="13"/>
  <c r="K52" i="13"/>
  <c r="I52" i="13"/>
  <c r="F52" i="13"/>
  <c r="U51" i="13"/>
  <c r="R51" i="13"/>
  <c r="M51" i="13"/>
  <c r="K51" i="13"/>
  <c r="I51" i="13"/>
  <c r="F51" i="13"/>
  <c r="U50" i="13"/>
  <c r="R50" i="13"/>
  <c r="M50" i="13"/>
  <c r="K50" i="13"/>
  <c r="I50" i="13"/>
  <c r="F50" i="13"/>
  <c r="D50" i="13"/>
  <c r="Q50" i="13" s="1"/>
  <c r="U49" i="13"/>
  <c r="R49" i="13"/>
  <c r="M49" i="13"/>
  <c r="K49" i="13"/>
  <c r="I49" i="13"/>
  <c r="F49" i="13"/>
  <c r="D49" i="13"/>
  <c r="Q49" i="13" s="1"/>
  <c r="U48" i="13"/>
  <c r="R48" i="13"/>
  <c r="M48" i="13"/>
  <c r="K48" i="13"/>
  <c r="I48" i="13"/>
  <c r="F48" i="13"/>
  <c r="D48" i="13"/>
  <c r="O48" i="13" s="1"/>
  <c r="U47" i="13"/>
  <c r="R47" i="13"/>
  <c r="M47" i="13"/>
  <c r="K47" i="13"/>
  <c r="I47" i="13"/>
  <c r="F47" i="13"/>
  <c r="U46" i="13"/>
  <c r="R46" i="13"/>
  <c r="M46" i="13"/>
  <c r="K46" i="13"/>
  <c r="I46" i="13"/>
  <c r="F46" i="13"/>
  <c r="U45" i="13"/>
  <c r="R45" i="13"/>
  <c r="M45" i="13"/>
  <c r="K45" i="13"/>
  <c r="I45" i="13"/>
  <c r="F45" i="13"/>
  <c r="U44" i="13"/>
  <c r="R44" i="13"/>
  <c r="M44" i="13"/>
  <c r="K44" i="13"/>
  <c r="I44" i="13"/>
  <c r="F44" i="13"/>
  <c r="U43" i="13"/>
  <c r="R43" i="13"/>
  <c r="M43" i="13"/>
  <c r="K43" i="13"/>
  <c r="I43" i="13"/>
  <c r="F43" i="13"/>
  <c r="U42" i="13"/>
  <c r="R42" i="13"/>
  <c r="M42" i="13"/>
  <c r="K42" i="13"/>
  <c r="I42" i="13"/>
  <c r="F42" i="13"/>
  <c r="U41" i="13"/>
  <c r="R41" i="13"/>
  <c r="M41" i="13"/>
  <c r="K41" i="13"/>
  <c r="I41" i="13"/>
  <c r="F41" i="13"/>
  <c r="U40" i="13"/>
  <c r="R40" i="13"/>
  <c r="M40" i="13"/>
  <c r="K40" i="13"/>
  <c r="I40" i="13"/>
  <c r="F40" i="13"/>
  <c r="U39" i="13"/>
  <c r="R39" i="13"/>
  <c r="M39" i="13"/>
  <c r="K39" i="13"/>
  <c r="I39" i="13"/>
  <c r="F39" i="13"/>
  <c r="U38" i="13"/>
  <c r="R38" i="13"/>
  <c r="M38" i="13"/>
  <c r="K38" i="13"/>
  <c r="I38" i="13"/>
  <c r="F38" i="13"/>
  <c r="U37" i="13"/>
  <c r="R37" i="13"/>
  <c r="M37" i="13"/>
  <c r="K37" i="13"/>
  <c r="I37" i="13"/>
  <c r="F37" i="13"/>
  <c r="U36" i="13"/>
  <c r="R36" i="13"/>
  <c r="M36" i="13"/>
  <c r="K36" i="13"/>
  <c r="I36" i="13"/>
  <c r="F36" i="13"/>
  <c r="D36" i="13"/>
  <c r="Q36" i="13" s="1"/>
  <c r="U35" i="13"/>
  <c r="R35" i="13"/>
  <c r="M35" i="13"/>
  <c r="K35" i="13"/>
  <c r="I35" i="13"/>
  <c r="F35" i="13"/>
  <c r="U34" i="13"/>
  <c r="R34" i="13"/>
  <c r="M34" i="13"/>
  <c r="K34" i="13"/>
  <c r="I34" i="13"/>
  <c r="F34" i="13"/>
  <c r="U33" i="13"/>
  <c r="R33" i="13"/>
  <c r="M33" i="13"/>
  <c r="K33" i="13"/>
  <c r="I33" i="13"/>
  <c r="F33" i="13"/>
  <c r="U32" i="13"/>
  <c r="R32" i="13"/>
  <c r="M32" i="13"/>
  <c r="K32" i="13"/>
  <c r="I32" i="13"/>
  <c r="F32" i="13"/>
  <c r="U31" i="13"/>
  <c r="R31" i="13"/>
  <c r="M31" i="13"/>
  <c r="K31" i="13"/>
  <c r="I31" i="13"/>
  <c r="F31" i="13"/>
  <c r="U30" i="13"/>
  <c r="R30" i="13"/>
  <c r="M30" i="13"/>
  <c r="K30" i="13"/>
  <c r="I30" i="13"/>
  <c r="F30" i="13"/>
  <c r="U29" i="13"/>
  <c r="R29" i="13"/>
  <c r="M29" i="13"/>
  <c r="K29" i="13"/>
  <c r="I29" i="13"/>
  <c r="F29" i="13"/>
  <c r="U28" i="13"/>
  <c r="R28" i="13"/>
  <c r="M28" i="13"/>
  <c r="K28" i="13"/>
  <c r="I28" i="13"/>
  <c r="F28" i="13"/>
  <c r="U27" i="13"/>
  <c r="R27" i="13"/>
  <c r="M27" i="13"/>
  <c r="K27" i="13"/>
  <c r="I27" i="13"/>
  <c r="F27" i="13"/>
  <c r="U26" i="13"/>
  <c r="R26" i="13"/>
  <c r="M26" i="13"/>
  <c r="K26" i="13"/>
  <c r="I26" i="13"/>
  <c r="F26" i="13"/>
  <c r="U25" i="13"/>
  <c r="R25" i="13"/>
  <c r="M25" i="13"/>
  <c r="K25" i="13"/>
  <c r="I25" i="13"/>
  <c r="F25" i="13"/>
  <c r="U24" i="13"/>
  <c r="R24" i="13"/>
  <c r="M24" i="13"/>
  <c r="K24" i="13"/>
  <c r="I24" i="13"/>
  <c r="F24" i="13"/>
  <c r="U23" i="13"/>
  <c r="R23" i="13"/>
  <c r="M23" i="13"/>
  <c r="K23" i="13"/>
  <c r="I23" i="13"/>
  <c r="F23" i="13"/>
  <c r="U22" i="13"/>
  <c r="R22" i="13"/>
  <c r="M22" i="13"/>
  <c r="K22" i="13"/>
  <c r="I22" i="13"/>
  <c r="F22" i="13"/>
  <c r="D22" i="13"/>
  <c r="Q22" i="13" s="1"/>
  <c r="U21" i="13"/>
  <c r="R21" i="13"/>
  <c r="M21" i="13"/>
  <c r="K21" i="13"/>
  <c r="I21" i="13"/>
  <c r="F21" i="13"/>
  <c r="D21" i="13"/>
  <c r="Q21" i="13" s="1"/>
  <c r="U20" i="13"/>
  <c r="R20" i="13"/>
  <c r="M20" i="13"/>
  <c r="K20" i="13"/>
  <c r="I20" i="13"/>
  <c r="F20" i="13"/>
  <c r="U19" i="13"/>
  <c r="R19" i="13"/>
  <c r="M19" i="13"/>
  <c r="K19" i="13"/>
  <c r="I19" i="13"/>
  <c r="F19" i="13"/>
  <c r="U18" i="13"/>
  <c r="R18" i="13"/>
  <c r="M18" i="13"/>
  <c r="K18" i="13"/>
  <c r="I18" i="13"/>
  <c r="F18" i="13"/>
  <c r="U17" i="13"/>
  <c r="R17" i="13"/>
  <c r="M17" i="13"/>
  <c r="K17" i="13"/>
  <c r="I17" i="13"/>
  <c r="F17" i="13"/>
  <c r="U16" i="13"/>
  <c r="R16" i="13"/>
  <c r="M16" i="13"/>
  <c r="K16" i="13"/>
  <c r="I16" i="13"/>
  <c r="F16" i="13"/>
  <c r="U15" i="13"/>
  <c r="R15" i="13"/>
  <c r="M15" i="13"/>
  <c r="K15" i="13"/>
  <c r="I15" i="13"/>
  <c r="F15" i="13"/>
  <c r="U14" i="13"/>
  <c r="R14" i="13"/>
  <c r="M14" i="13"/>
  <c r="K14" i="13"/>
  <c r="I14" i="13"/>
  <c r="F14" i="13"/>
  <c r="U13" i="13"/>
  <c r="R13" i="13"/>
  <c r="M13" i="13"/>
  <c r="K13" i="13"/>
  <c r="I13" i="13"/>
  <c r="F13" i="13"/>
  <c r="U12" i="13"/>
  <c r="R12" i="13"/>
  <c r="M12" i="13"/>
  <c r="K12" i="13"/>
  <c r="I12" i="13"/>
  <c r="F12" i="13"/>
  <c r="A4" i="13"/>
  <c r="D81" i="12"/>
  <c r="C81" i="12"/>
  <c r="B81" i="12"/>
  <c r="D76" i="12"/>
  <c r="C76" i="12"/>
  <c r="B76" i="12"/>
  <c r="B75" i="12"/>
  <c r="B80" i="12" s="1"/>
  <c r="C51" i="12"/>
  <c r="C52" i="12" s="1"/>
  <c r="K50" i="12"/>
  <c r="U48" i="12"/>
  <c r="R48" i="12"/>
  <c r="M48" i="12"/>
  <c r="K48" i="12"/>
  <c r="I48" i="12"/>
  <c r="F48" i="12"/>
  <c r="D48" i="12"/>
  <c r="Q48" i="12" s="1"/>
  <c r="U47" i="12"/>
  <c r="R47" i="12"/>
  <c r="M47" i="12"/>
  <c r="K47" i="12"/>
  <c r="I47" i="12"/>
  <c r="F47" i="12"/>
  <c r="D47" i="12"/>
  <c r="Q47" i="12" s="1"/>
  <c r="U46" i="12"/>
  <c r="R46" i="12"/>
  <c r="M46" i="12"/>
  <c r="K46" i="12"/>
  <c r="I46" i="12"/>
  <c r="F46" i="12"/>
  <c r="D46" i="12"/>
  <c r="Q46" i="12" s="1"/>
  <c r="U45" i="12"/>
  <c r="R45" i="12"/>
  <c r="M45" i="12"/>
  <c r="K45" i="12"/>
  <c r="I45" i="12"/>
  <c r="F45" i="12"/>
  <c r="D45" i="12"/>
  <c r="Q45" i="12" s="1"/>
  <c r="U44" i="12"/>
  <c r="R44" i="12"/>
  <c r="M44" i="12"/>
  <c r="K44" i="12"/>
  <c r="D44" i="12"/>
  <c r="Q44" i="12" s="1"/>
  <c r="U43" i="12"/>
  <c r="R43" i="12"/>
  <c r="M43" i="12"/>
  <c r="K43" i="12"/>
  <c r="I43" i="12"/>
  <c r="F43" i="12"/>
  <c r="D43" i="12"/>
  <c r="Q43" i="12" s="1"/>
  <c r="U42" i="12"/>
  <c r="R42" i="12"/>
  <c r="Q42" i="12"/>
  <c r="M42" i="12"/>
  <c r="K42" i="12"/>
  <c r="I42" i="12"/>
  <c r="F42" i="12"/>
  <c r="D42" i="12"/>
  <c r="O42" i="12" s="1"/>
  <c r="U41" i="12"/>
  <c r="R41" i="12"/>
  <c r="M41" i="12"/>
  <c r="K41" i="12"/>
  <c r="I41" i="12"/>
  <c r="F41" i="12"/>
  <c r="D41" i="12"/>
  <c r="Q41" i="12" s="1"/>
  <c r="U40" i="12"/>
  <c r="R40" i="12"/>
  <c r="O40" i="12"/>
  <c r="M40" i="12"/>
  <c r="K40" i="12"/>
  <c r="I40" i="12"/>
  <c r="F40" i="12"/>
  <c r="G40" i="12" s="1"/>
  <c r="D40" i="12"/>
  <c r="Q40" i="12" s="1"/>
  <c r="U39" i="12"/>
  <c r="R39" i="12"/>
  <c r="M39" i="12"/>
  <c r="K39" i="12"/>
  <c r="I39" i="12"/>
  <c r="F39" i="12"/>
  <c r="D39" i="12"/>
  <c r="Q39" i="12" s="1"/>
  <c r="U38" i="12"/>
  <c r="R38" i="12"/>
  <c r="M38" i="12"/>
  <c r="K38" i="12"/>
  <c r="I38" i="12"/>
  <c r="F38" i="12"/>
  <c r="G38" i="12" s="1"/>
  <c r="D38" i="12"/>
  <c r="Q38" i="12" s="1"/>
  <c r="U37" i="12"/>
  <c r="R37" i="12"/>
  <c r="M37" i="12"/>
  <c r="K37" i="12"/>
  <c r="I37" i="12"/>
  <c r="F37" i="12"/>
  <c r="D37" i="12"/>
  <c r="O37" i="12" s="1"/>
  <c r="U36" i="12"/>
  <c r="R36" i="12"/>
  <c r="M36" i="12"/>
  <c r="K36" i="12"/>
  <c r="I36" i="12"/>
  <c r="F36" i="12"/>
  <c r="D36" i="12"/>
  <c r="Q36" i="12" s="1"/>
  <c r="U35" i="12"/>
  <c r="R35" i="12"/>
  <c r="M35" i="12"/>
  <c r="K35" i="12"/>
  <c r="I35" i="12"/>
  <c r="F35" i="12"/>
  <c r="D35" i="12"/>
  <c r="Q35" i="12" s="1"/>
  <c r="U34" i="12"/>
  <c r="R34" i="12"/>
  <c r="M34" i="12"/>
  <c r="K34" i="12"/>
  <c r="I34" i="12"/>
  <c r="F34" i="12"/>
  <c r="D34" i="12"/>
  <c r="Q34" i="12" s="1"/>
  <c r="U33" i="12"/>
  <c r="R33" i="12"/>
  <c r="M33" i="12"/>
  <c r="K33" i="12"/>
  <c r="I33" i="12"/>
  <c r="F33" i="12"/>
  <c r="D33" i="12"/>
  <c r="Q33" i="12" s="1"/>
  <c r="U32" i="12"/>
  <c r="R32" i="12"/>
  <c r="O32" i="12"/>
  <c r="M32" i="12"/>
  <c r="K32" i="12"/>
  <c r="I32" i="12"/>
  <c r="F32" i="12"/>
  <c r="D32" i="12"/>
  <c r="Q32" i="12" s="1"/>
  <c r="U31" i="12"/>
  <c r="R31" i="12"/>
  <c r="M31" i="12"/>
  <c r="K31" i="12"/>
  <c r="I31" i="12"/>
  <c r="F31" i="12"/>
  <c r="D31" i="12"/>
  <c r="Q31" i="12" s="1"/>
  <c r="U30" i="12"/>
  <c r="R30" i="12"/>
  <c r="Q30" i="12"/>
  <c r="S30" i="12" s="1"/>
  <c r="M30" i="12"/>
  <c r="K30" i="12"/>
  <c r="I30" i="12"/>
  <c r="F30" i="12"/>
  <c r="D30" i="12"/>
  <c r="O30" i="12" s="1"/>
  <c r="U29" i="12"/>
  <c r="R29" i="12"/>
  <c r="M29" i="12"/>
  <c r="K29" i="12"/>
  <c r="I29" i="12"/>
  <c r="F29" i="12"/>
  <c r="D29" i="12"/>
  <c r="Q29" i="12" s="1"/>
  <c r="U28" i="12"/>
  <c r="R28" i="12"/>
  <c r="M28" i="12"/>
  <c r="K28" i="12"/>
  <c r="I28" i="12"/>
  <c r="F28" i="12"/>
  <c r="D28" i="12"/>
  <c r="Q28" i="12" s="1"/>
  <c r="U27" i="12"/>
  <c r="R27" i="12"/>
  <c r="M27" i="12"/>
  <c r="K27" i="12"/>
  <c r="I27" i="12"/>
  <c r="J27" i="12" s="1"/>
  <c r="F27" i="12"/>
  <c r="D27" i="12"/>
  <c r="Q27" i="12" s="1"/>
  <c r="U26" i="12"/>
  <c r="R26" i="12"/>
  <c r="M26" i="12"/>
  <c r="K26" i="12"/>
  <c r="I26" i="12"/>
  <c r="F26" i="12"/>
  <c r="D26" i="12"/>
  <c r="Q26" i="12" s="1"/>
  <c r="U25" i="12"/>
  <c r="R25" i="12"/>
  <c r="M25" i="12"/>
  <c r="K25" i="12"/>
  <c r="I25" i="12"/>
  <c r="F25" i="12"/>
  <c r="D25" i="12"/>
  <c r="Q25" i="12" s="1"/>
  <c r="U24" i="12"/>
  <c r="R24" i="12"/>
  <c r="M24" i="12"/>
  <c r="K24" i="12"/>
  <c r="I24" i="12"/>
  <c r="F24" i="12"/>
  <c r="G24" i="12" s="1"/>
  <c r="D24" i="12"/>
  <c r="U23" i="12"/>
  <c r="R23" i="12"/>
  <c r="M23" i="12"/>
  <c r="K23" i="12"/>
  <c r="I23" i="12"/>
  <c r="F23" i="12"/>
  <c r="D23" i="12"/>
  <c r="O23" i="12" s="1"/>
  <c r="U22" i="12"/>
  <c r="R22" i="12"/>
  <c r="M22" i="12"/>
  <c r="K22" i="12"/>
  <c r="I22" i="12"/>
  <c r="F22" i="12"/>
  <c r="D22" i="12"/>
  <c r="Q22" i="12" s="1"/>
  <c r="U21" i="12"/>
  <c r="R21" i="12"/>
  <c r="M21" i="12"/>
  <c r="K21" i="12"/>
  <c r="I21" i="12"/>
  <c r="F21" i="12"/>
  <c r="D21" i="12"/>
  <c r="O21" i="12" s="1"/>
  <c r="U20" i="12"/>
  <c r="R20" i="12"/>
  <c r="M20" i="12"/>
  <c r="K20" i="12"/>
  <c r="I20" i="12"/>
  <c r="F20" i="12"/>
  <c r="D20" i="12"/>
  <c r="Q20" i="12" s="1"/>
  <c r="U19" i="12"/>
  <c r="R19" i="12"/>
  <c r="M19" i="12"/>
  <c r="K19" i="12"/>
  <c r="I19" i="12"/>
  <c r="F19" i="12"/>
  <c r="D19" i="12"/>
  <c r="Q19" i="12" s="1"/>
  <c r="U18" i="12"/>
  <c r="R18" i="12"/>
  <c r="M18" i="12"/>
  <c r="K18" i="12"/>
  <c r="I18" i="12"/>
  <c r="F18" i="12"/>
  <c r="D18" i="12"/>
  <c r="Q18" i="12" s="1"/>
  <c r="U17" i="12"/>
  <c r="R17" i="12"/>
  <c r="M17" i="12"/>
  <c r="K17" i="12"/>
  <c r="I17" i="12"/>
  <c r="J17" i="12" s="1"/>
  <c r="F17" i="12"/>
  <c r="D17" i="12"/>
  <c r="O17" i="12" s="1"/>
  <c r="U16" i="12"/>
  <c r="R16" i="12"/>
  <c r="M16" i="12"/>
  <c r="K16" i="12"/>
  <c r="I16" i="12"/>
  <c r="F16" i="12"/>
  <c r="D16" i="12"/>
  <c r="Q16" i="12" s="1"/>
  <c r="U15" i="12"/>
  <c r="R15" i="12"/>
  <c r="M15" i="12"/>
  <c r="K15" i="12"/>
  <c r="I15" i="12"/>
  <c r="F15" i="12"/>
  <c r="D15" i="12"/>
  <c r="O15" i="12" s="1"/>
  <c r="U14" i="12"/>
  <c r="R14" i="12"/>
  <c r="M14" i="12"/>
  <c r="K14" i="12"/>
  <c r="I14" i="12"/>
  <c r="F14" i="12"/>
  <c r="D14" i="12"/>
  <c r="Q14" i="12" s="1"/>
  <c r="U13" i="12"/>
  <c r="R13" i="12"/>
  <c r="Q13" i="12"/>
  <c r="M13" i="12"/>
  <c r="K13" i="12"/>
  <c r="D13" i="12"/>
  <c r="O13" i="12" s="1"/>
  <c r="U12" i="12"/>
  <c r="R12" i="12"/>
  <c r="M12" i="12"/>
  <c r="K12" i="12"/>
  <c r="I12" i="12"/>
  <c r="F12" i="12"/>
  <c r="D12" i="12"/>
  <c r="O12" i="12" s="1"/>
  <c r="A4" i="12"/>
  <c r="D88" i="42"/>
  <c r="C88" i="42"/>
  <c r="B88" i="42"/>
  <c r="B87" i="42"/>
  <c r="D83" i="42"/>
  <c r="C83" i="42"/>
  <c r="B83" i="42"/>
  <c r="B82" i="42"/>
  <c r="C60" i="42"/>
  <c r="H59" i="42"/>
  <c r="E59" i="42"/>
  <c r="H19" i="44" s="1"/>
  <c r="C59" i="42"/>
  <c r="R57" i="42"/>
  <c r="M57" i="42"/>
  <c r="K57" i="42"/>
  <c r="I57" i="42"/>
  <c r="Z57" i="42" s="1"/>
  <c r="F57" i="42"/>
  <c r="Y57" i="42" s="1"/>
  <c r="R56" i="42"/>
  <c r="M56" i="42"/>
  <c r="K56" i="42"/>
  <c r="I56" i="42"/>
  <c r="Z56" i="42" s="1"/>
  <c r="F56" i="42"/>
  <c r="R55" i="42"/>
  <c r="M55" i="42"/>
  <c r="K55" i="42"/>
  <c r="I55" i="42"/>
  <c r="Z55" i="42" s="1"/>
  <c r="F55" i="42"/>
  <c r="Y55" i="42" s="1"/>
  <c r="R54" i="42"/>
  <c r="M54" i="42"/>
  <c r="K54" i="42"/>
  <c r="I54" i="42"/>
  <c r="Z54" i="42" s="1"/>
  <c r="F54" i="42"/>
  <c r="Y54" i="42" s="1"/>
  <c r="R53" i="42"/>
  <c r="M53" i="42"/>
  <c r="K53" i="42"/>
  <c r="I53" i="42"/>
  <c r="F53" i="42"/>
  <c r="Y53" i="42" s="1"/>
  <c r="R52" i="42"/>
  <c r="M52" i="42"/>
  <c r="K52" i="42"/>
  <c r="I52" i="42"/>
  <c r="Z52" i="42" s="1"/>
  <c r="F52" i="42"/>
  <c r="R51" i="42"/>
  <c r="M51" i="42"/>
  <c r="K51" i="42"/>
  <c r="I51" i="42"/>
  <c r="F51" i="42"/>
  <c r="Y51" i="42" s="1"/>
  <c r="R50" i="42"/>
  <c r="M50" i="42"/>
  <c r="K50" i="42"/>
  <c r="I50" i="42"/>
  <c r="Z50" i="42" s="1"/>
  <c r="F50" i="42"/>
  <c r="Y50" i="42" s="1"/>
  <c r="R49" i="42"/>
  <c r="M49" i="42"/>
  <c r="K49" i="42"/>
  <c r="I49" i="42"/>
  <c r="Z49" i="42" s="1"/>
  <c r="F49" i="42"/>
  <c r="Y49" i="42" s="1"/>
  <c r="U48" i="42"/>
  <c r="R48" i="42"/>
  <c r="M48" i="42"/>
  <c r="K48" i="42"/>
  <c r="I48" i="42"/>
  <c r="F48" i="42"/>
  <c r="U47" i="42"/>
  <c r="R47" i="42"/>
  <c r="M47" i="42"/>
  <c r="K47" i="42"/>
  <c r="I47" i="42"/>
  <c r="F47" i="42"/>
  <c r="U46" i="42"/>
  <c r="R46" i="42"/>
  <c r="M46" i="42"/>
  <c r="K46" i="42"/>
  <c r="I46" i="42"/>
  <c r="Z46" i="42" s="1"/>
  <c r="F46" i="42"/>
  <c r="Y46" i="42" s="1"/>
  <c r="U45" i="42"/>
  <c r="R45" i="42"/>
  <c r="M45" i="42"/>
  <c r="K45" i="42"/>
  <c r="I45" i="42"/>
  <c r="Z45" i="42" s="1"/>
  <c r="F45" i="42"/>
  <c r="U44" i="42"/>
  <c r="R44" i="42"/>
  <c r="M44" i="42"/>
  <c r="K44" i="42"/>
  <c r="I44" i="42"/>
  <c r="Z44" i="42" s="1"/>
  <c r="F44" i="42"/>
  <c r="Y44" i="42" s="1"/>
  <c r="U43" i="42"/>
  <c r="R43" i="42"/>
  <c r="M43" i="42"/>
  <c r="K43" i="42"/>
  <c r="I43" i="42"/>
  <c r="F43" i="42"/>
  <c r="U42" i="42"/>
  <c r="R42" i="42"/>
  <c r="M42" i="42"/>
  <c r="K42" i="42"/>
  <c r="I42" i="42"/>
  <c r="F42" i="42"/>
  <c r="U41" i="42"/>
  <c r="R41" i="42"/>
  <c r="M41" i="42"/>
  <c r="K41" i="42"/>
  <c r="I41" i="42"/>
  <c r="Z41" i="42" s="1"/>
  <c r="F41" i="42"/>
  <c r="Y41" i="42" s="1"/>
  <c r="D41" i="42"/>
  <c r="Q41" i="42" s="1"/>
  <c r="U40" i="42"/>
  <c r="R40" i="42"/>
  <c r="M40" i="42"/>
  <c r="K40" i="42"/>
  <c r="I40" i="42"/>
  <c r="Z40" i="42" s="1"/>
  <c r="F40" i="42"/>
  <c r="U39" i="42"/>
  <c r="R39" i="42"/>
  <c r="M39" i="42"/>
  <c r="K39" i="42"/>
  <c r="I39" i="42"/>
  <c r="F39" i="42"/>
  <c r="U38" i="42"/>
  <c r="R38" i="42"/>
  <c r="M38" i="42"/>
  <c r="K38" i="42"/>
  <c r="I38" i="42"/>
  <c r="F38" i="42"/>
  <c r="U37" i="42"/>
  <c r="R37" i="42"/>
  <c r="M37" i="42"/>
  <c r="K37" i="42"/>
  <c r="I37" i="42"/>
  <c r="F37" i="42"/>
  <c r="U36" i="42"/>
  <c r="R36" i="42"/>
  <c r="M36" i="42"/>
  <c r="K36" i="42"/>
  <c r="I36" i="42"/>
  <c r="F36" i="42"/>
  <c r="Y36" i="42" s="1"/>
  <c r="U35" i="42"/>
  <c r="R35" i="42"/>
  <c r="M35" i="42"/>
  <c r="K35" i="42"/>
  <c r="I35" i="42"/>
  <c r="Z35" i="42" s="1"/>
  <c r="F35" i="42"/>
  <c r="U34" i="42"/>
  <c r="R34" i="42"/>
  <c r="M34" i="42"/>
  <c r="K34" i="42"/>
  <c r="I34" i="42"/>
  <c r="F34" i="42"/>
  <c r="Y34" i="42" s="1"/>
  <c r="U33" i="42"/>
  <c r="R33" i="42"/>
  <c r="M33" i="42"/>
  <c r="K33" i="42"/>
  <c r="I33" i="42"/>
  <c r="F33" i="42"/>
  <c r="Y33" i="42" s="1"/>
  <c r="U32" i="42"/>
  <c r="R32" i="42"/>
  <c r="M32" i="42"/>
  <c r="K32" i="42"/>
  <c r="I32" i="42"/>
  <c r="Z32" i="42" s="1"/>
  <c r="F32" i="42"/>
  <c r="U31" i="42"/>
  <c r="R31" i="42"/>
  <c r="M31" i="42"/>
  <c r="K31" i="42"/>
  <c r="I31" i="42"/>
  <c r="F31" i="42"/>
  <c r="U30" i="42"/>
  <c r="R30" i="42"/>
  <c r="M30" i="42"/>
  <c r="K30" i="42"/>
  <c r="I30" i="42"/>
  <c r="F30" i="42"/>
  <c r="Y30" i="42" s="1"/>
  <c r="U29" i="42"/>
  <c r="R29" i="42"/>
  <c r="M29" i="42"/>
  <c r="K29" i="42"/>
  <c r="I29" i="42"/>
  <c r="F29" i="42"/>
  <c r="U28" i="42"/>
  <c r="R28" i="42"/>
  <c r="M28" i="42"/>
  <c r="K28" i="42"/>
  <c r="I28" i="42"/>
  <c r="Z28" i="42" s="1"/>
  <c r="F28" i="42"/>
  <c r="Y28" i="42" s="1"/>
  <c r="U27" i="42"/>
  <c r="R27" i="42"/>
  <c r="M27" i="42"/>
  <c r="K27" i="42"/>
  <c r="I27" i="42"/>
  <c r="Z27" i="42" s="1"/>
  <c r="F27" i="42"/>
  <c r="U26" i="42"/>
  <c r="R26" i="42"/>
  <c r="M26" i="42"/>
  <c r="K26" i="42"/>
  <c r="I26" i="42"/>
  <c r="F26" i="42"/>
  <c r="U25" i="42"/>
  <c r="R25" i="42"/>
  <c r="M25" i="42"/>
  <c r="K25" i="42"/>
  <c r="I25" i="42"/>
  <c r="F25" i="42"/>
  <c r="Y25" i="42" s="1"/>
  <c r="U24" i="42"/>
  <c r="R24" i="42"/>
  <c r="M24" i="42"/>
  <c r="K24" i="42"/>
  <c r="I24" i="42"/>
  <c r="F24" i="42"/>
  <c r="U23" i="42"/>
  <c r="R23" i="42"/>
  <c r="M23" i="42"/>
  <c r="K23" i="42"/>
  <c r="I23" i="42"/>
  <c r="Z23" i="42" s="1"/>
  <c r="F23" i="42"/>
  <c r="U22" i="42"/>
  <c r="R22" i="42"/>
  <c r="M22" i="42"/>
  <c r="K22" i="42"/>
  <c r="I22" i="42"/>
  <c r="Z22" i="42" s="1"/>
  <c r="F22" i="42"/>
  <c r="Y22" i="42" s="1"/>
  <c r="U21" i="42"/>
  <c r="R21" i="42"/>
  <c r="M21" i="42"/>
  <c r="K21" i="42"/>
  <c r="I21" i="42"/>
  <c r="Z21" i="42" s="1"/>
  <c r="F21" i="42"/>
  <c r="D21" i="42"/>
  <c r="Q21" i="42" s="1"/>
  <c r="U20" i="42"/>
  <c r="R20" i="42"/>
  <c r="M20" i="42"/>
  <c r="K20" i="42"/>
  <c r="I20" i="42"/>
  <c r="F20" i="42"/>
  <c r="Y20" i="42" s="1"/>
  <c r="U19" i="42"/>
  <c r="R19" i="42"/>
  <c r="M19" i="42"/>
  <c r="K19" i="42"/>
  <c r="I19" i="42"/>
  <c r="F19" i="42"/>
  <c r="U18" i="42"/>
  <c r="R18" i="42"/>
  <c r="M18" i="42"/>
  <c r="K18" i="42"/>
  <c r="I18" i="42"/>
  <c r="F18" i="42"/>
  <c r="U17" i="42"/>
  <c r="R17" i="42"/>
  <c r="M17" i="42"/>
  <c r="K17" i="42"/>
  <c r="I17" i="42"/>
  <c r="Z17" i="42" s="1"/>
  <c r="F17" i="42"/>
  <c r="Y17" i="42" s="1"/>
  <c r="U16" i="42"/>
  <c r="R16" i="42"/>
  <c r="M16" i="42"/>
  <c r="K16" i="42"/>
  <c r="I16" i="42"/>
  <c r="Z16" i="42" s="1"/>
  <c r="F16" i="42"/>
  <c r="U15" i="42"/>
  <c r="R15" i="42"/>
  <c r="M15" i="42"/>
  <c r="K15" i="42"/>
  <c r="I15" i="42"/>
  <c r="Z15" i="42" s="1"/>
  <c r="F15" i="42"/>
  <c r="U14" i="42"/>
  <c r="R14" i="42"/>
  <c r="M14" i="42"/>
  <c r="K14" i="42"/>
  <c r="U13" i="42"/>
  <c r="R13" i="42"/>
  <c r="M13" i="42"/>
  <c r="K13" i="42"/>
  <c r="I13" i="42"/>
  <c r="F13" i="42"/>
  <c r="U12" i="42"/>
  <c r="R12" i="42"/>
  <c r="M12" i="42"/>
  <c r="K12" i="42"/>
  <c r="I12" i="42"/>
  <c r="F12" i="42"/>
  <c r="Y12" i="42" s="1"/>
  <c r="Z11" i="42"/>
  <c r="A4" i="42"/>
  <c r="D89" i="10"/>
  <c r="C89" i="10"/>
  <c r="B89" i="10"/>
  <c r="B88" i="10"/>
  <c r="D84" i="10"/>
  <c r="C84" i="10"/>
  <c r="B84" i="10"/>
  <c r="B83" i="10"/>
  <c r="C61" i="10"/>
  <c r="H60" i="10"/>
  <c r="K18" i="44" s="1"/>
  <c r="E60" i="10"/>
  <c r="H18" i="44" s="1"/>
  <c r="C60" i="10"/>
  <c r="D50" i="10" s="1"/>
  <c r="Q50" i="10" s="1"/>
  <c r="R58" i="10"/>
  <c r="M58" i="10"/>
  <c r="K58" i="10"/>
  <c r="I58" i="10"/>
  <c r="F58" i="10"/>
  <c r="R57" i="10"/>
  <c r="M57" i="10"/>
  <c r="K57" i="10"/>
  <c r="I57" i="10"/>
  <c r="F57" i="10"/>
  <c r="R56" i="10"/>
  <c r="M56" i="10"/>
  <c r="I56" i="10"/>
  <c r="F56" i="10"/>
  <c r="R55" i="10"/>
  <c r="M55" i="10"/>
  <c r="K55" i="10"/>
  <c r="I55" i="10"/>
  <c r="F55" i="10"/>
  <c r="R54" i="10"/>
  <c r="M54" i="10"/>
  <c r="K54" i="10"/>
  <c r="I54" i="10"/>
  <c r="F54" i="10"/>
  <c r="D54" i="10"/>
  <c r="Q54" i="10" s="1"/>
  <c r="R53" i="10"/>
  <c r="M53" i="10"/>
  <c r="K53" i="10"/>
  <c r="I53" i="10"/>
  <c r="F53" i="10"/>
  <c r="R52" i="10"/>
  <c r="M52" i="10"/>
  <c r="K52" i="10"/>
  <c r="I52" i="10"/>
  <c r="F52" i="10"/>
  <c r="R51" i="10"/>
  <c r="M51" i="10"/>
  <c r="K51" i="10"/>
  <c r="I51" i="10"/>
  <c r="F51" i="10"/>
  <c r="D51" i="10"/>
  <c r="Q51" i="10" s="1"/>
  <c r="R50" i="10"/>
  <c r="M50" i="10"/>
  <c r="K50" i="10"/>
  <c r="I50" i="10"/>
  <c r="F50" i="10"/>
  <c r="R49" i="10"/>
  <c r="M49" i="10"/>
  <c r="K49" i="10"/>
  <c r="I49" i="10"/>
  <c r="F49" i="10"/>
  <c r="R48" i="10"/>
  <c r="M48" i="10"/>
  <c r="K48" i="10"/>
  <c r="I48" i="10"/>
  <c r="F48" i="10"/>
  <c r="D48" i="10"/>
  <c r="Q48" i="10" s="1"/>
  <c r="R47" i="10"/>
  <c r="M47" i="10"/>
  <c r="K47" i="10"/>
  <c r="I47" i="10"/>
  <c r="F47" i="10"/>
  <c r="D47" i="10"/>
  <c r="Q47" i="10" s="1"/>
  <c r="R46" i="10"/>
  <c r="M46" i="10"/>
  <c r="K46" i="10"/>
  <c r="I46" i="10"/>
  <c r="F46" i="10"/>
  <c r="D46" i="10"/>
  <c r="Q46" i="10" s="1"/>
  <c r="R45" i="10"/>
  <c r="M45" i="10"/>
  <c r="K45" i="10"/>
  <c r="I45" i="10"/>
  <c r="F45" i="10"/>
  <c r="D45" i="10"/>
  <c r="Q45" i="10" s="1"/>
  <c r="R44" i="10"/>
  <c r="M44" i="10"/>
  <c r="K44" i="10"/>
  <c r="I44" i="10"/>
  <c r="F44" i="10"/>
  <c r="D44" i="10"/>
  <c r="O44" i="10" s="1"/>
  <c r="R43" i="10"/>
  <c r="M43" i="10"/>
  <c r="K43" i="10"/>
  <c r="I43" i="10"/>
  <c r="F43" i="10"/>
  <c r="D43" i="10"/>
  <c r="Q43" i="10" s="1"/>
  <c r="R42" i="10"/>
  <c r="M42" i="10"/>
  <c r="K42" i="10"/>
  <c r="D42" i="10"/>
  <c r="O42" i="10" s="1"/>
  <c r="R41" i="10"/>
  <c r="M41" i="10"/>
  <c r="K41" i="10"/>
  <c r="I41" i="10"/>
  <c r="F41" i="10"/>
  <c r="D41" i="10"/>
  <c r="Q41" i="10" s="1"/>
  <c r="R40" i="10"/>
  <c r="M40" i="10"/>
  <c r="K40" i="10"/>
  <c r="I40" i="10"/>
  <c r="J40" i="10" s="1"/>
  <c r="F40" i="10"/>
  <c r="G40" i="10" s="1"/>
  <c r="D40" i="10"/>
  <c r="Q40" i="10" s="1"/>
  <c r="R39" i="10"/>
  <c r="M39" i="10"/>
  <c r="K39" i="10"/>
  <c r="I39" i="10"/>
  <c r="F39" i="10"/>
  <c r="D39" i="10"/>
  <c r="O39" i="10" s="1"/>
  <c r="R38" i="10"/>
  <c r="M38" i="10"/>
  <c r="K38" i="10"/>
  <c r="I38" i="10"/>
  <c r="F38" i="10"/>
  <c r="D38" i="10"/>
  <c r="O38" i="10" s="1"/>
  <c r="R37" i="10"/>
  <c r="M37" i="10"/>
  <c r="K37" i="10"/>
  <c r="I37" i="10"/>
  <c r="F37" i="10"/>
  <c r="D37" i="10"/>
  <c r="Q37" i="10" s="1"/>
  <c r="U36" i="10"/>
  <c r="R36" i="10"/>
  <c r="M36" i="10"/>
  <c r="K36" i="10"/>
  <c r="I36" i="10"/>
  <c r="F36" i="10"/>
  <c r="D36" i="10"/>
  <c r="Q36" i="10" s="1"/>
  <c r="U35" i="10"/>
  <c r="R35" i="10"/>
  <c r="Q35" i="10"/>
  <c r="M35" i="10"/>
  <c r="K35" i="10"/>
  <c r="I35" i="10"/>
  <c r="J35" i="10" s="1"/>
  <c r="F35" i="10"/>
  <c r="D35" i="10"/>
  <c r="O35" i="10" s="1"/>
  <c r="U34" i="10"/>
  <c r="R34" i="10"/>
  <c r="M34" i="10"/>
  <c r="K34" i="10"/>
  <c r="I34" i="10"/>
  <c r="F34" i="10"/>
  <c r="D34" i="10"/>
  <c r="Q34" i="10" s="1"/>
  <c r="U33" i="10"/>
  <c r="R33" i="10"/>
  <c r="M33" i="10"/>
  <c r="K33" i="10"/>
  <c r="I33" i="10"/>
  <c r="F33" i="10"/>
  <c r="D33" i="10"/>
  <c r="Q33" i="10" s="1"/>
  <c r="U32" i="10"/>
  <c r="R32" i="10"/>
  <c r="M32" i="10"/>
  <c r="K32" i="10"/>
  <c r="I32" i="10"/>
  <c r="F32" i="10"/>
  <c r="D32" i="10"/>
  <c r="Q32" i="10" s="1"/>
  <c r="U31" i="10"/>
  <c r="R31" i="10"/>
  <c r="M31" i="10"/>
  <c r="K31" i="10"/>
  <c r="I31" i="10"/>
  <c r="F31" i="10"/>
  <c r="D31" i="10"/>
  <c r="Q31" i="10" s="1"/>
  <c r="U30" i="10"/>
  <c r="R30" i="10"/>
  <c r="M30" i="10"/>
  <c r="K30" i="10"/>
  <c r="I30" i="10"/>
  <c r="F30" i="10"/>
  <c r="D30" i="10"/>
  <c r="Q30" i="10" s="1"/>
  <c r="U29" i="10"/>
  <c r="R29" i="10"/>
  <c r="M29" i="10"/>
  <c r="K29" i="10"/>
  <c r="I29" i="10"/>
  <c r="F29" i="10"/>
  <c r="D29" i="10"/>
  <c r="Q29" i="10" s="1"/>
  <c r="U28" i="10"/>
  <c r="R28" i="10"/>
  <c r="M28" i="10"/>
  <c r="K28" i="10"/>
  <c r="I28" i="10"/>
  <c r="F28" i="10"/>
  <c r="D28" i="10"/>
  <c r="O28" i="10" s="1"/>
  <c r="U27" i="10"/>
  <c r="R27" i="10"/>
  <c r="M27" i="10"/>
  <c r="K27" i="10"/>
  <c r="I27" i="10"/>
  <c r="F27" i="10"/>
  <c r="D27" i="10"/>
  <c r="Q27" i="10" s="1"/>
  <c r="U26" i="10"/>
  <c r="R26" i="10"/>
  <c r="M26" i="10"/>
  <c r="K26" i="10"/>
  <c r="I26" i="10"/>
  <c r="F26" i="10"/>
  <c r="D26" i="10"/>
  <c r="Q26" i="10" s="1"/>
  <c r="U25" i="10"/>
  <c r="R25" i="10"/>
  <c r="M25" i="10"/>
  <c r="K25" i="10"/>
  <c r="I25" i="10"/>
  <c r="F25" i="10"/>
  <c r="D25" i="10"/>
  <c r="O25" i="10" s="1"/>
  <c r="U24" i="10"/>
  <c r="R24" i="10"/>
  <c r="M24" i="10"/>
  <c r="K24" i="10"/>
  <c r="I24" i="10"/>
  <c r="F24" i="10"/>
  <c r="T24" i="10" s="1"/>
  <c r="D24" i="10"/>
  <c r="Q24" i="10" s="1"/>
  <c r="U23" i="10"/>
  <c r="R23" i="10"/>
  <c r="M23" i="10"/>
  <c r="K23" i="10"/>
  <c r="I23" i="10"/>
  <c r="F23" i="10"/>
  <c r="D23" i="10"/>
  <c r="Q23" i="10" s="1"/>
  <c r="U22" i="10"/>
  <c r="R22" i="10"/>
  <c r="M22" i="10"/>
  <c r="K22" i="10"/>
  <c r="I22" i="10"/>
  <c r="F22" i="10"/>
  <c r="D22" i="10"/>
  <c r="Q22" i="10" s="1"/>
  <c r="U21" i="10"/>
  <c r="R21" i="10"/>
  <c r="Q21" i="10"/>
  <c r="M21" i="10"/>
  <c r="K21" i="10"/>
  <c r="I21" i="10"/>
  <c r="F21" i="10"/>
  <c r="D21" i="10"/>
  <c r="O21" i="10" s="1"/>
  <c r="U20" i="10"/>
  <c r="R20" i="10"/>
  <c r="M20" i="10"/>
  <c r="K20" i="10"/>
  <c r="T20" i="10"/>
  <c r="D20" i="10"/>
  <c r="Q20" i="10" s="1"/>
  <c r="U19" i="10"/>
  <c r="R19" i="10"/>
  <c r="M19" i="10"/>
  <c r="K19" i="10"/>
  <c r="I19" i="10"/>
  <c r="J19" i="10" s="1"/>
  <c r="F19" i="10"/>
  <c r="D19" i="10"/>
  <c r="Q19" i="10" s="1"/>
  <c r="U18" i="10"/>
  <c r="R18" i="10"/>
  <c r="M18" i="10"/>
  <c r="K18" i="10"/>
  <c r="I18" i="10"/>
  <c r="F18" i="10"/>
  <c r="D18" i="10"/>
  <c r="Q18" i="10" s="1"/>
  <c r="U17" i="10"/>
  <c r="R17" i="10"/>
  <c r="M17" i="10"/>
  <c r="K17" i="10"/>
  <c r="I17" i="10"/>
  <c r="F17" i="10"/>
  <c r="D17" i="10"/>
  <c r="O17" i="10" s="1"/>
  <c r="U16" i="10"/>
  <c r="R16" i="10"/>
  <c r="M16" i="10"/>
  <c r="K16" i="10"/>
  <c r="D16" i="10"/>
  <c r="J16" i="10" s="1"/>
  <c r="U15" i="10"/>
  <c r="R15" i="10"/>
  <c r="M15" i="10"/>
  <c r="K15" i="10"/>
  <c r="I15" i="10"/>
  <c r="F15" i="10"/>
  <c r="D15" i="10"/>
  <c r="O15" i="10" s="1"/>
  <c r="U14" i="10"/>
  <c r="R14" i="10"/>
  <c r="M14" i="10"/>
  <c r="K14" i="10"/>
  <c r="I14" i="10"/>
  <c r="F14" i="10"/>
  <c r="D14" i="10"/>
  <c r="O14" i="10" s="1"/>
  <c r="U13" i="10"/>
  <c r="R13" i="10"/>
  <c r="M13" i="10"/>
  <c r="K13" i="10"/>
  <c r="I13" i="10"/>
  <c r="J13" i="10" s="1"/>
  <c r="F13" i="10"/>
  <c r="D13" i="10"/>
  <c r="Q13" i="10" s="1"/>
  <c r="U12" i="10"/>
  <c r="R12" i="10"/>
  <c r="M12" i="10"/>
  <c r="K12" i="10"/>
  <c r="I12" i="10"/>
  <c r="F12" i="10"/>
  <c r="D12" i="10"/>
  <c r="Q12" i="10" s="1"/>
  <c r="U11" i="10"/>
  <c r="R11" i="10"/>
  <c r="M11" i="10"/>
  <c r="K11" i="10"/>
  <c r="I11" i="10"/>
  <c r="F11" i="10"/>
  <c r="D11" i="10"/>
  <c r="Q11" i="10" s="1"/>
  <c r="A4" i="10"/>
  <c r="D90" i="9"/>
  <c r="C90" i="9"/>
  <c r="B90" i="9"/>
  <c r="D85" i="9"/>
  <c r="C85" i="9"/>
  <c r="B85" i="9"/>
  <c r="B84" i="9"/>
  <c r="B89" i="9" s="1"/>
  <c r="C59" i="9"/>
  <c r="H58" i="9"/>
  <c r="E58" i="9"/>
  <c r="H17" i="44" s="1"/>
  <c r="C58" i="9"/>
  <c r="R56" i="9"/>
  <c r="M56" i="9"/>
  <c r="K56" i="9"/>
  <c r="I56" i="9"/>
  <c r="F56" i="9"/>
  <c r="U55" i="9"/>
  <c r="R55" i="9"/>
  <c r="M55" i="9"/>
  <c r="K55" i="9"/>
  <c r="I55" i="9"/>
  <c r="F55" i="9"/>
  <c r="U54" i="9"/>
  <c r="R54" i="9"/>
  <c r="M54" i="9"/>
  <c r="K54" i="9"/>
  <c r="I54" i="9"/>
  <c r="F54" i="9"/>
  <c r="U53" i="9"/>
  <c r="R53" i="9"/>
  <c r="M53" i="9"/>
  <c r="K53" i="9"/>
  <c r="I53" i="9"/>
  <c r="F53" i="9"/>
  <c r="U52" i="9"/>
  <c r="R52" i="9"/>
  <c r="M52" i="9"/>
  <c r="K52" i="9"/>
  <c r="I52" i="9"/>
  <c r="F52" i="9"/>
  <c r="U51" i="9"/>
  <c r="R51" i="9"/>
  <c r="M51" i="9"/>
  <c r="K51" i="9"/>
  <c r="I51" i="9"/>
  <c r="F51" i="9"/>
  <c r="U50" i="9"/>
  <c r="R50" i="9"/>
  <c r="M50" i="9"/>
  <c r="K50" i="9"/>
  <c r="I50" i="9"/>
  <c r="F50" i="9"/>
  <c r="D50" i="9"/>
  <c r="Q50" i="9" s="1"/>
  <c r="U49" i="9"/>
  <c r="R49" i="9"/>
  <c r="M49" i="9"/>
  <c r="K49" i="9"/>
  <c r="I49" i="9"/>
  <c r="F49" i="9"/>
  <c r="D49" i="9"/>
  <c r="Q49" i="9" s="1"/>
  <c r="U48" i="9"/>
  <c r="R48" i="9"/>
  <c r="O48" i="9"/>
  <c r="M48" i="9"/>
  <c r="K48" i="9"/>
  <c r="I48" i="9"/>
  <c r="F48" i="9"/>
  <c r="D48" i="9"/>
  <c r="U47" i="9"/>
  <c r="R47" i="9"/>
  <c r="M47" i="9"/>
  <c r="K47" i="9"/>
  <c r="I47" i="9"/>
  <c r="F47" i="9"/>
  <c r="D47" i="9"/>
  <c r="Q47" i="9" s="1"/>
  <c r="U46" i="9"/>
  <c r="R46" i="9"/>
  <c r="M46" i="9"/>
  <c r="K46" i="9"/>
  <c r="I46" i="9"/>
  <c r="F46" i="9"/>
  <c r="U45" i="9"/>
  <c r="R45" i="9"/>
  <c r="M45" i="9"/>
  <c r="K45" i="9"/>
  <c r="I45" i="9"/>
  <c r="F45" i="9"/>
  <c r="D45" i="9"/>
  <c r="Q45" i="9" s="1"/>
  <c r="U44" i="9"/>
  <c r="R44" i="9"/>
  <c r="M44" i="9"/>
  <c r="K44" i="9"/>
  <c r="I44" i="9"/>
  <c r="J44" i="9" s="1"/>
  <c r="F44" i="9"/>
  <c r="G44" i="9" s="1"/>
  <c r="D44" i="9"/>
  <c r="Q44" i="9" s="1"/>
  <c r="U43" i="9"/>
  <c r="R43" i="9"/>
  <c r="M43" i="9"/>
  <c r="K43" i="9"/>
  <c r="I43" i="9"/>
  <c r="F43" i="9"/>
  <c r="U42" i="9"/>
  <c r="R42" i="9"/>
  <c r="M42" i="9"/>
  <c r="K42" i="9"/>
  <c r="I42" i="9"/>
  <c r="F42" i="9"/>
  <c r="U41" i="9"/>
  <c r="R41" i="9"/>
  <c r="Q41" i="9"/>
  <c r="O41" i="9"/>
  <c r="M41" i="9"/>
  <c r="K41" i="9"/>
  <c r="I41" i="9"/>
  <c r="F41" i="9"/>
  <c r="D41" i="9"/>
  <c r="U40" i="9"/>
  <c r="R40" i="9"/>
  <c r="M40" i="9"/>
  <c r="K40" i="9"/>
  <c r="I40" i="9"/>
  <c r="F40" i="9"/>
  <c r="U39" i="9"/>
  <c r="R39" i="9"/>
  <c r="M39" i="9"/>
  <c r="K39" i="9"/>
  <c r="I39" i="9"/>
  <c r="F39" i="9"/>
  <c r="U38" i="9"/>
  <c r="R38" i="9"/>
  <c r="Q38" i="9"/>
  <c r="M38" i="9"/>
  <c r="K38" i="9"/>
  <c r="I38" i="9"/>
  <c r="J38" i="9" s="1"/>
  <c r="F38" i="9"/>
  <c r="D38" i="9"/>
  <c r="O38" i="9" s="1"/>
  <c r="U37" i="9"/>
  <c r="R37" i="9"/>
  <c r="M37" i="9"/>
  <c r="K37" i="9"/>
  <c r="I37" i="9"/>
  <c r="F37" i="9"/>
  <c r="U36" i="9"/>
  <c r="R36" i="9"/>
  <c r="M36" i="9"/>
  <c r="K36" i="9"/>
  <c r="I36" i="9"/>
  <c r="F36" i="9"/>
  <c r="U35" i="9"/>
  <c r="R35" i="9"/>
  <c r="M35" i="9"/>
  <c r="K35" i="9"/>
  <c r="I35" i="9"/>
  <c r="F35" i="9"/>
  <c r="D35" i="9"/>
  <c r="Q35" i="9" s="1"/>
  <c r="U34" i="9"/>
  <c r="R34" i="9"/>
  <c r="M34" i="9"/>
  <c r="K34" i="9"/>
  <c r="I34" i="9"/>
  <c r="F34" i="9"/>
  <c r="D34" i="9"/>
  <c r="Q34" i="9" s="1"/>
  <c r="U33" i="9"/>
  <c r="R33" i="9"/>
  <c r="M33" i="9"/>
  <c r="K33" i="9"/>
  <c r="I33" i="9"/>
  <c r="F33" i="9"/>
  <c r="D33" i="9"/>
  <c r="Q33" i="9" s="1"/>
  <c r="U32" i="9"/>
  <c r="R32" i="9"/>
  <c r="O32" i="9"/>
  <c r="M32" i="9"/>
  <c r="K32" i="9"/>
  <c r="I32" i="9"/>
  <c r="F32" i="9"/>
  <c r="D32" i="9"/>
  <c r="Q32" i="9" s="1"/>
  <c r="U31" i="9"/>
  <c r="R31" i="9"/>
  <c r="M31" i="9"/>
  <c r="K31" i="9"/>
  <c r="I31" i="9"/>
  <c r="F31" i="9"/>
  <c r="U30" i="9"/>
  <c r="R30" i="9"/>
  <c r="M30" i="9"/>
  <c r="K30" i="9"/>
  <c r="I30" i="9"/>
  <c r="J30" i="9" s="1"/>
  <c r="F30" i="9"/>
  <c r="D30" i="9"/>
  <c r="Q30" i="9" s="1"/>
  <c r="U29" i="9"/>
  <c r="R29" i="9"/>
  <c r="M29" i="9"/>
  <c r="K29" i="9"/>
  <c r="I29" i="9"/>
  <c r="J29" i="9" s="1"/>
  <c r="F29" i="9"/>
  <c r="D29" i="9"/>
  <c r="O29" i="9" s="1"/>
  <c r="U28" i="9"/>
  <c r="R28" i="9"/>
  <c r="M28" i="9"/>
  <c r="K28" i="9"/>
  <c r="I28" i="9"/>
  <c r="F28" i="9"/>
  <c r="D28" i="9"/>
  <c r="Q28" i="9" s="1"/>
  <c r="U27" i="9"/>
  <c r="R27" i="9"/>
  <c r="M27" i="9"/>
  <c r="K27" i="9"/>
  <c r="I27" i="9"/>
  <c r="F27" i="9"/>
  <c r="D27" i="9"/>
  <c r="U26" i="9"/>
  <c r="R26" i="9"/>
  <c r="M26" i="9"/>
  <c r="K26" i="9"/>
  <c r="I26" i="9"/>
  <c r="F26" i="9"/>
  <c r="D26" i="9"/>
  <c r="U25" i="9"/>
  <c r="R25" i="9"/>
  <c r="M25" i="9"/>
  <c r="K25" i="9"/>
  <c r="I25" i="9"/>
  <c r="F25" i="9"/>
  <c r="D25" i="9"/>
  <c r="Q25" i="9" s="1"/>
  <c r="U24" i="9"/>
  <c r="R24" i="9"/>
  <c r="M24" i="9"/>
  <c r="K24" i="9"/>
  <c r="I24" i="9"/>
  <c r="F24" i="9"/>
  <c r="D24" i="9"/>
  <c r="Q24" i="9" s="1"/>
  <c r="U23" i="9"/>
  <c r="R23" i="9"/>
  <c r="M23" i="9"/>
  <c r="K23" i="9"/>
  <c r="I23" i="9"/>
  <c r="F23" i="9"/>
  <c r="U22" i="9"/>
  <c r="R22" i="9"/>
  <c r="Q22" i="9"/>
  <c r="M22" i="9"/>
  <c r="K22" i="9"/>
  <c r="I22" i="9"/>
  <c r="F22" i="9"/>
  <c r="D22" i="9"/>
  <c r="O22" i="9" s="1"/>
  <c r="U21" i="9"/>
  <c r="R21" i="9"/>
  <c r="O21" i="9"/>
  <c r="M21" i="9"/>
  <c r="K21" i="9"/>
  <c r="I21" i="9"/>
  <c r="F21" i="9"/>
  <c r="D21" i="9"/>
  <c r="Q21" i="9" s="1"/>
  <c r="U20" i="9"/>
  <c r="R20" i="9"/>
  <c r="O20" i="9"/>
  <c r="M20" i="9"/>
  <c r="K20" i="9"/>
  <c r="I20" i="9"/>
  <c r="F20" i="9"/>
  <c r="D20" i="9"/>
  <c r="Q20" i="9" s="1"/>
  <c r="U19" i="9"/>
  <c r="R19" i="9"/>
  <c r="Q19" i="9"/>
  <c r="M19" i="9"/>
  <c r="K19" i="9"/>
  <c r="I19" i="9"/>
  <c r="F19" i="9"/>
  <c r="G19" i="9" s="1"/>
  <c r="D19" i="9"/>
  <c r="O19" i="9" s="1"/>
  <c r="U18" i="9"/>
  <c r="R18" i="9"/>
  <c r="Q18" i="9"/>
  <c r="M18" i="9"/>
  <c r="K18" i="9"/>
  <c r="I18" i="9"/>
  <c r="F18" i="9"/>
  <c r="D18" i="9"/>
  <c r="O18" i="9" s="1"/>
  <c r="U17" i="9"/>
  <c r="R17" i="9"/>
  <c r="Q17" i="9"/>
  <c r="M17" i="9"/>
  <c r="K17" i="9"/>
  <c r="I17" i="9"/>
  <c r="F17" i="9"/>
  <c r="D17" i="9"/>
  <c r="O17" i="9" s="1"/>
  <c r="U16" i="9"/>
  <c r="R16" i="9"/>
  <c r="Q16" i="9"/>
  <c r="M16" i="9"/>
  <c r="K16" i="9"/>
  <c r="I16" i="9"/>
  <c r="F16" i="9"/>
  <c r="G16" i="9" s="1"/>
  <c r="D16" i="9"/>
  <c r="O16" i="9" s="1"/>
  <c r="U15" i="9"/>
  <c r="R15" i="9"/>
  <c r="Q15" i="9"/>
  <c r="O15" i="9"/>
  <c r="M15" i="9"/>
  <c r="K15" i="9"/>
  <c r="I15" i="9"/>
  <c r="F15" i="9"/>
  <c r="D15" i="9"/>
  <c r="U14" i="9"/>
  <c r="R14" i="9"/>
  <c r="Q14" i="9"/>
  <c r="M14" i="9"/>
  <c r="K14" i="9"/>
  <c r="I14" i="9"/>
  <c r="F14" i="9"/>
  <c r="D14" i="9"/>
  <c r="O14" i="9" s="1"/>
  <c r="U13" i="9"/>
  <c r="R13" i="9"/>
  <c r="M13" i="9"/>
  <c r="K13" i="9"/>
  <c r="I13" i="9"/>
  <c r="F13" i="9"/>
  <c r="D13" i="9"/>
  <c r="Q13" i="9" s="1"/>
  <c r="U12" i="9"/>
  <c r="R12" i="9"/>
  <c r="Q12" i="9"/>
  <c r="M12" i="9"/>
  <c r="K12" i="9"/>
  <c r="I12" i="9"/>
  <c r="F12" i="9"/>
  <c r="D12" i="9"/>
  <c r="O12" i="9" s="1"/>
  <c r="A4" i="9"/>
  <c r="D99" i="8"/>
  <c r="C99" i="8"/>
  <c r="B99" i="8"/>
  <c r="D94" i="8"/>
  <c r="C94" i="8"/>
  <c r="B94" i="8"/>
  <c r="B93" i="8"/>
  <c r="B98" i="8" s="1"/>
  <c r="C73" i="8"/>
  <c r="H72" i="8"/>
  <c r="E72" i="8"/>
  <c r="H16" i="44" s="1"/>
  <c r="C72" i="8"/>
  <c r="D67" i="8" s="1"/>
  <c r="R70" i="8"/>
  <c r="M70" i="8"/>
  <c r="K70" i="8"/>
  <c r="I70" i="8"/>
  <c r="Z70" i="8" s="1"/>
  <c r="F70" i="8"/>
  <c r="Y70" i="8" s="1"/>
  <c r="R69" i="8"/>
  <c r="M69" i="8"/>
  <c r="K69" i="8"/>
  <c r="I69" i="8"/>
  <c r="Z69" i="8" s="1"/>
  <c r="F69" i="8"/>
  <c r="Y69" i="8" s="1"/>
  <c r="R68" i="8"/>
  <c r="M68" i="8"/>
  <c r="K68" i="8"/>
  <c r="I68" i="8"/>
  <c r="Z68" i="8" s="1"/>
  <c r="F68" i="8"/>
  <c r="R67" i="8"/>
  <c r="M67" i="8"/>
  <c r="K67" i="8"/>
  <c r="I67" i="8"/>
  <c r="Z67" i="8" s="1"/>
  <c r="F67" i="8"/>
  <c r="Y67" i="8" s="1"/>
  <c r="U66" i="8"/>
  <c r="R66" i="8"/>
  <c r="M66" i="8"/>
  <c r="K66" i="8"/>
  <c r="I66" i="8"/>
  <c r="Z66" i="8" s="1"/>
  <c r="F66" i="8"/>
  <c r="Y66" i="8" s="1"/>
  <c r="U65" i="8"/>
  <c r="R65" i="8"/>
  <c r="M65" i="8"/>
  <c r="K65" i="8"/>
  <c r="I65" i="8"/>
  <c r="Z65" i="8" s="1"/>
  <c r="F65" i="8"/>
  <c r="U64" i="8"/>
  <c r="R64" i="8"/>
  <c r="M64" i="8"/>
  <c r="K64" i="8"/>
  <c r="I64" i="8"/>
  <c r="Z64" i="8" s="1"/>
  <c r="F64" i="8"/>
  <c r="U63" i="8"/>
  <c r="R63" i="8"/>
  <c r="M63" i="8"/>
  <c r="K63" i="8"/>
  <c r="I63" i="8"/>
  <c r="Z63" i="8" s="1"/>
  <c r="F63" i="8"/>
  <c r="Y63" i="8" s="1"/>
  <c r="U62" i="8"/>
  <c r="R62" i="8"/>
  <c r="M62" i="8"/>
  <c r="K62" i="8"/>
  <c r="I62" i="8"/>
  <c r="Z62" i="8" s="1"/>
  <c r="F62" i="8"/>
  <c r="Y62" i="8" s="1"/>
  <c r="U61" i="8"/>
  <c r="R61" i="8"/>
  <c r="M61" i="8"/>
  <c r="K61" i="8"/>
  <c r="I61" i="8"/>
  <c r="F61" i="8"/>
  <c r="U60" i="8"/>
  <c r="R60" i="8"/>
  <c r="M60" i="8"/>
  <c r="K60" i="8"/>
  <c r="I60" i="8"/>
  <c r="F60" i="8"/>
  <c r="U59" i="8"/>
  <c r="R59" i="8"/>
  <c r="Q59" i="8"/>
  <c r="M59" i="8"/>
  <c r="K59" i="8"/>
  <c r="I59" i="8"/>
  <c r="T59" i="8" s="1"/>
  <c r="F59" i="8"/>
  <c r="Y59" i="8" s="1"/>
  <c r="D59" i="8"/>
  <c r="O59" i="8" s="1"/>
  <c r="U58" i="8"/>
  <c r="R58" i="8"/>
  <c r="O58" i="8"/>
  <c r="M58" i="8"/>
  <c r="K58" i="8"/>
  <c r="I58" i="8"/>
  <c r="Z58" i="8" s="1"/>
  <c r="F58" i="8"/>
  <c r="D58" i="8"/>
  <c r="Q58" i="8" s="1"/>
  <c r="U57" i="8"/>
  <c r="R57" i="8"/>
  <c r="O57" i="8"/>
  <c r="M57" i="8"/>
  <c r="K57" i="8"/>
  <c r="I57" i="8"/>
  <c r="Z57" i="8" s="1"/>
  <c r="F57" i="8"/>
  <c r="Y57" i="8" s="1"/>
  <c r="D57" i="8"/>
  <c r="Q57" i="8" s="1"/>
  <c r="U56" i="8"/>
  <c r="R56" i="8"/>
  <c r="Q56" i="8"/>
  <c r="M56" i="8"/>
  <c r="K56" i="8"/>
  <c r="I56" i="8"/>
  <c r="Z56" i="8" s="1"/>
  <c r="F56" i="8"/>
  <c r="D56" i="8"/>
  <c r="O56" i="8" s="1"/>
  <c r="U55" i="8"/>
  <c r="R55" i="8"/>
  <c r="M55" i="8"/>
  <c r="K55" i="8"/>
  <c r="I55" i="8"/>
  <c r="F55" i="8"/>
  <c r="Y55" i="8" s="1"/>
  <c r="U54" i="8"/>
  <c r="R54" i="8"/>
  <c r="M54" i="8"/>
  <c r="K54" i="8"/>
  <c r="I54" i="8"/>
  <c r="Z54" i="8" s="1"/>
  <c r="F54" i="8"/>
  <c r="Y54" i="8" s="1"/>
  <c r="U53" i="8"/>
  <c r="R53" i="8"/>
  <c r="M53" i="8"/>
  <c r="K53" i="8"/>
  <c r="I53" i="8"/>
  <c r="Z53" i="8" s="1"/>
  <c r="F53" i="8"/>
  <c r="Y53" i="8" s="1"/>
  <c r="D53" i="8"/>
  <c r="Q53" i="8" s="1"/>
  <c r="U52" i="8"/>
  <c r="R52" i="8"/>
  <c r="M52" i="8"/>
  <c r="K52" i="8"/>
  <c r="I52" i="8"/>
  <c r="F52" i="8"/>
  <c r="D52" i="8"/>
  <c r="Q52" i="8" s="1"/>
  <c r="Z51" i="8"/>
  <c r="U51" i="8"/>
  <c r="R51" i="8"/>
  <c r="M51" i="8"/>
  <c r="K51" i="8"/>
  <c r="I51" i="8"/>
  <c r="G51" i="8"/>
  <c r="F51" i="8"/>
  <c r="Y51" i="8" s="1"/>
  <c r="D51" i="8"/>
  <c r="U50" i="8"/>
  <c r="R50" i="8"/>
  <c r="M50" i="8"/>
  <c r="K50" i="8"/>
  <c r="I50" i="8"/>
  <c r="Z50" i="8" s="1"/>
  <c r="F50" i="8"/>
  <c r="Y50" i="8" s="1"/>
  <c r="D50" i="8"/>
  <c r="U49" i="8"/>
  <c r="R49" i="8"/>
  <c r="M49" i="8"/>
  <c r="K49" i="8"/>
  <c r="I49" i="8"/>
  <c r="Z49" i="8" s="1"/>
  <c r="F49" i="8"/>
  <c r="D49" i="8"/>
  <c r="U48" i="8"/>
  <c r="R48" i="8"/>
  <c r="M48" i="8"/>
  <c r="K48" i="8"/>
  <c r="I48" i="8"/>
  <c r="Z48" i="8" s="1"/>
  <c r="F48" i="8"/>
  <c r="Y48" i="8" s="1"/>
  <c r="D48" i="8"/>
  <c r="U47" i="8"/>
  <c r="R47" i="8"/>
  <c r="Q47" i="8"/>
  <c r="M47" i="8"/>
  <c r="K47" i="8"/>
  <c r="I47" i="8"/>
  <c r="F47" i="8"/>
  <c r="G47" i="8" s="1"/>
  <c r="D47" i="8"/>
  <c r="O47" i="8" s="1"/>
  <c r="U46" i="8"/>
  <c r="R46" i="8"/>
  <c r="M46" i="8"/>
  <c r="K46" i="8"/>
  <c r="I46" i="8"/>
  <c r="F46" i="8"/>
  <c r="Y46" i="8" s="1"/>
  <c r="D46" i="8"/>
  <c r="Q46" i="8" s="1"/>
  <c r="U45" i="8"/>
  <c r="R45" i="8"/>
  <c r="M45" i="8"/>
  <c r="K45" i="8"/>
  <c r="I45" i="8"/>
  <c r="Z45" i="8" s="1"/>
  <c r="F45" i="8"/>
  <c r="Y45" i="8" s="1"/>
  <c r="U44" i="8"/>
  <c r="R44" i="8"/>
  <c r="M44" i="8"/>
  <c r="K44" i="8"/>
  <c r="I44" i="8"/>
  <c r="Z44" i="8" s="1"/>
  <c r="F44" i="8"/>
  <c r="G44" i="8" s="1"/>
  <c r="D44" i="8"/>
  <c r="Q44" i="8" s="1"/>
  <c r="U43" i="8"/>
  <c r="R43" i="8"/>
  <c r="M43" i="8"/>
  <c r="K43" i="8"/>
  <c r="I43" i="8"/>
  <c r="F43" i="8"/>
  <c r="Y43" i="8" s="1"/>
  <c r="D43" i="8"/>
  <c r="Q43" i="8" s="1"/>
  <c r="U42" i="8"/>
  <c r="R42" i="8"/>
  <c r="Q42" i="8"/>
  <c r="M42" i="8"/>
  <c r="K42" i="8"/>
  <c r="I42" i="8"/>
  <c r="F42" i="8"/>
  <c r="Y42" i="8" s="1"/>
  <c r="D42" i="8"/>
  <c r="O42" i="8" s="1"/>
  <c r="U41" i="8"/>
  <c r="R41" i="8"/>
  <c r="M41" i="8"/>
  <c r="K41" i="8"/>
  <c r="I41" i="8"/>
  <c r="J41" i="8" s="1"/>
  <c r="F41" i="8"/>
  <c r="Y41" i="8" s="1"/>
  <c r="D41" i="8"/>
  <c r="Q41" i="8" s="1"/>
  <c r="U40" i="8"/>
  <c r="R40" i="8"/>
  <c r="M40" i="8"/>
  <c r="K40" i="8"/>
  <c r="I40" i="8"/>
  <c r="J40" i="8" s="1"/>
  <c r="F40" i="8"/>
  <c r="G40" i="8" s="1"/>
  <c r="D40" i="8"/>
  <c r="Q40" i="8" s="1"/>
  <c r="U39" i="8"/>
  <c r="R39" i="8"/>
  <c r="M39" i="8"/>
  <c r="K39" i="8"/>
  <c r="I39" i="8"/>
  <c r="Z39" i="8" s="1"/>
  <c r="F39" i="8"/>
  <c r="Y39" i="8" s="1"/>
  <c r="D39" i="8"/>
  <c r="Q39" i="8" s="1"/>
  <c r="U38" i="8"/>
  <c r="R38" i="8"/>
  <c r="M38" i="8"/>
  <c r="K38" i="8"/>
  <c r="I38" i="8"/>
  <c r="Z38" i="8" s="1"/>
  <c r="F38" i="8"/>
  <c r="Y38" i="8" s="1"/>
  <c r="D38" i="8"/>
  <c r="U37" i="8"/>
  <c r="R37" i="8"/>
  <c r="M37" i="8"/>
  <c r="K37" i="8"/>
  <c r="I37" i="8"/>
  <c r="F37" i="8"/>
  <c r="G37" i="8" s="1"/>
  <c r="D37" i="8"/>
  <c r="U36" i="8"/>
  <c r="R36" i="8"/>
  <c r="M36" i="8"/>
  <c r="K36" i="8"/>
  <c r="I36" i="8"/>
  <c r="F36" i="8"/>
  <c r="D36" i="8"/>
  <c r="U35" i="8"/>
  <c r="R35" i="8"/>
  <c r="M35" i="8"/>
  <c r="K35" i="8"/>
  <c r="I35" i="8"/>
  <c r="F35" i="8"/>
  <c r="Y35" i="8" s="1"/>
  <c r="D35" i="8"/>
  <c r="Q35" i="8" s="1"/>
  <c r="U34" i="8"/>
  <c r="R34" i="8"/>
  <c r="M34" i="8"/>
  <c r="K34" i="8"/>
  <c r="I34" i="8"/>
  <c r="F34" i="8"/>
  <c r="Y34" i="8" s="1"/>
  <c r="D34" i="8"/>
  <c r="U33" i="8"/>
  <c r="R33" i="8"/>
  <c r="M33" i="8"/>
  <c r="K33" i="8"/>
  <c r="I33" i="8"/>
  <c r="F33" i="8"/>
  <c r="Y33" i="8" s="1"/>
  <c r="D33" i="8"/>
  <c r="U32" i="8"/>
  <c r="R32" i="8"/>
  <c r="M32" i="8"/>
  <c r="K32" i="8"/>
  <c r="I32" i="8"/>
  <c r="F32" i="8"/>
  <c r="Y32" i="8" s="1"/>
  <c r="D32" i="8"/>
  <c r="U31" i="8"/>
  <c r="R31" i="8"/>
  <c r="M31" i="8"/>
  <c r="K31" i="8"/>
  <c r="I31" i="8"/>
  <c r="F31" i="8"/>
  <c r="Y31" i="8" s="1"/>
  <c r="D31" i="8"/>
  <c r="Q31" i="8" s="1"/>
  <c r="U30" i="8"/>
  <c r="R30" i="8"/>
  <c r="M30" i="8"/>
  <c r="K30" i="8"/>
  <c r="I30" i="8"/>
  <c r="Z30" i="8" s="1"/>
  <c r="F30" i="8"/>
  <c r="Y30" i="8" s="1"/>
  <c r="D30" i="8"/>
  <c r="O30" i="8" s="1"/>
  <c r="U29" i="8"/>
  <c r="R29" i="8"/>
  <c r="M29" i="8"/>
  <c r="K29" i="8"/>
  <c r="I29" i="8"/>
  <c r="F29" i="8"/>
  <c r="Y29" i="8" s="1"/>
  <c r="D29" i="8"/>
  <c r="U28" i="8"/>
  <c r="R28" i="8"/>
  <c r="M28" i="8"/>
  <c r="K28" i="8"/>
  <c r="I28" i="8"/>
  <c r="F28" i="8"/>
  <c r="D28" i="8"/>
  <c r="Q28" i="8" s="1"/>
  <c r="U27" i="8"/>
  <c r="R27" i="8"/>
  <c r="M27" i="8"/>
  <c r="K27" i="8"/>
  <c r="I27" i="8"/>
  <c r="F27" i="8"/>
  <c r="Y27" i="8" s="1"/>
  <c r="D27" i="8"/>
  <c r="O27" i="8" s="1"/>
  <c r="U26" i="8"/>
  <c r="R26" i="8"/>
  <c r="M26" i="8"/>
  <c r="K26" i="8"/>
  <c r="I26" i="8"/>
  <c r="F26" i="8"/>
  <c r="G26" i="8" s="1"/>
  <c r="D26" i="8"/>
  <c r="O26" i="8" s="1"/>
  <c r="U25" i="8"/>
  <c r="R25" i="8"/>
  <c r="M25" i="8"/>
  <c r="K25" i="8"/>
  <c r="I25" i="8"/>
  <c r="F25" i="8"/>
  <c r="Y25" i="8" s="1"/>
  <c r="D25" i="8"/>
  <c r="Q25" i="8" s="1"/>
  <c r="U24" i="8"/>
  <c r="R24" i="8"/>
  <c r="M24" i="8"/>
  <c r="K24" i="8"/>
  <c r="I24" i="8"/>
  <c r="Z24" i="8" s="1"/>
  <c r="F24" i="8"/>
  <c r="Y24" i="8" s="1"/>
  <c r="D24" i="8"/>
  <c r="Q24" i="8" s="1"/>
  <c r="U23" i="8"/>
  <c r="R23" i="8"/>
  <c r="O23" i="8"/>
  <c r="M23" i="8"/>
  <c r="K23" i="8"/>
  <c r="I23" i="8"/>
  <c r="Z23" i="8" s="1"/>
  <c r="F23" i="8"/>
  <c r="T23" i="8" s="1"/>
  <c r="D23" i="8"/>
  <c r="Q23" i="8" s="1"/>
  <c r="U22" i="8"/>
  <c r="R22" i="8"/>
  <c r="M22" i="8"/>
  <c r="K22" i="8"/>
  <c r="I22" i="8"/>
  <c r="Z22" i="8" s="1"/>
  <c r="F22" i="8"/>
  <c r="Y22" i="8" s="1"/>
  <c r="D22" i="8"/>
  <c r="Q22" i="8" s="1"/>
  <c r="U21" i="8"/>
  <c r="R21" i="8"/>
  <c r="M21" i="8"/>
  <c r="K21" i="8"/>
  <c r="I21" i="8"/>
  <c r="F21" i="8"/>
  <c r="U20" i="8"/>
  <c r="R20" i="8"/>
  <c r="M20" i="8"/>
  <c r="K20" i="8"/>
  <c r="I20" i="8"/>
  <c r="Z20" i="8" s="1"/>
  <c r="F20" i="8"/>
  <c r="U19" i="8"/>
  <c r="R19" i="8"/>
  <c r="M19" i="8"/>
  <c r="K19" i="8"/>
  <c r="I19" i="8"/>
  <c r="J19" i="8" s="1"/>
  <c r="F19" i="8"/>
  <c r="G19" i="8" s="1"/>
  <c r="D19" i="8"/>
  <c r="Q19" i="8" s="1"/>
  <c r="U18" i="8"/>
  <c r="R18" i="8"/>
  <c r="M18" i="8"/>
  <c r="K18" i="8"/>
  <c r="I18" i="8"/>
  <c r="Z18" i="8" s="1"/>
  <c r="F18" i="8"/>
  <c r="G18" i="8" s="1"/>
  <c r="D18" i="8"/>
  <c r="Q18" i="8" s="1"/>
  <c r="U17" i="8"/>
  <c r="R17" i="8"/>
  <c r="Q17" i="8"/>
  <c r="M17" i="8"/>
  <c r="K17" i="8"/>
  <c r="I17" i="8"/>
  <c r="J17" i="8" s="1"/>
  <c r="F17" i="8"/>
  <c r="Y17" i="8" s="1"/>
  <c r="D17" i="8"/>
  <c r="O17" i="8" s="1"/>
  <c r="U16" i="8"/>
  <c r="R16" i="8"/>
  <c r="M16" i="8"/>
  <c r="K16" i="8"/>
  <c r="I16" i="8"/>
  <c r="F16" i="8"/>
  <c r="Y16" i="8" s="1"/>
  <c r="D16" i="8"/>
  <c r="Q16" i="8" s="1"/>
  <c r="U15" i="8"/>
  <c r="R15" i="8"/>
  <c r="M15" i="8"/>
  <c r="K15" i="8"/>
  <c r="I15" i="8"/>
  <c r="F15" i="8"/>
  <c r="D15" i="8"/>
  <c r="U14" i="8"/>
  <c r="R14" i="8"/>
  <c r="M14" i="8"/>
  <c r="K14" i="8"/>
  <c r="I14" i="8"/>
  <c r="Z14" i="8" s="1"/>
  <c r="F14" i="8"/>
  <c r="Y14" i="8" s="1"/>
  <c r="D14" i="8"/>
  <c r="U13" i="8"/>
  <c r="R13" i="8"/>
  <c r="M13" i="8"/>
  <c r="K13" i="8"/>
  <c r="I13" i="8"/>
  <c r="Z13" i="8" s="1"/>
  <c r="F13" i="8"/>
  <c r="Y13" i="8" s="1"/>
  <c r="D13" i="8"/>
  <c r="Q13" i="8" s="1"/>
  <c r="U12" i="8"/>
  <c r="R12" i="8"/>
  <c r="M12" i="8"/>
  <c r="K12" i="8"/>
  <c r="I12" i="8"/>
  <c r="Z12" i="8" s="1"/>
  <c r="F12" i="8"/>
  <c r="G12" i="8" s="1"/>
  <c r="D12" i="8"/>
  <c r="A4" i="8"/>
  <c r="D78" i="7"/>
  <c r="C78" i="7"/>
  <c r="B78" i="7"/>
  <c r="B77" i="7"/>
  <c r="D73" i="7"/>
  <c r="C73" i="7"/>
  <c r="B73" i="7"/>
  <c r="B72" i="7"/>
  <c r="C50" i="7"/>
  <c r="H49" i="7"/>
  <c r="E49" i="7"/>
  <c r="H15" i="44" s="1"/>
  <c r="C49" i="7"/>
  <c r="R47" i="7"/>
  <c r="U45" i="7"/>
  <c r="R45" i="7"/>
  <c r="K45" i="7"/>
  <c r="I45" i="7"/>
  <c r="F45" i="7"/>
  <c r="U44" i="7"/>
  <c r="R44" i="7"/>
  <c r="K44" i="7"/>
  <c r="I44" i="7"/>
  <c r="F44" i="7"/>
  <c r="U43" i="7"/>
  <c r="R43" i="7"/>
  <c r="K43" i="7"/>
  <c r="I43" i="7"/>
  <c r="F43" i="7"/>
  <c r="U42" i="7"/>
  <c r="R42" i="7"/>
  <c r="K42" i="7"/>
  <c r="I42" i="7"/>
  <c r="F42" i="7"/>
  <c r="U41" i="7"/>
  <c r="R41" i="7"/>
  <c r="K41" i="7"/>
  <c r="I41" i="7"/>
  <c r="F41" i="7"/>
  <c r="U40" i="7"/>
  <c r="R40" i="7"/>
  <c r="K40" i="7"/>
  <c r="I40" i="7"/>
  <c r="F40" i="7"/>
  <c r="U39" i="7"/>
  <c r="R39" i="7"/>
  <c r="K39" i="7"/>
  <c r="I39" i="7"/>
  <c r="F39" i="7"/>
  <c r="D39" i="7"/>
  <c r="Q39" i="7" s="1"/>
  <c r="U38" i="7"/>
  <c r="R38" i="7"/>
  <c r="K38" i="7"/>
  <c r="I38" i="7"/>
  <c r="F38" i="7"/>
  <c r="D38" i="7"/>
  <c r="Q38" i="7" s="1"/>
  <c r="U37" i="7"/>
  <c r="R37" i="7"/>
  <c r="K37" i="7"/>
  <c r="I37" i="7"/>
  <c r="F37" i="7"/>
  <c r="U36" i="7"/>
  <c r="R36" i="7"/>
  <c r="K36" i="7"/>
  <c r="I36" i="7"/>
  <c r="F36" i="7"/>
  <c r="U35" i="7"/>
  <c r="R35" i="7"/>
  <c r="K35" i="7"/>
  <c r="I35" i="7"/>
  <c r="F35" i="7"/>
  <c r="D35" i="7"/>
  <c r="Q35" i="7" s="1"/>
  <c r="U34" i="7"/>
  <c r="R34" i="7"/>
  <c r="K34" i="7"/>
  <c r="I34" i="7"/>
  <c r="F34" i="7"/>
  <c r="D34" i="7"/>
  <c r="Q34" i="7" s="1"/>
  <c r="U33" i="7"/>
  <c r="R33" i="7"/>
  <c r="K33" i="7"/>
  <c r="I33" i="7"/>
  <c r="F33" i="7"/>
  <c r="D33" i="7"/>
  <c r="O33" i="7" s="1"/>
  <c r="U32" i="7"/>
  <c r="R32" i="7"/>
  <c r="K32" i="7"/>
  <c r="I32" i="7"/>
  <c r="F32" i="7"/>
  <c r="U31" i="7"/>
  <c r="R31" i="7"/>
  <c r="K31" i="7"/>
  <c r="I31" i="7"/>
  <c r="F31" i="7"/>
  <c r="D31" i="7"/>
  <c r="Q31" i="7" s="1"/>
  <c r="U30" i="7"/>
  <c r="R30" i="7"/>
  <c r="K30" i="7"/>
  <c r="I30" i="7"/>
  <c r="F30" i="7"/>
  <c r="D30" i="7"/>
  <c r="O30" i="7" s="1"/>
  <c r="U29" i="7"/>
  <c r="R29" i="7"/>
  <c r="K29" i="7"/>
  <c r="I29" i="7"/>
  <c r="F29" i="7"/>
  <c r="D29" i="7"/>
  <c r="Q29" i="7" s="1"/>
  <c r="U28" i="7"/>
  <c r="R28" i="7"/>
  <c r="K28" i="7"/>
  <c r="I28" i="7"/>
  <c r="F28" i="7"/>
  <c r="U27" i="7"/>
  <c r="R27" i="7"/>
  <c r="K27" i="7"/>
  <c r="I27" i="7"/>
  <c r="F27" i="7"/>
  <c r="D27" i="7"/>
  <c r="Q27" i="7" s="1"/>
  <c r="U26" i="7"/>
  <c r="R26" i="7"/>
  <c r="K26" i="7"/>
  <c r="I26" i="7"/>
  <c r="F26" i="7"/>
  <c r="D26" i="7"/>
  <c r="Q26" i="7" s="1"/>
  <c r="U25" i="7"/>
  <c r="R25" i="7"/>
  <c r="K25" i="7"/>
  <c r="I25" i="7"/>
  <c r="F25" i="7"/>
  <c r="D25" i="7"/>
  <c r="Q25" i="7" s="1"/>
  <c r="U24" i="7"/>
  <c r="R24" i="7"/>
  <c r="K24" i="7"/>
  <c r="I24" i="7"/>
  <c r="F24" i="7"/>
  <c r="U23" i="7"/>
  <c r="R23" i="7"/>
  <c r="K23" i="7"/>
  <c r="I23" i="7"/>
  <c r="F23" i="7"/>
  <c r="D23" i="7"/>
  <c r="Q23" i="7" s="1"/>
  <c r="U22" i="7"/>
  <c r="R22" i="7"/>
  <c r="K22" i="7"/>
  <c r="I22" i="7"/>
  <c r="F22" i="7"/>
  <c r="D22" i="7"/>
  <c r="Q22" i="7" s="1"/>
  <c r="U21" i="7"/>
  <c r="R21" i="7"/>
  <c r="K21" i="7"/>
  <c r="I21" i="7"/>
  <c r="F21" i="7"/>
  <c r="D21" i="7"/>
  <c r="Q21" i="7" s="1"/>
  <c r="U20" i="7"/>
  <c r="R20" i="7"/>
  <c r="K20" i="7"/>
  <c r="I20" i="7"/>
  <c r="F20" i="7"/>
  <c r="U19" i="7"/>
  <c r="R19" i="7"/>
  <c r="K19" i="7"/>
  <c r="I19" i="7"/>
  <c r="F19" i="7"/>
  <c r="D19" i="7"/>
  <c r="Q19" i="7" s="1"/>
  <c r="U18" i="7"/>
  <c r="R18" i="7"/>
  <c r="K18" i="7"/>
  <c r="I18" i="7"/>
  <c r="F18" i="7"/>
  <c r="D18" i="7"/>
  <c r="Q18" i="7" s="1"/>
  <c r="U17" i="7"/>
  <c r="R17" i="7"/>
  <c r="K17" i="7"/>
  <c r="I17" i="7"/>
  <c r="F17" i="7"/>
  <c r="D17" i="7"/>
  <c r="Q17" i="7" s="1"/>
  <c r="U16" i="7"/>
  <c r="R16" i="7"/>
  <c r="K16" i="7"/>
  <c r="I16" i="7"/>
  <c r="F16" i="7"/>
  <c r="U15" i="7"/>
  <c r="R15" i="7"/>
  <c r="K15" i="7"/>
  <c r="I15" i="7"/>
  <c r="F15" i="7"/>
  <c r="D15" i="7"/>
  <c r="Q15" i="7" s="1"/>
  <c r="U14" i="7"/>
  <c r="R14" i="7"/>
  <c r="K14" i="7"/>
  <c r="I14" i="7"/>
  <c r="F14" i="7"/>
  <c r="D14" i="7"/>
  <c r="Q14" i="7" s="1"/>
  <c r="U13" i="7"/>
  <c r="R13" i="7"/>
  <c r="K13" i="7"/>
  <c r="I13" i="7"/>
  <c r="F13" i="7"/>
  <c r="D13" i="7"/>
  <c r="O13" i="7" s="1"/>
  <c r="U12" i="7"/>
  <c r="R12" i="7"/>
  <c r="K12" i="7"/>
  <c r="I12" i="7"/>
  <c r="F12" i="7"/>
  <c r="A4" i="7"/>
  <c r="D93" i="6"/>
  <c r="C93" i="6"/>
  <c r="B93" i="6"/>
  <c r="B92" i="6"/>
  <c r="D88" i="6"/>
  <c r="C88" i="6"/>
  <c r="B88" i="6"/>
  <c r="B87" i="6"/>
  <c r="C61" i="6"/>
  <c r="H60" i="6"/>
  <c r="I27" i="117" s="1"/>
  <c r="E60" i="6"/>
  <c r="H14" i="44" s="1"/>
  <c r="C60" i="6"/>
  <c r="D47" i="6" s="1"/>
  <c r="Q47" i="6" s="1"/>
  <c r="U58" i="6"/>
  <c r="R58" i="6"/>
  <c r="M58" i="6"/>
  <c r="K58" i="6"/>
  <c r="I58" i="6"/>
  <c r="R57" i="6"/>
  <c r="M57" i="6"/>
  <c r="K57" i="6"/>
  <c r="I57" i="6"/>
  <c r="R56" i="6"/>
  <c r="M56" i="6"/>
  <c r="K56" i="6"/>
  <c r="I56" i="6"/>
  <c r="R55" i="6"/>
  <c r="M55" i="6"/>
  <c r="K55" i="6"/>
  <c r="I55" i="6"/>
  <c r="U54" i="6"/>
  <c r="R54" i="6"/>
  <c r="M54" i="6"/>
  <c r="K54" i="6"/>
  <c r="I54" i="6"/>
  <c r="U53" i="6"/>
  <c r="R53" i="6"/>
  <c r="M53" i="6"/>
  <c r="K53" i="6"/>
  <c r="I53" i="6"/>
  <c r="U52" i="6"/>
  <c r="R52" i="6"/>
  <c r="M52" i="6"/>
  <c r="K52" i="6"/>
  <c r="I52" i="6"/>
  <c r="U51" i="6"/>
  <c r="R51" i="6"/>
  <c r="M51" i="6"/>
  <c r="K51" i="6"/>
  <c r="I51" i="6"/>
  <c r="U50" i="6"/>
  <c r="R50" i="6"/>
  <c r="M50" i="6"/>
  <c r="K50" i="6"/>
  <c r="I50" i="6"/>
  <c r="U49" i="6"/>
  <c r="R49" i="6"/>
  <c r="M49" i="6"/>
  <c r="K49" i="6"/>
  <c r="I49" i="6"/>
  <c r="U48" i="6"/>
  <c r="R48" i="6"/>
  <c r="M48" i="6"/>
  <c r="K48" i="6"/>
  <c r="I48" i="6"/>
  <c r="D48" i="6"/>
  <c r="Q48" i="6" s="1"/>
  <c r="U47" i="6"/>
  <c r="R47" i="6"/>
  <c r="M47" i="6"/>
  <c r="K47" i="6"/>
  <c r="I47" i="6"/>
  <c r="U46" i="6"/>
  <c r="R46" i="6"/>
  <c r="M46" i="6"/>
  <c r="K46" i="6"/>
  <c r="I46" i="6"/>
  <c r="D46" i="6"/>
  <c r="G46" i="6" s="1"/>
  <c r="U45" i="6"/>
  <c r="R45" i="6"/>
  <c r="M45" i="6"/>
  <c r="K45" i="6"/>
  <c r="I45" i="6"/>
  <c r="U44" i="6"/>
  <c r="R44" i="6"/>
  <c r="M44" i="6"/>
  <c r="K44" i="6"/>
  <c r="I44" i="6"/>
  <c r="D44" i="6"/>
  <c r="Q44" i="6" s="1"/>
  <c r="U43" i="6"/>
  <c r="R43" i="6"/>
  <c r="M43" i="6"/>
  <c r="K43" i="6"/>
  <c r="I43" i="6"/>
  <c r="U42" i="6"/>
  <c r="R42" i="6"/>
  <c r="M42" i="6"/>
  <c r="K42" i="6"/>
  <c r="I42" i="6"/>
  <c r="U41" i="6"/>
  <c r="R41" i="6"/>
  <c r="M41" i="6"/>
  <c r="K41" i="6"/>
  <c r="I41" i="6"/>
  <c r="U40" i="6"/>
  <c r="R40" i="6"/>
  <c r="M40" i="6"/>
  <c r="K40" i="6"/>
  <c r="I40" i="6"/>
  <c r="U39" i="6"/>
  <c r="R39" i="6"/>
  <c r="M39" i="6"/>
  <c r="K39" i="6"/>
  <c r="I39" i="6"/>
  <c r="D39" i="6"/>
  <c r="Q39" i="6" s="1"/>
  <c r="U38" i="6"/>
  <c r="R38" i="6"/>
  <c r="M38" i="6"/>
  <c r="K38" i="6"/>
  <c r="I38" i="6"/>
  <c r="D38" i="6"/>
  <c r="Q38" i="6" s="1"/>
  <c r="U37" i="6"/>
  <c r="R37" i="6"/>
  <c r="M37" i="6"/>
  <c r="K37" i="6"/>
  <c r="I37" i="6"/>
  <c r="U36" i="6"/>
  <c r="R36" i="6"/>
  <c r="M36" i="6"/>
  <c r="K36" i="6"/>
  <c r="I36" i="6"/>
  <c r="G36" i="6"/>
  <c r="D36" i="6"/>
  <c r="Q36" i="6" s="1"/>
  <c r="U35" i="6"/>
  <c r="R35" i="6"/>
  <c r="M35" i="6"/>
  <c r="K35" i="6"/>
  <c r="I35" i="6"/>
  <c r="D35" i="6"/>
  <c r="U34" i="6"/>
  <c r="R34" i="6"/>
  <c r="M34" i="6"/>
  <c r="K34" i="6"/>
  <c r="I34" i="6"/>
  <c r="G34" i="6"/>
  <c r="D34" i="6"/>
  <c r="O34" i="6" s="1"/>
  <c r="U33" i="6"/>
  <c r="R33" i="6"/>
  <c r="M33" i="6"/>
  <c r="K33" i="6"/>
  <c r="I33" i="6"/>
  <c r="D33" i="6"/>
  <c r="O33" i="6" s="1"/>
  <c r="U32" i="6"/>
  <c r="R32" i="6"/>
  <c r="M32" i="6"/>
  <c r="K32" i="6"/>
  <c r="I32" i="6"/>
  <c r="U31" i="6"/>
  <c r="R31" i="6"/>
  <c r="M31" i="6"/>
  <c r="K31" i="6"/>
  <c r="I31" i="6"/>
  <c r="U30" i="6"/>
  <c r="R30" i="6"/>
  <c r="M30" i="6"/>
  <c r="K30" i="6"/>
  <c r="I30" i="6"/>
  <c r="U29" i="6"/>
  <c r="R29" i="6"/>
  <c r="M29" i="6"/>
  <c r="K29" i="6"/>
  <c r="I29" i="6"/>
  <c r="U28" i="6"/>
  <c r="R28" i="6"/>
  <c r="M28" i="6"/>
  <c r="K28" i="6"/>
  <c r="I28" i="6"/>
  <c r="U27" i="6"/>
  <c r="R27" i="6"/>
  <c r="M27" i="6"/>
  <c r="K27" i="6"/>
  <c r="I27" i="6"/>
  <c r="D27" i="6"/>
  <c r="Q27" i="6" s="1"/>
  <c r="U26" i="6"/>
  <c r="R26" i="6"/>
  <c r="M26" i="6"/>
  <c r="K26" i="6"/>
  <c r="I26" i="6"/>
  <c r="D26" i="6"/>
  <c r="U25" i="6"/>
  <c r="R25" i="6"/>
  <c r="M25" i="6"/>
  <c r="K25" i="6"/>
  <c r="I25" i="6"/>
  <c r="U24" i="6"/>
  <c r="R24" i="6"/>
  <c r="M24" i="6"/>
  <c r="K24" i="6"/>
  <c r="I24" i="6"/>
  <c r="U23" i="6"/>
  <c r="R23" i="6"/>
  <c r="M23" i="6"/>
  <c r="K23" i="6"/>
  <c r="I23" i="6"/>
  <c r="U22" i="6"/>
  <c r="R22" i="6"/>
  <c r="M22" i="6"/>
  <c r="K22" i="6"/>
  <c r="I22" i="6"/>
  <c r="T22" i="6" s="1"/>
  <c r="V22" i="6" s="1"/>
  <c r="W22" i="6" s="1"/>
  <c r="D22" i="6"/>
  <c r="Q22" i="6" s="1"/>
  <c r="U21" i="6"/>
  <c r="R21" i="6"/>
  <c r="M21" i="6"/>
  <c r="K21" i="6"/>
  <c r="I21" i="6"/>
  <c r="D21" i="6"/>
  <c r="U20" i="6"/>
  <c r="R20" i="6"/>
  <c r="M20" i="6"/>
  <c r="K20" i="6"/>
  <c r="I20" i="6"/>
  <c r="D20" i="6"/>
  <c r="Q20" i="6" s="1"/>
  <c r="U19" i="6"/>
  <c r="R19" i="6"/>
  <c r="M19" i="6"/>
  <c r="K19" i="6"/>
  <c r="I19" i="6"/>
  <c r="U18" i="6"/>
  <c r="R18" i="6"/>
  <c r="M18" i="6"/>
  <c r="K18" i="6"/>
  <c r="I18" i="6"/>
  <c r="U17" i="6"/>
  <c r="R17" i="6"/>
  <c r="M17" i="6"/>
  <c r="K17" i="6"/>
  <c r="I17" i="6"/>
  <c r="U16" i="6"/>
  <c r="R16" i="6"/>
  <c r="M16" i="6"/>
  <c r="K16" i="6"/>
  <c r="I16" i="6"/>
  <c r="U15" i="6"/>
  <c r="R15" i="6"/>
  <c r="M15" i="6"/>
  <c r="K15" i="6"/>
  <c r="I15" i="6"/>
  <c r="U14" i="6"/>
  <c r="R14" i="6"/>
  <c r="M14" i="6"/>
  <c r="K14" i="6"/>
  <c r="I14" i="6"/>
  <c r="F14" i="6"/>
  <c r="D14" i="6"/>
  <c r="Q14" i="6" s="1"/>
  <c r="U13" i="6"/>
  <c r="R13" i="6"/>
  <c r="M13" i="6"/>
  <c r="K13" i="6"/>
  <c r="I13" i="6"/>
  <c r="F13" i="6"/>
  <c r="D13" i="6"/>
  <c r="Q13" i="6" s="1"/>
  <c r="U12" i="6"/>
  <c r="R12" i="6"/>
  <c r="M12" i="6"/>
  <c r="K12" i="6"/>
  <c r="I12" i="6"/>
  <c r="F12" i="6"/>
  <c r="D12" i="6"/>
  <c r="A4" i="6"/>
  <c r="D84" i="5"/>
  <c r="C84" i="5"/>
  <c r="B84" i="5"/>
  <c r="B83" i="5"/>
  <c r="D79" i="5"/>
  <c r="C79" i="5"/>
  <c r="B79" i="5"/>
  <c r="B78" i="5"/>
  <c r="C56" i="5"/>
  <c r="H55" i="5"/>
  <c r="I14" i="118" s="1"/>
  <c r="E55" i="5"/>
  <c r="H13" i="44" s="1"/>
  <c r="C55" i="5"/>
  <c r="U53" i="5"/>
  <c r="R53" i="5"/>
  <c r="M53" i="5"/>
  <c r="K53" i="5"/>
  <c r="I53" i="5"/>
  <c r="F53" i="5"/>
  <c r="Y53" i="5" s="1"/>
  <c r="R52" i="5"/>
  <c r="M52" i="5"/>
  <c r="K52" i="5"/>
  <c r="I52" i="5"/>
  <c r="Z52" i="5" s="1"/>
  <c r="F52" i="5"/>
  <c r="Y52" i="5" s="1"/>
  <c r="U51" i="5"/>
  <c r="R51" i="5"/>
  <c r="M51" i="5"/>
  <c r="K51" i="5"/>
  <c r="I51" i="5"/>
  <c r="F51" i="5"/>
  <c r="Y51" i="5" s="1"/>
  <c r="U50" i="5"/>
  <c r="R50" i="5"/>
  <c r="M50" i="5"/>
  <c r="K50" i="5"/>
  <c r="I50" i="5"/>
  <c r="Z50" i="5" s="1"/>
  <c r="F50" i="5"/>
  <c r="Y50" i="5" s="1"/>
  <c r="U49" i="5"/>
  <c r="R49" i="5"/>
  <c r="M49" i="5"/>
  <c r="K49" i="5"/>
  <c r="I49" i="5"/>
  <c r="Z49" i="5" s="1"/>
  <c r="F49" i="5"/>
  <c r="U48" i="5"/>
  <c r="R48" i="5"/>
  <c r="M48" i="5"/>
  <c r="K48" i="5"/>
  <c r="I48" i="5"/>
  <c r="Z48" i="5" s="1"/>
  <c r="F48" i="5"/>
  <c r="U47" i="5"/>
  <c r="R47" i="5"/>
  <c r="M47" i="5"/>
  <c r="K47" i="5"/>
  <c r="I47" i="5"/>
  <c r="F47" i="5"/>
  <c r="D47" i="5"/>
  <c r="U46" i="5"/>
  <c r="R46" i="5"/>
  <c r="M46" i="5"/>
  <c r="K46" i="5"/>
  <c r="I46" i="5"/>
  <c r="Z46" i="5" s="1"/>
  <c r="F46" i="5"/>
  <c r="U45" i="5"/>
  <c r="R45" i="5"/>
  <c r="M45" i="5"/>
  <c r="K45" i="5"/>
  <c r="I45" i="5"/>
  <c r="Z45" i="5" s="1"/>
  <c r="F45" i="5"/>
  <c r="Y45" i="5" s="1"/>
  <c r="U44" i="5"/>
  <c r="R44" i="5"/>
  <c r="M44" i="5"/>
  <c r="K44" i="5"/>
  <c r="I44" i="5"/>
  <c r="Z44" i="5" s="1"/>
  <c r="F44" i="5"/>
  <c r="U43" i="5"/>
  <c r="R43" i="5"/>
  <c r="M43" i="5"/>
  <c r="K43" i="5"/>
  <c r="I43" i="5"/>
  <c r="Z43" i="5" s="1"/>
  <c r="F43" i="5"/>
  <c r="D43" i="5"/>
  <c r="Q43" i="5" s="1"/>
  <c r="U42" i="5"/>
  <c r="R42" i="5"/>
  <c r="M42" i="5"/>
  <c r="K42" i="5"/>
  <c r="I42" i="5"/>
  <c r="Z42" i="5" s="1"/>
  <c r="F42" i="5"/>
  <c r="Y42" i="5" s="1"/>
  <c r="D42" i="5"/>
  <c r="O42" i="5" s="1"/>
  <c r="U41" i="5"/>
  <c r="R41" i="5"/>
  <c r="M41" i="5"/>
  <c r="K41" i="5"/>
  <c r="I41" i="5"/>
  <c r="Z41" i="5" s="1"/>
  <c r="F41" i="5"/>
  <c r="D41" i="5"/>
  <c r="Q41" i="5" s="1"/>
  <c r="U40" i="5"/>
  <c r="R40" i="5"/>
  <c r="M40" i="5"/>
  <c r="K40" i="5"/>
  <c r="I40" i="5"/>
  <c r="Z40" i="5" s="1"/>
  <c r="F40" i="5"/>
  <c r="D40" i="5"/>
  <c r="U39" i="5"/>
  <c r="R39" i="5"/>
  <c r="M39" i="5"/>
  <c r="K39" i="5"/>
  <c r="I39" i="5"/>
  <c r="F39" i="5"/>
  <c r="D39" i="5"/>
  <c r="Q39" i="5" s="1"/>
  <c r="U38" i="5"/>
  <c r="R38" i="5"/>
  <c r="M38" i="5"/>
  <c r="K38" i="5"/>
  <c r="I38" i="5"/>
  <c r="Z38" i="5" s="1"/>
  <c r="F38" i="5"/>
  <c r="U37" i="5"/>
  <c r="R37" i="5"/>
  <c r="M37" i="5"/>
  <c r="K37" i="5"/>
  <c r="I37" i="5"/>
  <c r="F37" i="5"/>
  <c r="D37" i="5"/>
  <c r="Q37" i="5" s="1"/>
  <c r="Z36" i="5"/>
  <c r="U36" i="5"/>
  <c r="R36" i="5"/>
  <c r="M36" i="5"/>
  <c r="K36" i="5"/>
  <c r="F36" i="5"/>
  <c r="T36" i="5" s="1"/>
  <c r="U35" i="5"/>
  <c r="R35" i="5"/>
  <c r="M35" i="5"/>
  <c r="K35" i="5"/>
  <c r="I35" i="5"/>
  <c r="F35" i="5"/>
  <c r="U34" i="5"/>
  <c r="R34" i="5"/>
  <c r="M34" i="5"/>
  <c r="K34" i="5"/>
  <c r="I34" i="5"/>
  <c r="F34" i="5"/>
  <c r="D34" i="5"/>
  <c r="Q34" i="5" s="1"/>
  <c r="U33" i="5"/>
  <c r="R33" i="5"/>
  <c r="M33" i="5"/>
  <c r="K33" i="5"/>
  <c r="I33" i="5"/>
  <c r="F33" i="5"/>
  <c r="D33" i="5"/>
  <c r="Q33" i="5" s="1"/>
  <c r="U32" i="5"/>
  <c r="R32" i="5"/>
  <c r="M32" i="5"/>
  <c r="K32" i="5"/>
  <c r="I32" i="5"/>
  <c r="Z32" i="5" s="1"/>
  <c r="F32" i="5"/>
  <c r="Y32" i="5" s="1"/>
  <c r="D32" i="5"/>
  <c r="Q32" i="5" s="1"/>
  <c r="U31" i="5"/>
  <c r="R31" i="5"/>
  <c r="M31" i="5"/>
  <c r="K31" i="5"/>
  <c r="I31" i="5"/>
  <c r="Z31" i="5" s="1"/>
  <c r="F31" i="5"/>
  <c r="D31" i="5"/>
  <c r="Q31" i="5" s="1"/>
  <c r="U30" i="5"/>
  <c r="R30" i="5"/>
  <c r="M30" i="5"/>
  <c r="K30" i="5"/>
  <c r="I30" i="5"/>
  <c r="F30" i="5"/>
  <c r="Y30" i="5" s="1"/>
  <c r="U29" i="5"/>
  <c r="R29" i="5"/>
  <c r="M29" i="5"/>
  <c r="K29" i="5"/>
  <c r="I29" i="5"/>
  <c r="F29" i="5"/>
  <c r="Y29" i="5" s="1"/>
  <c r="D29" i="5"/>
  <c r="O29" i="5" s="1"/>
  <c r="U28" i="5"/>
  <c r="R28" i="5"/>
  <c r="M28" i="5"/>
  <c r="K28" i="5"/>
  <c r="I28" i="5"/>
  <c r="F28" i="5"/>
  <c r="U27" i="5"/>
  <c r="R27" i="5"/>
  <c r="M27" i="5"/>
  <c r="K27" i="5"/>
  <c r="I27" i="5"/>
  <c r="Z27" i="5" s="1"/>
  <c r="F27" i="5"/>
  <c r="U26" i="5"/>
  <c r="R26" i="5"/>
  <c r="M26" i="5"/>
  <c r="K26" i="5"/>
  <c r="I26" i="5"/>
  <c r="Z26" i="5" s="1"/>
  <c r="F26" i="5"/>
  <c r="D26" i="5"/>
  <c r="Q26" i="5" s="1"/>
  <c r="U25" i="5"/>
  <c r="R25" i="5"/>
  <c r="M25" i="5"/>
  <c r="K25" i="5"/>
  <c r="I25" i="5"/>
  <c r="F25" i="5"/>
  <c r="Y25" i="5" s="1"/>
  <c r="D25" i="5"/>
  <c r="O25" i="5" s="1"/>
  <c r="U24" i="5"/>
  <c r="R24" i="5"/>
  <c r="M24" i="5"/>
  <c r="K24" i="5"/>
  <c r="I24" i="5"/>
  <c r="F24" i="5"/>
  <c r="Y24" i="5" s="1"/>
  <c r="D24" i="5"/>
  <c r="O24" i="5" s="1"/>
  <c r="U23" i="5"/>
  <c r="R23" i="5"/>
  <c r="M23" i="5"/>
  <c r="K23" i="5"/>
  <c r="I23" i="5"/>
  <c r="Z23" i="5" s="1"/>
  <c r="F23" i="5"/>
  <c r="Y23" i="5" s="1"/>
  <c r="D23" i="5"/>
  <c r="Q23" i="5" s="1"/>
  <c r="U22" i="5"/>
  <c r="R22" i="5"/>
  <c r="M22" i="5"/>
  <c r="K22" i="5"/>
  <c r="I22" i="5"/>
  <c r="F22" i="5"/>
  <c r="Y22" i="5" s="1"/>
  <c r="U21" i="5"/>
  <c r="R21" i="5"/>
  <c r="M21" i="5"/>
  <c r="K21" i="5"/>
  <c r="I21" i="5"/>
  <c r="Z21" i="5" s="1"/>
  <c r="F21" i="5"/>
  <c r="Y21" i="5" s="1"/>
  <c r="D21" i="5"/>
  <c r="Q21" i="5" s="1"/>
  <c r="U20" i="5"/>
  <c r="R20" i="5"/>
  <c r="M20" i="5"/>
  <c r="K20" i="5"/>
  <c r="I20" i="5"/>
  <c r="Z20" i="5" s="1"/>
  <c r="F20" i="5"/>
  <c r="U19" i="5"/>
  <c r="R19" i="5"/>
  <c r="M19" i="5"/>
  <c r="K19" i="5"/>
  <c r="I19" i="5"/>
  <c r="F19" i="5"/>
  <c r="U18" i="5"/>
  <c r="R18" i="5"/>
  <c r="M18" i="5"/>
  <c r="K18" i="5"/>
  <c r="I18" i="5"/>
  <c r="F18" i="5"/>
  <c r="Y18" i="5" s="1"/>
  <c r="D18" i="5"/>
  <c r="Q18" i="5" s="1"/>
  <c r="U17" i="5"/>
  <c r="R17" i="5"/>
  <c r="M17" i="5"/>
  <c r="K17" i="5"/>
  <c r="I17" i="5"/>
  <c r="Z17" i="5" s="1"/>
  <c r="F17" i="5"/>
  <c r="Y17" i="5" s="1"/>
  <c r="D17" i="5"/>
  <c r="Q17" i="5" s="1"/>
  <c r="U16" i="5"/>
  <c r="R16" i="5"/>
  <c r="M16" i="5"/>
  <c r="K16" i="5"/>
  <c r="I16" i="5"/>
  <c r="F16" i="5"/>
  <c r="Y16" i="5" s="1"/>
  <c r="D16" i="5"/>
  <c r="Q16" i="5" s="1"/>
  <c r="U15" i="5"/>
  <c r="R15" i="5"/>
  <c r="M15" i="5"/>
  <c r="K15" i="5"/>
  <c r="I15" i="5"/>
  <c r="Z15" i="5" s="1"/>
  <c r="F15" i="5"/>
  <c r="D15" i="5"/>
  <c r="Q15" i="5" s="1"/>
  <c r="U14" i="5"/>
  <c r="R14" i="5"/>
  <c r="M14" i="5"/>
  <c r="K14" i="5"/>
  <c r="I14" i="5"/>
  <c r="F14" i="5"/>
  <c r="Y14" i="5" s="1"/>
  <c r="U13" i="5"/>
  <c r="R13" i="5"/>
  <c r="M13" i="5"/>
  <c r="K13" i="5"/>
  <c r="I13" i="5"/>
  <c r="Z13" i="5" s="1"/>
  <c r="F13" i="5"/>
  <c r="Y13" i="5" s="1"/>
  <c r="D13" i="5"/>
  <c r="Q13" i="5" s="1"/>
  <c r="U12" i="5"/>
  <c r="R12" i="5"/>
  <c r="M12" i="5"/>
  <c r="K12" i="5"/>
  <c r="I12" i="5"/>
  <c r="Z12" i="5" s="1"/>
  <c r="F12" i="5"/>
  <c r="A4" i="5"/>
  <c r="D109" i="75"/>
  <c r="C109" i="75"/>
  <c r="B109" i="75"/>
  <c r="B108" i="75"/>
  <c r="D105" i="75"/>
  <c r="D104" i="75"/>
  <c r="C104" i="75"/>
  <c r="B104" i="75"/>
  <c r="B103" i="75"/>
  <c r="C82" i="75"/>
  <c r="E81" i="75"/>
  <c r="F13" i="118" s="1"/>
  <c r="C81" i="75"/>
  <c r="D34" i="75" s="1"/>
  <c r="U79" i="75"/>
  <c r="R79" i="75"/>
  <c r="M79" i="75"/>
  <c r="K79" i="75"/>
  <c r="F79" i="75"/>
  <c r="U78" i="75"/>
  <c r="R78" i="75"/>
  <c r="M78" i="75"/>
  <c r="K78" i="75"/>
  <c r="F78" i="75"/>
  <c r="U77" i="75"/>
  <c r="R77" i="75"/>
  <c r="M77" i="75"/>
  <c r="K77" i="75"/>
  <c r="F77" i="75"/>
  <c r="U76" i="75"/>
  <c r="R76" i="75"/>
  <c r="M76" i="75"/>
  <c r="K76" i="75"/>
  <c r="F76" i="75"/>
  <c r="U75" i="75"/>
  <c r="R75" i="75"/>
  <c r="M75" i="75"/>
  <c r="K75" i="75"/>
  <c r="F75" i="75"/>
  <c r="U74" i="75"/>
  <c r="R74" i="75"/>
  <c r="M74" i="75"/>
  <c r="K74" i="75"/>
  <c r="F74" i="75"/>
  <c r="U73" i="75"/>
  <c r="R73" i="75"/>
  <c r="M73" i="75"/>
  <c r="K73" i="75"/>
  <c r="F73" i="75"/>
  <c r="U72" i="75"/>
  <c r="R72" i="75"/>
  <c r="M72" i="75"/>
  <c r="K72" i="75"/>
  <c r="F72" i="75"/>
  <c r="U71" i="75"/>
  <c r="R71" i="75"/>
  <c r="M71" i="75"/>
  <c r="K71" i="75"/>
  <c r="F71" i="75"/>
  <c r="U70" i="75"/>
  <c r="R70" i="75"/>
  <c r="M70" i="75"/>
  <c r="K70" i="75"/>
  <c r="F70" i="75"/>
  <c r="U69" i="75"/>
  <c r="R69" i="75"/>
  <c r="M69" i="75"/>
  <c r="K69" i="75"/>
  <c r="F69" i="75"/>
  <c r="U68" i="75"/>
  <c r="R68" i="75"/>
  <c r="M68" i="75"/>
  <c r="K68" i="75"/>
  <c r="F68" i="75"/>
  <c r="U67" i="75"/>
  <c r="R67" i="75"/>
  <c r="M67" i="75"/>
  <c r="K67" i="75"/>
  <c r="F67" i="75"/>
  <c r="U66" i="75"/>
  <c r="R66" i="75"/>
  <c r="M66" i="75"/>
  <c r="K66" i="75"/>
  <c r="F66" i="75"/>
  <c r="D66" i="75"/>
  <c r="Q66" i="75" s="1"/>
  <c r="U65" i="75"/>
  <c r="R65" i="75"/>
  <c r="M65" i="75"/>
  <c r="K65" i="75"/>
  <c r="F65" i="75"/>
  <c r="T65" i="75" s="1"/>
  <c r="U64" i="75"/>
  <c r="R64" i="75"/>
  <c r="M64" i="75"/>
  <c r="K64" i="75"/>
  <c r="F64" i="75"/>
  <c r="U63" i="75"/>
  <c r="R63" i="75"/>
  <c r="M63" i="75"/>
  <c r="K63" i="75"/>
  <c r="F63" i="75"/>
  <c r="U62" i="75"/>
  <c r="R62" i="75"/>
  <c r="M62" i="75"/>
  <c r="K62" i="75"/>
  <c r="F62" i="75"/>
  <c r="U61" i="75"/>
  <c r="R61" i="75"/>
  <c r="M61" i="75"/>
  <c r="K61" i="75"/>
  <c r="F61" i="75"/>
  <c r="U60" i="75"/>
  <c r="R60" i="75"/>
  <c r="M60" i="75"/>
  <c r="K60" i="75"/>
  <c r="F60" i="75"/>
  <c r="T60" i="75" s="1"/>
  <c r="V60" i="75" s="1"/>
  <c r="W60" i="75" s="1"/>
  <c r="U59" i="75"/>
  <c r="R59" i="75"/>
  <c r="M59" i="75"/>
  <c r="K59" i="75"/>
  <c r="F59" i="75"/>
  <c r="U58" i="75"/>
  <c r="R58" i="75"/>
  <c r="M58" i="75"/>
  <c r="K58" i="75"/>
  <c r="F58" i="75"/>
  <c r="U57" i="75"/>
  <c r="R57" i="75"/>
  <c r="M57" i="75"/>
  <c r="K57" i="75"/>
  <c r="F57" i="75"/>
  <c r="U56" i="75"/>
  <c r="R56" i="75"/>
  <c r="M56" i="75"/>
  <c r="K56" i="75"/>
  <c r="F56" i="75"/>
  <c r="U55" i="75"/>
  <c r="R55" i="75"/>
  <c r="M55" i="75"/>
  <c r="K55" i="75"/>
  <c r="F55" i="75"/>
  <c r="U54" i="75"/>
  <c r="R54" i="75"/>
  <c r="M54" i="75"/>
  <c r="K54" i="75"/>
  <c r="F54" i="75"/>
  <c r="U53" i="75"/>
  <c r="R53" i="75"/>
  <c r="M53" i="75"/>
  <c r="K53" i="75"/>
  <c r="F53" i="75"/>
  <c r="U52" i="75"/>
  <c r="R52" i="75"/>
  <c r="M52" i="75"/>
  <c r="K52" i="75"/>
  <c r="F52" i="75"/>
  <c r="U51" i="75"/>
  <c r="R51" i="75"/>
  <c r="M51" i="75"/>
  <c r="K51" i="75"/>
  <c r="F51" i="75"/>
  <c r="U50" i="75"/>
  <c r="R50" i="75"/>
  <c r="M50" i="75"/>
  <c r="K50" i="75"/>
  <c r="F50" i="75"/>
  <c r="U49" i="75"/>
  <c r="R49" i="75"/>
  <c r="M49" i="75"/>
  <c r="K49" i="75"/>
  <c r="F49" i="75"/>
  <c r="U48" i="75"/>
  <c r="R48" i="75"/>
  <c r="M48" i="75"/>
  <c r="K48" i="75"/>
  <c r="F48" i="75"/>
  <c r="U47" i="75"/>
  <c r="R47" i="75"/>
  <c r="M47" i="75"/>
  <c r="K47" i="75"/>
  <c r="F47" i="75"/>
  <c r="U46" i="75"/>
  <c r="R46" i="75"/>
  <c r="M46" i="75"/>
  <c r="K46" i="75"/>
  <c r="F46" i="75"/>
  <c r="U45" i="75"/>
  <c r="R45" i="75"/>
  <c r="M45" i="75"/>
  <c r="K45" i="75"/>
  <c r="F45" i="75"/>
  <c r="U44" i="75"/>
  <c r="R44" i="75"/>
  <c r="M44" i="75"/>
  <c r="K44" i="75"/>
  <c r="F44" i="75"/>
  <c r="D44" i="75"/>
  <c r="Q44" i="75" s="1"/>
  <c r="U43" i="75"/>
  <c r="R43" i="75"/>
  <c r="M43" i="75"/>
  <c r="K43" i="75"/>
  <c r="F43" i="75"/>
  <c r="D43" i="75"/>
  <c r="Q43" i="75" s="1"/>
  <c r="U42" i="75"/>
  <c r="R42" i="75"/>
  <c r="M42" i="75"/>
  <c r="K42" i="75"/>
  <c r="F42" i="75"/>
  <c r="T42" i="75" s="1"/>
  <c r="U41" i="75"/>
  <c r="R41" i="75"/>
  <c r="M41" i="75"/>
  <c r="K41" i="75"/>
  <c r="F41" i="75"/>
  <c r="U40" i="75"/>
  <c r="R40" i="75"/>
  <c r="M40" i="75"/>
  <c r="K40" i="75"/>
  <c r="F40" i="75"/>
  <c r="U39" i="75"/>
  <c r="R39" i="75"/>
  <c r="M39" i="75"/>
  <c r="K39" i="75"/>
  <c r="F39" i="75"/>
  <c r="U38" i="75"/>
  <c r="R38" i="75"/>
  <c r="M38" i="75"/>
  <c r="K38" i="75"/>
  <c r="F38" i="75"/>
  <c r="U37" i="75"/>
  <c r="R37" i="75"/>
  <c r="M37" i="75"/>
  <c r="K37" i="75"/>
  <c r="F37" i="75"/>
  <c r="U36" i="75"/>
  <c r="R36" i="75"/>
  <c r="M36" i="75"/>
  <c r="K36" i="75"/>
  <c r="F36" i="75"/>
  <c r="U35" i="75"/>
  <c r="R35" i="75"/>
  <c r="M35" i="75"/>
  <c r="K35" i="75"/>
  <c r="F35" i="75"/>
  <c r="U34" i="75"/>
  <c r="R34" i="75"/>
  <c r="M34" i="75"/>
  <c r="K34" i="75"/>
  <c r="F34" i="75"/>
  <c r="U33" i="75"/>
  <c r="R33" i="75"/>
  <c r="M33" i="75"/>
  <c r="K33" i="75"/>
  <c r="F33" i="75"/>
  <c r="U32" i="75"/>
  <c r="R32" i="75"/>
  <c r="M32" i="75"/>
  <c r="K32" i="75"/>
  <c r="F32" i="75"/>
  <c r="U31" i="75"/>
  <c r="R31" i="75"/>
  <c r="M31" i="75"/>
  <c r="K31" i="75"/>
  <c r="F31" i="75"/>
  <c r="U30" i="75"/>
  <c r="R30" i="75"/>
  <c r="M30" i="75"/>
  <c r="K30" i="75"/>
  <c r="F30" i="75"/>
  <c r="U29" i="75"/>
  <c r="R29" i="75"/>
  <c r="M29" i="75"/>
  <c r="K29" i="75"/>
  <c r="F29" i="75"/>
  <c r="D29" i="75"/>
  <c r="Q29" i="75" s="1"/>
  <c r="U28" i="75"/>
  <c r="R28" i="75"/>
  <c r="M28" i="75"/>
  <c r="K28" i="75"/>
  <c r="F28" i="75"/>
  <c r="U27" i="75"/>
  <c r="R27" i="75"/>
  <c r="M27" i="75"/>
  <c r="K27" i="75"/>
  <c r="F27" i="75"/>
  <c r="U26" i="75"/>
  <c r="R26" i="75"/>
  <c r="M26" i="75"/>
  <c r="K26" i="75"/>
  <c r="F26" i="75"/>
  <c r="U25" i="75"/>
  <c r="R25" i="75"/>
  <c r="M25" i="75"/>
  <c r="K25" i="75"/>
  <c r="F25" i="75"/>
  <c r="U24" i="75"/>
  <c r="R24" i="75"/>
  <c r="M24" i="75"/>
  <c r="K24" i="75"/>
  <c r="F24" i="75"/>
  <c r="U23" i="75"/>
  <c r="R23" i="75"/>
  <c r="M23" i="75"/>
  <c r="K23" i="75"/>
  <c r="F23" i="75"/>
  <c r="U22" i="75"/>
  <c r="R22" i="75"/>
  <c r="M22" i="75"/>
  <c r="K22" i="75"/>
  <c r="F22" i="75"/>
  <c r="U21" i="75"/>
  <c r="R21" i="75"/>
  <c r="M21" i="75"/>
  <c r="K21" i="75"/>
  <c r="F21" i="75"/>
  <c r="U20" i="75"/>
  <c r="R20" i="75"/>
  <c r="M20" i="75"/>
  <c r="K20" i="75"/>
  <c r="F20" i="75"/>
  <c r="U19" i="75"/>
  <c r="R19" i="75"/>
  <c r="M19" i="75"/>
  <c r="K19" i="75"/>
  <c r="F19" i="75"/>
  <c r="D19" i="75"/>
  <c r="Q19" i="75" s="1"/>
  <c r="U18" i="75"/>
  <c r="R18" i="75"/>
  <c r="M18" i="75"/>
  <c r="K18" i="75"/>
  <c r="F18" i="75"/>
  <c r="U17" i="75"/>
  <c r="R17" i="75"/>
  <c r="M17" i="75"/>
  <c r="K17" i="75"/>
  <c r="F17" i="75"/>
  <c r="U16" i="75"/>
  <c r="R16" i="75"/>
  <c r="M16" i="75"/>
  <c r="K16" i="75"/>
  <c r="F16" i="75"/>
  <c r="U15" i="75"/>
  <c r="R15" i="75"/>
  <c r="M15" i="75"/>
  <c r="K15" i="75"/>
  <c r="F15" i="75"/>
  <c r="U14" i="75"/>
  <c r="R14" i="75"/>
  <c r="M14" i="75"/>
  <c r="K14" i="75"/>
  <c r="F14" i="75"/>
  <c r="D14" i="75"/>
  <c r="O14" i="75" s="1"/>
  <c r="U13" i="75"/>
  <c r="R13" i="75"/>
  <c r="M13" i="75"/>
  <c r="K13" i="75"/>
  <c r="F13" i="75"/>
  <c r="U12" i="75"/>
  <c r="R12" i="75"/>
  <c r="M12" i="75"/>
  <c r="K12" i="75"/>
  <c r="I12" i="75"/>
  <c r="F12" i="75"/>
  <c r="A4" i="75"/>
  <c r="D123" i="80"/>
  <c r="C123" i="80"/>
  <c r="B123" i="80"/>
  <c r="B122" i="80"/>
  <c r="D118" i="80"/>
  <c r="C118" i="80"/>
  <c r="B118" i="80"/>
  <c r="B117" i="80"/>
  <c r="C94" i="80"/>
  <c r="C95" i="80" s="1"/>
  <c r="H93" i="80"/>
  <c r="I37" i="117" s="1"/>
  <c r="E93" i="80"/>
  <c r="R91" i="80"/>
  <c r="M91" i="80"/>
  <c r="K91" i="80"/>
  <c r="I91" i="80"/>
  <c r="F91" i="80"/>
  <c r="D91" i="80"/>
  <c r="Q91" i="80" s="1"/>
  <c r="U90" i="80"/>
  <c r="R90" i="80"/>
  <c r="M90" i="80"/>
  <c r="K90" i="80"/>
  <c r="I90" i="80"/>
  <c r="F90" i="80"/>
  <c r="D90" i="80"/>
  <c r="Q90" i="80" s="1"/>
  <c r="R89" i="80"/>
  <c r="M89" i="80"/>
  <c r="K89" i="80"/>
  <c r="I89" i="80"/>
  <c r="F89" i="80"/>
  <c r="D89" i="80"/>
  <c r="U88" i="80"/>
  <c r="R88" i="80"/>
  <c r="M88" i="80"/>
  <c r="K88" i="80"/>
  <c r="I88" i="80"/>
  <c r="F88" i="80"/>
  <c r="G88" i="80" s="1"/>
  <c r="D88" i="80"/>
  <c r="Q88" i="80" s="1"/>
  <c r="U87" i="80"/>
  <c r="R87" i="80"/>
  <c r="O87" i="80"/>
  <c r="M87" i="80"/>
  <c r="K87" i="80"/>
  <c r="I87" i="80"/>
  <c r="F87" i="80"/>
  <c r="D87" i="80"/>
  <c r="Q87" i="80" s="1"/>
  <c r="U86" i="80"/>
  <c r="R86" i="80"/>
  <c r="M86" i="80"/>
  <c r="K86" i="80"/>
  <c r="I86" i="80"/>
  <c r="F86" i="80"/>
  <c r="D86" i="80"/>
  <c r="Q86" i="80" s="1"/>
  <c r="U85" i="80"/>
  <c r="R85" i="80"/>
  <c r="M85" i="80"/>
  <c r="K85" i="80"/>
  <c r="I85" i="80"/>
  <c r="F85" i="80"/>
  <c r="D85" i="80"/>
  <c r="Q85" i="80" s="1"/>
  <c r="U84" i="80"/>
  <c r="R84" i="80"/>
  <c r="M84" i="80"/>
  <c r="K84" i="80"/>
  <c r="I84" i="80"/>
  <c r="F84" i="80"/>
  <c r="D84" i="80"/>
  <c r="Q84" i="80" s="1"/>
  <c r="U83" i="80"/>
  <c r="R83" i="80"/>
  <c r="M83" i="80"/>
  <c r="K83" i="80"/>
  <c r="I83" i="80"/>
  <c r="F83" i="80"/>
  <c r="D83" i="80"/>
  <c r="Q83" i="80" s="1"/>
  <c r="U82" i="80"/>
  <c r="R82" i="80"/>
  <c r="M82" i="80"/>
  <c r="K82" i="80"/>
  <c r="I82" i="80"/>
  <c r="F82" i="80"/>
  <c r="D82" i="80"/>
  <c r="U81" i="80"/>
  <c r="R81" i="80"/>
  <c r="M81" i="80"/>
  <c r="K81" i="80"/>
  <c r="I81" i="80"/>
  <c r="F81" i="80"/>
  <c r="D81" i="80"/>
  <c r="Q81" i="80" s="1"/>
  <c r="U80" i="80"/>
  <c r="R80" i="80"/>
  <c r="M80" i="80"/>
  <c r="K80" i="80"/>
  <c r="I80" i="80"/>
  <c r="F80" i="80"/>
  <c r="D80" i="80"/>
  <c r="U79" i="80"/>
  <c r="R79" i="80"/>
  <c r="M79" i="80"/>
  <c r="K79" i="80"/>
  <c r="I79" i="80"/>
  <c r="F79" i="80"/>
  <c r="D79" i="80"/>
  <c r="Q79" i="80" s="1"/>
  <c r="U78" i="80"/>
  <c r="R78" i="80"/>
  <c r="M78" i="80"/>
  <c r="K78" i="80"/>
  <c r="I78" i="80"/>
  <c r="F78" i="80"/>
  <c r="D78" i="80"/>
  <c r="U77" i="80"/>
  <c r="R77" i="80"/>
  <c r="M77" i="80"/>
  <c r="K77" i="80"/>
  <c r="I77" i="80"/>
  <c r="F77" i="80"/>
  <c r="D77" i="80"/>
  <c r="Q77" i="80" s="1"/>
  <c r="U76" i="80"/>
  <c r="R76" i="80"/>
  <c r="M76" i="80"/>
  <c r="K76" i="80"/>
  <c r="I76" i="80"/>
  <c r="F76" i="80"/>
  <c r="D76" i="80"/>
  <c r="Q76" i="80" s="1"/>
  <c r="U75" i="80"/>
  <c r="R75" i="80"/>
  <c r="M75" i="80"/>
  <c r="K75" i="80"/>
  <c r="I75" i="80"/>
  <c r="F75" i="80"/>
  <c r="D75" i="80"/>
  <c r="Q75" i="80" s="1"/>
  <c r="U74" i="80"/>
  <c r="R74" i="80"/>
  <c r="M74" i="80"/>
  <c r="K74" i="80"/>
  <c r="I74" i="80"/>
  <c r="F74" i="80"/>
  <c r="D74" i="80"/>
  <c r="Q74" i="80" s="1"/>
  <c r="U73" i="80"/>
  <c r="R73" i="80"/>
  <c r="M73" i="80"/>
  <c r="K73" i="80"/>
  <c r="I73" i="80"/>
  <c r="F73" i="80"/>
  <c r="D73" i="80"/>
  <c r="Q73" i="80" s="1"/>
  <c r="U72" i="80"/>
  <c r="M72" i="80"/>
  <c r="I72" i="80"/>
  <c r="F72" i="80"/>
  <c r="D72" i="80"/>
  <c r="Q72" i="80" s="1"/>
  <c r="U71" i="80"/>
  <c r="U68" i="80"/>
  <c r="R68" i="80"/>
  <c r="M68" i="80"/>
  <c r="K68" i="80"/>
  <c r="I68" i="80"/>
  <c r="D68" i="80"/>
  <c r="Q68" i="80" s="1"/>
  <c r="U67" i="80"/>
  <c r="R67" i="80"/>
  <c r="M67" i="80"/>
  <c r="K67" i="80"/>
  <c r="I67" i="80"/>
  <c r="D67" i="80"/>
  <c r="Q67" i="80" s="1"/>
  <c r="U66" i="80"/>
  <c r="R66" i="80"/>
  <c r="M66" i="80"/>
  <c r="K66" i="80"/>
  <c r="I66" i="80"/>
  <c r="F66" i="80"/>
  <c r="D66" i="80"/>
  <c r="Q66" i="80" s="1"/>
  <c r="U65" i="80"/>
  <c r="R65" i="80"/>
  <c r="M65" i="80"/>
  <c r="K65" i="80"/>
  <c r="I65" i="80"/>
  <c r="F65" i="80"/>
  <c r="D65" i="80"/>
  <c r="U64" i="80"/>
  <c r="R64" i="80"/>
  <c r="M64" i="80"/>
  <c r="K64" i="80"/>
  <c r="I64" i="80"/>
  <c r="F64" i="80"/>
  <c r="D64" i="80"/>
  <c r="Q64" i="80" s="1"/>
  <c r="U63" i="80"/>
  <c r="R63" i="80"/>
  <c r="M63" i="80"/>
  <c r="K63" i="80"/>
  <c r="I63" i="80"/>
  <c r="F63" i="80"/>
  <c r="D63" i="80"/>
  <c r="Q63" i="80" s="1"/>
  <c r="U62" i="80"/>
  <c r="R62" i="80"/>
  <c r="M62" i="80"/>
  <c r="K62" i="80"/>
  <c r="I62" i="80"/>
  <c r="F62" i="80"/>
  <c r="D62" i="80"/>
  <c r="Q62" i="80" s="1"/>
  <c r="U61" i="80"/>
  <c r="R61" i="80"/>
  <c r="M61" i="80"/>
  <c r="K61" i="80"/>
  <c r="I61" i="80"/>
  <c r="F61" i="80"/>
  <c r="D61" i="80"/>
  <c r="Q61" i="80" s="1"/>
  <c r="U60" i="80"/>
  <c r="R60" i="80"/>
  <c r="M60" i="80"/>
  <c r="K60" i="80"/>
  <c r="I60" i="80"/>
  <c r="F60" i="80"/>
  <c r="D60" i="80"/>
  <c r="Q60" i="80" s="1"/>
  <c r="U59" i="80"/>
  <c r="R59" i="80"/>
  <c r="M59" i="80"/>
  <c r="K59" i="80"/>
  <c r="I59" i="80"/>
  <c r="F59" i="80"/>
  <c r="D59" i="80"/>
  <c r="U58" i="80"/>
  <c r="R58" i="80"/>
  <c r="M58" i="80"/>
  <c r="K58" i="80"/>
  <c r="I58" i="80"/>
  <c r="F58" i="80"/>
  <c r="D58" i="80"/>
  <c r="Q58" i="80" s="1"/>
  <c r="U57" i="80"/>
  <c r="R57" i="80"/>
  <c r="M57" i="80"/>
  <c r="K57" i="80"/>
  <c r="I57" i="80"/>
  <c r="F57" i="80"/>
  <c r="D57" i="80"/>
  <c r="U56" i="80"/>
  <c r="R56" i="80"/>
  <c r="M56" i="80"/>
  <c r="K56" i="80"/>
  <c r="I56" i="80"/>
  <c r="F56" i="80"/>
  <c r="D56" i="80"/>
  <c r="Q56" i="80" s="1"/>
  <c r="U55" i="80"/>
  <c r="R55" i="80"/>
  <c r="M55" i="80"/>
  <c r="K55" i="80"/>
  <c r="I55" i="80"/>
  <c r="F55" i="80"/>
  <c r="D55" i="80"/>
  <c r="U54" i="80"/>
  <c r="R54" i="80"/>
  <c r="M54" i="80"/>
  <c r="K54" i="80"/>
  <c r="I54" i="80"/>
  <c r="F54" i="80"/>
  <c r="D54" i="80"/>
  <c r="Q54" i="80" s="1"/>
  <c r="U53" i="80"/>
  <c r="R53" i="80"/>
  <c r="M53" i="80"/>
  <c r="K53" i="80"/>
  <c r="I53" i="80"/>
  <c r="F53" i="80"/>
  <c r="D53" i="80"/>
  <c r="Q53" i="80" s="1"/>
  <c r="U52" i="80"/>
  <c r="R52" i="80"/>
  <c r="M52" i="80"/>
  <c r="K52" i="80"/>
  <c r="I52" i="80"/>
  <c r="F52" i="80"/>
  <c r="D52" i="80"/>
  <c r="Q52" i="80" s="1"/>
  <c r="U51" i="80"/>
  <c r="R51" i="80"/>
  <c r="M51" i="80"/>
  <c r="K51" i="80"/>
  <c r="I51" i="80"/>
  <c r="F51" i="80"/>
  <c r="D51" i="80"/>
  <c r="U50" i="80"/>
  <c r="R50" i="80"/>
  <c r="M50" i="80"/>
  <c r="K50" i="80"/>
  <c r="I50" i="80"/>
  <c r="F50" i="80"/>
  <c r="D50" i="80"/>
  <c r="Q50" i="80" s="1"/>
  <c r="U49" i="80"/>
  <c r="R49" i="80"/>
  <c r="M49" i="80"/>
  <c r="K49" i="80"/>
  <c r="I49" i="80"/>
  <c r="F49" i="80"/>
  <c r="D49" i="80"/>
  <c r="Q49" i="80" s="1"/>
  <c r="U48" i="80"/>
  <c r="R48" i="80"/>
  <c r="M48" i="80"/>
  <c r="K48" i="80"/>
  <c r="I48" i="80"/>
  <c r="F48" i="80"/>
  <c r="D48" i="80"/>
  <c r="Q48" i="80" s="1"/>
  <c r="U47" i="80"/>
  <c r="R47" i="80"/>
  <c r="M47" i="80"/>
  <c r="K47" i="80"/>
  <c r="I47" i="80"/>
  <c r="F47" i="80"/>
  <c r="D47" i="80"/>
  <c r="Q47" i="80" s="1"/>
  <c r="U46" i="80"/>
  <c r="R46" i="80"/>
  <c r="M46" i="80"/>
  <c r="K46" i="80"/>
  <c r="I46" i="80"/>
  <c r="F46" i="80"/>
  <c r="D46" i="80"/>
  <c r="Q46" i="80" s="1"/>
  <c r="U45" i="80"/>
  <c r="R45" i="80"/>
  <c r="M45" i="80"/>
  <c r="K45" i="80"/>
  <c r="I45" i="80"/>
  <c r="F45" i="80"/>
  <c r="D45" i="80"/>
  <c r="Q45" i="80" s="1"/>
  <c r="U44" i="80"/>
  <c r="R44" i="80"/>
  <c r="M44" i="80"/>
  <c r="K44" i="80"/>
  <c r="I44" i="80"/>
  <c r="F44" i="80"/>
  <c r="D44" i="80"/>
  <c r="Q44" i="80" s="1"/>
  <c r="U43" i="80"/>
  <c r="R43" i="80"/>
  <c r="M43" i="80"/>
  <c r="K43" i="80"/>
  <c r="I43" i="80"/>
  <c r="F43" i="80"/>
  <c r="D43" i="80"/>
  <c r="Q43" i="80" s="1"/>
  <c r="U42" i="80"/>
  <c r="R42" i="80"/>
  <c r="M42" i="80"/>
  <c r="K42" i="80"/>
  <c r="I42" i="80"/>
  <c r="F42" i="80"/>
  <c r="D42" i="80"/>
  <c r="Q42" i="80" s="1"/>
  <c r="U41" i="80"/>
  <c r="R41" i="80"/>
  <c r="M41" i="80"/>
  <c r="K41" i="80"/>
  <c r="I41" i="80"/>
  <c r="F41" i="80"/>
  <c r="D41" i="80"/>
  <c r="U40" i="80"/>
  <c r="R40" i="80"/>
  <c r="M40" i="80"/>
  <c r="K40" i="80"/>
  <c r="I40" i="80"/>
  <c r="F40" i="80"/>
  <c r="D40" i="80"/>
  <c r="U39" i="80"/>
  <c r="R39" i="80"/>
  <c r="M39" i="80"/>
  <c r="K39" i="80"/>
  <c r="I39" i="80"/>
  <c r="F39" i="80"/>
  <c r="D39" i="80"/>
  <c r="Q39" i="80" s="1"/>
  <c r="U38" i="80"/>
  <c r="R38" i="80"/>
  <c r="M38" i="80"/>
  <c r="K38" i="80"/>
  <c r="I38" i="80"/>
  <c r="F38" i="80"/>
  <c r="D38" i="80"/>
  <c r="Q38" i="80" s="1"/>
  <c r="U37" i="80"/>
  <c r="R37" i="80"/>
  <c r="M37" i="80"/>
  <c r="K37" i="80"/>
  <c r="I37" i="80"/>
  <c r="F37" i="80"/>
  <c r="D37" i="80"/>
  <c r="Q37" i="80" s="1"/>
  <c r="U36" i="80"/>
  <c r="R36" i="80"/>
  <c r="M36" i="80"/>
  <c r="K36" i="80"/>
  <c r="I36" i="80"/>
  <c r="F36" i="80"/>
  <c r="D36" i="80"/>
  <c r="Q36" i="80" s="1"/>
  <c r="U35" i="80"/>
  <c r="R35" i="80"/>
  <c r="M35" i="80"/>
  <c r="K35" i="80"/>
  <c r="I35" i="80"/>
  <c r="F35" i="80"/>
  <c r="D35" i="80"/>
  <c r="Q35" i="80" s="1"/>
  <c r="U34" i="80"/>
  <c r="R34" i="80"/>
  <c r="M34" i="80"/>
  <c r="K34" i="80"/>
  <c r="I34" i="80"/>
  <c r="F34" i="80"/>
  <c r="D34" i="80"/>
  <c r="Q34" i="80" s="1"/>
  <c r="U33" i="80"/>
  <c r="R33" i="80"/>
  <c r="M33" i="80"/>
  <c r="K33" i="80"/>
  <c r="I33" i="80"/>
  <c r="F33" i="80"/>
  <c r="D33" i="80"/>
  <c r="Q33" i="80" s="1"/>
  <c r="U32" i="80"/>
  <c r="R32" i="80"/>
  <c r="M32" i="80"/>
  <c r="K32" i="80"/>
  <c r="I32" i="80"/>
  <c r="F32" i="80"/>
  <c r="D32" i="80"/>
  <c r="Q32" i="80" s="1"/>
  <c r="U31" i="80"/>
  <c r="R31" i="80"/>
  <c r="M31" i="80"/>
  <c r="K31" i="80"/>
  <c r="I31" i="80"/>
  <c r="F31" i="80"/>
  <c r="D31" i="80"/>
  <c r="U30" i="80"/>
  <c r="R30" i="80"/>
  <c r="M30" i="80"/>
  <c r="K30" i="80"/>
  <c r="I30" i="80"/>
  <c r="F30" i="80"/>
  <c r="D30" i="80"/>
  <c r="Q30" i="80" s="1"/>
  <c r="U29" i="80"/>
  <c r="R29" i="80"/>
  <c r="M29" i="80"/>
  <c r="K29" i="80"/>
  <c r="I29" i="80"/>
  <c r="F29" i="80"/>
  <c r="D29" i="80"/>
  <c r="Q29" i="80" s="1"/>
  <c r="U28" i="80"/>
  <c r="R28" i="80"/>
  <c r="M28" i="80"/>
  <c r="K28" i="80"/>
  <c r="I28" i="80"/>
  <c r="F28" i="80"/>
  <c r="D28" i="80"/>
  <c r="Q28" i="80" s="1"/>
  <c r="U27" i="80"/>
  <c r="R27" i="80"/>
  <c r="M27" i="80"/>
  <c r="K27" i="80"/>
  <c r="I27" i="80"/>
  <c r="F27" i="80"/>
  <c r="D27" i="80"/>
  <c r="Q27" i="80" s="1"/>
  <c r="U26" i="80"/>
  <c r="R26" i="80"/>
  <c r="M26" i="80"/>
  <c r="K26" i="80"/>
  <c r="I26" i="80"/>
  <c r="F26" i="80"/>
  <c r="D26" i="80"/>
  <c r="Q26" i="80" s="1"/>
  <c r="U25" i="80"/>
  <c r="R25" i="80"/>
  <c r="M25" i="80"/>
  <c r="K25" i="80"/>
  <c r="I25" i="80"/>
  <c r="F25" i="80"/>
  <c r="D25" i="80"/>
  <c r="Q25" i="80" s="1"/>
  <c r="U24" i="80"/>
  <c r="R24" i="80"/>
  <c r="M24" i="80"/>
  <c r="K24" i="80"/>
  <c r="I24" i="80"/>
  <c r="F24" i="80"/>
  <c r="D24" i="80"/>
  <c r="Q24" i="80" s="1"/>
  <c r="U23" i="80"/>
  <c r="R23" i="80"/>
  <c r="M23" i="80"/>
  <c r="K23" i="80"/>
  <c r="I23" i="80"/>
  <c r="F23" i="80"/>
  <c r="D23" i="80"/>
  <c r="Q23" i="80" s="1"/>
  <c r="U22" i="80"/>
  <c r="R22" i="80"/>
  <c r="M22" i="80"/>
  <c r="K22" i="80"/>
  <c r="I22" i="80"/>
  <c r="F22" i="80"/>
  <c r="D22" i="80"/>
  <c r="Q22" i="80" s="1"/>
  <c r="U21" i="80"/>
  <c r="R21" i="80"/>
  <c r="M21" i="80"/>
  <c r="K21" i="80"/>
  <c r="I21" i="80"/>
  <c r="F21" i="80"/>
  <c r="D21" i="80"/>
  <c r="Q21" i="80" s="1"/>
  <c r="U20" i="80"/>
  <c r="R20" i="80"/>
  <c r="M20" i="80"/>
  <c r="K20" i="80"/>
  <c r="I20" i="80"/>
  <c r="F20" i="80"/>
  <c r="D20" i="80"/>
  <c r="Q20" i="80" s="1"/>
  <c r="U19" i="80"/>
  <c r="R19" i="80"/>
  <c r="M19" i="80"/>
  <c r="K19" i="80"/>
  <c r="I19" i="80"/>
  <c r="F19" i="80"/>
  <c r="D19" i="80"/>
  <c r="Q19" i="80" s="1"/>
  <c r="U18" i="80"/>
  <c r="R18" i="80"/>
  <c r="M18" i="80"/>
  <c r="K18" i="80"/>
  <c r="I18" i="80"/>
  <c r="F18" i="80"/>
  <c r="D18" i="80"/>
  <c r="Q18" i="80" s="1"/>
  <c r="U17" i="80"/>
  <c r="R17" i="80"/>
  <c r="M17" i="80"/>
  <c r="K17" i="80"/>
  <c r="I17" i="80"/>
  <c r="F17" i="80"/>
  <c r="D17" i="80"/>
  <c r="Q17" i="80" s="1"/>
  <c r="U16" i="80"/>
  <c r="R16" i="80"/>
  <c r="M16" i="80"/>
  <c r="K16" i="80"/>
  <c r="I16" i="80"/>
  <c r="F16" i="80"/>
  <c r="D16" i="80"/>
  <c r="Q16" i="80" s="1"/>
  <c r="U15" i="80"/>
  <c r="R15" i="80"/>
  <c r="M15" i="80"/>
  <c r="K15" i="80"/>
  <c r="I15" i="80"/>
  <c r="F15" i="80"/>
  <c r="D15" i="80"/>
  <c r="U14" i="80"/>
  <c r="R14" i="80"/>
  <c r="M14" i="80"/>
  <c r="K14" i="80"/>
  <c r="I14" i="80"/>
  <c r="F14" i="80"/>
  <c r="D14" i="80"/>
  <c r="U13" i="80"/>
  <c r="R13" i="80"/>
  <c r="M13" i="80"/>
  <c r="K13" i="80"/>
  <c r="I13" i="80"/>
  <c r="F13" i="80"/>
  <c r="D13" i="80"/>
  <c r="Q13" i="80" s="1"/>
  <c r="U12" i="80"/>
  <c r="R12" i="80"/>
  <c r="M12" i="80"/>
  <c r="K12" i="80"/>
  <c r="I12" i="80"/>
  <c r="F12" i="80"/>
  <c r="D12" i="80"/>
  <c r="Q12" i="80" s="1"/>
  <c r="A4" i="80"/>
  <c r="D135" i="48"/>
  <c r="C135" i="48"/>
  <c r="B135" i="48"/>
  <c r="B134" i="48"/>
  <c r="D130" i="48"/>
  <c r="C130" i="48"/>
  <c r="B130" i="48"/>
  <c r="B129" i="48"/>
  <c r="C107" i="48"/>
  <c r="H106" i="48"/>
  <c r="M12" i="1" s="1"/>
  <c r="O12" i="1" s="1"/>
  <c r="E106" i="48"/>
  <c r="F16" i="116" s="1"/>
  <c r="C106" i="48"/>
  <c r="U100" i="48"/>
  <c r="U99" i="48"/>
  <c r="U90" i="48"/>
  <c r="U89" i="48"/>
  <c r="U88" i="48"/>
  <c r="U87" i="48"/>
  <c r="U86" i="48"/>
  <c r="U85" i="48"/>
  <c r="U84" i="48"/>
  <c r="U83" i="48"/>
  <c r="U82" i="48"/>
  <c r="U81" i="48"/>
  <c r="U80" i="48"/>
  <c r="U79" i="48"/>
  <c r="U78" i="48"/>
  <c r="U77" i="48"/>
  <c r="U76" i="48"/>
  <c r="U75" i="48"/>
  <c r="U74" i="48"/>
  <c r="U73" i="48"/>
  <c r="U72" i="48"/>
  <c r="U71" i="48"/>
  <c r="U70" i="48"/>
  <c r="U69" i="48"/>
  <c r="U68" i="48"/>
  <c r="U67" i="48"/>
  <c r="U66" i="48"/>
  <c r="U65" i="48"/>
  <c r="U64" i="48"/>
  <c r="U63" i="48"/>
  <c r="U62" i="48"/>
  <c r="U61" i="48"/>
  <c r="U60" i="48"/>
  <c r="U59" i="48"/>
  <c r="U58" i="48"/>
  <c r="U57" i="48"/>
  <c r="U56" i="48"/>
  <c r="U55" i="48"/>
  <c r="U54" i="48"/>
  <c r="U53" i="48"/>
  <c r="U52" i="48"/>
  <c r="U51" i="48"/>
  <c r="U50" i="48"/>
  <c r="U49" i="48"/>
  <c r="U48" i="48"/>
  <c r="U47" i="48"/>
  <c r="U46" i="48"/>
  <c r="U45" i="48"/>
  <c r="U44" i="48"/>
  <c r="U43" i="48"/>
  <c r="U42" i="48"/>
  <c r="U41" i="48"/>
  <c r="U40" i="48"/>
  <c r="U39" i="48"/>
  <c r="U38" i="48"/>
  <c r="U37" i="48"/>
  <c r="U36" i="48"/>
  <c r="U35" i="48"/>
  <c r="U34" i="48"/>
  <c r="U33" i="48"/>
  <c r="U32" i="48"/>
  <c r="U31" i="48"/>
  <c r="U30" i="48"/>
  <c r="U29" i="48"/>
  <c r="U28" i="48"/>
  <c r="U27" i="48"/>
  <c r="U26" i="48"/>
  <c r="U25" i="48"/>
  <c r="U24" i="48"/>
  <c r="U23" i="48"/>
  <c r="U22" i="48"/>
  <c r="U21" i="48"/>
  <c r="U20" i="48"/>
  <c r="U19" i="48"/>
  <c r="U18" i="48"/>
  <c r="U17" i="48"/>
  <c r="U16" i="48"/>
  <c r="U15" i="48"/>
  <c r="U14" i="48"/>
  <c r="U13" i="48"/>
  <c r="U12" i="48"/>
  <c r="A4" i="48"/>
  <c r="AI52" i="44"/>
  <c r="K50" i="44"/>
  <c r="C50" i="44"/>
  <c r="K49" i="44"/>
  <c r="K48" i="44"/>
  <c r="K47" i="44"/>
  <c r="K46" i="44"/>
  <c r="K45" i="44"/>
  <c r="K44" i="44"/>
  <c r="K43" i="44"/>
  <c r="K42" i="44"/>
  <c r="K41" i="44"/>
  <c r="K40" i="44"/>
  <c r="K39" i="44"/>
  <c r="K38" i="44"/>
  <c r="K36" i="44"/>
  <c r="K35" i="44"/>
  <c r="K32" i="44"/>
  <c r="K31" i="44"/>
  <c r="K30" i="44"/>
  <c r="K29" i="44"/>
  <c r="K28" i="44"/>
  <c r="K27" i="44"/>
  <c r="K26" i="44"/>
  <c r="K25" i="44"/>
  <c r="K24" i="44"/>
  <c r="K20" i="44"/>
  <c r="K19" i="44"/>
  <c r="K17" i="44"/>
  <c r="K16" i="44"/>
  <c r="K14" i="44"/>
  <c r="K12" i="44"/>
  <c r="A8" i="44"/>
  <c r="I52" i="118"/>
  <c r="F52" i="118"/>
  <c r="I51" i="118"/>
  <c r="F51" i="118"/>
  <c r="I50" i="118"/>
  <c r="F50" i="118"/>
  <c r="I49" i="118"/>
  <c r="F49" i="118"/>
  <c r="I48" i="118"/>
  <c r="F48" i="118"/>
  <c r="I47" i="118"/>
  <c r="F47" i="118"/>
  <c r="I46" i="118"/>
  <c r="F46" i="118"/>
  <c r="F45" i="118"/>
  <c r="I44" i="118"/>
  <c r="I43" i="118"/>
  <c r="F43" i="118"/>
  <c r="I42" i="118"/>
  <c r="I41" i="118"/>
  <c r="I40" i="118"/>
  <c r="I39" i="118"/>
  <c r="F39" i="118"/>
  <c r="I38" i="118"/>
  <c r="F38" i="118"/>
  <c r="I37" i="118"/>
  <c r="F37" i="118"/>
  <c r="F36" i="118"/>
  <c r="F35" i="118"/>
  <c r="I34" i="118"/>
  <c r="F34" i="118"/>
  <c r="F33" i="118"/>
  <c r="I32" i="118"/>
  <c r="F32" i="118"/>
  <c r="F31" i="118"/>
  <c r="I29" i="118"/>
  <c r="F29" i="118"/>
  <c r="I27" i="118"/>
  <c r="F27" i="118"/>
  <c r="I26" i="118"/>
  <c r="F26" i="118"/>
  <c r="I25" i="118"/>
  <c r="F25" i="118"/>
  <c r="I24" i="118"/>
  <c r="F24" i="118"/>
  <c r="I23" i="118"/>
  <c r="F23" i="118"/>
  <c r="I22" i="118"/>
  <c r="F20" i="118"/>
  <c r="I18" i="118"/>
  <c r="F18" i="118"/>
  <c r="I17" i="118"/>
  <c r="F17" i="118"/>
  <c r="C17" i="118"/>
  <c r="I16" i="118"/>
  <c r="F16" i="118"/>
  <c r="I15" i="118"/>
  <c r="F15" i="118"/>
  <c r="F14" i="118"/>
  <c r="I13" i="118"/>
  <c r="I12" i="118"/>
  <c r="I52" i="116"/>
  <c r="F52" i="116"/>
  <c r="I51" i="116"/>
  <c r="F51" i="116"/>
  <c r="I49" i="116"/>
  <c r="F49" i="116"/>
  <c r="I48" i="116"/>
  <c r="I47" i="116"/>
  <c r="F47" i="116"/>
  <c r="I46" i="116"/>
  <c r="F46" i="116"/>
  <c r="I45" i="116"/>
  <c r="F45" i="116"/>
  <c r="I44" i="116"/>
  <c r="F44" i="116"/>
  <c r="I43" i="116"/>
  <c r="I42" i="116"/>
  <c r="F42" i="116"/>
  <c r="I41" i="116"/>
  <c r="F41" i="116"/>
  <c r="I40" i="116"/>
  <c r="F40" i="116"/>
  <c r="I39" i="116"/>
  <c r="F39" i="116"/>
  <c r="I38" i="116"/>
  <c r="F36" i="116"/>
  <c r="F35" i="116"/>
  <c r="I33" i="116"/>
  <c r="F33" i="116"/>
  <c r="I32" i="116"/>
  <c r="F32" i="116"/>
  <c r="F31" i="116"/>
  <c r="F30" i="116"/>
  <c r="I29" i="116"/>
  <c r="F29" i="116"/>
  <c r="F28" i="116"/>
  <c r="I27" i="116"/>
  <c r="F27" i="116"/>
  <c r="I26" i="116"/>
  <c r="F26" i="116"/>
  <c r="I25" i="116"/>
  <c r="F25" i="116"/>
  <c r="I23" i="116"/>
  <c r="F23" i="116"/>
  <c r="I22" i="116"/>
  <c r="F22" i="116"/>
  <c r="F21" i="116"/>
  <c r="I20" i="116"/>
  <c r="F20" i="116"/>
  <c r="I19" i="116"/>
  <c r="F19" i="116"/>
  <c r="I18" i="116"/>
  <c r="F18" i="116"/>
  <c r="I17" i="116"/>
  <c r="I15" i="116"/>
  <c r="F15" i="116"/>
  <c r="C15" i="116"/>
  <c r="I14" i="116"/>
  <c r="F14" i="116"/>
  <c r="I13" i="116"/>
  <c r="F13" i="116"/>
  <c r="I12" i="116"/>
  <c r="I52" i="120"/>
  <c r="F52" i="120"/>
  <c r="I51" i="120"/>
  <c r="F51" i="120"/>
  <c r="I49" i="120"/>
  <c r="F49" i="120"/>
  <c r="I48" i="120"/>
  <c r="I47" i="120"/>
  <c r="F47" i="120"/>
  <c r="I46" i="120"/>
  <c r="F46" i="120"/>
  <c r="I45" i="120"/>
  <c r="F45" i="120"/>
  <c r="I44" i="120"/>
  <c r="F44" i="120"/>
  <c r="I43" i="120"/>
  <c r="I42" i="120"/>
  <c r="F42" i="120"/>
  <c r="I41" i="120"/>
  <c r="F41" i="120"/>
  <c r="I40" i="120"/>
  <c r="I39" i="120"/>
  <c r="F39" i="120"/>
  <c r="I38" i="120"/>
  <c r="F36" i="120"/>
  <c r="F35" i="120"/>
  <c r="I33" i="120"/>
  <c r="F33" i="120"/>
  <c r="I32" i="120"/>
  <c r="F32" i="120"/>
  <c r="F31" i="120"/>
  <c r="F30" i="120"/>
  <c r="I29" i="120"/>
  <c r="F29" i="120"/>
  <c r="F28" i="120"/>
  <c r="I27" i="120"/>
  <c r="F27" i="120"/>
  <c r="I26" i="120"/>
  <c r="F26" i="120"/>
  <c r="I25" i="120"/>
  <c r="F25" i="120"/>
  <c r="I23" i="120"/>
  <c r="F23" i="120"/>
  <c r="I22" i="120"/>
  <c r="F22" i="120"/>
  <c r="F21" i="120"/>
  <c r="I20" i="120"/>
  <c r="F20" i="120"/>
  <c r="I19" i="120"/>
  <c r="F19" i="120"/>
  <c r="I18" i="120"/>
  <c r="F18" i="120"/>
  <c r="I17" i="120"/>
  <c r="I15" i="120"/>
  <c r="F15" i="120"/>
  <c r="C15" i="120"/>
  <c r="I14" i="120"/>
  <c r="F14" i="120"/>
  <c r="I13" i="120"/>
  <c r="F13" i="120"/>
  <c r="I12" i="120"/>
  <c r="F12" i="120"/>
  <c r="I52" i="115"/>
  <c r="F52" i="115"/>
  <c r="I51" i="115"/>
  <c r="F51" i="115"/>
  <c r="F50" i="115"/>
  <c r="I49" i="115"/>
  <c r="F49" i="115"/>
  <c r="I48" i="115"/>
  <c r="F48" i="115"/>
  <c r="I47" i="115"/>
  <c r="F47" i="115"/>
  <c r="I46" i="115"/>
  <c r="F46" i="115"/>
  <c r="I45" i="115"/>
  <c r="F45" i="115"/>
  <c r="I44" i="115"/>
  <c r="I43" i="115"/>
  <c r="I42" i="115"/>
  <c r="I41" i="115"/>
  <c r="I40" i="115"/>
  <c r="I39" i="115"/>
  <c r="F39" i="115"/>
  <c r="I38" i="115"/>
  <c r="F38" i="115"/>
  <c r="I37" i="115"/>
  <c r="F37" i="115"/>
  <c r="F36" i="115"/>
  <c r="F35" i="115"/>
  <c r="I34" i="115"/>
  <c r="F34" i="115"/>
  <c r="F33" i="115"/>
  <c r="I32" i="115"/>
  <c r="F32" i="115"/>
  <c r="I31" i="115"/>
  <c r="F31" i="115"/>
  <c r="I29" i="115"/>
  <c r="F29" i="115"/>
  <c r="I28" i="115"/>
  <c r="D28" i="115"/>
  <c r="I27" i="115"/>
  <c r="F27" i="115"/>
  <c r="I26" i="115"/>
  <c r="F26" i="115"/>
  <c r="I25" i="115"/>
  <c r="F25" i="115"/>
  <c r="I24" i="115"/>
  <c r="F24" i="115"/>
  <c r="F23" i="115"/>
  <c r="I22" i="115"/>
  <c r="F22" i="115"/>
  <c r="I21" i="115"/>
  <c r="F21" i="115"/>
  <c r="F19" i="115"/>
  <c r="I18" i="115"/>
  <c r="F18" i="115"/>
  <c r="I17" i="115"/>
  <c r="F17" i="115"/>
  <c r="C17" i="115"/>
  <c r="I16" i="115"/>
  <c r="F16" i="115"/>
  <c r="I15" i="115"/>
  <c r="F15" i="115"/>
  <c r="I14" i="115"/>
  <c r="F13" i="115"/>
  <c r="I12" i="115"/>
  <c r="I52" i="117"/>
  <c r="F52" i="117"/>
  <c r="I51" i="117"/>
  <c r="F51" i="117"/>
  <c r="F50" i="117"/>
  <c r="I49" i="117"/>
  <c r="I48" i="117"/>
  <c r="F48" i="117"/>
  <c r="I47" i="117"/>
  <c r="F47" i="117"/>
  <c r="I46" i="117"/>
  <c r="F46" i="117"/>
  <c r="I45" i="117"/>
  <c r="F45" i="117"/>
  <c r="I44" i="117"/>
  <c r="F44" i="117"/>
  <c r="I43" i="117"/>
  <c r="F43" i="117"/>
  <c r="I42" i="117"/>
  <c r="F42" i="117"/>
  <c r="F41" i="117"/>
  <c r="I40" i="117"/>
  <c r="F40" i="117"/>
  <c r="I39" i="117"/>
  <c r="F39" i="117"/>
  <c r="I38" i="117"/>
  <c r="F38" i="117"/>
  <c r="F37" i="117"/>
  <c r="I36" i="117"/>
  <c r="I35" i="117"/>
  <c r="I34" i="117"/>
  <c r="F34" i="117"/>
  <c r="F33" i="117"/>
  <c r="F32" i="117"/>
  <c r="I31" i="117"/>
  <c r="F31" i="117"/>
  <c r="I30" i="117"/>
  <c r="F30" i="117"/>
  <c r="I29" i="117"/>
  <c r="F29" i="117"/>
  <c r="I28" i="117"/>
  <c r="F27" i="117"/>
  <c r="I25" i="117"/>
  <c r="F25" i="117"/>
  <c r="F24" i="117"/>
  <c r="I23" i="117"/>
  <c r="F23" i="117"/>
  <c r="C23" i="117"/>
  <c r="I22" i="117"/>
  <c r="F22" i="117"/>
  <c r="I20" i="117"/>
  <c r="F20" i="117"/>
  <c r="I18" i="117"/>
  <c r="F18" i="117"/>
  <c r="I17" i="117"/>
  <c r="F17" i="117"/>
  <c r="I16" i="117"/>
  <c r="I15" i="117"/>
  <c r="F15" i="117"/>
  <c r="I14" i="117"/>
  <c r="F14" i="117"/>
  <c r="I12" i="117"/>
  <c r="F48" i="78"/>
  <c r="G32" i="78"/>
  <c r="F32" i="78"/>
  <c r="G27" i="78"/>
  <c r="F27" i="78"/>
  <c r="Q20" i="78"/>
  <c r="Q19" i="78"/>
  <c r="Q18" i="78"/>
  <c r="P14" i="78" s="1"/>
  <c r="S16" i="78"/>
  <c r="P16" i="78"/>
  <c r="P15" i="78"/>
  <c r="S14" i="78"/>
  <c r="T15" i="78" s="1"/>
  <c r="J137" i="128"/>
  <c r="J123" i="128"/>
  <c r="G62" i="128"/>
  <c r="H61" i="128" s="1"/>
  <c r="F48" i="128"/>
  <c r="G32" i="128"/>
  <c r="F32" i="128"/>
  <c r="G27" i="128"/>
  <c r="F27" i="128"/>
  <c r="G26" i="128"/>
  <c r="G31" i="128" s="1"/>
  <c r="F26" i="128"/>
  <c r="F31" i="128" s="1"/>
  <c r="Q20" i="128"/>
  <c r="Q19" i="128"/>
  <c r="P15" i="128" s="1"/>
  <c r="Q18" i="128"/>
  <c r="S16" i="128"/>
  <c r="P16" i="128"/>
  <c r="S14" i="128"/>
  <c r="T15" i="128" s="1"/>
  <c r="P14" i="128"/>
  <c r="F52" i="109"/>
  <c r="I51" i="109"/>
  <c r="F51" i="109"/>
  <c r="I50" i="109"/>
  <c r="I49" i="109"/>
  <c r="F49" i="109"/>
  <c r="I48" i="109"/>
  <c r="F48" i="109"/>
  <c r="I47" i="109"/>
  <c r="F47" i="109"/>
  <c r="I46" i="109"/>
  <c r="I45" i="109"/>
  <c r="F45" i="109"/>
  <c r="I44" i="109"/>
  <c r="F44" i="109"/>
  <c r="I43" i="109"/>
  <c r="F43" i="109"/>
  <c r="I42" i="109"/>
  <c r="I41" i="109"/>
  <c r="F41" i="109"/>
  <c r="F40" i="109"/>
  <c r="F38" i="109"/>
  <c r="I37" i="109"/>
  <c r="F37" i="109"/>
  <c r="I36" i="109"/>
  <c r="F36" i="109"/>
  <c r="I35" i="109"/>
  <c r="F35" i="109"/>
  <c r="I34" i="109"/>
  <c r="F34" i="109"/>
  <c r="F33" i="109"/>
  <c r="I32" i="109"/>
  <c r="I31" i="109"/>
  <c r="F31" i="109"/>
  <c r="I30" i="109"/>
  <c r="F30" i="109"/>
  <c r="I29" i="109"/>
  <c r="F29" i="109"/>
  <c r="F28" i="109"/>
  <c r="I27" i="109"/>
  <c r="F27" i="109"/>
  <c r="C27" i="109"/>
  <c r="I26" i="109"/>
  <c r="F26" i="109"/>
  <c r="F25" i="109"/>
  <c r="I24" i="109"/>
  <c r="F24" i="109"/>
  <c r="I23" i="109"/>
  <c r="I22" i="109"/>
  <c r="F22" i="109"/>
  <c r="I19" i="109"/>
  <c r="F19" i="109"/>
  <c r="I18" i="109"/>
  <c r="F18" i="109"/>
  <c r="I17" i="109"/>
  <c r="F17" i="109"/>
  <c r="I16" i="109"/>
  <c r="F16" i="109"/>
  <c r="I15" i="109"/>
  <c r="I13" i="109"/>
  <c r="N13" i="109" s="1"/>
  <c r="D13" i="109"/>
  <c r="I12" i="109"/>
  <c r="F12" i="109"/>
  <c r="F52" i="110"/>
  <c r="I51" i="110"/>
  <c r="F51" i="110"/>
  <c r="I50" i="110"/>
  <c r="F50" i="110"/>
  <c r="I49" i="110"/>
  <c r="F49" i="110"/>
  <c r="I48" i="110"/>
  <c r="F48" i="110"/>
  <c r="I47" i="110"/>
  <c r="F47" i="110"/>
  <c r="I45" i="110"/>
  <c r="I44" i="110"/>
  <c r="I43" i="110"/>
  <c r="F43" i="110"/>
  <c r="I42" i="110"/>
  <c r="F42" i="110"/>
  <c r="I41" i="110"/>
  <c r="F41" i="110"/>
  <c r="I40" i="110"/>
  <c r="I39" i="110"/>
  <c r="I38" i="110"/>
  <c r="F38" i="110"/>
  <c r="I36" i="110"/>
  <c r="F36" i="110"/>
  <c r="I35" i="110"/>
  <c r="F35" i="110"/>
  <c r="I34" i="110"/>
  <c r="F34" i="110"/>
  <c r="I33" i="110"/>
  <c r="F33" i="110"/>
  <c r="I32" i="110"/>
  <c r="F32" i="110"/>
  <c r="I31" i="110"/>
  <c r="F30" i="110"/>
  <c r="I29" i="110"/>
  <c r="F29" i="110"/>
  <c r="F28" i="110"/>
  <c r="I27" i="110"/>
  <c r="D27" i="110"/>
  <c r="N27" i="110" s="1"/>
  <c r="I26" i="110"/>
  <c r="I25" i="110"/>
  <c r="F25" i="110"/>
  <c r="I24" i="110"/>
  <c r="F24" i="110"/>
  <c r="I23" i="110"/>
  <c r="F23" i="110"/>
  <c r="I22" i="110"/>
  <c r="D22" i="110"/>
  <c r="F21" i="110"/>
  <c r="F20" i="110"/>
  <c r="I19" i="110"/>
  <c r="F19" i="110"/>
  <c r="I18" i="110"/>
  <c r="F18" i="110"/>
  <c r="I17" i="110"/>
  <c r="F17" i="110"/>
  <c r="I16" i="110"/>
  <c r="F16" i="110"/>
  <c r="I15" i="110"/>
  <c r="F15" i="110"/>
  <c r="C15" i="110"/>
  <c r="F14" i="110"/>
  <c r="I13" i="110"/>
  <c r="F13" i="110"/>
  <c r="AM54" i="1"/>
  <c r="N54" i="1"/>
  <c r="H54" i="1"/>
  <c r="E54" i="1"/>
  <c r="M52" i="1"/>
  <c r="O52" i="1" s="1"/>
  <c r="I52" i="1"/>
  <c r="D52" i="1"/>
  <c r="D15" i="120" s="1"/>
  <c r="M51" i="1"/>
  <c r="I51" i="1"/>
  <c r="J51" i="1" s="1"/>
  <c r="D51" i="1"/>
  <c r="D38" i="115" s="1"/>
  <c r="M50" i="1"/>
  <c r="O50" i="1" s="1"/>
  <c r="I50" i="1"/>
  <c r="D50" i="1"/>
  <c r="D52" i="116" s="1"/>
  <c r="M49" i="1"/>
  <c r="O49" i="1" s="1"/>
  <c r="I49" i="1"/>
  <c r="J49" i="1" s="1"/>
  <c r="D49" i="1"/>
  <c r="D46" i="118" s="1"/>
  <c r="D48" i="1"/>
  <c r="D46" i="44" s="1"/>
  <c r="M47" i="1"/>
  <c r="I47" i="1"/>
  <c r="J47" i="1" s="1"/>
  <c r="D47" i="1"/>
  <c r="D51" i="118" s="1"/>
  <c r="M46" i="1"/>
  <c r="O46" i="1" s="1"/>
  <c r="I46" i="1"/>
  <c r="J46" i="1" s="1"/>
  <c r="D46" i="1"/>
  <c r="D42" i="116" s="1"/>
  <c r="N42" i="116" s="1"/>
  <c r="M45" i="1"/>
  <c r="I45" i="1"/>
  <c r="M44" i="1"/>
  <c r="O44" i="1" s="1"/>
  <c r="D44" i="1"/>
  <c r="D42" i="118" s="1"/>
  <c r="N42" i="118" s="1"/>
  <c r="M43" i="1"/>
  <c r="O43" i="1" s="1"/>
  <c r="I43" i="1"/>
  <c r="J43" i="1" s="1"/>
  <c r="M42" i="1"/>
  <c r="O42" i="1" s="1"/>
  <c r="D42" i="1"/>
  <c r="D39" i="110" s="1"/>
  <c r="M41" i="1"/>
  <c r="O41" i="1" s="1"/>
  <c r="F41" i="1"/>
  <c r="D41" i="1"/>
  <c r="D39" i="44" s="1"/>
  <c r="M40" i="1"/>
  <c r="I40" i="1"/>
  <c r="J40" i="1" s="1"/>
  <c r="D40" i="1"/>
  <c r="D25" i="118" s="1"/>
  <c r="I39" i="1"/>
  <c r="J39" i="1" s="1"/>
  <c r="D39" i="1"/>
  <c r="D52" i="110" s="1"/>
  <c r="M38" i="1"/>
  <c r="O38" i="1" s="1"/>
  <c r="I38" i="1"/>
  <c r="D38" i="1"/>
  <c r="D23" i="120" s="1"/>
  <c r="M37" i="1"/>
  <c r="O37" i="1" s="1"/>
  <c r="I37" i="1"/>
  <c r="J37" i="1" s="1"/>
  <c r="D37" i="1"/>
  <c r="D14" i="116" s="1"/>
  <c r="D36" i="1"/>
  <c r="D24" i="116" s="1"/>
  <c r="D35" i="1"/>
  <c r="D21" i="109" s="1"/>
  <c r="M34" i="1"/>
  <c r="I34" i="1"/>
  <c r="J34" i="1" s="1"/>
  <c r="M33" i="1"/>
  <c r="I33" i="1"/>
  <c r="J33" i="1" s="1"/>
  <c r="D33" i="1"/>
  <c r="D29" i="115" s="1"/>
  <c r="M32" i="1"/>
  <c r="O32" i="1" s="1"/>
  <c r="I32" i="1"/>
  <c r="D32" i="1"/>
  <c r="D30" i="44" s="1"/>
  <c r="M31" i="1"/>
  <c r="I31" i="1"/>
  <c r="J31" i="1" s="1"/>
  <c r="D31" i="1"/>
  <c r="D48" i="99" s="1"/>
  <c r="M30" i="1"/>
  <c r="I30" i="1"/>
  <c r="J30" i="1" s="1"/>
  <c r="D30" i="1"/>
  <c r="D26" i="109" s="1"/>
  <c r="M29" i="1"/>
  <c r="M28" i="1"/>
  <c r="O28" i="1" s="1"/>
  <c r="I28" i="1"/>
  <c r="J28" i="1" s="1"/>
  <c r="D28" i="1"/>
  <c r="D20" i="120" s="1"/>
  <c r="M27" i="1"/>
  <c r="D27" i="1"/>
  <c r="D25" i="44" s="1"/>
  <c r="M26" i="1"/>
  <c r="O26" i="1" s="1"/>
  <c r="I26" i="1"/>
  <c r="J26" i="1" s="1"/>
  <c r="D26" i="1"/>
  <c r="D33" i="120" s="1"/>
  <c r="I25" i="1"/>
  <c r="D25" i="1"/>
  <c r="D36" i="116" s="1"/>
  <c r="I24" i="1"/>
  <c r="J24" i="1" s="1"/>
  <c r="D24" i="1"/>
  <c r="D35" i="118" s="1"/>
  <c r="J23" i="1"/>
  <c r="I23" i="1"/>
  <c r="D23" i="1"/>
  <c r="D31" i="118" s="1"/>
  <c r="M22" i="1"/>
  <c r="O22" i="1" s="1"/>
  <c r="I22" i="1"/>
  <c r="D22" i="1"/>
  <c r="D34" i="109" s="1"/>
  <c r="N34" i="109" s="1"/>
  <c r="O21" i="1"/>
  <c r="M21" i="1"/>
  <c r="J21" i="1"/>
  <c r="I21" i="1"/>
  <c r="M20" i="1"/>
  <c r="O20" i="1" s="1"/>
  <c r="D20" i="1"/>
  <c r="D28" i="117" s="1"/>
  <c r="M19" i="1"/>
  <c r="O19" i="1" s="1"/>
  <c r="I19" i="1"/>
  <c r="D19" i="1"/>
  <c r="D17" i="44" s="1"/>
  <c r="M18" i="1"/>
  <c r="O18" i="1" s="1"/>
  <c r="J18" i="1"/>
  <c r="I18" i="1"/>
  <c r="D18" i="1"/>
  <c r="D16" i="44" s="1"/>
  <c r="D17" i="1"/>
  <c r="D37" i="110" s="1"/>
  <c r="M16" i="1"/>
  <c r="I16" i="1"/>
  <c r="D16" i="1"/>
  <c r="D44" i="116" s="1"/>
  <c r="I15" i="1"/>
  <c r="J15" i="1" s="1"/>
  <c r="D15" i="1"/>
  <c r="D21" i="120" s="1"/>
  <c r="M14" i="1"/>
  <c r="O14" i="1" s="1"/>
  <c r="J14" i="1"/>
  <c r="I14" i="1"/>
  <c r="D14" i="1"/>
  <c r="D13" i="110" s="1"/>
  <c r="I13" i="1"/>
  <c r="D13" i="1"/>
  <c r="D40" i="109" s="1"/>
  <c r="I12" i="1"/>
  <c r="A9" i="1"/>
  <c r="I15" i="124"/>
  <c r="F15" i="124"/>
  <c r="I14" i="124"/>
  <c r="D14" i="124"/>
  <c r="F13" i="124"/>
  <c r="D13" i="124"/>
  <c r="I12" i="124"/>
  <c r="F12" i="124"/>
  <c r="I11" i="124"/>
  <c r="A8" i="124"/>
  <c r="I22" i="125"/>
  <c r="D22" i="125"/>
  <c r="I21" i="125"/>
  <c r="F21" i="125"/>
  <c r="I20" i="125"/>
  <c r="F20" i="125"/>
  <c r="F19" i="125"/>
  <c r="D19" i="125"/>
  <c r="I18" i="125"/>
  <c r="F18" i="125"/>
  <c r="D18" i="125"/>
  <c r="AB18" i="125" s="1"/>
  <c r="I17" i="125"/>
  <c r="I16" i="125"/>
  <c r="F16" i="125"/>
  <c r="I15" i="125"/>
  <c r="F15" i="125"/>
  <c r="D15" i="125"/>
  <c r="F14" i="125"/>
  <c r="F13" i="125"/>
  <c r="I12" i="125"/>
  <c r="F12" i="125"/>
  <c r="D12" i="125"/>
  <c r="I11" i="125"/>
  <c r="F11" i="125"/>
  <c r="I10" i="125"/>
  <c r="F10" i="125"/>
  <c r="A8" i="125"/>
  <c r="I31" i="126"/>
  <c r="F31" i="126"/>
  <c r="D31" i="126"/>
  <c r="C31" i="126"/>
  <c r="D30" i="126"/>
  <c r="I29" i="126"/>
  <c r="F29" i="126"/>
  <c r="D29" i="126"/>
  <c r="F28" i="126"/>
  <c r="I27" i="126"/>
  <c r="D27" i="126"/>
  <c r="I26" i="126"/>
  <c r="F26" i="126"/>
  <c r="I25" i="126"/>
  <c r="F25" i="126"/>
  <c r="D25" i="126"/>
  <c r="F24" i="126"/>
  <c r="I23" i="126"/>
  <c r="F23" i="126"/>
  <c r="I22" i="126"/>
  <c r="F22" i="126"/>
  <c r="I21" i="126"/>
  <c r="F21" i="126"/>
  <c r="I20" i="126"/>
  <c r="F20" i="126"/>
  <c r="D20" i="126"/>
  <c r="I19" i="126"/>
  <c r="D19" i="126"/>
  <c r="I18" i="126"/>
  <c r="F18" i="126"/>
  <c r="I17" i="126"/>
  <c r="I16" i="126"/>
  <c r="F16" i="126"/>
  <c r="I15" i="126"/>
  <c r="D15" i="126"/>
  <c r="I14" i="126"/>
  <c r="F14" i="126"/>
  <c r="D14" i="126"/>
  <c r="I13" i="126"/>
  <c r="F13" i="126"/>
  <c r="I12" i="126"/>
  <c r="F12" i="126"/>
  <c r="I11" i="126"/>
  <c r="F11" i="126"/>
  <c r="I10" i="126"/>
  <c r="F10" i="126"/>
  <c r="A8" i="126"/>
  <c r="B61" i="92"/>
  <c r="P44" i="92"/>
  <c r="O44" i="92"/>
  <c r="N44" i="92"/>
  <c r="F44" i="92"/>
  <c r="D44" i="92"/>
  <c r="C44" i="92"/>
  <c r="E44" i="92" s="1"/>
  <c r="P43" i="92"/>
  <c r="O43" i="92"/>
  <c r="N43" i="92"/>
  <c r="F43" i="92"/>
  <c r="D43" i="92"/>
  <c r="C43" i="92"/>
  <c r="P42" i="92"/>
  <c r="O42" i="92"/>
  <c r="N42" i="92"/>
  <c r="F42" i="92"/>
  <c r="D42" i="92"/>
  <c r="C42" i="92"/>
  <c r="P41" i="92"/>
  <c r="O41" i="92"/>
  <c r="N41" i="92"/>
  <c r="F41" i="92"/>
  <c r="D41" i="92"/>
  <c r="E41" i="92" s="1"/>
  <c r="C41" i="92"/>
  <c r="P40" i="92"/>
  <c r="O40" i="92"/>
  <c r="N40" i="92"/>
  <c r="F40" i="92"/>
  <c r="D40" i="92"/>
  <c r="C40" i="92"/>
  <c r="E40" i="92" s="1"/>
  <c r="P39" i="92"/>
  <c r="O39" i="92"/>
  <c r="N39" i="92"/>
  <c r="F39" i="92"/>
  <c r="D39" i="92"/>
  <c r="C39" i="92"/>
  <c r="E39" i="92" s="1"/>
  <c r="P38" i="92"/>
  <c r="O38" i="92"/>
  <c r="N38" i="92"/>
  <c r="F38" i="92"/>
  <c r="D38" i="92"/>
  <c r="C38" i="92"/>
  <c r="E38" i="92" s="1"/>
  <c r="P37" i="92"/>
  <c r="O37" i="92"/>
  <c r="N37" i="92"/>
  <c r="F37" i="92"/>
  <c r="E37" i="92"/>
  <c r="D37" i="92"/>
  <c r="C37" i="92"/>
  <c r="P36" i="92"/>
  <c r="O36" i="92"/>
  <c r="N36" i="92"/>
  <c r="F36" i="92"/>
  <c r="D36" i="92"/>
  <c r="E36" i="92" s="1"/>
  <c r="C36" i="92"/>
  <c r="P35" i="92"/>
  <c r="O35" i="92"/>
  <c r="N35" i="92"/>
  <c r="F35" i="92"/>
  <c r="D35" i="92"/>
  <c r="C35" i="92"/>
  <c r="E35" i="92" s="1"/>
  <c r="P34" i="92"/>
  <c r="O34" i="92"/>
  <c r="N34" i="92"/>
  <c r="F34" i="92"/>
  <c r="E34" i="92"/>
  <c r="D34" i="92"/>
  <c r="C34" i="92"/>
  <c r="P33" i="92"/>
  <c r="O33" i="92"/>
  <c r="N33" i="92"/>
  <c r="F33" i="92"/>
  <c r="D33" i="92"/>
  <c r="E33" i="92" s="1"/>
  <c r="C33" i="92"/>
  <c r="P32" i="92"/>
  <c r="O32" i="92"/>
  <c r="N32" i="92"/>
  <c r="F32" i="92"/>
  <c r="D32" i="92"/>
  <c r="C32" i="92"/>
  <c r="P31" i="92"/>
  <c r="O31" i="92"/>
  <c r="N31" i="92"/>
  <c r="F31" i="92"/>
  <c r="D31" i="92"/>
  <c r="C31" i="92"/>
  <c r="E31" i="92" s="1"/>
  <c r="P30" i="92"/>
  <c r="O30" i="92"/>
  <c r="N30" i="92"/>
  <c r="F30" i="92"/>
  <c r="E30" i="92"/>
  <c r="D30" i="92"/>
  <c r="C30" i="92"/>
  <c r="P29" i="92"/>
  <c r="O29" i="92"/>
  <c r="N29" i="92"/>
  <c r="F29" i="92"/>
  <c r="D29" i="92"/>
  <c r="E29" i="92" s="1"/>
  <c r="C29" i="92"/>
  <c r="P28" i="92"/>
  <c r="O28" i="92"/>
  <c r="N28" i="92"/>
  <c r="F28" i="92"/>
  <c r="D28" i="92"/>
  <c r="C28" i="92"/>
  <c r="E28" i="92" s="1"/>
  <c r="P27" i="92"/>
  <c r="O27" i="92"/>
  <c r="N27" i="92"/>
  <c r="F27" i="92"/>
  <c r="E27" i="92"/>
  <c r="D27" i="92"/>
  <c r="C27" i="92"/>
  <c r="P26" i="92"/>
  <c r="O26" i="92"/>
  <c r="N26" i="92"/>
  <c r="F26" i="92"/>
  <c r="D26" i="92"/>
  <c r="E26" i="92" s="1"/>
  <c r="C26" i="92"/>
  <c r="P25" i="92"/>
  <c r="O25" i="92"/>
  <c r="N25" i="92"/>
  <c r="F25" i="92"/>
  <c r="D25" i="92"/>
  <c r="C25" i="92"/>
  <c r="E25" i="92" s="1"/>
  <c r="P24" i="92"/>
  <c r="O24" i="92"/>
  <c r="N24" i="92"/>
  <c r="F24" i="92"/>
  <c r="D24" i="92"/>
  <c r="C24" i="92"/>
  <c r="E24" i="92" s="1"/>
  <c r="P23" i="92"/>
  <c r="O23" i="92"/>
  <c r="N23" i="92"/>
  <c r="F23" i="92"/>
  <c r="D23" i="92"/>
  <c r="C23" i="92"/>
  <c r="E23" i="92" s="1"/>
  <c r="P22" i="92"/>
  <c r="O22" i="92"/>
  <c r="N22" i="92"/>
  <c r="F22" i="92"/>
  <c r="D22" i="92"/>
  <c r="C22" i="92"/>
  <c r="P21" i="92"/>
  <c r="O21" i="92"/>
  <c r="N21" i="92"/>
  <c r="F21" i="92"/>
  <c r="D21" i="92"/>
  <c r="C21" i="92"/>
  <c r="E21" i="92" s="1"/>
  <c r="P20" i="92"/>
  <c r="O20" i="92"/>
  <c r="N20" i="92"/>
  <c r="F20" i="92"/>
  <c r="D20" i="92"/>
  <c r="C20" i="92"/>
  <c r="P19" i="92"/>
  <c r="O19" i="92"/>
  <c r="N19" i="92"/>
  <c r="F19" i="92"/>
  <c r="D19" i="92"/>
  <c r="C19" i="92"/>
  <c r="E19" i="92" s="1"/>
  <c r="P18" i="92"/>
  <c r="O18" i="92"/>
  <c r="N18" i="92"/>
  <c r="M18" i="92"/>
  <c r="F18" i="92"/>
  <c r="D18" i="92"/>
  <c r="C18" i="92"/>
  <c r="E18" i="92" s="1"/>
  <c r="P17" i="92"/>
  <c r="O17" i="92"/>
  <c r="N17" i="92"/>
  <c r="M17" i="92"/>
  <c r="J17" i="92" s="1"/>
  <c r="K17" i="92" s="1"/>
  <c r="L17" i="92"/>
  <c r="H17" i="92"/>
  <c r="G17" i="92"/>
  <c r="F17" i="92"/>
  <c r="E17" i="92"/>
  <c r="I17" i="92" s="1"/>
  <c r="D17" i="92"/>
  <c r="C17" i="92"/>
  <c r="P16" i="92"/>
  <c r="O16" i="92"/>
  <c r="N16" i="92"/>
  <c r="F16" i="92"/>
  <c r="D16" i="92"/>
  <c r="E16" i="92" s="1"/>
  <c r="C16" i="92"/>
  <c r="P15" i="92"/>
  <c r="O15" i="92"/>
  <c r="N15" i="92"/>
  <c r="F15" i="92"/>
  <c r="D15" i="92"/>
  <c r="C15" i="92"/>
  <c r="E15" i="92" s="1"/>
  <c r="P14" i="92"/>
  <c r="O14" i="92"/>
  <c r="N14" i="92"/>
  <c r="F14" i="92"/>
  <c r="D14" i="92"/>
  <c r="E14" i="92" s="1"/>
  <c r="C14" i="92"/>
  <c r="P13" i="92"/>
  <c r="O13" i="92"/>
  <c r="N13" i="92"/>
  <c r="F13" i="92"/>
  <c r="D13" i="92"/>
  <c r="C13" i="92"/>
  <c r="E13" i="92" s="1"/>
  <c r="P12" i="92"/>
  <c r="O12" i="92"/>
  <c r="N12" i="92"/>
  <c r="M12" i="92"/>
  <c r="L12" i="92"/>
  <c r="J12" i="92"/>
  <c r="H12" i="92"/>
  <c r="F12" i="92"/>
  <c r="D12" i="92"/>
  <c r="E12" i="92" s="1"/>
  <c r="C12" i="92"/>
  <c r="P11" i="92"/>
  <c r="O11" i="92"/>
  <c r="N11" i="92"/>
  <c r="F11" i="92"/>
  <c r="D11" i="92"/>
  <c r="C11" i="92"/>
  <c r="E11" i="92" s="1"/>
  <c r="P10" i="92"/>
  <c r="O10" i="92"/>
  <c r="N10" i="92"/>
  <c r="F10" i="92"/>
  <c r="D10" i="92"/>
  <c r="C10" i="92"/>
  <c r="P9" i="92"/>
  <c r="O9" i="92"/>
  <c r="N9" i="92"/>
  <c r="F9" i="92"/>
  <c r="D9" i="92"/>
  <c r="C9" i="92"/>
  <c r="E9" i="92" s="1"/>
  <c r="P8" i="92"/>
  <c r="O8" i="92"/>
  <c r="N8" i="92"/>
  <c r="F8" i="92"/>
  <c r="D8" i="92"/>
  <c r="C8" i="92"/>
  <c r="E8" i="92" s="1"/>
  <c r="P7" i="92"/>
  <c r="O7" i="92"/>
  <c r="N7" i="92"/>
  <c r="F7" i="92"/>
  <c r="D7" i="92"/>
  <c r="C7" i="92"/>
  <c r="E7" i="92" s="1"/>
  <c r="P6" i="92"/>
  <c r="O6" i="92"/>
  <c r="O45" i="92" s="1"/>
  <c r="C63" i="92" s="1"/>
  <c r="N6" i="92"/>
  <c r="F6" i="92"/>
  <c r="D6" i="92"/>
  <c r="C6" i="92"/>
  <c r="P5" i="92"/>
  <c r="O5" i="92"/>
  <c r="N5" i="92"/>
  <c r="M5" i="92"/>
  <c r="C5" i="92"/>
  <c r="F51" i="99"/>
  <c r="D51" i="99"/>
  <c r="I50" i="99"/>
  <c r="F50" i="99"/>
  <c r="D50" i="99"/>
  <c r="I49" i="99"/>
  <c r="F49" i="99"/>
  <c r="I48" i="99"/>
  <c r="F48" i="99"/>
  <c r="I47" i="99"/>
  <c r="F47" i="99"/>
  <c r="D47" i="99"/>
  <c r="D46" i="99"/>
  <c r="I45" i="99"/>
  <c r="F45" i="99"/>
  <c r="D45" i="99"/>
  <c r="I44" i="99"/>
  <c r="D44" i="99"/>
  <c r="N44" i="99" s="1"/>
  <c r="I43" i="99"/>
  <c r="I42" i="99"/>
  <c r="F42" i="99"/>
  <c r="D42" i="99"/>
  <c r="I41" i="99"/>
  <c r="F41" i="99"/>
  <c r="AA40" i="99"/>
  <c r="V40" i="99"/>
  <c r="Q40" i="99"/>
  <c r="S40" i="99" s="1"/>
  <c r="O40" i="99"/>
  <c r="J40" i="99"/>
  <c r="I40" i="99"/>
  <c r="G40" i="99"/>
  <c r="U40" i="99" s="1"/>
  <c r="W40" i="99" s="1"/>
  <c r="X40" i="99" s="1"/>
  <c r="F40" i="99"/>
  <c r="D40" i="99"/>
  <c r="N40" i="99" s="1"/>
  <c r="D39" i="99"/>
  <c r="I38" i="99"/>
  <c r="D38" i="99"/>
  <c r="D37" i="99"/>
  <c r="I36" i="99"/>
  <c r="I35" i="99"/>
  <c r="F35" i="99"/>
  <c r="I34" i="99"/>
  <c r="F34" i="99"/>
  <c r="D34" i="99"/>
  <c r="F33" i="99"/>
  <c r="I32" i="99"/>
  <c r="F32" i="99"/>
  <c r="D32" i="99"/>
  <c r="I31" i="99"/>
  <c r="F31" i="99"/>
  <c r="I30" i="99"/>
  <c r="F30" i="99"/>
  <c r="D30" i="99"/>
  <c r="I29" i="99"/>
  <c r="F29" i="99"/>
  <c r="D29" i="99"/>
  <c r="I28" i="99"/>
  <c r="F28" i="99"/>
  <c r="D28" i="99"/>
  <c r="I27" i="99"/>
  <c r="F27" i="99"/>
  <c r="D27" i="99"/>
  <c r="I26" i="99"/>
  <c r="F26" i="99"/>
  <c r="I25" i="99"/>
  <c r="F25" i="99"/>
  <c r="D25" i="99"/>
  <c r="F24" i="99"/>
  <c r="D24" i="99"/>
  <c r="I23" i="99"/>
  <c r="F23" i="99"/>
  <c r="I22" i="99"/>
  <c r="F22" i="99"/>
  <c r="D22" i="99"/>
  <c r="F20" i="99"/>
  <c r="F19" i="99"/>
  <c r="D19" i="99"/>
  <c r="I18" i="99"/>
  <c r="D18" i="99"/>
  <c r="I17" i="99"/>
  <c r="F17" i="99"/>
  <c r="I16" i="99"/>
  <c r="F16" i="99"/>
  <c r="D16" i="99"/>
  <c r="I15" i="99"/>
  <c r="F15" i="99"/>
  <c r="D15" i="99"/>
  <c r="I14" i="99"/>
  <c r="F14" i="99"/>
  <c r="F13" i="99"/>
  <c r="F12" i="99"/>
  <c r="F20" i="91"/>
  <c r="D20" i="91"/>
  <c r="I19" i="91"/>
  <c r="F19" i="91"/>
  <c r="I18" i="91"/>
  <c r="F18" i="91"/>
  <c r="D17" i="91"/>
  <c r="I16" i="91"/>
  <c r="F16" i="91"/>
  <c r="D16" i="91"/>
  <c r="I15" i="91"/>
  <c r="F15" i="91"/>
  <c r="D15" i="91"/>
  <c r="I14" i="91"/>
  <c r="F14" i="91"/>
  <c r="I13" i="91"/>
  <c r="F13" i="91"/>
  <c r="D13" i="91"/>
  <c r="D12" i="91"/>
  <c r="F52" i="45"/>
  <c r="I50" i="45"/>
  <c r="R50" i="45" s="1"/>
  <c r="G50" i="45"/>
  <c r="F50" i="45"/>
  <c r="D50" i="45"/>
  <c r="C50" i="45"/>
  <c r="B50" i="45"/>
  <c r="G49" i="45"/>
  <c r="F49" i="45"/>
  <c r="D49" i="45"/>
  <c r="I49" i="45" s="1"/>
  <c r="P49" i="45" s="1"/>
  <c r="C49" i="45"/>
  <c r="B49" i="45"/>
  <c r="G48" i="45"/>
  <c r="F48" i="45"/>
  <c r="D48" i="45"/>
  <c r="C48" i="45"/>
  <c r="B48" i="45"/>
  <c r="G47" i="45"/>
  <c r="F47" i="45"/>
  <c r="D47" i="45"/>
  <c r="B47" i="45"/>
  <c r="G46" i="45"/>
  <c r="F46" i="45"/>
  <c r="D46" i="45"/>
  <c r="I46" i="45" s="1"/>
  <c r="R46" i="45" s="1"/>
  <c r="C46" i="45"/>
  <c r="B46" i="45"/>
  <c r="D45" i="45"/>
  <c r="I45" i="45" s="1"/>
  <c r="R45" i="45" s="1"/>
  <c r="C45" i="45"/>
  <c r="E45" i="45" s="1"/>
  <c r="B45" i="45"/>
  <c r="G44" i="45"/>
  <c r="F44" i="45"/>
  <c r="D44" i="45"/>
  <c r="B44" i="45"/>
  <c r="G43" i="45"/>
  <c r="F43" i="45"/>
  <c r="D43" i="45"/>
  <c r="C43" i="45"/>
  <c r="B43" i="45"/>
  <c r="G42" i="45"/>
  <c r="F42" i="45"/>
  <c r="D42" i="45"/>
  <c r="B42" i="45"/>
  <c r="G41" i="45"/>
  <c r="F41" i="45"/>
  <c r="D41" i="45"/>
  <c r="B41" i="45"/>
  <c r="I40" i="45"/>
  <c r="P40" i="45" s="1"/>
  <c r="G40" i="45"/>
  <c r="F40" i="45"/>
  <c r="D40" i="45"/>
  <c r="C40" i="45"/>
  <c r="B40" i="45"/>
  <c r="G39" i="45"/>
  <c r="F39" i="45"/>
  <c r="C39" i="45"/>
  <c r="B39" i="45"/>
  <c r="D38" i="45"/>
  <c r="I38" i="45" s="1"/>
  <c r="C38" i="45"/>
  <c r="B38" i="45"/>
  <c r="G37" i="45"/>
  <c r="F37" i="45"/>
  <c r="D37" i="45"/>
  <c r="I37" i="45" s="1"/>
  <c r="C37" i="45"/>
  <c r="H37" i="45" s="1"/>
  <c r="Q37" i="45" s="1"/>
  <c r="B37" i="45"/>
  <c r="G36" i="45"/>
  <c r="F36" i="45"/>
  <c r="B36" i="45"/>
  <c r="B35" i="45"/>
  <c r="D34" i="45"/>
  <c r="I34" i="45" s="1"/>
  <c r="C34" i="45"/>
  <c r="H34" i="45" s="1"/>
  <c r="B34" i="45"/>
  <c r="G33" i="45"/>
  <c r="F33" i="45"/>
  <c r="D33" i="45"/>
  <c r="C33" i="45"/>
  <c r="B33" i="45"/>
  <c r="G32" i="45"/>
  <c r="F32" i="45"/>
  <c r="D32" i="45"/>
  <c r="C32" i="45"/>
  <c r="B32" i="45"/>
  <c r="G31" i="45"/>
  <c r="F31" i="45"/>
  <c r="D31" i="45"/>
  <c r="I31" i="45" s="1"/>
  <c r="C31" i="45"/>
  <c r="B31" i="45"/>
  <c r="G30" i="45"/>
  <c r="F30" i="45"/>
  <c r="H30" i="45" s="1"/>
  <c r="Q30" i="45" s="1"/>
  <c r="D30" i="45"/>
  <c r="I30" i="45" s="1"/>
  <c r="C30" i="45"/>
  <c r="B30" i="45"/>
  <c r="G29" i="45"/>
  <c r="F29" i="45"/>
  <c r="D29" i="45"/>
  <c r="I29" i="45" s="1"/>
  <c r="R29" i="45" s="1"/>
  <c r="B29" i="45"/>
  <c r="Q28" i="45"/>
  <c r="H28" i="45"/>
  <c r="O28" i="45" s="1"/>
  <c r="E28" i="45"/>
  <c r="D28" i="45"/>
  <c r="I28" i="45" s="1"/>
  <c r="C28" i="45"/>
  <c r="B28" i="45"/>
  <c r="G27" i="45"/>
  <c r="F27" i="45"/>
  <c r="H27" i="45" s="1"/>
  <c r="O27" i="45" s="1"/>
  <c r="D27" i="45"/>
  <c r="C27" i="45"/>
  <c r="B27" i="45"/>
  <c r="G26" i="45"/>
  <c r="F26" i="45"/>
  <c r="D26" i="45"/>
  <c r="I26" i="45" s="1"/>
  <c r="C26" i="45"/>
  <c r="B26" i="45"/>
  <c r="G25" i="45"/>
  <c r="F25" i="45"/>
  <c r="D25" i="45"/>
  <c r="I25" i="45" s="1"/>
  <c r="C25" i="45"/>
  <c r="B25" i="45"/>
  <c r="G24" i="45"/>
  <c r="F24" i="45"/>
  <c r="C24" i="45"/>
  <c r="H24" i="45" s="1"/>
  <c r="B24" i="45"/>
  <c r="C23" i="45"/>
  <c r="B23" i="45"/>
  <c r="G22" i="45"/>
  <c r="F22" i="45"/>
  <c r="H22" i="45" s="1"/>
  <c r="Q22" i="45" s="1"/>
  <c r="C22" i="45"/>
  <c r="B22" i="45"/>
  <c r="G21" i="45"/>
  <c r="F21" i="45"/>
  <c r="D21" i="45"/>
  <c r="I21" i="45" s="1"/>
  <c r="C21" i="45"/>
  <c r="B21" i="45"/>
  <c r="G20" i="45"/>
  <c r="F20" i="45"/>
  <c r="D20" i="45"/>
  <c r="I20" i="45" s="1"/>
  <c r="C20" i="45"/>
  <c r="H20" i="45" s="1"/>
  <c r="O20" i="45" s="1"/>
  <c r="B20" i="45"/>
  <c r="D19" i="45"/>
  <c r="I19" i="45" s="1"/>
  <c r="R19" i="45" s="1"/>
  <c r="B19" i="45"/>
  <c r="G18" i="45"/>
  <c r="F18" i="45"/>
  <c r="D18" i="45"/>
  <c r="C18" i="45"/>
  <c r="H18" i="45" s="1"/>
  <c r="B18" i="45"/>
  <c r="G17" i="45"/>
  <c r="F17" i="45"/>
  <c r="D17" i="45"/>
  <c r="C17" i="45"/>
  <c r="B17" i="45"/>
  <c r="G16" i="45"/>
  <c r="F16" i="45"/>
  <c r="B16" i="45"/>
  <c r="D15" i="45"/>
  <c r="I15" i="45" s="1"/>
  <c r="R15" i="45" s="1"/>
  <c r="C15" i="45"/>
  <c r="H15" i="45" s="1"/>
  <c r="B15" i="45"/>
  <c r="G14" i="45"/>
  <c r="F14" i="45"/>
  <c r="C14" i="45"/>
  <c r="B14" i="45"/>
  <c r="H13" i="45"/>
  <c r="Q13" i="45" s="1"/>
  <c r="G13" i="45"/>
  <c r="F13" i="45"/>
  <c r="E13" i="45"/>
  <c r="D13" i="45"/>
  <c r="I13" i="45" s="1"/>
  <c r="C13" i="45"/>
  <c r="B13" i="45"/>
  <c r="G12" i="45"/>
  <c r="F12" i="45"/>
  <c r="D12" i="45"/>
  <c r="I12" i="45" s="1"/>
  <c r="C12" i="45"/>
  <c r="E12" i="45" s="1"/>
  <c r="B12" i="45"/>
  <c r="I11" i="45"/>
  <c r="I52" i="45" s="1"/>
  <c r="G11" i="45"/>
  <c r="G52" i="45" s="1"/>
  <c r="F11" i="45"/>
  <c r="D11" i="45"/>
  <c r="D52" i="45" s="1"/>
  <c r="C11" i="45"/>
  <c r="C52" i="45" s="1"/>
  <c r="E52" i="45" s="1"/>
  <c r="B11" i="45"/>
  <c r="F52" i="47"/>
  <c r="I50" i="47"/>
  <c r="G50" i="47"/>
  <c r="F50" i="47"/>
  <c r="D50" i="47"/>
  <c r="C50" i="47"/>
  <c r="B50" i="47"/>
  <c r="K49" i="47"/>
  <c r="G49" i="47"/>
  <c r="F49" i="47"/>
  <c r="D49" i="47"/>
  <c r="C49" i="47"/>
  <c r="H49" i="47" s="1"/>
  <c r="B49" i="47"/>
  <c r="K48" i="47"/>
  <c r="G48" i="47"/>
  <c r="F48" i="47"/>
  <c r="D48" i="47"/>
  <c r="I48" i="47" s="1"/>
  <c r="C48" i="47"/>
  <c r="B48" i="47"/>
  <c r="K47" i="47"/>
  <c r="G47" i="47"/>
  <c r="F47" i="47"/>
  <c r="D47" i="47"/>
  <c r="B47" i="47"/>
  <c r="K46" i="47"/>
  <c r="G46" i="47"/>
  <c r="F46" i="47"/>
  <c r="D46" i="47"/>
  <c r="C46" i="47"/>
  <c r="B46" i="47"/>
  <c r="D45" i="47"/>
  <c r="I45" i="47" s="1"/>
  <c r="C45" i="47"/>
  <c r="H45" i="47" s="1"/>
  <c r="B45" i="47"/>
  <c r="G44" i="47"/>
  <c r="F44" i="47"/>
  <c r="D44" i="47"/>
  <c r="B44" i="47"/>
  <c r="G43" i="47"/>
  <c r="F43" i="47"/>
  <c r="D43" i="47"/>
  <c r="C43" i="47"/>
  <c r="H43" i="47" s="1"/>
  <c r="J43" i="47" s="1"/>
  <c r="B43" i="47"/>
  <c r="G42" i="47"/>
  <c r="F42" i="47"/>
  <c r="D42" i="47"/>
  <c r="B42" i="47"/>
  <c r="G41" i="47"/>
  <c r="F41" i="47"/>
  <c r="D41" i="47"/>
  <c r="I41" i="47" s="1"/>
  <c r="C41" i="47"/>
  <c r="H41" i="47" s="1"/>
  <c r="J41" i="47" s="1"/>
  <c r="B41" i="47"/>
  <c r="G40" i="47"/>
  <c r="F40" i="47"/>
  <c r="D40" i="47"/>
  <c r="C40" i="47"/>
  <c r="B40" i="47"/>
  <c r="K39" i="47"/>
  <c r="G39" i="47"/>
  <c r="F39" i="47"/>
  <c r="D39" i="47"/>
  <c r="I39" i="47" s="1"/>
  <c r="C39" i="47"/>
  <c r="H39" i="47" s="1"/>
  <c r="B39" i="47"/>
  <c r="D38" i="47"/>
  <c r="I38" i="47" s="1"/>
  <c r="C38" i="47"/>
  <c r="H38" i="47" s="1"/>
  <c r="B38" i="47"/>
  <c r="I37" i="47"/>
  <c r="G37" i="47"/>
  <c r="F37" i="47"/>
  <c r="D37" i="47"/>
  <c r="C37" i="47"/>
  <c r="B37" i="47"/>
  <c r="K36" i="47"/>
  <c r="G36" i="47"/>
  <c r="F36" i="47"/>
  <c r="B36" i="47"/>
  <c r="M35" i="47"/>
  <c r="K35" i="47"/>
  <c r="B35" i="47"/>
  <c r="K34" i="47"/>
  <c r="D34" i="47"/>
  <c r="I34" i="47" s="1"/>
  <c r="C34" i="47"/>
  <c r="H34" i="47" s="1"/>
  <c r="B34" i="47"/>
  <c r="G33" i="47"/>
  <c r="F33" i="47"/>
  <c r="D33" i="47"/>
  <c r="I33" i="47" s="1"/>
  <c r="C33" i="47"/>
  <c r="B33" i="47"/>
  <c r="G32" i="47"/>
  <c r="F32" i="47"/>
  <c r="D32" i="47"/>
  <c r="I32" i="47" s="1"/>
  <c r="C32" i="47"/>
  <c r="B32" i="47"/>
  <c r="K31" i="47"/>
  <c r="G31" i="47"/>
  <c r="F31" i="47"/>
  <c r="D31" i="47"/>
  <c r="I31" i="47" s="1"/>
  <c r="C31" i="47"/>
  <c r="H31" i="47" s="1"/>
  <c r="B31" i="47"/>
  <c r="K30" i="47"/>
  <c r="G30" i="47"/>
  <c r="F30" i="47"/>
  <c r="D30" i="47"/>
  <c r="C30" i="47"/>
  <c r="B30" i="47"/>
  <c r="G29" i="47"/>
  <c r="F29" i="47"/>
  <c r="D29" i="47"/>
  <c r="B29" i="47"/>
  <c r="D28" i="47"/>
  <c r="I28" i="47" s="1"/>
  <c r="C28" i="47"/>
  <c r="E28" i="47" s="1"/>
  <c r="B28" i="47"/>
  <c r="K27" i="47"/>
  <c r="G27" i="47"/>
  <c r="F27" i="47"/>
  <c r="D27" i="47"/>
  <c r="I27" i="47" s="1"/>
  <c r="C27" i="47"/>
  <c r="H27" i="47" s="1"/>
  <c r="B27" i="47"/>
  <c r="G26" i="47"/>
  <c r="F26" i="47"/>
  <c r="D26" i="47"/>
  <c r="C26" i="47"/>
  <c r="B26" i="47"/>
  <c r="G25" i="47"/>
  <c r="F25" i="47"/>
  <c r="D25" i="47"/>
  <c r="C25" i="47"/>
  <c r="H25" i="47" s="1"/>
  <c r="J25" i="47" s="1"/>
  <c r="B25" i="47"/>
  <c r="G24" i="47"/>
  <c r="F24" i="47"/>
  <c r="C24" i="47"/>
  <c r="B24" i="47"/>
  <c r="C23" i="47"/>
  <c r="H23" i="47" s="1"/>
  <c r="B23" i="47"/>
  <c r="G22" i="47"/>
  <c r="F22" i="47"/>
  <c r="C22" i="47"/>
  <c r="B22" i="47"/>
  <c r="G21" i="47"/>
  <c r="F21" i="47"/>
  <c r="D21" i="47"/>
  <c r="I21" i="47" s="1"/>
  <c r="C21" i="47"/>
  <c r="B21" i="47"/>
  <c r="G20" i="47"/>
  <c r="F20" i="47"/>
  <c r="D20" i="47"/>
  <c r="C20" i="47"/>
  <c r="H20" i="47" s="1"/>
  <c r="J20" i="47" s="1"/>
  <c r="B20" i="47"/>
  <c r="D19" i="47"/>
  <c r="I19" i="47" s="1"/>
  <c r="B19" i="47"/>
  <c r="G18" i="47"/>
  <c r="F18" i="47"/>
  <c r="D18" i="47"/>
  <c r="C18" i="47"/>
  <c r="B18" i="47"/>
  <c r="G17" i="47"/>
  <c r="F17" i="47"/>
  <c r="D17" i="47"/>
  <c r="C17" i="47"/>
  <c r="H17" i="47" s="1"/>
  <c r="J17" i="47" s="1"/>
  <c r="B17" i="47"/>
  <c r="K16" i="47"/>
  <c r="G16" i="47"/>
  <c r="F16" i="47"/>
  <c r="B16" i="47"/>
  <c r="D15" i="47"/>
  <c r="I15" i="47" s="1"/>
  <c r="C15" i="47"/>
  <c r="H15" i="47" s="1"/>
  <c r="B15" i="47"/>
  <c r="K14" i="47"/>
  <c r="G14" i="47"/>
  <c r="F14" i="47"/>
  <c r="C14" i="47"/>
  <c r="B14" i="47"/>
  <c r="G13" i="47"/>
  <c r="F13" i="47"/>
  <c r="E13" i="47"/>
  <c r="D13" i="47"/>
  <c r="I13" i="47" s="1"/>
  <c r="C13" i="47"/>
  <c r="H13" i="47" s="1"/>
  <c r="J13" i="47" s="1"/>
  <c r="B13" i="47"/>
  <c r="H12" i="47"/>
  <c r="J12" i="47" s="1"/>
  <c r="G12" i="47"/>
  <c r="F12" i="47"/>
  <c r="E12" i="47"/>
  <c r="D12" i="47"/>
  <c r="I12" i="47" s="1"/>
  <c r="C12" i="47"/>
  <c r="B12" i="47"/>
  <c r="H11" i="47"/>
  <c r="J11" i="47" s="1"/>
  <c r="G11" i="47"/>
  <c r="G52" i="47" s="1"/>
  <c r="F11" i="47"/>
  <c r="D11" i="47"/>
  <c r="I11" i="47" s="1"/>
  <c r="I52" i="47" s="1"/>
  <c r="C11" i="47"/>
  <c r="E11" i="47" s="1"/>
  <c r="B11" i="47"/>
  <c r="G21" i="49"/>
  <c r="F21" i="49"/>
  <c r="G19" i="49"/>
  <c r="F19" i="49"/>
  <c r="C19" i="49"/>
  <c r="B19" i="49"/>
  <c r="H18" i="49"/>
  <c r="D18" i="49"/>
  <c r="I18" i="49" s="1"/>
  <c r="R18" i="49" s="1"/>
  <c r="C18" i="49"/>
  <c r="E18" i="49" s="1"/>
  <c r="B18" i="49"/>
  <c r="G17" i="49"/>
  <c r="F17" i="49"/>
  <c r="D17" i="49"/>
  <c r="I17" i="49" s="1"/>
  <c r="R17" i="49" s="1"/>
  <c r="C17" i="49"/>
  <c r="H17" i="49" s="1"/>
  <c r="B17" i="49"/>
  <c r="G16" i="49"/>
  <c r="F16" i="49"/>
  <c r="B16" i="49"/>
  <c r="C15" i="49"/>
  <c r="H15" i="49" s="1"/>
  <c r="B15" i="49"/>
  <c r="D14" i="49"/>
  <c r="I14" i="49" s="1"/>
  <c r="R14" i="49" s="1"/>
  <c r="C14" i="49"/>
  <c r="H14" i="49" s="1"/>
  <c r="Q14" i="49" s="1"/>
  <c r="B14" i="49"/>
  <c r="G13" i="49"/>
  <c r="F13" i="49"/>
  <c r="D13" i="49"/>
  <c r="C13" i="49"/>
  <c r="B13" i="49"/>
  <c r="G12" i="49"/>
  <c r="F12" i="49"/>
  <c r="D12" i="49"/>
  <c r="C12" i="49"/>
  <c r="H12" i="49" s="1"/>
  <c r="Q12" i="49" s="1"/>
  <c r="B12" i="49"/>
  <c r="G11" i="49"/>
  <c r="F11" i="49"/>
  <c r="D11" i="49"/>
  <c r="I11" i="49" s="1"/>
  <c r="R11" i="49" s="1"/>
  <c r="C11" i="49"/>
  <c r="H11" i="49" s="1"/>
  <c r="B11" i="49"/>
  <c r="G15" i="55"/>
  <c r="F15" i="55"/>
  <c r="G13" i="55"/>
  <c r="F13" i="55"/>
  <c r="D13" i="55"/>
  <c r="C13" i="55"/>
  <c r="H13" i="55" s="1"/>
  <c r="B13" i="55"/>
  <c r="G12" i="55"/>
  <c r="F12" i="55"/>
  <c r="D12" i="55"/>
  <c r="B12" i="55"/>
  <c r="G11" i="55"/>
  <c r="F11" i="55"/>
  <c r="D11" i="55"/>
  <c r="I11" i="55" s="1"/>
  <c r="C11" i="55"/>
  <c r="H11" i="55" s="1"/>
  <c r="H15" i="55" s="1"/>
  <c r="B11" i="55"/>
  <c r="G13" i="56"/>
  <c r="G15" i="56" s="1"/>
  <c r="F13" i="56"/>
  <c r="F15" i="56" s="1"/>
  <c r="C13" i="56"/>
  <c r="B13" i="56"/>
  <c r="D12" i="56"/>
  <c r="I12" i="56" s="1"/>
  <c r="R12" i="56" s="1"/>
  <c r="C12" i="56"/>
  <c r="H12" i="56" s="1"/>
  <c r="Q12" i="56" s="1"/>
  <c r="B12" i="56"/>
  <c r="D11" i="56"/>
  <c r="C11" i="56"/>
  <c r="B11" i="56"/>
  <c r="B13" i="57"/>
  <c r="G12" i="57"/>
  <c r="F12" i="57"/>
  <c r="D12" i="57"/>
  <c r="I12" i="57" s="1"/>
  <c r="R12" i="57" s="1"/>
  <c r="C12" i="57"/>
  <c r="H12" i="57" s="1"/>
  <c r="B12" i="57"/>
  <c r="G11" i="57"/>
  <c r="G15" i="57" s="1"/>
  <c r="F11" i="57"/>
  <c r="F15" i="57" s="1"/>
  <c r="D11" i="57"/>
  <c r="I11" i="57" s="1"/>
  <c r="C11" i="57"/>
  <c r="H11" i="57" s="1"/>
  <c r="H15" i="57" s="1"/>
  <c r="J15" i="57" s="1"/>
  <c r="B11" i="57"/>
  <c r="D18" i="48" l="1"/>
  <c r="D26" i="48"/>
  <c r="D32" i="48"/>
  <c r="D40" i="48"/>
  <c r="D48" i="48"/>
  <c r="D56" i="48"/>
  <c r="D64" i="48"/>
  <c r="D72" i="48"/>
  <c r="D80" i="48"/>
  <c r="D88" i="48"/>
  <c r="D100" i="48"/>
  <c r="D13" i="48"/>
  <c r="D15" i="48"/>
  <c r="D21" i="48"/>
  <c r="D29" i="48"/>
  <c r="D35" i="48"/>
  <c r="D43" i="48"/>
  <c r="D51" i="48"/>
  <c r="D59" i="48"/>
  <c r="D67" i="48"/>
  <c r="D75" i="48"/>
  <c r="D83" i="48"/>
  <c r="D91" i="48"/>
  <c r="D95" i="48"/>
  <c r="D103" i="48"/>
  <c r="D16" i="48"/>
  <c r="D24" i="48"/>
  <c r="D30" i="48"/>
  <c r="D38" i="48"/>
  <c r="D46" i="48"/>
  <c r="D54" i="48"/>
  <c r="D62" i="48"/>
  <c r="D70" i="48"/>
  <c r="D78" i="48"/>
  <c r="D86" i="48"/>
  <c r="D92" i="48"/>
  <c r="D98" i="48"/>
  <c r="D19" i="48"/>
  <c r="D27" i="48"/>
  <c r="D33" i="48"/>
  <c r="D14" i="48"/>
  <c r="D20" i="48"/>
  <c r="D28" i="48"/>
  <c r="D34" i="48"/>
  <c r="D42" i="48"/>
  <c r="D50" i="48"/>
  <c r="D58" i="48"/>
  <c r="D66" i="48"/>
  <c r="D74" i="48"/>
  <c r="D82" i="48"/>
  <c r="D90" i="48"/>
  <c r="D94" i="48"/>
  <c r="D102" i="48"/>
  <c r="D93" i="48"/>
  <c r="D101" i="48"/>
  <c r="D25" i="48"/>
  <c r="D96" i="48"/>
  <c r="D97" i="48"/>
  <c r="D99" i="48"/>
  <c r="D104" i="48"/>
  <c r="D31" i="48"/>
  <c r="D39" i="48"/>
  <c r="D44" i="48"/>
  <c r="D45" i="48"/>
  <c r="D47" i="48"/>
  <c r="D52" i="48"/>
  <c r="D53" i="48"/>
  <c r="D55" i="48"/>
  <c r="D60" i="48"/>
  <c r="D61" i="48"/>
  <c r="D63" i="48"/>
  <c r="D68" i="48"/>
  <c r="D69" i="48"/>
  <c r="D71" i="48"/>
  <c r="D76" i="48"/>
  <c r="D77" i="48"/>
  <c r="D79" i="48"/>
  <c r="D84" i="48"/>
  <c r="D85" i="48"/>
  <c r="D87" i="48"/>
  <c r="D36" i="48"/>
  <c r="D37" i="48"/>
  <c r="D17" i="48"/>
  <c r="D23" i="48"/>
  <c r="D22" i="48"/>
  <c r="D41" i="48"/>
  <c r="D49" i="48"/>
  <c r="D57" i="48"/>
  <c r="D65" i="48"/>
  <c r="D73" i="48"/>
  <c r="D81" i="48"/>
  <c r="D89" i="48"/>
  <c r="I12" i="99"/>
  <c r="I16" i="116"/>
  <c r="K10" i="44"/>
  <c r="I23" i="115"/>
  <c r="I12" i="110"/>
  <c r="I16" i="120"/>
  <c r="F19" i="118"/>
  <c r="I26" i="117"/>
  <c r="I19" i="118"/>
  <c r="AH12" i="1"/>
  <c r="I28" i="126"/>
  <c r="I33" i="126" s="1"/>
  <c r="H10" i="44"/>
  <c r="K11" i="47"/>
  <c r="M11" i="47"/>
  <c r="P12" i="45"/>
  <c r="R12" i="45"/>
  <c r="M12" i="47"/>
  <c r="K12" i="47"/>
  <c r="K12" i="92"/>
  <c r="M13" i="47"/>
  <c r="K13" i="47"/>
  <c r="Q34" i="75"/>
  <c r="J34" i="75"/>
  <c r="R13" i="45"/>
  <c r="P13" i="45"/>
  <c r="R28" i="45"/>
  <c r="P28" i="45"/>
  <c r="H14" i="47"/>
  <c r="I43" i="47"/>
  <c r="D52" i="47"/>
  <c r="E11" i="45"/>
  <c r="P11" i="45"/>
  <c r="H14" i="45"/>
  <c r="I18" i="45"/>
  <c r="J28" i="45"/>
  <c r="K28" i="45" s="1"/>
  <c r="H31" i="45"/>
  <c r="I41" i="45"/>
  <c r="H43" i="45"/>
  <c r="O43" i="45" s="1"/>
  <c r="H50" i="45"/>
  <c r="Q50" i="45" s="1"/>
  <c r="D18" i="91"/>
  <c r="D20" i="99"/>
  <c r="N27" i="99"/>
  <c r="D33" i="99"/>
  <c r="N50" i="99"/>
  <c r="E6" i="92"/>
  <c r="E22" i="92"/>
  <c r="E43" i="92"/>
  <c r="D21" i="126"/>
  <c r="AH38" i="1"/>
  <c r="F52" i="1"/>
  <c r="D46" i="110"/>
  <c r="D14" i="109"/>
  <c r="F50" i="109"/>
  <c r="F12" i="115"/>
  <c r="D30" i="115"/>
  <c r="I50" i="115"/>
  <c r="D17" i="120"/>
  <c r="D20" i="75"/>
  <c r="Q40" i="5"/>
  <c r="O40" i="5"/>
  <c r="D53" i="5"/>
  <c r="D36" i="5"/>
  <c r="J36" i="5" s="1"/>
  <c r="D28" i="5"/>
  <c r="Q28" i="5" s="1"/>
  <c r="D20" i="5"/>
  <c r="O20" i="5" s="1"/>
  <c r="D12" i="5"/>
  <c r="O12" i="5" s="1"/>
  <c r="D38" i="5"/>
  <c r="O38" i="5" s="1"/>
  <c r="D30" i="5"/>
  <c r="Q30" i="5" s="1"/>
  <c r="D22" i="5"/>
  <c r="O22" i="5" s="1"/>
  <c r="D14" i="5"/>
  <c r="Q14" i="5" s="1"/>
  <c r="D44" i="5"/>
  <c r="Q44" i="5" s="1"/>
  <c r="D35" i="5"/>
  <c r="O35" i="5" s="1"/>
  <c r="D27" i="5"/>
  <c r="Q27" i="5" s="1"/>
  <c r="D19" i="5"/>
  <c r="O19" i="5" s="1"/>
  <c r="D19" i="6"/>
  <c r="Q34" i="6"/>
  <c r="D37" i="6"/>
  <c r="D45" i="6"/>
  <c r="D54" i="6"/>
  <c r="Q54" i="6" s="1"/>
  <c r="O12" i="8"/>
  <c r="Q12" i="8"/>
  <c r="Q26" i="8"/>
  <c r="Q27" i="8"/>
  <c r="O32" i="8"/>
  <c r="Q32" i="8"/>
  <c r="J43" i="8"/>
  <c r="O51" i="8"/>
  <c r="Q51" i="8"/>
  <c r="G14" i="9"/>
  <c r="D55" i="42"/>
  <c r="D40" i="42"/>
  <c r="Q40" i="42" s="1"/>
  <c r="D47" i="42"/>
  <c r="Q47" i="42" s="1"/>
  <c r="Q24" i="12"/>
  <c r="O24" i="12"/>
  <c r="D23" i="13"/>
  <c r="O23" i="13" s="1"/>
  <c r="Q40" i="14"/>
  <c r="O40" i="14"/>
  <c r="H28" i="47"/>
  <c r="J28" i="47" s="1"/>
  <c r="C52" i="47"/>
  <c r="E52" i="47" s="1"/>
  <c r="H12" i="45"/>
  <c r="L40" i="99"/>
  <c r="D14" i="125"/>
  <c r="G25" i="75"/>
  <c r="O50" i="8"/>
  <c r="Q50" i="8"/>
  <c r="O39" i="14"/>
  <c r="Q39" i="14"/>
  <c r="I13" i="55"/>
  <c r="R13" i="55" s="1"/>
  <c r="H13" i="49"/>
  <c r="J13" i="49" s="1"/>
  <c r="I20" i="47"/>
  <c r="H26" i="47"/>
  <c r="J26" i="47" s="1"/>
  <c r="H30" i="47"/>
  <c r="H40" i="47"/>
  <c r="J40" i="47" s="1"/>
  <c r="I47" i="47"/>
  <c r="J13" i="45"/>
  <c r="K13" i="45" s="1"/>
  <c r="I13" i="49"/>
  <c r="H19" i="49"/>
  <c r="Q19" i="49" s="1"/>
  <c r="I18" i="47"/>
  <c r="H22" i="47"/>
  <c r="J22" i="47" s="1"/>
  <c r="I26" i="47"/>
  <c r="I30" i="47"/>
  <c r="H33" i="47"/>
  <c r="J33" i="47" s="1"/>
  <c r="H37" i="47"/>
  <c r="J37" i="47" s="1"/>
  <c r="I40" i="47"/>
  <c r="H50" i="47"/>
  <c r="J50" i="47" s="1"/>
  <c r="R11" i="45"/>
  <c r="H17" i="45"/>
  <c r="H33" i="45"/>
  <c r="H40" i="45"/>
  <c r="I47" i="45"/>
  <c r="D31" i="99"/>
  <c r="J12" i="1"/>
  <c r="AH21" i="1"/>
  <c r="F36" i="1"/>
  <c r="O51" i="80"/>
  <c r="Q51" i="80"/>
  <c r="O59" i="80"/>
  <c r="Q59" i="80"/>
  <c r="D74" i="75"/>
  <c r="J74" i="75" s="1"/>
  <c r="D63" i="75"/>
  <c r="D56" i="75"/>
  <c r="D46" i="75"/>
  <c r="D39" i="75"/>
  <c r="D31" i="75"/>
  <c r="D23" i="75"/>
  <c r="D22" i="75"/>
  <c r="D13" i="75"/>
  <c r="D65" i="75"/>
  <c r="D58" i="75"/>
  <c r="D48" i="75"/>
  <c r="D33" i="75"/>
  <c r="D25" i="75"/>
  <c r="D15" i="75"/>
  <c r="D62" i="75"/>
  <c r="D55" i="75"/>
  <c r="D54" i="75"/>
  <c r="D45" i="75"/>
  <c r="D38" i="75"/>
  <c r="D30" i="75"/>
  <c r="J37" i="6"/>
  <c r="J45" i="6"/>
  <c r="O29" i="8"/>
  <c r="Q29" i="8"/>
  <c r="Q38" i="8"/>
  <c r="O38" i="8"/>
  <c r="Q48" i="8"/>
  <c r="O48" i="8"/>
  <c r="O49" i="8"/>
  <c r="Q49" i="8"/>
  <c r="Q45" i="14"/>
  <c r="O45" i="14"/>
  <c r="H13" i="56"/>
  <c r="J13" i="56" s="1"/>
  <c r="H52" i="47"/>
  <c r="J52" i="47" s="1"/>
  <c r="H11" i="45"/>
  <c r="O13" i="45"/>
  <c r="I17" i="45"/>
  <c r="H21" i="45"/>
  <c r="I33" i="45"/>
  <c r="E38" i="45"/>
  <c r="H49" i="45"/>
  <c r="N28" i="99"/>
  <c r="N45" i="92"/>
  <c r="C62" i="92" s="1"/>
  <c r="E20" i="92"/>
  <c r="D12" i="126"/>
  <c r="D22" i="126"/>
  <c r="AB31" i="126"/>
  <c r="F26" i="117"/>
  <c r="D29" i="118"/>
  <c r="G19" i="80"/>
  <c r="G59" i="80"/>
  <c r="J60" i="80"/>
  <c r="O82" i="80"/>
  <c r="Q82" i="80"/>
  <c r="J14" i="75"/>
  <c r="D18" i="75"/>
  <c r="J19" i="75"/>
  <c r="D24" i="75"/>
  <c r="D28" i="75"/>
  <c r="J44" i="75"/>
  <c r="D52" i="75"/>
  <c r="D53" i="75"/>
  <c r="J34" i="5"/>
  <c r="J39" i="5"/>
  <c r="Q35" i="6"/>
  <c r="G35" i="6"/>
  <c r="O37" i="8"/>
  <c r="Q37" i="8"/>
  <c r="G49" i="8"/>
  <c r="Q27" i="9"/>
  <c r="O27" i="9"/>
  <c r="J11" i="10"/>
  <c r="G32" i="14"/>
  <c r="J33" i="14"/>
  <c r="G38" i="14"/>
  <c r="J39" i="14"/>
  <c r="O44" i="14"/>
  <c r="G44" i="14"/>
  <c r="O36" i="15"/>
  <c r="Q36" i="15"/>
  <c r="O41" i="80"/>
  <c r="Q41" i="80"/>
  <c r="J51" i="80"/>
  <c r="O57" i="80"/>
  <c r="Q57" i="80"/>
  <c r="O65" i="80"/>
  <c r="Q65" i="80"/>
  <c r="D12" i="75"/>
  <c r="Q12" i="75" s="1"/>
  <c r="D17" i="75"/>
  <c r="J29" i="75"/>
  <c r="D37" i="75"/>
  <c r="D42" i="75"/>
  <c r="J43" i="75"/>
  <c r="D47" i="75"/>
  <c r="D51" i="75"/>
  <c r="D57" i="75"/>
  <c r="D61" i="75"/>
  <c r="J66" i="75"/>
  <c r="Q26" i="6"/>
  <c r="O26" i="6"/>
  <c r="O36" i="8"/>
  <c r="Q36" i="8"/>
  <c r="G48" i="8"/>
  <c r="O26" i="9"/>
  <c r="Q26" i="9"/>
  <c r="J28" i="9"/>
  <c r="J39" i="10"/>
  <c r="G16" i="13"/>
  <c r="D75" i="13"/>
  <c r="D53" i="13"/>
  <c r="Q53" i="13" s="1"/>
  <c r="D45" i="13"/>
  <c r="Q45" i="13" s="1"/>
  <c r="D37" i="13"/>
  <c r="Q37" i="13" s="1"/>
  <c r="D28" i="13"/>
  <c r="Q28" i="13" s="1"/>
  <c r="D27" i="13"/>
  <c r="D26" i="13"/>
  <c r="D18" i="13"/>
  <c r="Q18" i="13" s="1"/>
  <c r="D17" i="13"/>
  <c r="D16" i="13"/>
  <c r="D15" i="13"/>
  <c r="D51" i="13"/>
  <c r="Q51" i="13" s="1"/>
  <c r="D43" i="13"/>
  <c r="Q43" i="13" s="1"/>
  <c r="D35" i="13"/>
  <c r="Q35" i="13" s="1"/>
  <c r="D24" i="13"/>
  <c r="O24" i="13" s="1"/>
  <c r="D13" i="13"/>
  <c r="Q13" i="13" s="1"/>
  <c r="D62" i="13"/>
  <c r="Q62" i="13" s="1"/>
  <c r="D58" i="13"/>
  <c r="Q58" i="13" s="1"/>
  <c r="D38" i="13"/>
  <c r="Q38" i="13" s="1"/>
  <c r="D32" i="13"/>
  <c r="Q32" i="13" s="1"/>
  <c r="D52" i="13"/>
  <c r="Q52" i="13" s="1"/>
  <c r="D39" i="13"/>
  <c r="Q39" i="13" s="1"/>
  <c r="D33" i="13"/>
  <c r="Q33" i="13" s="1"/>
  <c r="D25" i="13"/>
  <c r="O25" i="13" s="1"/>
  <c r="D12" i="13"/>
  <c r="O12" i="13" s="1"/>
  <c r="D63" i="13"/>
  <c r="Q63" i="13" s="1"/>
  <c r="D59" i="13"/>
  <c r="Q59" i="13" s="1"/>
  <c r="D46" i="13"/>
  <c r="Q46" i="13" s="1"/>
  <c r="D40" i="13"/>
  <c r="Q40" i="13" s="1"/>
  <c r="D34" i="13"/>
  <c r="Q34" i="13" s="1"/>
  <c r="D19" i="13"/>
  <c r="O19" i="13" s="1"/>
  <c r="D47" i="13"/>
  <c r="Q47" i="13" s="1"/>
  <c r="D41" i="13"/>
  <c r="Q41" i="13" s="1"/>
  <c r="D20" i="13"/>
  <c r="O20" i="13" s="1"/>
  <c r="D57" i="13"/>
  <c r="O57" i="13" s="1"/>
  <c r="D44" i="13"/>
  <c r="Q44" i="13" s="1"/>
  <c r="D31" i="13"/>
  <c r="Q31" i="13" s="1"/>
  <c r="Q35" i="15"/>
  <c r="O35" i="15"/>
  <c r="G36" i="15"/>
  <c r="I17" i="47"/>
  <c r="H21" i="47"/>
  <c r="J21" i="47" s="1"/>
  <c r="I25" i="47"/>
  <c r="I49" i="47"/>
  <c r="I44" i="45"/>
  <c r="R44" i="45" s="1"/>
  <c r="H46" i="45"/>
  <c r="O46" i="45" s="1"/>
  <c r="N18" i="99"/>
  <c r="P45" i="92"/>
  <c r="C64" i="92" s="1"/>
  <c r="N12" i="126"/>
  <c r="AB15" i="126"/>
  <c r="D26" i="126"/>
  <c r="AB26" i="126" s="1"/>
  <c r="D24" i="120"/>
  <c r="O40" i="80"/>
  <c r="Q40" i="80"/>
  <c r="O80" i="80"/>
  <c r="Q80" i="80"/>
  <c r="O89" i="80"/>
  <c r="Q89" i="80"/>
  <c r="D16" i="75"/>
  <c r="D27" i="75"/>
  <c r="D32" i="75"/>
  <c r="D36" i="75"/>
  <c r="V65" i="75"/>
  <c r="W65" i="75" s="1"/>
  <c r="G13" i="6"/>
  <c r="Q21" i="6"/>
  <c r="O21" i="6"/>
  <c r="G26" i="6"/>
  <c r="J34" i="6"/>
  <c r="G48" i="6"/>
  <c r="Q15" i="8"/>
  <c r="O15" i="8"/>
  <c r="G36" i="8"/>
  <c r="J46" i="8"/>
  <c r="G26" i="9"/>
  <c r="D30" i="13"/>
  <c r="J30" i="13" s="1"/>
  <c r="Q34" i="15"/>
  <c r="O34" i="15"/>
  <c r="H39" i="45"/>
  <c r="J39" i="45" s="1"/>
  <c r="N16" i="91"/>
  <c r="E32" i="92"/>
  <c r="D13" i="126"/>
  <c r="D23" i="126"/>
  <c r="D20" i="125"/>
  <c r="AB20" i="125" s="1"/>
  <c r="D10" i="124"/>
  <c r="AH51" i="1"/>
  <c r="F16" i="120"/>
  <c r="T19" i="48"/>
  <c r="O15" i="80"/>
  <c r="Q15" i="80"/>
  <c r="O31" i="80"/>
  <c r="Q31" i="80"/>
  <c r="O55" i="80"/>
  <c r="Q55" i="80"/>
  <c r="J12" i="75"/>
  <c r="D26" i="75"/>
  <c r="D41" i="75"/>
  <c r="D50" i="75"/>
  <c r="D60" i="75"/>
  <c r="G19" i="5"/>
  <c r="Q47" i="5"/>
  <c r="O47" i="5"/>
  <c r="J13" i="6"/>
  <c r="G21" i="6"/>
  <c r="J26" i="6"/>
  <c r="J48" i="6"/>
  <c r="Q14" i="8"/>
  <c r="O14" i="8"/>
  <c r="G15" i="8"/>
  <c r="Q30" i="8"/>
  <c r="O34" i="8"/>
  <c r="Q34" i="8"/>
  <c r="J36" i="8"/>
  <c r="O52" i="8"/>
  <c r="O53" i="8"/>
  <c r="G25" i="9"/>
  <c r="J26" i="9"/>
  <c r="D29" i="13"/>
  <c r="D61" i="13"/>
  <c r="Q61" i="13" s="1"/>
  <c r="D64" i="13"/>
  <c r="Q64" i="13" s="1"/>
  <c r="D11" i="125"/>
  <c r="N11" i="125" s="1"/>
  <c r="D13" i="125"/>
  <c r="N13" i="110"/>
  <c r="T16" i="1"/>
  <c r="AH46" i="1"/>
  <c r="N15" i="120"/>
  <c r="F12" i="110"/>
  <c r="D35" i="110"/>
  <c r="N35" i="110" s="1"/>
  <c r="D13" i="117"/>
  <c r="D22" i="118"/>
  <c r="O14" i="80"/>
  <c r="Q14" i="80"/>
  <c r="O78" i="80"/>
  <c r="Q78" i="80"/>
  <c r="D21" i="75"/>
  <c r="D35" i="75"/>
  <c r="D40" i="75"/>
  <c r="D49" i="75"/>
  <c r="D59" i="75"/>
  <c r="D64" i="75"/>
  <c r="D68" i="75"/>
  <c r="J21" i="6"/>
  <c r="J25" i="6"/>
  <c r="J29" i="6"/>
  <c r="Q46" i="6"/>
  <c r="O46" i="6"/>
  <c r="D57" i="6"/>
  <c r="D52" i="6"/>
  <c r="Q52" i="6" s="1"/>
  <c r="D51" i="6"/>
  <c r="D42" i="6"/>
  <c r="Q42" i="6" s="1"/>
  <c r="D41" i="6"/>
  <c r="D40" i="6"/>
  <c r="D31" i="6"/>
  <c r="J31" i="6" s="1"/>
  <c r="D30" i="6"/>
  <c r="D29" i="6"/>
  <c r="D28" i="6"/>
  <c r="D17" i="6"/>
  <c r="Q17" i="6" s="1"/>
  <c r="D32" i="6"/>
  <c r="Q32" i="6" s="1"/>
  <c r="D53" i="6"/>
  <c r="Q53" i="6" s="1"/>
  <c r="D43" i="6"/>
  <c r="D18" i="6"/>
  <c r="D50" i="6"/>
  <c r="D49" i="6"/>
  <c r="J49" i="6" s="1"/>
  <c r="D25" i="6"/>
  <c r="D24" i="6"/>
  <c r="J24" i="6" s="1"/>
  <c r="D23" i="6"/>
  <c r="D16" i="6"/>
  <c r="D15" i="6"/>
  <c r="J15" i="6" s="1"/>
  <c r="J15" i="8"/>
  <c r="O33" i="8"/>
  <c r="Q33" i="8"/>
  <c r="D14" i="13"/>
  <c r="Q14" i="13" s="1"/>
  <c r="D42" i="13"/>
  <c r="Q42" i="13" s="1"/>
  <c r="O41" i="14"/>
  <c r="Q41" i="14"/>
  <c r="J40" i="6"/>
  <c r="J51" i="6"/>
  <c r="G59" i="8"/>
  <c r="J32" i="9"/>
  <c r="J33" i="9"/>
  <c r="J12" i="13"/>
  <c r="G21" i="14"/>
  <c r="J26" i="14"/>
  <c r="J27" i="14"/>
  <c r="G34" i="14"/>
  <c r="J35" i="14"/>
  <c r="Q16" i="16"/>
  <c r="O16" i="16"/>
  <c r="Q24" i="16"/>
  <c r="O24" i="16"/>
  <c r="Q31" i="16"/>
  <c r="O31" i="16"/>
  <c r="Q39" i="16"/>
  <c r="O39" i="16"/>
  <c r="D29" i="17"/>
  <c r="D37" i="17"/>
  <c r="D34" i="17"/>
  <c r="D35" i="17"/>
  <c r="D36" i="17"/>
  <c r="D30" i="17"/>
  <c r="D38" i="17"/>
  <c r="D31" i="17"/>
  <c r="D32" i="17"/>
  <c r="D40" i="17"/>
  <c r="D33" i="17"/>
  <c r="D41" i="17"/>
  <c r="D42" i="17"/>
  <c r="D43" i="17"/>
  <c r="D39" i="17"/>
  <c r="D27" i="17"/>
  <c r="D28" i="17"/>
  <c r="D44" i="17"/>
  <c r="D18" i="17"/>
  <c r="D17" i="17"/>
  <c r="O24" i="18"/>
  <c r="Q24" i="18"/>
  <c r="Q22" i="16"/>
  <c r="O22" i="16"/>
  <c r="Q29" i="16"/>
  <c r="O29" i="16"/>
  <c r="Q37" i="16"/>
  <c r="O37" i="16"/>
  <c r="Q45" i="16"/>
  <c r="O45" i="16"/>
  <c r="Q60" i="16"/>
  <c r="O60" i="16"/>
  <c r="J60" i="16"/>
  <c r="AC11" i="42"/>
  <c r="AA11" i="42"/>
  <c r="J25" i="12"/>
  <c r="G27" i="13"/>
  <c r="G31" i="14"/>
  <c r="J32" i="14"/>
  <c r="J41" i="14"/>
  <c r="G34" i="15"/>
  <c r="O41" i="15"/>
  <c r="Q41" i="15"/>
  <c r="G42" i="15"/>
  <c r="Q13" i="16"/>
  <c r="O13" i="16"/>
  <c r="Q21" i="16"/>
  <c r="O21" i="16"/>
  <c r="Q28" i="16"/>
  <c r="O28" i="16"/>
  <c r="Q36" i="16"/>
  <c r="O36" i="16"/>
  <c r="Q44" i="16"/>
  <c r="O44" i="16"/>
  <c r="Q52" i="16"/>
  <c r="O52" i="16"/>
  <c r="J68" i="80"/>
  <c r="J72" i="80"/>
  <c r="V42" i="75"/>
  <c r="W42" i="75" s="1"/>
  <c r="J12" i="6"/>
  <c r="J19" i="6"/>
  <c r="J20" i="6"/>
  <c r="J36" i="6"/>
  <c r="C62" i="6"/>
  <c r="D45" i="7"/>
  <c r="D46" i="7"/>
  <c r="J26" i="8"/>
  <c r="G28" i="8"/>
  <c r="J29" i="8"/>
  <c r="O41" i="8"/>
  <c r="G52" i="8"/>
  <c r="D54" i="8"/>
  <c r="D55" i="8"/>
  <c r="G13" i="9"/>
  <c r="J14" i="9"/>
  <c r="G15" i="9"/>
  <c r="Q29" i="9"/>
  <c r="O44" i="9"/>
  <c r="D55" i="9"/>
  <c r="D43" i="9"/>
  <c r="D39" i="9"/>
  <c r="Q39" i="9" s="1"/>
  <c r="D37" i="9"/>
  <c r="Q37" i="9" s="1"/>
  <c r="D36" i="9"/>
  <c r="G36" i="9" s="1"/>
  <c r="L36" i="9" s="1"/>
  <c r="D23" i="9"/>
  <c r="Q23" i="9" s="1"/>
  <c r="G47" i="13"/>
  <c r="J60" i="13"/>
  <c r="Q23" i="14"/>
  <c r="J31" i="14"/>
  <c r="G36" i="14"/>
  <c r="J37" i="14"/>
  <c r="J43" i="14"/>
  <c r="J45" i="14"/>
  <c r="D57" i="14"/>
  <c r="D46" i="14"/>
  <c r="Q46" i="14" s="1"/>
  <c r="D42" i="14"/>
  <c r="D36" i="14"/>
  <c r="O36" i="14" s="1"/>
  <c r="D18" i="14"/>
  <c r="D34" i="14"/>
  <c r="Q34" i="14" s="1"/>
  <c r="D20" i="14"/>
  <c r="G20" i="14" s="1"/>
  <c r="D12" i="14"/>
  <c r="G21" i="15"/>
  <c r="J22" i="15"/>
  <c r="O24" i="15"/>
  <c r="G32" i="15"/>
  <c r="J34" i="15"/>
  <c r="Q40" i="15"/>
  <c r="O40" i="15"/>
  <c r="G41" i="15"/>
  <c r="J42" i="15"/>
  <c r="Q12" i="16"/>
  <c r="O12" i="16"/>
  <c r="Q20" i="16"/>
  <c r="O20" i="16"/>
  <c r="Q27" i="16"/>
  <c r="O27" i="16"/>
  <c r="Q51" i="16"/>
  <c r="O51" i="16"/>
  <c r="Q59" i="16"/>
  <c r="O59" i="16"/>
  <c r="Q63" i="16"/>
  <c r="J63" i="16"/>
  <c r="O63" i="16"/>
  <c r="J35" i="6"/>
  <c r="J31" i="8"/>
  <c r="J52" i="8"/>
  <c r="J13" i="9"/>
  <c r="J15" i="9"/>
  <c r="J23" i="9"/>
  <c r="J49" i="9"/>
  <c r="J22" i="10"/>
  <c r="G12" i="14"/>
  <c r="S26" i="14"/>
  <c r="J44" i="14"/>
  <c r="J41" i="15"/>
  <c r="Q19" i="16"/>
  <c r="O19" i="16"/>
  <c r="Q26" i="16"/>
  <c r="O26" i="16"/>
  <c r="Q42" i="16"/>
  <c r="O42" i="16"/>
  <c r="Q50" i="16"/>
  <c r="O50" i="16"/>
  <c r="Q58" i="16"/>
  <c r="O58" i="16"/>
  <c r="G40" i="75"/>
  <c r="J18" i="6"/>
  <c r="J43" i="6"/>
  <c r="D12" i="7"/>
  <c r="O12" i="7" s="1"/>
  <c r="D16" i="7"/>
  <c r="O16" i="7" s="1"/>
  <c r="D20" i="7"/>
  <c r="Q20" i="7" s="1"/>
  <c r="D24" i="7"/>
  <c r="O24" i="7" s="1"/>
  <c r="D28" i="7"/>
  <c r="O28" i="7" s="1"/>
  <c r="D32" i="7"/>
  <c r="Q32" i="7" s="1"/>
  <c r="D36" i="7"/>
  <c r="O36" i="7" s="1"/>
  <c r="D20" i="8"/>
  <c r="G20" i="8" s="1"/>
  <c r="D21" i="8"/>
  <c r="Q21" i="8" s="1"/>
  <c r="D45" i="8"/>
  <c r="G56" i="8"/>
  <c r="T58" i="8"/>
  <c r="D60" i="8"/>
  <c r="D61" i="8"/>
  <c r="D62" i="8"/>
  <c r="D63" i="8"/>
  <c r="D64" i="8"/>
  <c r="D65" i="8"/>
  <c r="Q65" i="8" s="1"/>
  <c r="J16" i="9"/>
  <c r="J19" i="9"/>
  <c r="J20" i="9"/>
  <c r="J21" i="9"/>
  <c r="J22" i="9"/>
  <c r="D31" i="9"/>
  <c r="Q31" i="9" s="1"/>
  <c r="G32" i="9"/>
  <c r="G33" i="9"/>
  <c r="J34" i="9"/>
  <c r="D40" i="9"/>
  <c r="Q40" i="9" s="1"/>
  <c r="G41" i="9"/>
  <c r="D42" i="9"/>
  <c r="G12" i="13"/>
  <c r="G18" i="13"/>
  <c r="J46" i="13"/>
  <c r="D19" i="14"/>
  <c r="D21" i="14"/>
  <c r="D22" i="14"/>
  <c r="D25" i="14"/>
  <c r="J25" i="14" s="1"/>
  <c r="G26" i="14"/>
  <c r="G27" i="14"/>
  <c r="G28" i="14"/>
  <c r="D47" i="14"/>
  <c r="Q47" i="14" s="1"/>
  <c r="D50" i="14"/>
  <c r="Q50" i="14" s="1"/>
  <c r="J18" i="15"/>
  <c r="J19" i="15"/>
  <c r="J20" i="15"/>
  <c r="Q47" i="16"/>
  <c r="O47" i="16"/>
  <c r="Q55" i="16"/>
  <c r="O55" i="16"/>
  <c r="Q61" i="16"/>
  <c r="O61" i="16"/>
  <c r="J61" i="16"/>
  <c r="D22" i="29"/>
  <c r="O22" i="29" s="1"/>
  <c r="D18" i="29"/>
  <c r="O18" i="29" s="1"/>
  <c r="Q13" i="32"/>
  <c r="S13" i="32" s="1"/>
  <c r="O19" i="32"/>
  <c r="Q19" i="32"/>
  <c r="Q86" i="32"/>
  <c r="Q58" i="36"/>
  <c r="J58" i="36"/>
  <c r="G58" i="36"/>
  <c r="O105" i="36"/>
  <c r="Q105" i="36"/>
  <c r="J105" i="36"/>
  <c r="G105" i="36"/>
  <c r="J25" i="9"/>
  <c r="G38" i="9"/>
  <c r="G42" i="9"/>
  <c r="J15" i="10"/>
  <c r="V20" i="10"/>
  <c r="W20" i="10" s="1"/>
  <c r="J28" i="13"/>
  <c r="T36" i="13"/>
  <c r="G19" i="14"/>
  <c r="G35" i="14"/>
  <c r="J36" i="14"/>
  <c r="J42" i="14"/>
  <c r="G43" i="14"/>
  <c r="G45" i="14"/>
  <c r="J46" i="14"/>
  <c r="D23" i="15"/>
  <c r="Q23" i="15" s="1"/>
  <c r="G24" i="15"/>
  <c r="D25" i="15"/>
  <c r="Q25" i="15" s="1"/>
  <c r="J28" i="15"/>
  <c r="G43" i="15"/>
  <c r="Q15" i="16"/>
  <c r="O15" i="16"/>
  <c r="Q23" i="16"/>
  <c r="O23" i="16"/>
  <c r="Q38" i="16"/>
  <c r="O38" i="16"/>
  <c r="Q46" i="16"/>
  <c r="O46" i="16"/>
  <c r="Q54" i="16"/>
  <c r="O54" i="16"/>
  <c r="D18" i="21"/>
  <c r="Q18" i="21" s="1"/>
  <c r="D27" i="21"/>
  <c r="Q27" i="21" s="1"/>
  <c r="D35" i="21"/>
  <c r="D36" i="21"/>
  <c r="Q36" i="21" s="1"/>
  <c r="D20" i="23"/>
  <c r="Q20" i="23" s="1"/>
  <c r="G12" i="24"/>
  <c r="G14" i="24"/>
  <c r="J16" i="24"/>
  <c r="G18" i="24"/>
  <c r="J19" i="24"/>
  <c r="G20" i="24"/>
  <c r="J21" i="24"/>
  <c r="Q25" i="24"/>
  <c r="D14" i="26"/>
  <c r="G14" i="26" s="1"/>
  <c r="D21" i="26"/>
  <c r="Q21" i="26" s="1"/>
  <c r="G22" i="26"/>
  <c r="D17" i="28"/>
  <c r="Q17" i="28" s="1"/>
  <c r="D25" i="28"/>
  <c r="O25" i="28" s="1"/>
  <c r="D32" i="28"/>
  <c r="Q32" i="28" s="1"/>
  <c r="D21" i="31"/>
  <c r="D28" i="31"/>
  <c r="Q28" i="31" s="1"/>
  <c r="G37" i="31"/>
  <c r="O12" i="32"/>
  <c r="G19" i="32"/>
  <c r="J20" i="32"/>
  <c r="J21" i="32"/>
  <c r="G24" i="32"/>
  <c r="J25" i="32"/>
  <c r="Q42" i="32"/>
  <c r="S42" i="32" s="1"/>
  <c r="Q43" i="32"/>
  <c r="O44" i="32"/>
  <c r="O46" i="32"/>
  <c r="O82" i="36"/>
  <c r="G82" i="36"/>
  <c r="Q82" i="36"/>
  <c r="J82" i="36"/>
  <c r="G21" i="26"/>
  <c r="S85" i="32"/>
  <c r="Q91" i="36"/>
  <c r="J91" i="36"/>
  <c r="G91" i="36"/>
  <c r="Q53" i="38"/>
  <c r="J53" i="38"/>
  <c r="D19" i="26"/>
  <c r="Q19" i="26" s="1"/>
  <c r="G20" i="26"/>
  <c r="I36" i="47"/>
  <c r="D17" i="29"/>
  <c r="O17" i="29" s="1"/>
  <c r="G13" i="32"/>
  <c r="G17" i="32"/>
  <c r="G62" i="32"/>
  <c r="G63" i="32"/>
  <c r="G72" i="32"/>
  <c r="G83" i="32"/>
  <c r="D41" i="33"/>
  <c r="D33" i="33"/>
  <c r="D25" i="33"/>
  <c r="D17" i="33"/>
  <c r="D31" i="33"/>
  <c r="D46" i="33"/>
  <c r="D30" i="33"/>
  <c r="D45" i="33"/>
  <c r="D21" i="33"/>
  <c r="D44" i="33"/>
  <c r="D20" i="33"/>
  <c r="D27" i="33"/>
  <c r="D34" i="33"/>
  <c r="D40" i="33"/>
  <c r="D32" i="33"/>
  <c r="D24" i="33"/>
  <c r="D16" i="33"/>
  <c r="D39" i="33"/>
  <c r="D23" i="33"/>
  <c r="D38" i="33"/>
  <c r="D29" i="33"/>
  <c r="D28" i="33"/>
  <c r="D43" i="33"/>
  <c r="D35" i="33"/>
  <c r="D26" i="33"/>
  <c r="D15" i="33"/>
  <c r="D22" i="33"/>
  <c r="D37" i="33"/>
  <c r="D36" i="33"/>
  <c r="D19" i="33"/>
  <c r="D42" i="33"/>
  <c r="D18" i="33"/>
  <c r="Q18" i="33" s="1"/>
  <c r="L13" i="36"/>
  <c r="Q81" i="36"/>
  <c r="O81" i="36"/>
  <c r="G107" i="36"/>
  <c r="Q107" i="36"/>
  <c r="O107" i="36"/>
  <c r="J107" i="36"/>
  <c r="O146" i="36"/>
  <c r="Q146" i="36"/>
  <c r="O91" i="37"/>
  <c r="Q91" i="37"/>
  <c r="G33" i="21"/>
  <c r="J25" i="26"/>
  <c r="G17" i="27"/>
  <c r="G18" i="27"/>
  <c r="G19" i="27"/>
  <c r="G21" i="27"/>
  <c r="D14" i="28"/>
  <c r="Q14" i="28" s="1"/>
  <c r="D22" i="28"/>
  <c r="Q22" i="28" s="1"/>
  <c r="D29" i="28"/>
  <c r="Q29" i="28" s="1"/>
  <c r="G30" i="28"/>
  <c r="D16" i="29"/>
  <c r="O16" i="29" s="1"/>
  <c r="T19" i="31"/>
  <c r="J27" i="31"/>
  <c r="J34" i="31"/>
  <c r="D47" i="31"/>
  <c r="D30" i="31"/>
  <c r="Q30" i="31" s="1"/>
  <c r="D22" i="31"/>
  <c r="Q22" i="31" s="1"/>
  <c r="D14" i="31"/>
  <c r="Q14" i="31" s="1"/>
  <c r="J13" i="32"/>
  <c r="G14" i="32"/>
  <c r="G15" i="32"/>
  <c r="J16" i="32"/>
  <c r="J17" i="32"/>
  <c r="Q69" i="32"/>
  <c r="O69" i="32"/>
  <c r="G70" i="32"/>
  <c r="J84" i="32"/>
  <c r="J85" i="32"/>
  <c r="O114" i="36"/>
  <c r="J114" i="36"/>
  <c r="G114" i="36"/>
  <c r="Q169" i="36"/>
  <c r="J169" i="36"/>
  <c r="G169" i="36"/>
  <c r="G122" i="37"/>
  <c r="O12" i="24"/>
  <c r="G25" i="24"/>
  <c r="J18" i="27"/>
  <c r="J19" i="27"/>
  <c r="G22" i="27"/>
  <c r="J23" i="27"/>
  <c r="D13" i="28"/>
  <c r="Q13" i="28" s="1"/>
  <c r="D21" i="28"/>
  <c r="Q21" i="28" s="1"/>
  <c r="D28" i="28"/>
  <c r="Q28" i="28" s="1"/>
  <c r="D41" i="28"/>
  <c r="Q41" i="28" s="1"/>
  <c r="D15" i="29"/>
  <c r="O15" i="29" s="1"/>
  <c r="D21" i="29"/>
  <c r="O21" i="29" s="1"/>
  <c r="J12" i="31"/>
  <c r="J19" i="31"/>
  <c r="O22" i="32"/>
  <c r="Q26" i="32"/>
  <c r="Q27" i="32"/>
  <c r="O30" i="32"/>
  <c r="Q51" i="32"/>
  <c r="O68" i="32"/>
  <c r="S68" i="32" s="1"/>
  <c r="Q68" i="32"/>
  <c r="J71" i="32"/>
  <c r="S77" i="32"/>
  <c r="J81" i="32"/>
  <c r="J86" i="32"/>
  <c r="Q41" i="36"/>
  <c r="O41" i="36"/>
  <c r="O91" i="36"/>
  <c r="O158" i="36"/>
  <c r="Q158" i="36"/>
  <c r="Q76" i="37"/>
  <c r="O76" i="37"/>
  <c r="J36" i="15"/>
  <c r="J37" i="15"/>
  <c r="Q25" i="16"/>
  <c r="O25" i="16"/>
  <c r="Q33" i="16"/>
  <c r="O33" i="16"/>
  <c r="Q41" i="16"/>
  <c r="O41" i="16"/>
  <c r="Q49" i="16"/>
  <c r="O49" i="16"/>
  <c r="Q62" i="16"/>
  <c r="J62" i="16"/>
  <c r="O62" i="16"/>
  <c r="Q64" i="16"/>
  <c r="J64" i="16"/>
  <c r="O64" i="16"/>
  <c r="V39" i="17"/>
  <c r="W39" i="17" s="1"/>
  <c r="J15" i="18"/>
  <c r="D13" i="21"/>
  <c r="Q13" i="21" s="1"/>
  <c r="D21" i="21"/>
  <c r="D22" i="21"/>
  <c r="Q22" i="21" s="1"/>
  <c r="D30" i="21"/>
  <c r="O30" i="21" s="1"/>
  <c r="D39" i="21"/>
  <c r="Q39" i="21" s="1"/>
  <c r="D13" i="23"/>
  <c r="Q13" i="23" s="1"/>
  <c r="G24" i="24"/>
  <c r="D17" i="26"/>
  <c r="J15" i="27"/>
  <c r="D12" i="28"/>
  <c r="D20" i="28"/>
  <c r="Q20" i="28" s="1"/>
  <c r="D27" i="28"/>
  <c r="Q27" i="28" s="1"/>
  <c r="D35" i="28"/>
  <c r="Q35" i="28" s="1"/>
  <c r="D14" i="29"/>
  <c r="O14" i="29" s="1"/>
  <c r="G15" i="29"/>
  <c r="D16" i="31"/>
  <c r="Q16" i="31" s="1"/>
  <c r="G17" i="31"/>
  <c r="D23" i="31"/>
  <c r="Q23" i="31" s="1"/>
  <c r="Q12" i="32"/>
  <c r="G35" i="32"/>
  <c r="G36" i="32"/>
  <c r="G37" i="32"/>
  <c r="G38" i="32"/>
  <c r="J40" i="32"/>
  <c r="J42" i="32"/>
  <c r="J43" i="32"/>
  <c r="J44" i="32"/>
  <c r="J46" i="32"/>
  <c r="J47" i="32"/>
  <c r="O67" i="32"/>
  <c r="Q67" i="32"/>
  <c r="G68" i="32"/>
  <c r="Q25" i="36"/>
  <c r="J25" i="36"/>
  <c r="G25" i="36"/>
  <c r="O25" i="36"/>
  <c r="Q75" i="36"/>
  <c r="O75" i="36"/>
  <c r="G75" i="36"/>
  <c r="J75" i="36"/>
  <c r="J117" i="36"/>
  <c r="J31" i="10"/>
  <c r="J24" i="12"/>
  <c r="J20" i="13"/>
  <c r="G17" i="14"/>
  <c r="J23" i="14"/>
  <c r="G37" i="14"/>
  <c r="J38" i="14"/>
  <c r="J40" i="14"/>
  <c r="J47" i="14"/>
  <c r="J50" i="14"/>
  <c r="G15" i="15"/>
  <c r="J16" i="15"/>
  <c r="J32" i="15"/>
  <c r="G44" i="15"/>
  <c r="Q17" i="16"/>
  <c r="O17" i="16"/>
  <c r="Q32" i="16"/>
  <c r="O32" i="16"/>
  <c r="Q40" i="16"/>
  <c r="O40" i="16"/>
  <c r="Q48" i="16"/>
  <c r="O48" i="16"/>
  <c r="Q56" i="16"/>
  <c r="O56" i="16"/>
  <c r="G64" i="16"/>
  <c r="J39" i="18"/>
  <c r="D20" i="21"/>
  <c r="O20" i="21" s="1"/>
  <c r="D29" i="21"/>
  <c r="Q29" i="21" s="1"/>
  <c r="D38" i="21"/>
  <c r="O38" i="21" s="1"/>
  <c r="J24" i="24"/>
  <c r="D12" i="26"/>
  <c r="Q12" i="26" s="1"/>
  <c r="D16" i="26"/>
  <c r="Q16" i="26" s="1"/>
  <c r="G17" i="26"/>
  <c r="J12" i="27"/>
  <c r="D19" i="28"/>
  <c r="Q19" i="28" s="1"/>
  <c r="D34" i="28"/>
  <c r="O34" i="28" s="1"/>
  <c r="D13" i="29"/>
  <c r="O13" i="29" s="1"/>
  <c r="J15" i="29"/>
  <c r="D15" i="31"/>
  <c r="Q15" i="31" s="1"/>
  <c r="O34" i="31"/>
  <c r="D38" i="31"/>
  <c r="Q38" i="31" s="1"/>
  <c r="O16" i="32"/>
  <c r="O33" i="32"/>
  <c r="Q33" i="32"/>
  <c r="J35" i="32"/>
  <c r="J36" i="32"/>
  <c r="J37" i="32"/>
  <c r="J38" i="32"/>
  <c r="S61" i="32"/>
  <c r="O62" i="32"/>
  <c r="J77" i="32"/>
  <c r="Q83" i="32"/>
  <c r="Q84" i="32"/>
  <c r="O85" i="32"/>
  <c r="G89" i="32"/>
  <c r="Q31" i="36"/>
  <c r="O100" i="36"/>
  <c r="Q108" i="36"/>
  <c r="G108" i="36"/>
  <c r="J108" i="36"/>
  <c r="Q114" i="36"/>
  <c r="Q116" i="36"/>
  <c r="O116" i="36"/>
  <c r="O138" i="36"/>
  <c r="G138" i="36"/>
  <c r="Q138" i="36"/>
  <c r="J138" i="36"/>
  <c r="J16" i="36"/>
  <c r="J17" i="36"/>
  <c r="J18" i="36"/>
  <c r="J19" i="36"/>
  <c r="J20" i="36"/>
  <c r="J21" i="36"/>
  <c r="J29" i="36"/>
  <c r="J45" i="36"/>
  <c r="Q48" i="36"/>
  <c r="J62" i="36"/>
  <c r="Q70" i="36"/>
  <c r="J81" i="36"/>
  <c r="O84" i="36"/>
  <c r="J93" i="36"/>
  <c r="J116" i="36"/>
  <c r="J127" i="36"/>
  <c r="O132" i="36"/>
  <c r="O137" i="36"/>
  <c r="Q137" i="36"/>
  <c r="J146" i="36"/>
  <c r="O148" i="36"/>
  <c r="O153" i="36"/>
  <c r="Q153" i="36"/>
  <c r="Q155" i="36"/>
  <c r="J158" i="36"/>
  <c r="J171" i="36"/>
  <c r="Q185" i="36"/>
  <c r="J185" i="36"/>
  <c r="D20" i="37"/>
  <c r="Q20" i="37" s="1"/>
  <c r="D26" i="37"/>
  <c r="Q26" i="37" s="1"/>
  <c r="D56" i="37"/>
  <c r="Q56" i="37" s="1"/>
  <c r="D63" i="37"/>
  <c r="D66" i="37"/>
  <c r="Q66" i="37" s="1"/>
  <c r="D73" i="37"/>
  <c r="Q73" i="37" s="1"/>
  <c r="D90" i="37"/>
  <c r="O90" i="37" s="1"/>
  <c r="J91" i="37"/>
  <c r="D104" i="37"/>
  <c r="Q104" i="37" s="1"/>
  <c r="D118" i="37"/>
  <c r="Q118" i="37" s="1"/>
  <c r="D122" i="37"/>
  <c r="D126" i="37"/>
  <c r="Q126" i="37" s="1"/>
  <c r="D133" i="37"/>
  <c r="D137" i="37"/>
  <c r="D147" i="37"/>
  <c r="Q147" i="37" s="1"/>
  <c r="D190" i="39"/>
  <c r="O48" i="32"/>
  <c r="Q49" i="32"/>
  <c r="J67" i="32"/>
  <c r="J68" i="32"/>
  <c r="J69" i="32"/>
  <c r="J70" i="32"/>
  <c r="J72" i="32"/>
  <c r="G77" i="32"/>
  <c r="G81" i="32"/>
  <c r="J83" i="32"/>
  <c r="G84" i="32"/>
  <c r="G85" i="32"/>
  <c r="G86" i="32"/>
  <c r="O14" i="36"/>
  <c r="S14" i="36" s="1"/>
  <c r="J27" i="36"/>
  <c r="J28" i="36"/>
  <c r="J50" i="36"/>
  <c r="O52" i="36"/>
  <c r="Q54" i="36"/>
  <c r="Q68" i="36"/>
  <c r="G72" i="36"/>
  <c r="J73" i="36"/>
  <c r="Q88" i="36"/>
  <c r="J92" i="36"/>
  <c r="G100" i="36"/>
  <c r="J101" i="36"/>
  <c r="G112" i="36"/>
  <c r="G113" i="36"/>
  <c r="J115" i="36"/>
  <c r="G119" i="36"/>
  <c r="Q121" i="36"/>
  <c r="O129" i="36"/>
  <c r="Q133" i="36"/>
  <c r="O133" i="36"/>
  <c r="O136" i="36"/>
  <c r="J136" i="36"/>
  <c r="J137" i="36"/>
  <c r="Q139" i="36"/>
  <c r="J142" i="36"/>
  <c r="J143" i="36"/>
  <c r="Q149" i="36"/>
  <c r="O149" i="36"/>
  <c r="O152" i="36"/>
  <c r="J152" i="36"/>
  <c r="J153" i="36"/>
  <c r="J157" i="36"/>
  <c r="J165" i="36"/>
  <c r="Q184" i="36"/>
  <c r="G184" i="36"/>
  <c r="D36" i="37"/>
  <c r="Q36" i="37" s="1"/>
  <c r="D42" i="37"/>
  <c r="O42" i="37" s="1"/>
  <c r="D55" i="37"/>
  <c r="Q55" i="37" s="1"/>
  <c r="D72" i="37"/>
  <c r="Q72" i="37" s="1"/>
  <c r="G79" i="37"/>
  <c r="D89" i="37"/>
  <c r="Q89" i="37" s="1"/>
  <c r="D103" i="37"/>
  <c r="Q103" i="37" s="1"/>
  <c r="D114" i="37"/>
  <c r="Q114" i="37" s="1"/>
  <c r="D117" i="37"/>
  <c r="Q117" i="37" s="1"/>
  <c r="D125" i="37"/>
  <c r="Q125" i="37" s="1"/>
  <c r="D132" i="37"/>
  <c r="Q132" i="37" s="1"/>
  <c r="J133" i="37"/>
  <c r="D140" i="37"/>
  <c r="D143" i="37"/>
  <c r="O143" i="37" s="1"/>
  <c r="D146" i="37"/>
  <c r="Q146" i="37" s="1"/>
  <c r="J65" i="36"/>
  <c r="J72" i="36"/>
  <c r="O90" i="36"/>
  <c r="Q90" i="36"/>
  <c r="J100" i="36"/>
  <c r="J112" i="36"/>
  <c r="J113" i="36"/>
  <c r="J119" i="36"/>
  <c r="Q168" i="36"/>
  <c r="G168" i="36"/>
  <c r="G12" i="37"/>
  <c r="D18" i="37"/>
  <c r="Q18" i="37" s="1"/>
  <c r="D41" i="37"/>
  <c r="Q41" i="37" s="1"/>
  <c r="D51" i="37"/>
  <c r="Q51" i="37" s="1"/>
  <c r="J52" i="37"/>
  <c r="D68" i="37"/>
  <c r="Q68" i="37" s="1"/>
  <c r="D93" i="37"/>
  <c r="O93" i="37" s="1"/>
  <c r="D96" i="37"/>
  <c r="Q96" i="37" s="1"/>
  <c r="D106" i="37"/>
  <c r="Q106" i="37" s="1"/>
  <c r="G117" i="37"/>
  <c r="D128" i="37"/>
  <c r="Q128" i="37" s="1"/>
  <c r="G24" i="36"/>
  <c r="G31" i="36"/>
  <c r="G32" i="36"/>
  <c r="G40" i="36"/>
  <c r="G41" i="36"/>
  <c r="G47" i="36"/>
  <c r="G48" i="36"/>
  <c r="G64" i="36"/>
  <c r="G70" i="36"/>
  <c r="G84" i="36"/>
  <c r="G90" i="36"/>
  <c r="G99" i="36"/>
  <c r="G132" i="36"/>
  <c r="G148" i="36"/>
  <c r="J155" i="36"/>
  <c r="G160" i="36"/>
  <c r="G163" i="36"/>
  <c r="J168" i="36"/>
  <c r="J12" i="37"/>
  <c r="D17" i="37"/>
  <c r="Q17" i="37" s="1"/>
  <c r="D23" i="37"/>
  <c r="O23" i="37" s="1"/>
  <c r="D29" i="37"/>
  <c r="Q29" i="37" s="1"/>
  <c r="D50" i="37"/>
  <c r="J50" i="37" s="1"/>
  <c r="L50" i="37" s="1"/>
  <c r="D102" i="37"/>
  <c r="Q102" i="37" s="1"/>
  <c r="D110" i="37"/>
  <c r="Q110" i="37" s="1"/>
  <c r="D113" i="37"/>
  <c r="O113" i="37" s="1"/>
  <c r="D120" i="37"/>
  <c r="D124" i="37"/>
  <c r="J124" i="37" s="1"/>
  <c r="D135" i="37"/>
  <c r="J41" i="32"/>
  <c r="G42" i="32"/>
  <c r="G44" i="32"/>
  <c r="G51" i="32"/>
  <c r="G52" i="32"/>
  <c r="J53" i="32"/>
  <c r="J54" i="32"/>
  <c r="J56" i="32"/>
  <c r="J62" i="32"/>
  <c r="J63" i="32"/>
  <c r="J87" i="32"/>
  <c r="G23" i="36"/>
  <c r="J24" i="36"/>
  <c r="G30" i="36"/>
  <c r="J31" i="36"/>
  <c r="J32" i="36"/>
  <c r="G39" i="36"/>
  <c r="J40" i="36"/>
  <c r="J41" i="36"/>
  <c r="O43" i="36"/>
  <c r="G46" i="36"/>
  <c r="Q50" i="36"/>
  <c r="G63" i="36"/>
  <c r="J64" i="36"/>
  <c r="J70" i="36"/>
  <c r="Q73" i="36"/>
  <c r="G76" i="36"/>
  <c r="J84" i="36"/>
  <c r="G88" i="36"/>
  <c r="G89" i="36"/>
  <c r="J90" i="36"/>
  <c r="G94" i="36"/>
  <c r="G95" i="36"/>
  <c r="G96" i="36"/>
  <c r="G97" i="36"/>
  <c r="G98" i="36"/>
  <c r="J99" i="36"/>
  <c r="O101" i="36"/>
  <c r="G103" i="36"/>
  <c r="J118" i="36"/>
  <c r="G122" i="36"/>
  <c r="J132" i="36"/>
  <c r="G140" i="36"/>
  <c r="J148" i="36"/>
  <c r="G151" i="36"/>
  <c r="Q159" i="36"/>
  <c r="O159" i="36"/>
  <c r="J160" i="36"/>
  <c r="J163" i="36"/>
  <c r="G178" i="36"/>
  <c r="J179" i="36"/>
  <c r="D28" i="37"/>
  <c r="Q28" i="37" s="1"/>
  <c r="D34" i="37"/>
  <c r="Q34" i="37" s="1"/>
  <c r="D61" i="37"/>
  <c r="Q61" i="37" s="1"/>
  <c r="D84" i="37"/>
  <c r="Q84" i="37" s="1"/>
  <c r="G119" i="37"/>
  <c r="J120" i="37"/>
  <c r="D164" i="37"/>
  <c r="Q164" i="37" s="1"/>
  <c r="D148" i="37"/>
  <c r="D119" i="37"/>
  <c r="D115" i="37"/>
  <c r="D111" i="37"/>
  <c r="O111" i="37" s="1"/>
  <c r="D98" i="37"/>
  <c r="O98" i="37" s="1"/>
  <c r="D94" i="37"/>
  <c r="Q94" i="37" s="1"/>
  <c r="D85" i="37"/>
  <c r="D81" i="37"/>
  <c r="Q81" i="37" s="1"/>
  <c r="D77" i="37"/>
  <c r="Q77" i="37" s="1"/>
  <c r="D64" i="37"/>
  <c r="O64" i="37" s="1"/>
  <c r="D47" i="37"/>
  <c r="O47" i="37" s="1"/>
  <c r="D46" i="37"/>
  <c r="D38" i="37"/>
  <c r="O38" i="37" s="1"/>
  <c r="D30" i="37"/>
  <c r="Q30" i="37" s="1"/>
  <c r="D22" i="37"/>
  <c r="Q22" i="37" s="1"/>
  <c r="D14" i="37"/>
  <c r="O14" i="37" s="1"/>
  <c r="D13" i="37"/>
  <c r="D12" i="37"/>
  <c r="D134" i="37"/>
  <c r="Q134" i="37" s="1"/>
  <c r="D121" i="37"/>
  <c r="Q121" i="37" s="1"/>
  <c r="D116" i="37"/>
  <c r="O116" i="37" s="1"/>
  <c r="D112" i="37"/>
  <c r="Q112" i="37" s="1"/>
  <c r="D99" i="37"/>
  <c r="D95" i="37"/>
  <c r="O95" i="37" s="1"/>
  <c r="D82" i="37"/>
  <c r="Q82" i="37" s="1"/>
  <c r="D78" i="37"/>
  <c r="O78" i="37" s="1"/>
  <c r="D65" i="37"/>
  <c r="D48" i="37"/>
  <c r="Q48" i="37" s="1"/>
  <c r="D40" i="37"/>
  <c r="O40" i="37" s="1"/>
  <c r="D32" i="37"/>
  <c r="Q32" i="37" s="1"/>
  <c r="D24" i="37"/>
  <c r="Q24" i="37" s="1"/>
  <c r="D16" i="37"/>
  <c r="Q16" i="37" s="1"/>
  <c r="D136" i="37"/>
  <c r="D131" i="37"/>
  <c r="Q131" i="37" s="1"/>
  <c r="D127" i="37"/>
  <c r="Q127" i="37" s="1"/>
  <c r="D123" i="37"/>
  <c r="O123" i="37" s="1"/>
  <c r="D105" i="37"/>
  <c r="Q105" i="37" s="1"/>
  <c r="D101" i="37"/>
  <c r="Q101" i="37" s="1"/>
  <c r="D88" i="37"/>
  <c r="O88" i="37" s="1"/>
  <c r="D75" i="37"/>
  <c r="O75" i="37" s="1"/>
  <c r="D71" i="37"/>
  <c r="D67" i="37"/>
  <c r="O67" i="37" s="1"/>
  <c r="D62" i="37"/>
  <c r="Q62" i="37" s="1"/>
  <c r="D58" i="37"/>
  <c r="Q58" i="37" s="1"/>
  <c r="D54" i="37"/>
  <c r="Q54" i="37" s="1"/>
  <c r="D43" i="37"/>
  <c r="Q43" i="37" s="1"/>
  <c r="D35" i="37"/>
  <c r="O35" i="37" s="1"/>
  <c r="D27" i="37"/>
  <c r="Q27" i="37" s="1"/>
  <c r="D19" i="37"/>
  <c r="Q19" i="37" s="1"/>
  <c r="J14" i="32"/>
  <c r="J15" i="32"/>
  <c r="J24" i="32"/>
  <c r="G26" i="32"/>
  <c r="G28" i="32"/>
  <c r="J29" i="32"/>
  <c r="G31" i="32"/>
  <c r="J32" i="32"/>
  <c r="J33" i="32"/>
  <c r="J39" i="32"/>
  <c r="J45" i="32"/>
  <c r="G46" i="32"/>
  <c r="G47" i="32"/>
  <c r="J48" i="32"/>
  <c r="J49" i="32"/>
  <c r="O57" i="32"/>
  <c r="Q58" i="32"/>
  <c r="Q59" i="32"/>
  <c r="Q60" i="32"/>
  <c r="O64" i="32"/>
  <c r="D73" i="32"/>
  <c r="D74" i="32"/>
  <c r="D75" i="32"/>
  <c r="J75" i="32" s="1"/>
  <c r="D76" i="32"/>
  <c r="G76" i="32" s="1"/>
  <c r="O78" i="32"/>
  <c r="G90" i="32"/>
  <c r="G18" i="100"/>
  <c r="J14" i="36"/>
  <c r="T17" i="36"/>
  <c r="V17" i="36" s="1"/>
  <c r="W17" i="36" s="1"/>
  <c r="T20" i="36"/>
  <c r="V20" i="36" s="1"/>
  <c r="W20" i="36" s="1"/>
  <c r="J36" i="36"/>
  <c r="J37" i="36"/>
  <c r="J53" i="36"/>
  <c r="O57" i="36"/>
  <c r="J59" i="36"/>
  <c r="Q59" i="36"/>
  <c r="G62" i="36"/>
  <c r="J68" i="36"/>
  <c r="Q71" i="36"/>
  <c r="G81" i="36"/>
  <c r="J83" i="36"/>
  <c r="O85" i="36"/>
  <c r="G87" i="36"/>
  <c r="Q104" i="36"/>
  <c r="O111" i="36"/>
  <c r="G116" i="36"/>
  <c r="O120" i="36"/>
  <c r="Q120" i="36"/>
  <c r="J121" i="36"/>
  <c r="J126" i="36"/>
  <c r="J128" i="36"/>
  <c r="J130" i="36"/>
  <c r="J131" i="36"/>
  <c r="J139" i="36"/>
  <c r="O155" i="36"/>
  <c r="G158" i="36"/>
  <c r="J159" i="36"/>
  <c r="G171" i="36"/>
  <c r="J172" i="36"/>
  <c r="Q176" i="36"/>
  <c r="G176" i="36"/>
  <c r="Q182" i="36"/>
  <c r="G182" i="36"/>
  <c r="D15" i="37"/>
  <c r="Q15" i="37" s="1"/>
  <c r="D21" i="37"/>
  <c r="Q21" i="37" s="1"/>
  <c r="T27" i="37"/>
  <c r="V27" i="37" s="1"/>
  <c r="W27" i="37" s="1"/>
  <c r="D44" i="37"/>
  <c r="Q44" i="37" s="1"/>
  <c r="G45" i="37"/>
  <c r="D53" i="37"/>
  <c r="Q53" i="37" s="1"/>
  <c r="D60" i="37"/>
  <c r="O60" i="37" s="1"/>
  <c r="J61" i="37"/>
  <c r="D70" i="37"/>
  <c r="Q70" i="37" s="1"/>
  <c r="D80" i="37"/>
  <c r="Q80" i="37" s="1"/>
  <c r="D83" i="37"/>
  <c r="Q83" i="37" s="1"/>
  <c r="D87" i="37"/>
  <c r="Q87" i="37" s="1"/>
  <c r="D108" i="37"/>
  <c r="G109" i="37"/>
  <c r="D130" i="37"/>
  <c r="Q130" i="37" s="1"/>
  <c r="D138" i="37"/>
  <c r="O138" i="37" s="1"/>
  <c r="D153" i="37"/>
  <c r="Q153" i="37" s="1"/>
  <c r="O124" i="38"/>
  <c r="J124" i="38"/>
  <c r="G179" i="36"/>
  <c r="J180" i="36"/>
  <c r="J76" i="37"/>
  <c r="G97" i="37"/>
  <c r="D12" i="41"/>
  <c r="Q12" i="41" s="1"/>
  <c r="D21" i="41"/>
  <c r="O21" i="41" s="1"/>
  <c r="G22" i="41"/>
  <c r="J24" i="41"/>
  <c r="D30" i="41"/>
  <c r="O30" i="41" s="1"/>
  <c r="D38" i="41"/>
  <c r="Q38" i="41" s="1"/>
  <c r="G39" i="41"/>
  <c r="D45" i="41"/>
  <c r="Q45" i="41" s="1"/>
  <c r="J38" i="41"/>
  <c r="G142" i="36"/>
  <c r="G143" i="36"/>
  <c r="G144" i="36"/>
  <c r="G146" i="36"/>
  <c r="J147" i="36"/>
  <c r="D151" i="36"/>
  <c r="Q151" i="36" s="1"/>
  <c r="G157" i="36"/>
  <c r="D167" i="36"/>
  <c r="D175" i="36"/>
  <c r="Q175" i="36" s="1"/>
  <c r="J177" i="36"/>
  <c r="D183" i="36"/>
  <c r="J34" i="37"/>
  <c r="J79" i="37"/>
  <c r="J92" i="37"/>
  <c r="D17" i="41"/>
  <c r="Q17" i="41" s="1"/>
  <c r="D27" i="41"/>
  <c r="O27" i="41" s="1"/>
  <c r="G28" i="41"/>
  <c r="D35" i="41"/>
  <c r="Q35" i="41" s="1"/>
  <c r="D43" i="41"/>
  <c r="O43" i="41" s="1"/>
  <c r="D16" i="41"/>
  <c r="Q16" i="41" s="1"/>
  <c r="Q22" i="41"/>
  <c r="D26" i="41"/>
  <c r="Q26" i="41" s="1"/>
  <c r="D34" i="41"/>
  <c r="O34" i="41" s="1"/>
  <c r="G35" i="41"/>
  <c r="D42" i="41"/>
  <c r="Q42" i="41" s="1"/>
  <c r="D52" i="41"/>
  <c r="O52" i="41" s="1"/>
  <c r="J47" i="36"/>
  <c r="J48" i="36"/>
  <c r="J56" i="36"/>
  <c r="J57" i="36"/>
  <c r="G65" i="36"/>
  <c r="D77" i="36"/>
  <c r="J77" i="36" s="1"/>
  <c r="J78" i="36"/>
  <c r="J79" i="36"/>
  <c r="J80" i="36"/>
  <c r="D86" i="36"/>
  <c r="Q86" i="36" s="1"/>
  <c r="J87" i="36"/>
  <c r="D102" i="36"/>
  <c r="Q102" i="36" s="1"/>
  <c r="J103" i="36"/>
  <c r="G109" i="36"/>
  <c r="D117" i="36"/>
  <c r="G118" i="36"/>
  <c r="D123" i="36"/>
  <c r="D124" i="36"/>
  <c r="Q124" i="36" s="1"/>
  <c r="J125" i="36"/>
  <c r="D134" i="36"/>
  <c r="Q134" i="36" s="1"/>
  <c r="J135" i="36"/>
  <c r="D150" i="36"/>
  <c r="Q150" i="36" s="1"/>
  <c r="J151" i="36"/>
  <c r="G156" i="36"/>
  <c r="D165" i="36"/>
  <c r="Q165" i="36" s="1"/>
  <c r="G166" i="36"/>
  <c r="D173" i="36"/>
  <c r="Q173" i="36" s="1"/>
  <c r="G174" i="36"/>
  <c r="J175" i="36"/>
  <c r="D181" i="36"/>
  <c r="Q181" i="36" s="1"/>
  <c r="G60" i="37"/>
  <c r="J95" i="37"/>
  <c r="G129" i="37"/>
  <c r="G133" i="37"/>
  <c r="D188" i="40"/>
  <c r="Q188" i="40" s="1"/>
  <c r="D206" i="40"/>
  <c r="O206" i="40" s="1"/>
  <c r="D15" i="41"/>
  <c r="Q15" i="41" s="1"/>
  <c r="D25" i="41"/>
  <c r="Q25" i="41" s="1"/>
  <c r="D33" i="41"/>
  <c r="Q33" i="41" s="1"/>
  <c r="D41" i="41"/>
  <c r="O41" i="41" s="1"/>
  <c r="J43" i="41"/>
  <c r="T34" i="42"/>
  <c r="D30" i="42"/>
  <c r="J30" i="42" s="1"/>
  <c r="L30" i="42" s="1"/>
  <c r="D13" i="42"/>
  <c r="J13" i="42" s="1"/>
  <c r="D26" i="42"/>
  <c r="D28" i="42"/>
  <c r="O40" i="42"/>
  <c r="G26" i="42"/>
  <c r="D49" i="42"/>
  <c r="D22" i="42"/>
  <c r="D24" i="42"/>
  <c r="Q24" i="42" s="1"/>
  <c r="D43" i="42"/>
  <c r="Q43" i="42" s="1"/>
  <c r="D45" i="42"/>
  <c r="Q45" i="42" s="1"/>
  <c r="D20" i="42"/>
  <c r="O20" i="42" s="1"/>
  <c r="D39" i="42"/>
  <c r="Q39" i="42" s="1"/>
  <c r="D21" i="1"/>
  <c r="D18" i="42"/>
  <c r="Q18" i="42" s="1"/>
  <c r="D37" i="42"/>
  <c r="J37" i="42" s="1"/>
  <c r="J47" i="42"/>
  <c r="D16" i="42"/>
  <c r="D33" i="42"/>
  <c r="G16" i="42"/>
  <c r="D31" i="42"/>
  <c r="Q31" i="42" s="1"/>
  <c r="D35" i="42"/>
  <c r="Q35" i="42" s="1"/>
  <c r="D14" i="42"/>
  <c r="D29" i="42"/>
  <c r="Q29" i="42" s="1"/>
  <c r="D50" i="42"/>
  <c r="Q50" i="42" s="1"/>
  <c r="D12" i="42"/>
  <c r="J12" i="42" s="1"/>
  <c r="D25" i="42"/>
  <c r="Q25" i="42" s="1"/>
  <c r="D27" i="42"/>
  <c r="Q27" i="42" s="1"/>
  <c r="D44" i="42"/>
  <c r="D46" i="42"/>
  <c r="G46" i="42" s="1"/>
  <c r="L46" i="42" s="1"/>
  <c r="D23" i="42"/>
  <c r="G27" i="42"/>
  <c r="D42" i="42"/>
  <c r="D48" i="42"/>
  <c r="Q48" i="42" s="1"/>
  <c r="D19" i="42"/>
  <c r="J19" i="42" s="1"/>
  <c r="L19" i="42" s="1"/>
  <c r="G40" i="42"/>
  <c r="G19" i="42"/>
  <c r="D38" i="42"/>
  <c r="Q38" i="42" s="1"/>
  <c r="D15" i="42"/>
  <c r="D17" i="42"/>
  <c r="J17" i="42" s="1"/>
  <c r="D32" i="42"/>
  <c r="D34" i="42"/>
  <c r="D36" i="42"/>
  <c r="Q36" i="42" s="1"/>
  <c r="D51" i="42"/>
  <c r="D13" i="30"/>
  <c r="O13" i="30" s="1"/>
  <c r="D11" i="30"/>
  <c r="Q11" i="30" s="1"/>
  <c r="D18" i="30"/>
  <c r="Q18" i="30" s="1"/>
  <c r="D16" i="30"/>
  <c r="O16" i="30" s="1"/>
  <c r="C15" i="56"/>
  <c r="D12" i="30"/>
  <c r="O12" i="30" s="1"/>
  <c r="J14" i="30"/>
  <c r="D10" i="30"/>
  <c r="D17" i="30"/>
  <c r="O17" i="30" s="1"/>
  <c r="D15" i="30"/>
  <c r="Q15" i="30" s="1"/>
  <c r="E10" i="92"/>
  <c r="J13" i="7"/>
  <c r="O17" i="7"/>
  <c r="Q13" i="7"/>
  <c r="J29" i="7"/>
  <c r="O18" i="7"/>
  <c r="S18" i="7" s="1"/>
  <c r="J12" i="7"/>
  <c r="D37" i="7"/>
  <c r="Q37" i="7" s="1"/>
  <c r="T36" i="7"/>
  <c r="N20" i="120"/>
  <c r="D24" i="45"/>
  <c r="I24" i="45" s="1"/>
  <c r="R24" i="45" s="1"/>
  <c r="I33" i="115"/>
  <c r="K23" i="44"/>
  <c r="I24" i="99"/>
  <c r="I33" i="118"/>
  <c r="I33" i="117"/>
  <c r="I36" i="120"/>
  <c r="I36" i="116"/>
  <c r="I13" i="124"/>
  <c r="M25" i="1"/>
  <c r="O25" i="1" s="1"/>
  <c r="E24" i="47"/>
  <c r="I28" i="109"/>
  <c r="D24" i="47"/>
  <c r="I24" i="47" s="1"/>
  <c r="AB25" i="126"/>
  <c r="N31" i="126"/>
  <c r="I34" i="120"/>
  <c r="I34" i="116"/>
  <c r="I12" i="91"/>
  <c r="N12" i="91" s="1"/>
  <c r="I37" i="99"/>
  <c r="N37" i="99" s="1"/>
  <c r="D13" i="57"/>
  <c r="I21" i="109"/>
  <c r="K33" i="44"/>
  <c r="D35" i="47"/>
  <c r="I35" i="47" s="1"/>
  <c r="N21" i="109"/>
  <c r="M35" i="1"/>
  <c r="O35" i="1" s="1"/>
  <c r="I28" i="118"/>
  <c r="D35" i="45"/>
  <c r="I35" i="45" s="1"/>
  <c r="R35" i="45" s="1"/>
  <c r="I21" i="117"/>
  <c r="C35" i="45"/>
  <c r="H35" i="45" s="1"/>
  <c r="Q35" i="45" s="1"/>
  <c r="F34" i="116"/>
  <c r="F21" i="109"/>
  <c r="I35" i="1"/>
  <c r="J35" i="1" s="1"/>
  <c r="F15" i="126"/>
  <c r="F21" i="117"/>
  <c r="C13" i="57"/>
  <c r="H13" i="57" s="1"/>
  <c r="O13" i="57" s="1"/>
  <c r="F27" i="110"/>
  <c r="F28" i="118"/>
  <c r="F12" i="91"/>
  <c r="F28" i="115"/>
  <c r="C35" i="47"/>
  <c r="H35" i="47" s="1"/>
  <c r="F37" i="99"/>
  <c r="F34" i="120"/>
  <c r="C73" i="16"/>
  <c r="C72" i="16"/>
  <c r="C74" i="16"/>
  <c r="C75" i="16"/>
  <c r="T28" i="37"/>
  <c r="T45" i="28"/>
  <c r="V45" i="28" s="1"/>
  <c r="W45" i="28" s="1"/>
  <c r="D61" i="28"/>
  <c r="G15" i="28"/>
  <c r="Q26" i="28"/>
  <c r="G34" i="28"/>
  <c r="J34" i="28"/>
  <c r="G16" i="28"/>
  <c r="Q34" i="28"/>
  <c r="J30" i="28"/>
  <c r="O19" i="28"/>
  <c r="G20" i="28"/>
  <c r="T27" i="28"/>
  <c r="J21" i="28"/>
  <c r="G33" i="28"/>
  <c r="J23" i="28"/>
  <c r="G22" i="28"/>
  <c r="D46" i="28"/>
  <c r="Q46" i="28" s="1"/>
  <c r="Q23" i="28"/>
  <c r="S23" i="28" s="1"/>
  <c r="G39" i="28"/>
  <c r="G18" i="28"/>
  <c r="J20" i="28"/>
  <c r="G23" i="28"/>
  <c r="D42" i="28"/>
  <c r="Q42" i="28" s="1"/>
  <c r="D40" i="28"/>
  <c r="Q40" i="28" s="1"/>
  <c r="G21" i="28"/>
  <c r="D38" i="28"/>
  <c r="D36" i="28"/>
  <c r="Q36" i="28" s="1"/>
  <c r="G13" i="28"/>
  <c r="G37" i="28"/>
  <c r="J39" i="28"/>
  <c r="O43" i="28"/>
  <c r="J13" i="28"/>
  <c r="L13" i="28" s="1"/>
  <c r="J37" i="28"/>
  <c r="D19" i="91"/>
  <c r="N19" i="91" s="1"/>
  <c r="O17" i="28"/>
  <c r="S17" i="28" s="1"/>
  <c r="O21" i="28"/>
  <c r="J33" i="28"/>
  <c r="Q39" i="28"/>
  <c r="D44" i="28"/>
  <c r="Q44" i="28" s="1"/>
  <c r="O13" i="28"/>
  <c r="O35" i="28"/>
  <c r="O29" i="28"/>
  <c r="G12" i="28"/>
  <c r="G14" i="28"/>
  <c r="D12" i="124"/>
  <c r="AB12" i="124" s="1"/>
  <c r="D45" i="28"/>
  <c r="G43" i="28"/>
  <c r="G26" i="28"/>
  <c r="L26" i="28" s="1"/>
  <c r="O32" i="28"/>
  <c r="S32" i="28" s="1"/>
  <c r="J43" i="28"/>
  <c r="G17" i="28"/>
  <c r="G24" i="28"/>
  <c r="J26" i="28"/>
  <c r="D48" i="28"/>
  <c r="Q48" i="28" s="1"/>
  <c r="AH40" i="1"/>
  <c r="Q53" i="39"/>
  <c r="J53" i="39"/>
  <c r="Q57" i="39"/>
  <c r="J57" i="39"/>
  <c r="Q61" i="39"/>
  <c r="J61" i="39"/>
  <c r="Q69" i="39"/>
  <c r="J69" i="39"/>
  <c r="Q73" i="39"/>
  <c r="J73" i="39"/>
  <c r="Q77" i="39"/>
  <c r="J77" i="39"/>
  <c r="O81" i="39"/>
  <c r="J81" i="39"/>
  <c r="Q91" i="39"/>
  <c r="J91" i="39"/>
  <c r="Q18" i="39"/>
  <c r="J18" i="39"/>
  <c r="O26" i="39"/>
  <c r="J26" i="39"/>
  <c r="Q30" i="39"/>
  <c r="J30" i="39"/>
  <c r="Q34" i="39"/>
  <c r="J34" i="39"/>
  <c r="Q38" i="39"/>
  <c r="J38" i="39"/>
  <c r="Q42" i="39"/>
  <c r="J42" i="39"/>
  <c r="Q46" i="39"/>
  <c r="J46" i="39"/>
  <c r="Q50" i="39"/>
  <c r="J50" i="39"/>
  <c r="O86" i="39"/>
  <c r="J86" i="39"/>
  <c r="O154" i="39"/>
  <c r="J154" i="39"/>
  <c r="O158" i="39"/>
  <c r="J158" i="39"/>
  <c r="Q15" i="39"/>
  <c r="J15" i="39"/>
  <c r="Q180" i="39"/>
  <c r="J180" i="39"/>
  <c r="Q92" i="39"/>
  <c r="J92" i="39"/>
  <c r="Q100" i="39"/>
  <c r="J100" i="39"/>
  <c r="O104" i="39"/>
  <c r="J104" i="39"/>
  <c r="O108" i="39"/>
  <c r="J108" i="39"/>
  <c r="Q112" i="39"/>
  <c r="J112" i="39"/>
  <c r="Q116" i="39"/>
  <c r="J116" i="39"/>
  <c r="Q120" i="39"/>
  <c r="J120" i="39"/>
  <c r="Q124" i="39"/>
  <c r="J124" i="39"/>
  <c r="Q132" i="39"/>
  <c r="J132" i="39"/>
  <c r="O136" i="39"/>
  <c r="J136" i="39"/>
  <c r="O140" i="39"/>
  <c r="J140" i="39"/>
  <c r="Q144" i="39"/>
  <c r="J144" i="39"/>
  <c r="Q148" i="39"/>
  <c r="J148" i="39"/>
  <c r="Q161" i="39"/>
  <c r="J161" i="39"/>
  <c r="Q168" i="39"/>
  <c r="J168" i="39"/>
  <c r="O172" i="39"/>
  <c r="J172" i="39"/>
  <c r="Q177" i="39"/>
  <c r="J177" i="39"/>
  <c r="Q54" i="39"/>
  <c r="J54" i="39"/>
  <c r="O58" i="39"/>
  <c r="J58" i="39"/>
  <c r="Q62" i="39"/>
  <c r="J62" i="39"/>
  <c r="Q66" i="39"/>
  <c r="J66" i="39"/>
  <c r="Q70" i="39"/>
  <c r="J70" i="39"/>
  <c r="Q74" i="39"/>
  <c r="J74" i="39"/>
  <c r="Q78" i="39"/>
  <c r="J78" i="39"/>
  <c r="Q82" i="39"/>
  <c r="J82" i="39"/>
  <c r="Q87" i="39"/>
  <c r="J87" i="39"/>
  <c r="Q174" i="39"/>
  <c r="J174" i="39"/>
  <c r="Q184" i="39"/>
  <c r="J184" i="39"/>
  <c r="Q23" i="39"/>
  <c r="J23" i="39"/>
  <c r="Q27" i="39"/>
  <c r="J27" i="39"/>
  <c r="O31" i="39"/>
  <c r="J31" i="39"/>
  <c r="Q35" i="39"/>
  <c r="J35" i="39"/>
  <c r="O39" i="39"/>
  <c r="J39" i="39"/>
  <c r="Q43" i="39"/>
  <c r="J43" i="39"/>
  <c r="Q47" i="39"/>
  <c r="J47" i="39"/>
  <c r="Q51" i="39"/>
  <c r="J51" i="39"/>
  <c r="Q155" i="39"/>
  <c r="J155" i="39"/>
  <c r="O19" i="39"/>
  <c r="J19" i="39"/>
  <c r="O181" i="39"/>
  <c r="J181" i="39"/>
  <c r="E42" i="92"/>
  <c r="Q16" i="39"/>
  <c r="J16" i="39"/>
  <c r="Q88" i="39"/>
  <c r="J88" i="39"/>
  <c r="Q93" i="39"/>
  <c r="J93" i="39"/>
  <c r="Q97" i="39"/>
  <c r="J97" i="39"/>
  <c r="Q101" i="39"/>
  <c r="J101" i="39"/>
  <c r="Q105" i="39"/>
  <c r="J105" i="39"/>
  <c r="Q109" i="39"/>
  <c r="J109" i="39"/>
  <c r="O113" i="39"/>
  <c r="J113" i="39"/>
  <c r="Q117" i="39"/>
  <c r="J117" i="39"/>
  <c r="O121" i="39"/>
  <c r="J121" i="39"/>
  <c r="Q125" i="39"/>
  <c r="J125" i="39"/>
  <c r="Q129" i="39"/>
  <c r="J129" i="39"/>
  <c r="O133" i="39"/>
  <c r="J133" i="39"/>
  <c r="Q137" i="39"/>
  <c r="J137" i="39"/>
  <c r="Q141" i="39"/>
  <c r="J141" i="39"/>
  <c r="Q145" i="39"/>
  <c r="J145" i="39"/>
  <c r="Q162" i="39"/>
  <c r="J162" i="39"/>
  <c r="O169" i="39"/>
  <c r="J169" i="39"/>
  <c r="Q13" i="39"/>
  <c r="J13" i="39"/>
  <c r="Q55" i="39"/>
  <c r="J55" i="39"/>
  <c r="Q59" i="39"/>
  <c r="J59" i="39"/>
  <c r="Q63" i="39"/>
  <c r="J63" i="39"/>
  <c r="O67" i="39"/>
  <c r="J67" i="39"/>
  <c r="O71" i="39"/>
  <c r="J71" i="39"/>
  <c r="Q75" i="39"/>
  <c r="J75" i="39"/>
  <c r="O79" i="39"/>
  <c r="J79" i="39"/>
  <c r="Q83" i="39"/>
  <c r="J83" i="39"/>
  <c r="O178" i="39"/>
  <c r="J178" i="39"/>
  <c r="O188" i="39"/>
  <c r="J188" i="39"/>
  <c r="Q24" i="39"/>
  <c r="J24" i="39"/>
  <c r="Q28" i="39"/>
  <c r="J28" i="39"/>
  <c r="Q32" i="39"/>
  <c r="J32" i="39"/>
  <c r="O36" i="39"/>
  <c r="J36" i="39"/>
  <c r="O40" i="39"/>
  <c r="J40" i="39"/>
  <c r="O48" i="39"/>
  <c r="J48" i="39"/>
  <c r="Q152" i="39"/>
  <c r="J152" i="39"/>
  <c r="O156" i="39"/>
  <c r="J156" i="39"/>
  <c r="Q175" i="39"/>
  <c r="J175" i="39"/>
  <c r="Q185" i="39"/>
  <c r="J185" i="39"/>
  <c r="Q20" i="39"/>
  <c r="J20" i="39"/>
  <c r="Q89" i="39"/>
  <c r="J89" i="39"/>
  <c r="Q182" i="39"/>
  <c r="J182" i="39"/>
  <c r="O84" i="39"/>
  <c r="J84" i="39"/>
  <c r="O94" i="39"/>
  <c r="J94" i="39"/>
  <c r="Q98" i="39"/>
  <c r="J98" i="39"/>
  <c r="O102" i="39"/>
  <c r="J102" i="39"/>
  <c r="Q106" i="39"/>
  <c r="J106" i="39"/>
  <c r="O110" i="39"/>
  <c r="J110" i="39"/>
  <c r="Q114" i="39"/>
  <c r="J114" i="39"/>
  <c r="O118" i="39"/>
  <c r="J118" i="39"/>
  <c r="Q122" i="39"/>
  <c r="J122" i="39"/>
  <c r="Q130" i="39"/>
  <c r="J130" i="39"/>
  <c r="Q134" i="39"/>
  <c r="J134" i="39"/>
  <c r="Q138" i="39"/>
  <c r="J138" i="39"/>
  <c r="Q142" i="39"/>
  <c r="J142" i="39"/>
  <c r="Q146" i="39"/>
  <c r="J146" i="39"/>
  <c r="O150" i="39"/>
  <c r="J150" i="39"/>
  <c r="Q159" i="39"/>
  <c r="J159" i="39"/>
  <c r="Q163" i="39"/>
  <c r="J163" i="39"/>
  <c r="O170" i="39"/>
  <c r="J170" i="39"/>
  <c r="Q17" i="39"/>
  <c r="J17" i="39"/>
  <c r="Q52" i="39"/>
  <c r="J52" i="39"/>
  <c r="O56" i="39"/>
  <c r="J56" i="39"/>
  <c r="O60" i="39"/>
  <c r="J60" i="39"/>
  <c r="Q64" i="39"/>
  <c r="J64" i="39"/>
  <c r="O68" i="39"/>
  <c r="J68" i="39"/>
  <c r="Q72" i="39"/>
  <c r="J72" i="39"/>
  <c r="O76" i="39"/>
  <c r="J76" i="39"/>
  <c r="O80" i="39"/>
  <c r="J80" i="39"/>
  <c r="Q25" i="39"/>
  <c r="J25" i="39"/>
  <c r="Q29" i="39"/>
  <c r="J29" i="39"/>
  <c r="Q33" i="39"/>
  <c r="J33" i="39"/>
  <c r="Q37" i="39"/>
  <c r="J37" i="39"/>
  <c r="Q41" i="39"/>
  <c r="J41" i="39"/>
  <c r="O45" i="39"/>
  <c r="J45" i="39"/>
  <c r="Q49" i="39"/>
  <c r="J49" i="39"/>
  <c r="O90" i="39"/>
  <c r="J90" i="39"/>
  <c r="O153" i="39"/>
  <c r="J153" i="39"/>
  <c r="Q157" i="39"/>
  <c r="J157" i="39"/>
  <c r="Q166" i="39"/>
  <c r="J166" i="39"/>
  <c r="Q179" i="39"/>
  <c r="J179" i="39"/>
  <c r="Q21" i="39"/>
  <c r="J21" i="39"/>
  <c r="Q85" i="39"/>
  <c r="J85" i="39"/>
  <c r="O176" i="39"/>
  <c r="J176" i="39"/>
  <c r="Q186" i="39"/>
  <c r="J186" i="39"/>
  <c r="Q95" i="39"/>
  <c r="J95" i="39"/>
  <c r="Q99" i="39"/>
  <c r="J99" i="39"/>
  <c r="Q103" i="39"/>
  <c r="J103" i="39"/>
  <c r="Q107" i="39"/>
  <c r="J107" i="39"/>
  <c r="Q111" i="39"/>
  <c r="J111" i="39"/>
  <c r="Q115" i="39"/>
  <c r="J115" i="39"/>
  <c r="O119" i="39"/>
  <c r="J119" i="39"/>
  <c r="Q123" i="39"/>
  <c r="J123" i="39"/>
  <c r="O127" i="39"/>
  <c r="J127" i="39"/>
  <c r="Q131" i="39"/>
  <c r="J131" i="39"/>
  <c r="Q135" i="39"/>
  <c r="J135" i="39"/>
  <c r="Q139" i="39"/>
  <c r="J139" i="39"/>
  <c r="Q143" i="39"/>
  <c r="J143" i="39"/>
  <c r="O147" i="39"/>
  <c r="J147" i="39"/>
  <c r="Q151" i="39"/>
  <c r="J151" i="39"/>
  <c r="Q160" i="39"/>
  <c r="J160" i="39"/>
  <c r="Q164" i="39"/>
  <c r="J164" i="39"/>
  <c r="Q173" i="39"/>
  <c r="J173" i="39"/>
  <c r="Q183" i="39"/>
  <c r="J183" i="39"/>
  <c r="E26" i="45"/>
  <c r="T22" i="17"/>
  <c r="T40" i="17"/>
  <c r="S38" i="9"/>
  <c r="S20" i="9"/>
  <c r="AH19" i="1"/>
  <c r="Z31" i="42"/>
  <c r="J46" i="42"/>
  <c r="T13" i="42"/>
  <c r="E20" i="45"/>
  <c r="T18" i="42"/>
  <c r="J41" i="42"/>
  <c r="D20" i="34"/>
  <c r="O20" i="34" s="1"/>
  <c r="G12" i="21"/>
  <c r="J17" i="21"/>
  <c r="J26" i="21"/>
  <c r="N26" i="109"/>
  <c r="J15" i="21"/>
  <c r="G13" i="21"/>
  <c r="G42" i="21"/>
  <c r="J16" i="21"/>
  <c r="G14" i="21"/>
  <c r="O33" i="21"/>
  <c r="O29" i="21"/>
  <c r="G26" i="21"/>
  <c r="G15" i="21"/>
  <c r="G41" i="21"/>
  <c r="E34" i="47"/>
  <c r="M34" i="47" s="1"/>
  <c r="AH34" i="1"/>
  <c r="E34" i="45"/>
  <c r="P34" i="45"/>
  <c r="R34" i="45"/>
  <c r="O34" i="1"/>
  <c r="S17" i="24"/>
  <c r="S12" i="24"/>
  <c r="AH33" i="1"/>
  <c r="S23" i="14"/>
  <c r="S16" i="14"/>
  <c r="I28" i="116"/>
  <c r="I35" i="118"/>
  <c r="N35" i="118" s="1"/>
  <c r="T41" i="14"/>
  <c r="I35" i="115"/>
  <c r="T40" i="14"/>
  <c r="V40" i="14" s="1"/>
  <c r="W40" i="14" s="1"/>
  <c r="D23" i="45"/>
  <c r="I23" i="45" s="1"/>
  <c r="P23" i="45" s="1"/>
  <c r="M24" i="1"/>
  <c r="I20" i="110"/>
  <c r="I24" i="117"/>
  <c r="I38" i="109"/>
  <c r="I14" i="125"/>
  <c r="K22" i="44"/>
  <c r="I20" i="99"/>
  <c r="N20" i="99" s="1"/>
  <c r="D23" i="47"/>
  <c r="I23" i="47" s="1"/>
  <c r="J23" i="47" s="1"/>
  <c r="K23" i="47" s="1"/>
  <c r="E23" i="45"/>
  <c r="T30" i="14"/>
  <c r="H12" i="44"/>
  <c r="K81" i="75"/>
  <c r="F39" i="109"/>
  <c r="F35" i="117"/>
  <c r="F21" i="99"/>
  <c r="I48" i="1"/>
  <c r="J48" i="1" s="1"/>
  <c r="C47" i="47"/>
  <c r="H47" i="47" s="1"/>
  <c r="F44" i="115"/>
  <c r="F37" i="120"/>
  <c r="F17" i="126"/>
  <c r="C47" i="45"/>
  <c r="H47" i="45" s="1"/>
  <c r="Q47" i="45" s="1"/>
  <c r="F37" i="116"/>
  <c r="F44" i="118"/>
  <c r="F31" i="110"/>
  <c r="T69" i="13"/>
  <c r="V69" i="13" s="1"/>
  <c r="W69" i="13" s="1"/>
  <c r="J38" i="1"/>
  <c r="N23" i="120"/>
  <c r="S29" i="32"/>
  <c r="S44" i="32"/>
  <c r="S22" i="32"/>
  <c r="T13" i="27"/>
  <c r="V13" i="27" s="1"/>
  <c r="W13" i="27" s="1"/>
  <c r="S16" i="36"/>
  <c r="S13" i="36"/>
  <c r="S57" i="8"/>
  <c r="J50" i="8"/>
  <c r="G34" i="8"/>
  <c r="G29" i="16"/>
  <c r="G63" i="16"/>
  <c r="G12" i="16"/>
  <c r="G28" i="16"/>
  <c r="J58" i="16"/>
  <c r="J27" i="16"/>
  <c r="S60" i="32"/>
  <c r="S84" i="32"/>
  <c r="S57" i="32"/>
  <c r="S41" i="32"/>
  <c r="S45" i="32"/>
  <c r="K92" i="32"/>
  <c r="E41" i="47"/>
  <c r="F13" i="109"/>
  <c r="F18" i="99"/>
  <c r="F14" i="124"/>
  <c r="F17" i="120"/>
  <c r="C41" i="45"/>
  <c r="H41" i="45" s="1"/>
  <c r="F22" i="110"/>
  <c r="F12" i="117"/>
  <c r="F22" i="118"/>
  <c r="I41" i="1"/>
  <c r="J41" i="1" s="1"/>
  <c r="F17" i="116"/>
  <c r="F38" i="99"/>
  <c r="H40" i="44"/>
  <c r="T34" i="13"/>
  <c r="V34" i="13" s="1"/>
  <c r="W34" i="13" s="1"/>
  <c r="T30" i="13"/>
  <c r="V30" i="13" s="1"/>
  <c r="W30" i="13" s="1"/>
  <c r="T25" i="13"/>
  <c r="H48" i="47"/>
  <c r="H48" i="45"/>
  <c r="J48" i="45" s="1"/>
  <c r="I48" i="45"/>
  <c r="N46" i="118"/>
  <c r="H47" i="44"/>
  <c r="K190" i="39"/>
  <c r="L11" i="126" s="1"/>
  <c r="Q19" i="38"/>
  <c r="S19" i="38" s="1"/>
  <c r="J171" i="38"/>
  <c r="G48" i="38"/>
  <c r="G115" i="38"/>
  <c r="O53" i="38"/>
  <c r="O120" i="38"/>
  <c r="T14" i="38"/>
  <c r="G124" i="38"/>
  <c r="J148" i="38"/>
  <c r="T45" i="18"/>
  <c r="V45" i="18" s="1"/>
  <c r="W45" i="18" s="1"/>
  <c r="M110" i="18"/>
  <c r="M52" i="28"/>
  <c r="T35" i="28"/>
  <c r="T29" i="28"/>
  <c r="V29" i="28" s="1"/>
  <c r="W29" i="28" s="1"/>
  <c r="G22" i="42"/>
  <c r="T20" i="42"/>
  <c r="G25" i="42"/>
  <c r="T25" i="42"/>
  <c r="V25" i="42" s="1"/>
  <c r="W25" i="42" s="1"/>
  <c r="J33" i="10"/>
  <c r="G48" i="10"/>
  <c r="D53" i="10"/>
  <c r="J53" i="10" s="1"/>
  <c r="L53" i="10" s="1"/>
  <c r="O13" i="10"/>
  <c r="O22" i="10"/>
  <c r="O33" i="10"/>
  <c r="AB22" i="125"/>
  <c r="J27" i="10"/>
  <c r="G51" i="10"/>
  <c r="D49" i="10"/>
  <c r="G49" i="10" s="1"/>
  <c r="L49" i="10" s="1"/>
  <c r="J21" i="10"/>
  <c r="O27" i="10"/>
  <c r="J23" i="10"/>
  <c r="O51" i="10"/>
  <c r="D57" i="10"/>
  <c r="O57" i="10" s="1"/>
  <c r="O19" i="10"/>
  <c r="D52" i="10"/>
  <c r="Q52" i="10" s="1"/>
  <c r="S13" i="10"/>
  <c r="Q39" i="10"/>
  <c r="F20" i="1"/>
  <c r="Q28" i="10"/>
  <c r="T33" i="10"/>
  <c r="Q42" i="10"/>
  <c r="J41" i="10"/>
  <c r="G46" i="10"/>
  <c r="J20" i="10"/>
  <c r="J28" i="10"/>
  <c r="J30" i="10"/>
  <c r="O34" i="10"/>
  <c r="S34" i="10" s="1"/>
  <c r="J46" i="10"/>
  <c r="J14" i="10"/>
  <c r="G39" i="10"/>
  <c r="O12" i="10"/>
  <c r="O18" i="10"/>
  <c r="J24" i="10"/>
  <c r="O41" i="10"/>
  <c r="J51" i="10"/>
  <c r="D23" i="109"/>
  <c r="N23" i="109" s="1"/>
  <c r="G37" i="10"/>
  <c r="O46" i="10"/>
  <c r="J49" i="10"/>
  <c r="D14" i="115"/>
  <c r="G42" i="10"/>
  <c r="J42" i="10"/>
  <c r="G54" i="10"/>
  <c r="G38" i="10"/>
  <c r="G50" i="10"/>
  <c r="S21" i="10"/>
  <c r="J38" i="10"/>
  <c r="Q15" i="10"/>
  <c r="O23" i="10"/>
  <c r="Q25" i="10"/>
  <c r="G34" i="10"/>
  <c r="G43" i="10"/>
  <c r="Q57" i="10"/>
  <c r="G18" i="10"/>
  <c r="J48" i="10"/>
  <c r="J32" i="10"/>
  <c r="Q38" i="10"/>
  <c r="G41" i="10"/>
  <c r="J19" i="1"/>
  <c r="S21" i="27"/>
  <c r="F10" i="124"/>
  <c r="H34" i="44"/>
  <c r="T16" i="27"/>
  <c r="T14" i="27"/>
  <c r="V14" i="27" s="1"/>
  <c r="W14" i="27" s="1"/>
  <c r="T14" i="6"/>
  <c r="K60" i="6"/>
  <c r="R23" i="45"/>
  <c r="J29" i="14"/>
  <c r="T25" i="14"/>
  <c r="J28" i="14"/>
  <c r="T18" i="14"/>
  <c r="T19" i="14"/>
  <c r="V19" i="14" s="1"/>
  <c r="W19" i="14" s="1"/>
  <c r="AH24" i="1"/>
  <c r="H23" i="45"/>
  <c r="Q23" i="45" s="1"/>
  <c r="T15" i="14"/>
  <c r="T20" i="14"/>
  <c r="V20" i="14" s="1"/>
  <c r="W20" i="14" s="1"/>
  <c r="G40" i="14"/>
  <c r="T17" i="14"/>
  <c r="V17" i="14" s="1"/>
  <c r="W17" i="14" s="1"/>
  <c r="T12" i="14"/>
  <c r="V12" i="14" s="1"/>
  <c r="W12" i="14" s="1"/>
  <c r="T36" i="14"/>
  <c r="V36" i="14" s="1"/>
  <c r="W36" i="14" s="1"/>
  <c r="T16" i="14"/>
  <c r="V16" i="14" s="1"/>
  <c r="W16" i="14" s="1"/>
  <c r="T24" i="14"/>
  <c r="V24" i="14" s="1"/>
  <c r="W24" i="14" s="1"/>
  <c r="G41" i="14"/>
  <c r="L41" i="14" s="1"/>
  <c r="M81" i="75"/>
  <c r="T78" i="75"/>
  <c r="V78" i="75" s="1"/>
  <c r="W78" i="75" s="1"/>
  <c r="AB12" i="125"/>
  <c r="E50" i="47"/>
  <c r="I24" i="126"/>
  <c r="I30" i="116"/>
  <c r="I13" i="99"/>
  <c r="K11" i="44"/>
  <c r="I36" i="115"/>
  <c r="I36" i="118"/>
  <c r="I40" i="109"/>
  <c r="N40" i="109" s="1"/>
  <c r="I30" i="120"/>
  <c r="AH13" i="1"/>
  <c r="M13" i="1"/>
  <c r="O13" i="1" s="1"/>
  <c r="I14" i="110"/>
  <c r="S53" i="8"/>
  <c r="S33" i="8"/>
  <c r="S59" i="8"/>
  <c r="S41" i="8"/>
  <c r="T61" i="8"/>
  <c r="G43" i="8"/>
  <c r="Y44" i="8"/>
  <c r="Y26" i="8"/>
  <c r="Y18" i="8"/>
  <c r="Y20" i="8"/>
  <c r="G25" i="8"/>
  <c r="T27" i="8"/>
  <c r="T35" i="8"/>
  <c r="Y56" i="8"/>
  <c r="T31" i="100"/>
  <c r="AH45" i="1"/>
  <c r="H11" i="44"/>
  <c r="K93" i="80"/>
  <c r="AH22" i="1"/>
  <c r="T39" i="31"/>
  <c r="G35" i="31"/>
  <c r="D40" i="31"/>
  <c r="O40" i="31" s="1"/>
  <c r="J31" i="31"/>
  <c r="J20" i="31"/>
  <c r="L20" i="31" s="1"/>
  <c r="J16" i="31"/>
  <c r="D41" i="31"/>
  <c r="Q41" i="31" s="1"/>
  <c r="G30" i="31"/>
  <c r="G32" i="31"/>
  <c r="J32" i="31"/>
  <c r="D39" i="31"/>
  <c r="O39" i="31" s="1"/>
  <c r="O30" i="31"/>
  <c r="S30" i="31" s="1"/>
  <c r="G13" i="31"/>
  <c r="G29" i="31"/>
  <c r="J33" i="31"/>
  <c r="O37" i="31"/>
  <c r="S37" i="31" s="1"/>
  <c r="G27" i="31"/>
  <c r="L27" i="31" s="1"/>
  <c r="Q33" i="31"/>
  <c r="S33" i="31" s="1"/>
  <c r="J28" i="31"/>
  <c r="Q32" i="31"/>
  <c r="G24" i="31"/>
  <c r="G31" i="31"/>
  <c r="O38" i="31"/>
  <c r="O24" i="31"/>
  <c r="S24" i="31" s="1"/>
  <c r="O12" i="31"/>
  <c r="S12" i="31" s="1"/>
  <c r="O14" i="31"/>
  <c r="O16" i="31"/>
  <c r="O20" i="31"/>
  <c r="S20" i="31" s="1"/>
  <c r="D43" i="31"/>
  <c r="G25" i="31"/>
  <c r="T35" i="31"/>
  <c r="N21" i="126"/>
  <c r="G21" i="31"/>
  <c r="Q31" i="31"/>
  <c r="S31" i="31" s="1"/>
  <c r="J15" i="31"/>
  <c r="O23" i="31"/>
  <c r="S23" i="31" s="1"/>
  <c r="O35" i="31"/>
  <c r="S35" i="31" s="1"/>
  <c r="Q39" i="31"/>
  <c r="O15" i="31"/>
  <c r="Q19" i="31"/>
  <c r="D44" i="31"/>
  <c r="J44" i="31" s="1"/>
  <c r="T26" i="31"/>
  <c r="G36" i="31"/>
  <c r="G38" i="31"/>
  <c r="G40" i="31"/>
  <c r="T42" i="31"/>
  <c r="J40" i="31"/>
  <c r="D50" i="31"/>
  <c r="Q50" i="31" s="1"/>
  <c r="G12" i="31"/>
  <c r="G14" i="31"/>
  <c r="G16" i="31"/>
  <c r="G18" i="31"/>
  <c r="G20" i="31"/>
  <c r="J22" i="31"/>
  <c r="T33" i="31"/>
  <c r="V33" i="31" s="1"/>
  <c r="W33" i="31" s="1"/>
  <c r="T43" i="31"/>
  <c r="T41" i="31"/>
  <c r="V41" i="31" s="1"/>
  <c r="W41" i="31" s="1"/>
  <c r="T34" i="31"/>
  <c r="J36" i="31"/>
  <c r="L36" i="31" s="1"/>
  <c r="T44" i="31"/>
  <c r="G41" i="31"/>
  <c r="G33" i="31"/>
  <c r="T36" i="31"/>
  <c r="M46" i="35"/>
  <c r="F44" i="99"/>
  <c r="H42" i="44"/>
  <c r="D196" i="36"/>
  <c r="S18" i="36"/>
  <c r="T14" i="36"/>
  <c r="V14" i="36" s="1"/>
  <c r="W14" i="36" s="1"/>
  <c r="T18" i="36"/>
  <c r="V18" i="36" s="1"/>
  <c r="W18" i="36" s="1"/>
  <c r="L83" i="36"/>
  <c r="L171" i="36"/>
  <c r="L51" i="36"/>
  <c r="L68" i="36"/>
  <c r="E45" i="47"/>
  <c r="G45" i="36"/>
  <c r="G50" i="36"/>
  <c r="K48" i="15"/>
  <c r="N23" i="44" s="1"/>
  <c r="T12" i="17"/>
  <c r="T18" i="17"/>
  <c r="AH31" i="1"/>
  <c r="J14" i="22"/>
  <c r="T12" i="22"/>
  <c r="J22" i="22"/>
  <c r="T22" i="22"/>
  <c r="R38" i="45"/>
  <c r="P38" i="45"/>
  <c r="E12" i="56"/>
  <c r="N15" i="91"/>
  <c r="J18" i="49"/>
  <c r="C31" i="29"/>
  <c r="H38" i="45"/>
  <c r="Q38" i="45" s="1"/>
  <c r="T16" i="26"/>
  <c r="N28" i="115"/>
  <c r="C34" i="30"/>
  <c r="L32" i="92" s="1"/>
  <c r="T20" i="30"/>
  <c r="T99" i="48"/>
  <c r="T86" i="48"/>
  <c r="D12" i="1"/>
  <c r="D26" i="117" s="1"/>
  <c r="N26" i="117" s="1"/>
  <c r="E11" i="56"/>
  <c r="E56" i="24"/>
  <c r="T37" i="7"/>
  <c r="V37" i="7" s="1"/>
  <c r="W37" i="7" s="1"/>
  <c r="J28" i="7"/>
  <c r="J22" i="7"/>
  <c r="J26" i="7"/>
  <c r="O22" i="7"/>
  <c r="S22" i="7" s="1"/>
  <c r="Q24" i="7"/>
  <c r="O26" i="7"/>
  <c r="Q33" i="7"/>
  <c r="S33" i="7" s="1"/>
  <c r="Q16" i="7"/>
  <c r="S16" i="7" s="1"/>
  <c r="J25" i="7"/>
  <c r="S17" i="7"/>
  <c r="O25" i="7"/>
  <c r="S25" i="7" s="1"/>
  <c r="D40" i="7"/>
  <c r="Q40" i="7" s="1"/>
  <c r="J38" i="7"/>
  <c r="O19" i="7"/>
  <c r="S19" i="7" s="1"/>
  <c r="J34" i="7"/>
  <c r="J30" i="7"/>
  <c r="O38" i="7"/>
  <c r="S38" i="7" s="1"/>
  <c r="J24" i="7"/>
  <c r="O32" i="7"/>
  <c r="S32" i="7" s="1"/>
  <c r="O34" i="7"/>
  <c r="S34" i="7" s="1"/>
  <c r="Q36" i="7"/>
  <c r="S36" i="7" s="1"/>
  <c r="J16" i="7"/>
  <c r="Q30" i="7"/>
  <c r="S30" i="7" s="1"/>
  <c r="Q28" i="7"/>
  <c r="S28" i="7" s="1"/>
  <c r="D41" i="7"/>
  <c r="J41" i="7" s="1"/>
  <c r="J39" i="7"/>
  <c r="O39" i="7"/>
  <c r="S39" i="7" s="1"/>
  <c r="J17" i="7"/>
  <c r="J23" i="7"/>
  <c r="J19" i="7"/>
  <c r="D42" i="7"/>
  <c r="J42" i="7" s="1"/>
  <c r="Q45" i="7"/>
  <c r="O45" i="7"/>
  <c r="D50" i="120"/>
  <c r="O21" i="7"/>
  <c r="S21" i="7" s="1"/>
  <c r="J35" i="7"/>
  <c r="I49" i="7"/>
  <c r="D19" i="117"/>
  <c r="D15" i="44"/>
  <c r="J18" i="7"/>
  <c r="C51" i="7"/>
  <c r="S13" i="7"/>
  <c r="D44" i="7"/>
  <c r="J44" i="7" s="1"/>
  <c r="O23" i="7"/>
  <c r="J32" i="7"/>
  <c r="O35" i="7"/>
  <c r="J20" i="7"/>
  <c r="J27" i="7"/>
  <c r="J37" i="7"/>
  <c r="J15" i="7"/>
  <c r="D47" i="7"/>
  <c r="O20" i="7"/>
  <c r="S20" i="7" s="1"/>
  <c r="O27" i="7"/>
  <c r="S27" i="7" s="1"/>
  <c r="O37" i="7"/>
  <c r="S37" i="7" s="1"/>
  <c r="D20" i="109"/>
  <c r="D50" i="116"/>
  <c r="O15" i="7"/>
  <c r="S15" i="7" s="1"/>
  <c r="F17" i="1"/>
  <c r="Q12" i="7"/>
  <c r="J36" i="7"/>
  <c r="D43" i="7"/>
  <c r="J31" i="7"/>
  <c r="J14" i="7"/>
  <c r="O29" i="7"/>
  <c r="S29" i="7" s="1"/>
  <c r="J33" i="7"/>
  <c r="D21" i="118"/>
  <c r="J21" i="7"/>
  <c r="O31" i="7"/>
  <c r="S31" i="7" s="1"/>
  <c r="D20" i="115"/>
  <c r="O14" i="7"/>
  <c r="S14" i="7" s="1"/>
  <c r="J45" i="7"/>
  <c r="T29" i="37"/>
  <c r="J148" i="37"/>
  <c r="T20" i="37"/>
  <c r="G38" i="37"/>
  <c r="J40" i="37"/>
  <c r="O44" i="37"/>
  <c r="G77" i="37"/>
  <c r="J108" i="37"/>
  <c r="G153" i="37"/>
  <c r="J77" i="37"/>
  <c r="O110" i="37"/>
  <c r="J153" i="37"/>
  <c r="Q64" i="37"/>
  <c r="J85" i="37"/>
  <c r="Q40" i="37"/>
  <c r="S40" i="37" s="1"/>
  <c r="G131" i="37"/>
  <c r="D141" i="37"/>
  <c r="Q141" i="37" s="1"/>
  <c r="D151" i="37"/>
  <c r="Q151" i="37" s="1"/>
  <c r="S38" i="37"/>
  <c r="Q38" i="37"/>
  <c r="J126" i="37"/>
  <c r="G136" i="37"/>
  <c r="O153" i="37"/>
  <c r="J159" i="37"/>
  <c r="D144" i="37"/>
  <c r="Q144" i="37" s="1"/>
  <c r="D149" i="37"/>
  <c r="T14" i="37"/>
  <c r="O27" i="37"/>
  <c r="G73" i="37"/>
  <c r="Q75" i="37"/>
  <c r="J83" i="37"/>
  <c r="O106" i="37"/>
  <c r="G114" i="37"/>
  <c r="J129" i="37"/>
  <c r="G134" i="37"/>
  <c r="D157" i="37"/>
  <c r="Q157" i="37" s="1"/>
  <c r="J73" i="37"/>
  <c r="J134" i="37"/>
  <c r="D139" i="37"/>
  <c r="Q139" i="37" s="1"/>
  <c r="G58" i="37"/>
  <c r="Q23" i="37"/>
  <c r="G37" i="37"/>
  <c r="G48" i="37"/>
  <c r="J117" i="37"/>
  <c r="J122" i="37"/>
  <c r="O124" i="37"/>
  <c r="O129" i="37"/>
  <c r="D142" i="37"/>
  <c r="Q142" i="37" s="1"/>
  <c r="D152" i="37"/>
  <c r="O152" i="37" s="1"/>
  <c r="J48" i="37"/>
  <c r="G53" i="37"/>
  <c r="J58" i="37"/>
  <c r="Q78" i="37"/>
  <c r="Q124" i="37"/>
  <c r="J132" i="37"/>
  <c r="O134" i="37"/>
  <c r="G152" i="37"/>
  <c r="J89" i="37"/>
  <c r="J102" i="37"/>
  <c r="J112" i="37"/>
  <c r="D145" i="37"/>
  <c r="D155" i="37"/>
  <c r="Q155" i="37" s="1"/>
  <c r="G44" i="37"/>
  <c r="D150" i="37"/>
  <c r="G150" i="37" s="1"/>
  <c r="D158" i="37"/>
  <c r="O158" i="37" s="1"/>
  <c r="J44" i="37"/>
  <c r="O48" i="37"/>
  <c r="G125" i="37"/>
  <c r="O147" i="37"/>
  <c r="G51" i="37"/>
  <c r="G64" i="37"/>
  <c r="J135" i="37"/>
  <c r="S24" i="27"/>
  <c r="S13" i="27"/>
  <c r="S18" i="27"/>
  <c r="Q27" i="27"/>
  <c r="O27" i="27"/>
  <c r="G27" i="27"/>
  <c r="J16" i="27"/>
  <c r="C33" i="27"/>
  <c r="O22" i="27"/>
  <c r="S22" i="27" s="1"/>
  <c r="G24" i="27"/>
  <c r="D30" i="118"/>
  <c r="L18" i="27"/>
  <c r="S19" i="27"/>
  <c r="D29" i="27"/>
  <c r="G12" i="27"/>
  <c r="G15" i="27"/>
  <c r="L15" i="27" s="1"/>
  <c r="T18" i="27"/>
  <c r="V18" i="27" s="1"/>
  <c r="W18" i="27" s="1"/>
  <c r="T21" i="27"/>
  <c r="V21" i="27" s="1"/>
  <c r="W21" i="27" s="1"/>
  <c r="J24" i="27"/>
  <c r="S16" i="27"/>
  <c r="T19" i="27"/>
  <c r="G26" i="27"/>
  <c r="D34" i="44"/>
  <c r="G23" i="27"/>
  <c r="T26" i="27"/>
  <c r="M31" i="27"/>
  <c r="G20" i="27"/>
  <c r="J26" i="27"/>
  <c r="T27" i="27"/>
  <c r="V27" i="27" s="1"/>
  <c r="W27" i="27" s="1"/>
  <c r="O12" i="27"/>
  <c r="G14" i="27"/>
  <c r="O15" i="27"/>
  <c r="S15" i="27" s="1"/>
  <c r="J20" i="27"/>
  <c r="D28" i="27"/>
  <c r="J14" i="27"/>
  <c r="T17" i="27"/>
  <c r="O26" i="27"/>
  <c r="S26" i="27" s="1"/>
  <c r="G28" i="27"/>
  <c r="T12" i="27"/>
  <c r="T15" i="27"/>
  <c r="D25" i="27"/>
  <c r="S23" i="27"/>
  <c r="G25" i="27"/>
  <c r="O14" i="27"/>
  <c r="S14" i="27" s="1"/>
  <c r="T22" i="27"/>
  <c r="V22" i="27" s="1"/>
  <c r="W22" i="27" s="1"/>
  <c r="T25" i="27"/>
  <c r="V25" i="27" s="1"/>
  <c r="W25" i="27" s="1"/>
  <c r="G13" i="27"/>
  <c r="G16" i="27"/>
  <c r="J22" i="27"/>
  <c r="L22" i="27" s="1"/>
  <c r="T23" i="27"/>
  <c r="V23" i="27" s="1"/>
  <c r="W23" i="27" s="1"/>
  <c r="D86" i="41"/>
  <c r="E50" i="45"/>
  <c r="G14" i="41"/>
  <c r="O20" i="41"/>
  <c r="S20" i="41" s="1"/>
  <c r="J14" i="41"/>
  <c r="G43" i="41"/>
  <c r="J45" i="41"/>
  <c r="G12" i="41"/>
  <c r="O45" i="41"/>
  <c r="S45" i="41" s="1"/>
  <c r="G19" i="41"/>
  <c r="J32" i="41"/>
  <c r="Q43" i="41"/>
  <c r="D48" i="41"/>
  <c r="Q48" i="41" s="1"/>
  <c r="J19" i="41"/>
  <c r="D46" i="41"/>
  <c r="Q46" i="41" s="1"/>
  <c r="J37" i="41"/>
  <c r="D44" i="41"/>
  <c r="Q44" i="41" s="1"/>
  <c r="G46" i="41"/>
  <c r="D58" i="41"/>
  <c r="Q58" i="41" s="1"/>
  <c r="Q30" i="41"/>
  <c r="D51" i="41"/>
  <c r="Q51" i="41" s="1"/>
  <c r="D56" i="41"/>
  <c r="Q56" i="41" s="1"/>
  <c r="D61" i="41"/>
  <c r="Q61" i="41" s="1"/>
  <c r="G18" i="41"/>
  <c r="D49" i="41"/>
  <c r="O49" i="41" s="1"/>
  <c r="J18" i="41"/>
  <c r="G49" i="41"/>
  <c r="G16" i="41"/>
  <c r="O24" i="41"/>
  <c r="S24" i="41" s="1"/>
  <c r="D47" i="41"/>
  <c r="Q47" i="41" s="1"/>
  <c r="D54" i="41"/>
  <c r="Q54" i="41" s="1"/>
  <c r="G29" i="41"/>
  <c r="G50" i="41"/>
  <c r="J13" i="41"/>
  <c r="G15" i="41"/>
  <c r="J29" i="41"/>
  <c r="J31" i="41"/>
  <c r="G13" i="41"/>
  <c r="J15" i="41"/>
  <c r="G23" i="41"/>
  <c r="G31" i="41"/>
  <c r="O19" i="41"/>
  <c r="S19" i="41" s="1"/>
  <c r="J23" i="41"/>
  <c r="D38" i="118"/>
  <c r="N38" i="118" s="1"/>
  <c r="O13" i="41"/>
  <c r="Q29" i="41"/>
  <c r="O31" i="41"/>
  <c r="S31" i="41" s="1"/>
  <c r="O50" i="41"/>
  <c r="Q52" i="41"/>
  <c r="S52" i="41" s="1"/>
  <c r="D49" i="44"/>
  <c r="P49" i="44" s="1"/>
  <c r="Q21" i="41"/>
  <c r="Q27" i="41"/>
  <c r="G38" i="41"/>
  <c r="D63" i="41"/>
  <c r="Q63" i="41" s="1"/>
  <c r="O23" i="41"/>
  <c r="D59" i="41"/>
  <c r="J59" i="41" s="1"/>
  <c r="D53" i="41"/>
  <c r="D57" i="41"/>
  <c r="J61" i="41"/>
  <c r="G53" i="41"/>
  <c r="D55" i="41"/>
  <c r="G57" i="41"/>
  <c r="D36" i="109"/>
  <c r="J53" i="41"/>
  <c r="G55" i="41"/>
  <c r="J57" i="41"/>
  <c r="O36" i="41"/>
  <c r="S36" i="41" s="1"/>
  <c r="O61" i="41"/>
  <c r="S61" i="41" s="1"/>
  <c r="Q34" i="41"/>
  <c r="S34" i="41" s="1"/>
  <c r="O12" i="41"/>
  <c r="S12" i="41" s="1"/>
  <c r="O14" i="41"/>
  <c r="D72" i="41"/>
  <c r="Q72" i="41" s="1"/>
  <c r="G52" i="41"/>
  <c r="D60" i="41"/>
  <c r="Q60" i="41" s="1"/>
  <c r="D62" i="41"/>
  <c r="Q62" i="41" s="1"/>
  <c r="D67" i="41"/>
  <c r="Q67" i="41" s="1"/>
  <c r="Q70" i="41"/>
  <c r="O70" i="41"/>
  <c r="N36" i="109"/>
  <c r="D46" i="116"/>
  <c r="J17" i="41"/>
  <c r="G26" i="41"/>
  <c r="G33" i="41"/>
  <c r="G40" i="41"/>
  <c r="D65" i="41"/>
  <c r="G65" i="41" s="1"/>
  <c r="G72" i="41"/>
  <c r="D74" i="41"/>
  <c r="G74" i="41" s="1"/>
  <c r="O15" i="41"/>
  <c r="S15" i="41" s="1"/>
  <c r="J26" i="41"/>
  <c r="J33" i="41"/>
  <c r="J40" i="41"/>
  <c r="J56" i="41"/>
  <c r="N46" i="116"/>
  <c r="O38" i="41"/>
  <c r="S38" i="41" s="1"/>
  <c r="G42" i="41"/>
  <c r="J74" i="41"/>
  <c r="G70" i="41"/>
  <c r="G17" i="41"/>
  <c r="J12" i="41"/>
  <c r="O17" i="41"/>
  <c r="S17" i="41" s="1"/>
  <c r="G21" i="41"/>
  <c r="J28" i="41"/>
  <c r="J35" i="41"/>
  <c r="J42" i="41"/>
  <c r="O47" i="41"/>
  <c r="J58" i="41"/>
  <c r="J21" i="41"/>
  <c r="O26" i="41"/>
  <c r="O33" i="41"/>
  <c r="O40" i="41"/>
  <c r="G60" i="41"/>
  <c r="D69" i="41"/>
  <c r="D42" i="117"/>
  <c r="N42" i="117" s="1"/>
  <c r="G37" i="41"/>
  <c r="G69" i="41"/>
  <c r="C79" i="41"/>
  <c r="N20" i="125"/>
  <c r="F51" i="1"/>
  <c r="D46" i="120"/>
  <c r="N46" i="120" s="1"/>
  <c r="O28" i="41"/>
  <c r="S28" i="41" s="1"/>
  <c r="O35" i="41"/>
  <c r="O42" i="41"/>
  <c r="O58" i="41"/>
  <c r="D71" i="41"/>
  <c r="J71" i="41" s="1"/>
  <c r="J70" i="41"/>
  <c r="G25" i="41"/>
  <c r="G32" i="41"/>
  <c r="D64" i="41"/>
  <c r="D73" i="41"/>
  <c r="J73" i="41" s="1"/>
  <c r="D38" i="110"/>
  <c r="N38" i="110" s="1"/>
  <c r="J55" i="41"/>
  <c r="D75" i="41"/>
  <c r="J75" i="41" s="1"/>
  <c r="G27" i="41"/>
  <c r="G34" i="41"/>
  <c r="O37" i="41"/>
  <c r="G41" i="41"/>
  <c r="D66" i="41"/>
  <c r="N38" i="115"/>
  <c r="G20" i="41"/>
  <c r="J27" i="41"/>
  <c r="J34" i="41"/>
  <c r="L34" i="41" s="1"/>
  <c r="J41" i="41"/>
  <c r="O46" i="41"/>
  <c r="O62" i="41"/>
  <c r="G66" i="41"/>
  <c r="J20" i="41"/>
  <c r="O25" i="41"/>
  <c r="S25" i="41" s="1"/>
  <c r="O32" i="41"/>
  <c r="S32" i="41" s="1"/>
  <c r="G36" i="41"/>
  <c r="O39" i="41"/>
  <c r="S39" i="41" s="1"/>
  <c r="J50" i="41"/>
  <c r="J66" i="41"/>
  <c r="D68" i="41"/>
  <c r="G68" i="41" s="1"/>
  <c r="G63" i="41"/>
  <c r="J36" i="41"/>
  <c r="G45" i="41"/>
  <c r="J52" i="41"/>
  <c r="L52" i="41" s="1"/>
  <c r="T78" i="48"/>
  <c r="T84" i="48"/>
  <c r="V84" i="48" s="1"/>
  <c r="W84" i="48" s="1"/>
  <c r="T87" i="48"/>
  <c r="V87" i="48" s="1"/>
  <c r="W87" i="48" s="1"/>
  <c r="K106" i="48"/>
  <c r="T71" i="48"/>
  <c r="T44" i="48"/>
  <c r="T49" i="48"/>
  <c r="V49" i="48" s="1"/>
  <c r="W49" i="48" s="1"/>
  <c r="T40" i="48"/>
  <c r="V40" i="48" s="1"/>
  <c r="W40" i="48" s="1"/>
  <c r="T48" i="48"/>
  <c r="T85" i="48"/>
  <c r="V85" i="48" s="1"/>
  <c r="W85" i="48" s="1"/>
  <c r="T32" i="48"/>
  <c r="V32" i="48" s="1"/>
  <c r="W32" i="48" s="1"/>
  <c r="T58" i="48"/>
  <c r="V58" i="48" s="1"/>
  <c r="W58" i="48" s="1"/>
  <c r="T75" i="48"/>
  <c r="V75" i="48" s="1"/>
  <c r="W75" i="48" s="1"/>
  <c r="T50" i="48"/>
  <c r="V50" i="48" s="1"/>
  <c r="W50" i="48" s="1"/>
  <c r="T61" i="48"/>
  <c r="V61" i="48" s="1"/>
  <c r="W61" i="48" s="1"/>
  <c r="T64" i="48"/>
  <c r="V64" i="48" s="1"/>
  <c r="W64" i="48" s="1"/>
  <c r="T16" i="48"/>
  <c r="T22" i="48"/>
  <c r="V22" i="48" s="1"/>
  <c r="W22" i="48" s="1"/>
  <c r="T55" i="48"/>
  <c r="V55" i="48" s="1"/>
  <c r="W55" i="48" s="1"/>
  <c r="T38" i="48"/>
  <c r="V38" i="48" s="1"/>
  <c r="W38" i="48" s="1"/>
  <c r="T69" i="48"/>
  <c r="T90" i="48"/>
  <c r="V90" i="48" s="1"/>
  <c r="W90" i="48" s="1"/>
  <c r="T34" i="48"/>
  <c r="V34" i="48" s="1"/>
  <c r="W34" i="48" s="1"/>
  <c r="T53" i="48"/>
  <c r="V53" i="48" s="1"/>
  <c r="W53" i="48" s="1"/>
  <c r="T65" i="48"/>
  <c r="V65" i="48" s="1"/>
  <c r="W65" i="48" s="1"/>
  <c r="T46" i="48"/>
  <c r="V46" i="48" s="1"/>
  <c r="W46" i="48" s="1"/>
  <c r="T70" i="48"/>
  <c r="T62" i="48"/>
  <c r="T47" i="48"/>
  <c r="V47" i="48" s="1"/>
  <c r="W47" i="48" s="1"/>
  <c r="T63" i="48"/>
  <c r="V63" i="48" s="1"/>
  <c r="W63" i="48" s="1"/>
  <c r="T66" i="48"/>
  <c r="T18" i="48"/>
  <c r="T21" i="48"/>
  <c r="V21" i="48" s="1"/>
  <c r="W21" i="48" s="1"/>
  <c r="T27" i="48"/>
  <c r="V27" i="48" s="1"/>
  <c r="W27" i="48" s="1"/>
  <c r="T30" i="48"/>
  <c r="V30" i="48" s="1"/>
  <c r="W30" i="48" s="1"/>
  <c r="T37" i="48"/>
  <c r="V37" i="48" s="1"/>
  <c r="W37" i="48" s="1"/>
  <c r="T60" i="48"/>
  <c r="V60" i="48" s="1"/>
  <c r="W60" i="48" s="1"/>
  <c r="T77" i="48"/>
  <c r="T81" i="48"/>
  <c r="T28" i="48"/>
  <c r="V28" i="48" s="1"/>
  <c r="W28" i="48" s="1"/>
  <c r="T42" i="48"/>
  <c r="T12" i="48"/>
  <c r="T31" i="48"/>
  <c r="V31" i="48" s="1"/>
  <c r="W31" i="48" s="1"/>
  <c r="T54" i="48"/>
  <c r="V54" i="48" s="1"/>
  <c r="W54" i="48" s="1"/>
  <c r="M106" i="48"/>
  <c r="T79" i="48"/>
  <c r="T82" i="48"/>
  <c r="V82" i="48" s="1"/>
  <c r="W82" i="48" s="1"/>
  <c r="T20" i="48"/>
  <c r="T52" i="48"/>
  <c r="V52" i="48" s="1"/>
  <c r="W52" i="48" s="1"/>
  <c r="T76" i="48"/>
  <c r="T80" i="48"/>
  <c r="V80" i="48" s="1"/>
  <c r="W80" i="48" s="1"/>
  <c r="T83" i="48"/>
  <c r="V83" i="48" s="1"/>
  <c r="W83" i="48" s="1"/>
  <c r="T36" i="48"/>
  <c r="V36" i="48" s="1"/>
  <c r="W36" i="48" s="1"/>
  <c r="T74" i="48"/>
  <c r="V74" i="48" s="1"/>
  <c r="W74" i="48" s="1"/>
  <c r="C108" i="48"/>
  <c r="T56" i="48"/>
  <c r="T15" i="48"/>
  <c r="V15" i="48" s="1"/>
  <c r="W15" i="48" s="1"/>
  <c r="T33" i="48"/>
  <c r="V33" i="48" s="1"/>
  <c r="W33" i="48" s="1"/>
  <c r="T68" i="48"/>
  <c r="V68" i="48" s="1"/>
  <c r="W68" i="48" s="1"/>
  <c r="T24" i="48"/>
  <c r="V24" i="48" s="1"/>
  <c r="W24" i="48" s="1"/>
  <c r="T45" i="48"/>
  <c r="V45" i="48" s="1"/>
  <c r="W45" i="48" s="1"/>
  <c r="T43" i="48"/>
  <c r="V43" i="48" s="1"/>
  <c r="W43" i="48" s="1"/>
  <c r="T14" i="48"/>
  <c r="V14" i="48" s="1"/>
  <c r="W14" i="48" s="1"/>
  <c r="T17" i="48"/>
  <c r="V17" i="48" s="1"/>
  <c r="W17" i="48" s="1"/>
  <c r="T29" i="48"/>
  <c r="V29" i="48" s="1"/>
  <c r="W29" i="48" s="1"/>
  <c r="T59" i="48"/>
  <c r="V59" i="48" s="1"/>
  <c r="W59" i="48" s="1"/>
  <c r="T72" i="48"/>
  <c r="T88" i="48"/>
  <c r="V88" i="48" s="1"/>
  <c r="W88" i="48" s="1"/>
  <c r="T23" i="48"/>
  <c r="V23" i="48" s="1"/>
  <c r="W23" i="48" s="1"/>
  <c r="T25" i="48"/>
  <c r="V25" i="48" s="1"/>
  <c r="W25" i="48" s="1"/>
  <c r="T39" i="48"/>
  <c r="E27" i="45"/>
  <c r="C119" i="18"/>
  <c r="M21" i="92" s="1"/>
  <c r="T63" i="18"/>
  <c r="T77" i="18"/>
  <c r="V77" i="18" s="1"/>
  <c r="W77" i="18" s="1"/>
  <c r="J55" i="18"/>
  <c r="J19" i="18"/>
  <c r="O12" i="18"/>
  <c r="J47" i="18"/>
  <c r="J38" i="18"/>
  <c r="O56" i="18"/>
  <c r="S56" i="18" s="1"/>
  <c r="T24" i="18"/>
  <c r="V24" i="18" s="1"/>
  <c r="W24" i="18" s="1"/>
  <c r="T33" i="18"/>
  <c r="J56" i="18"/>
  <c r="J22" i="18"/>
  <c r="J31" i="18"/>
  <c r="J54" i="18"/>
  <c r="O58" i="18"/>
  <c r="J36" i="18"/>
  <c r="J43" i="18"/>
  <c r="J23" i="18"/>
  <c r="O14" i="18"/>
  <c r="J37" i="18"/>
  <c r="J62" i="18"/>
  <c r="J17" i="18"/>
  <c r="J51" i="18"/>
  <c r="O19" i="18"/>
  <c r="J42" i="18"/>
  <c r="J33" i="18"/>
  <c r="D119" i="18"/>
  <c r="T46" i="18"/>
  <c r="V46" i="18" s="1"/>
  <c r="W46" i="18" s="1"/>
  <c r="T56" i="18"/>
  <c r="V56" i="18" s="1"/>
  <c r="W56" i="18" s="1"/>
  <c r="T38" i="18"/>
  <c r="Q27" i="45"/>
  <c r="J24" i="18"/>
  <c r="D108" i="18"/>
  <c r="Q108" i="18" s="1"/>
  <c r="D71" i="18"/>
  <c r="Q71" i="18" s="1"/>
  <c r="D85" i="18"/>
  <c r="G85" i="18" s="1"/>
  <c r="D90" i="18"/>
  <c r="Q90" i="18" s="1"/>
  <c r="T31" i="18"/>
  <c r="V31" i="18" s="1"/>
  <c r="W31" i="18" s="1"/>
  <c r="J49" i="18"/>
  <c r="D69" i="18"/>
  <c r="O69" i="18" s="1"/>
  <c r="D80" i="18"/>
  <c r="Q80" i="18" s="1"/>
  <c r="J40" i="18"/>
  <c r="D67" i="18"/>
  <c r="J67" i="18" s="1"/>
  <c r="D76" i="18"/>
  <c r="J76" i="18" s="1"/>
  <c r="D78" i="18"/>
  <c r="Q78" i="18" s="1"/>
  <c r="D88" i="18"/>
  <c r="Q88" i="18" s="1"/>
  <c r="T29" i="18"/>
  <c r="V29" i="18" s="1"/>
  <c r="W29" i="18" s="1"/>
  <c r="O60" i="18"/>
  <c r="S60" i="18" s="1"/>
  <c r="D83" i="18"/>
  <c r="Q83" i="18" s="1"/>
  <c r="O16" i="18"/>
  <c r="S16" i="18" s="1"/>
  <c r="D86" i="18"/>
  <c r="Q86" i="18" s="1"/>
  <c r="D91" i="18"/>
  <c r="Q91" i="18" s="1"/>
  <c r="J100" i="18"/>
  <c r="T23" i="18"/>
  <c r="O38" i="18"/>
  <c r="S38" i="18" s="1"/>
  <c r="D72" i="18"/>
  <c r="Q72" i="18" s="1"/>
  <c r="D81" i="18"/>
  <c r="Q81" i="18" s="1"/>
  <c r="D70" i="18"/>
  <c r="Q70" i="18" s="1"/>
  <c r="D89" i="18"/>
  <c r="J89" i="18" s="1"/>
  <c r="J32" i="18"/>
  <c r="J41" i="18"/>
  <c r="D84" i="18"/>
  <c r="Q84" i="18" s="1"/>
  <c r="D101" i="18"/>
  <c r="Q101" i="18" s="1"/>
  <c r="T17" i="18"/>
  <c r="V17" i="18" s="1"/>
  <c r="W17" i="18" s="1"/>
  <c r="Q25" i="18"/>
  <c r="S25" i="18" s="1"/>
  <c r="J48" i="18"/>
  <c r="T55" i="18"/>
  <c r="D68" i="18"/>
  <c r="Q68" i="18" s="1"/>
  <c r="D77" i="18"/>
  <c r="D79" i="18"/>
  <c r="Q79" i="18" s="1"/>
  <c r="D87" i="18"/>
  <c r="G87" i="18" s="1"/>
  <c r="D92" i="18"/>
  <c r="Q92" i="18" s="1"/>
  <c r="D64" i="18"/>
  <c r="J64" i="18" s="1"/>
  <c r="D73" i="18"/>
  <c r="Q73" i="18" s="1"/>
  <c r="D82" i="18"/>
  <c r="Q82" i="18" s="1"/>
  <c r="Q13" i="18"/>
  <c r="S13" i="18" s="1"/>
  <c r="O15" i="18"/>
  <c r="J34" i="18"/>
  <c r="J46" i="18"/>
  <c r="O17" i="18"/>
  <c r="O40" i="18"/>
  <c r="S40" i="18" s="1"/>
  <c r="O91" i="18"/>
  <c r="Q34" i="18"/>
  <c r="O36" i="18"/>
  <c r="S36" i="18" s="1"/>
  <c r="O42" i="18"/>
  <c r="S42" i="18" s="1"/>
  <c r="Q46" i="18"/>
  <c r="J75" i="18"/>
  <c r="D106" i="18"/>
  <c r="Q106" i="18" s="1"/>
  <c r="O30" i="18"/>
  <c r="S30" i="18" s="1"/>
  <c r="Q44" i="18"/>
  <c r="S44" i="18" s="1"/>
  <c r="J12" i="18"/>
  <c r="J16" i="18"/>
  <c r="Q48" i="18"/>
  <c r="J18" i="18"/>
  <c r="J61" i="18"/>
  <c r="O71" i="18"/>
  <c r="D104" i="18"/>
  <c r="Q104" i="18" s="1"/>
  <c r="O59" i="18"/>
  <c r="D107" i="18"/>
  <c r="Q107" i="18" s="1"/>
  <c r="Q20" i="18"/>
  <c r="S20" i="18" s="1"/>
  <c r="D26" i="44"/>
  <c r="O35" i="18"/>
  <c r="O37" i="18"/>
  <c r="S37" i="18" s="1"/>
  <c r="O41" i="18"/>
  <c r="S41" i="18" s="1"/>
  <c r="O43" i="18"/>
  <c r="O47" i="18"/>
  <c r="S47" i="18" s="1"/>
  <c r="J74" i="18"/>
  <c r="D102" i="18"/>
  <c r="Q102" i="18" s="1"/>
  <c r="T13" i="18"/>
  <c r="J27" i="18"/>
  <c r="O31" i="18"/>
  <c r="S31" i="18" s="1"/>
  <c r="O51" i="18"/>
  <c r="D93" i="18"/>
  <c r="Q93" i="18" s="1"/>
  <c r="J25" i="18"/>
  <c r="Q49" i="18"/>
  <c r="S49" i="18" s="1"/>
  <c r="D105" i="18"/>
  <c r="Q105" i="18" s="1"/>
  <c r="Q74" i="18"/>
  <c r="S74" i="18" s="1"/>
  <c r="Q100" i="18"/>
  <c r="O100" i="18"/>
  <c r="S19" i="18"/>
  <c r="J58" i="18"/>
  <c r="O61" i="18"/>
  <c r="S61" i="18" s="1"/>
  <c r="D95" i="18"/>
  <c r="D97" i="18"/>
  <c r="D25" i="115"/>
  <c r="N25" i="115" s="1"/>
  <c r="O21" i="18"/>
  <c r="O26" i="18"/>
  <c r="S26" i="18" s="1"/>
  <c r="J28" i="18"/>
  <c r="J45" i="18"/>
  <c r="O53" i="18"/>
  <c r="S53" i="18" s="1"/>
  <c r="J63" i="18"/>
  <c r="J66" i="18"/>
  <c r="T78" i="18"/>
  <c r="V78" i="18" s="1"/>
  <c r="W78" i="18" s="1"/>
  <c r="O83" i="18"/>
  <c r="D99" i="18"/>
  <c r="O106" i="18"/>
  <c r="T40" i="18"/>
  <c r="V40" i="18" s="1"/>
  <c r="W40" i="18" s="1"/>
  <c r="T47" i="18"/>
  <c r="V47" i="18" s="1"/>
  <c r="W47" i="18" s="1"/>
  <c r="J50" i="18"/>
  <c r="J60" i="18"/>
  <c r="J13" i="18"/>
  <c r="O23" i="18"/>
  <c r="O28" i="18"/>
  <c r="J30" i="18"/>
  <c r="O33" i="18"/>
  <c r="S33" i="18" s="1"/>
  <c r="J35" i="18"/>
  <c r="O45" i="18"/>
  <c r="O55" i="18"/>
  <c r="O63" i="18"/>
  <c r="S63" i="18" s="1"/>
  <c r="O66" i="18"/>
  <c r="S66" i="18" s="1"/>
  <c r="N34" i="99"/>
  <c r="D19" i="110"/>
  <c r="N19" i="110" s="1"/>
  <c r="T15" i="18"/>
  <c r="V15" i="18" s="1"/>
  <c r="W15" i="18" s="1"/>
  <c r="J20" i="18"/>
  <c r="O50" i="18"/>
  <c r="S50" i="18" s="1"/>
  <c r="J52" i="18"/>
  <c r="T62" i="18"/>
  <c r="G103" i="18"/>
  <c r="D20" i="116"/>
  <c r="N20" i="116" s="1"/>
  <c r="O18" i="18"/>
  <c r="T54" i="18"/>
  <c r="V54" i="18" s="1"/>
  <c r="W54" i="18" s="1"/>
  <c r="J57" i="18"/>
  <c r="J65" i="18"/>
  <c r="J103" i="18"/>
  <c r="J88" i="18"/>
  <c r="F28" i="1"/>
  <c r="D29" i="109"/>
  <c r="N29" i="109" s="1"/>
  <c r="T39" i="18"/>
  <c r="V39" i="18" s="1"/>
  <c r="W39" i="18" s="1"/>
  <c r="J44" i="18"/>
  <c r="O52" i="18"/>
  <c r="D94" i="18"/>
  <c r="J94" i="18" s="1"/>
  <c r="D96" i="18"/>
  <c r="G96" i="18" s="1"/>
  <c r="D98" i="18"/>
  <c r="J98" i="18" s="1"/>
  <c r="C112" i="18"/>
  <c r="D24" i="118"/>
  <c r="N24" i="118" s="1"/>
  <c r="O57" i="18"/>
  <c r="S57" i="18" s="1"/>
  <c r="J59" i="18"/>
  <c r="O65" i="18"/>
  <c r="S65" i="18" s="1"/>
  <c r="O75" i="18"/>
  <c r="J77" i="18"/>
  <c r="O82" i="18"/>
  <c r="O101" i="18"/>
  <c r="O103" i="18"/>
  <c r="D30" i="117"/>
  <c r="N30" i="117" s="1"/>
  <c r="O22" i="18"/>
  <c r="O27" i="18"/>
  <c r="S27" i="18" s="1"/>
  <c r="J29" i="18"/>
  <c r="O32" i="18"/>
  <c r="O54" i="18"/>
  <c r="O62" i="18"/>
  <c r="O88" i="18"/>
  <c r="O90" i="18"/>
  <c r="T28" i="1"/>
  <c r="T61" i="18"/>
  <c r="G100" i="18"/>
  <c r="J14" i="18"/>
  <c r="O29" i="18"/>
  <c r="S29" i="18" s="1"/>
  <c r="O39" i="18"/>
  <c r="S39" i="18" s="1"/>
  <c r="G83" i="18"/>
  <c r="G106" i="18"/>
  <c r="G108" i="18"/>
  <c r="J21" i="18"/>
  <c r="J26" i="18"/>
  <c r="J53" i="18"/>
  <c r="T71" i="18"/>
  <c r="V71" i="18" s="1"/>
  <c r="W71" i="18" s="1"/>
  <c r="J83" i="18"/>
  <c r="J108" i="18"/>
  <c r="Q16" i="33"/>
  <c r="O16" i="33"/>
  <c r="G16" i="33"/>
  <c r="J16" i="33"/>
  <c r="C42" i="47"/>
  <c r="H42" i="47" s="1"/>
  <c r="J42" i="47" s="1"/>
  <c r="J27" i="33"/>
  <c r="N38" i="99"/>
  <c r="Q15" i="33"/>
  <c r="F49" i="117"/>
  <c r="F28" i="128"/>
  <c r="N19" i="126"/>
  <c r="T18" i="33"/>
  <c r="V18" i="33" s="1"/>
  <c r="W18" i="33" s="1"/>
  <c r="AB19" i="126"/>
  <c r="T20" i="33"/>
  <c r="V20" i="33" s="1"/>
  <c r="W20" i="33" s="1"/>
  <c r="Q17" i="33"/>
  <c r="D13" i="33"/>
  <c r="Q13" i="33" s="1"/>
  <c r="Q20" i="33"/>
  <c r="D14" i="33"/>
  <c r="J14" i="33" s="1"/>
  <c r="D12" i="33"/>
  <c r="O12" i="33" s="1"/>
  <c r="Q19" i="33"/>
  <c r="F19" i="126"/>
  <c r="F46" i="109"/>
  <c r="I42" i="1"/>
  <c r="AH42" i="1" s="1"/>
  <c r="F48" i="116"/>
  <c r="F39" i="110"/>
  <c r="O13" i="33"/>
  <c r="F48" i="120"/>
  <c r="F40" i="118"/>
  <c r="G20" i="33"/>
  <c r="O26" i="33"/>
  <c r="F40" i="115"/>
  <c r="C42" i="45"/>
  <c r="E42" i="45" s="1"/>
  <c r="Q26" i="33"/>
  <c r="J18" i="33"/>
  <c r="J22" i="33"/>
  <c r="G24" i="33"/>
  <c r="O18" i="33"/>
  <c r="S18" i="33" s="1"/>
  <c r="F42" i="1"/>
  <c r="T42" i="1"/>
  <c r="G13" i="33"/>
  <c r="J21" i="33"/>
  <c r="Q23" i="33"/>
  <c r="J25" i="33"/>
  <c r="I42" i="47"/>
  <c r="N39" i="110"/>
  <c r="T32" i="33"/>
  <c r="V32" i="33" s="1"/>
  <c r="W32" i="33" s="1"/>
  <c r="J20" i="33"/>
  <c r="D48" i="116"/>
  <c r="N48" i="116" s="1"/>
  <c r="M48" i="33"/>
  <c r="D49" i="117"/>
  <c r="N49" i="117" s="1"/>
  <c r="D48" i="120"/>
  <c r="N48" i="120" s="1"/>
  <c r="O15" i="33"/>
  <c r="J17" i="33"/>
  <c r="T31" i="33"/>
  <c r="V31" i="33" s="1"/>
  <c r="W31" i="33" s="1"/>
  <c r="D40" i="115"/>
  <c r="N40" i="115" s="1"/>
  <c r="T19" i="33"/>
  <c r="D40" i="118"/>
  <c r="N40" i="118" s="1"/>
  <c r="O17" i="33"/>
  <c r="D40" i="44"/>
  <c r="P40" i="44" s="1"/>
  <c r="I42" i="45"/>
  <c r="R42" i="45" s="1"/>
  <c r="T44" i="33"/>
  <c r="V44" i="33" s="1"/>
  <c r="W44" i="33" s="1"/>
  <c r="C50" i="33"/>
  <c r="D46" i="109"/>
  <c r="N46" i="109" s="1"/>
  <c r="AH52" i="1"/>
  <c r="T52" i="1"/>
  <c r="D15" i="116"/>
  <c r="N15" i="116" s="1"/>
  <c r="D17" i="118"/>
  <c r="N17" i="118" s="1"/>
  <c r="D23" i="117"/>
  <c r="N23" i="117" s="1"/>
  <c r="Q12" i="107"/>
  <c r="D13" i="107"/>
  <c r="O13" i="107" s="1"/>
  <c r="T15" i="107"/>
  <c r="J17" i="107"/>
  <c r="D27" i="109"/>
  <c r="N27" i="109" s="1"/>
  <c r="N32" i="99"/>
  <c r="M20" i="107"/>
  <c r="O17" i="107"/>
  <c r="S17" i="107" s="1"/>
  <c r="D15" i="110"/>
  <c r="N15" i="110" s="1"/>
  <c r="D50" i="44"/>
  <c r="D16" i="107"/>
  <c r="D18" i="107"/>
  <c r="O18" i="107" s="1"/>
  <c r="D17" i="115"/>
  <c r="N17" i="115" s="1"/>
  <c r="D14" i="107"/>
  <c r="D20" i="107" s="1"/>
  <c r="Q15" i="107"/>
  <c r="O15" i="107"/>
  <c r="J15" i="107"/>
  <c r="Q13" i="107"/>
  <c r="S13" i="107" s="1"/>
  <c r="G12" i="107"/>
  <c r="J12" i="107"/>
  <c r="C22" i="107"/>
  <c r="T13" i="107"/>
  <c r="V13" i="107" s="1"/>
  <c r="W13" i="107" s="1"/>
  <c r="J20" i="37"/>
  <c r="J22" i="37"/>
  <c r="J28" i="37"/>
  <c r="O54" i="37"/>
  <c r="G57" i="37"/>
  <c r="O61" i="37"/>
  <c r="G68" i="37"/>
  <c r="J81" i="37"/>
  <c r="O83" i="37"/>
  <c r="G86" i="37"/>
  <c r="J93" i="37"/>
  <c r="O97" i="37"/>
  <c r="G127" i="37"/>
  <c r="O131" i="37"/>
  <c r="J138" i="37"/>
  <c r="Q152" i="37"/>
  <c r="G157" i="37"/>
  <c r="G148" i="37"/>
  <c r="J16" i="37"/>
  <c r="O32" i="37"/>
  <c r="O34" i="37"/>
  <c r="S34" i="37" s="1"/>
  <c r="J57" i="37"/>
  <c r="G66" i="37"/>
  <c r="J86" i="37"/>
  <c r="L86" i="37" s="1"/>
  <c r="G91" i="37"/>
  <c r="Q95" i="37"/>
  <c r="G100" i="37"/>
  <c r="O104" i="37"/>
  <c r="J127" i="37"/>
  <c r="J157" i="37"/>
  <c r="G162" i="37"/>
  <c r="O24" i="37"/>
  <c r="S24" i="37" s="1"/>
  <c r="O52" i="37"/>
  <c r="J136" i="37"/>
  <c r="Q143" i="37"/>
  <c r="D160" i="37"/>
  <c r="G160" i="37" s="1"/>
  <c r="J162" i="37"/>
  <c r="O20" i="37"/>
  <c r="G55" i="37"/>
  <c r="G62" i="37"/>
  <c r="O70" i="37"/>
  <c r="O81" i="37"/>
  <c r="G84" i="37"/>
  <c r="Q93" i="37"/>
  <c r="O102" i="37"/>
  <c r="G107" i="37"/>
  <c r="J114" i="37"/>
  <c r="Q116" i="37"/>
  <c r="O118" i="37"/>
  <c r="O148" i="37"/>
  <c r="G164" i="37"/>
  <c r="J164" i="37"/>
  <c r="O16" i="37"/>
  <c r="S16" i="37" s="1"/>
  <c r="O18" i="37"/>
  <c r="J55" i="37"/>
  <c r="J62" i="37"/>
  <c r="L62" i="37" s="1"/>
  <c r="O68" i="37"/>
  <c r="J84" i="37"/>
  <c r="G89" i="37"/>
  <c r="G96" i="37"/>
  <c r="O127" i="37"/>
  <c r="Q148" i="37"/>
  <c r="J31" i="37"/>
  <c r="G39" i="37"/>
  <c r="G41" i="37"/>
  <c r="J43" i="37"/>
  <c r="G49" i="37"/>
  <c r="O66" i="37"/>
  <c r="O77" i="37"/>
  <c r="O79" i="37"/>
  <c r="O100" i="37"/>
  <c r="G112" i="37"/>
  <c r="O162" i="37"/>
  <c r="G26" i="37"/>
  <c r="G93" i="37"/>
  <c r="L93" i="37" s="1"/>
  <c r="J33" i="37"/>
  <c r="L33" i="37" s="1"/>
  <c r="J39" i="37"/>
  <c r="J41" i="37"/>
  <c r="J47" i="37"/>
  <c r="J49" i="37"/>
  <c r="J60" i="37"/>
  <c r="G71" i="37"/>
  <c r="G82" i="37"/>
  <c r="G94" i="37"/>
  <c r="J105" i="37"/>
  <c r="O114" i="37"/>
  <c r="Q123" i="37"/>
  <c r="O125" i="37"/>
  <c r="J139" i="37"/>
  <c r="G25" i="37"/>
  <c r="O37" i="37"/>
  <c r="S37" i="37" s="1"/>
  <c r="O62" i="37"/>
  <c r="J87" i="37"/>
  <c r="Q98" i="37"/>
  <c r="J158" i="37"/>
  <c r="D163" i="37"/>
  <c r="O163" i="37" s="1"/>
  <c r="G17" i="37"/>
  <c r="O31" i="37"/>
  <c r="O45" i="37"/>
  <c r="S45" i="37" s="1"/>
  <c r="O73" i="37"/>
  <c r="O89" i="37"/>
  <c r="G92" i="37"/>
  <c r="O96" i="37"/>
  <c r="J110" i="37"/>
  <c r="G115" i="37"/>
  <c r="G137" i="37"/>
  <c r="G142" i="37"/>
  <c r="G147" i="37"/>
  <c r="D156" i="37"/>
  <c r="J19" i="37"/>
  <c r="J21" i="37"/>
  <c r="Q33" i="37"/>
  <c r="S33" i="37" s="1"/>
  <c r="O39" i="37"/>
  <c r="O41" i="37"/>
  <c r="Q47" i="37"/>
  <c r="O49" i="37"/>
  <c r="O51" i="37"/>
  <c r="Q60" i="37"/>
  <c r="G78" i="37"/>
  <c r="O112" i="37"/>
  <c r="J137" i="37"/>
  <c r="O139" i="37"/>
  <c r="D161" i="37"/>
  <c r="Q161" i="37" s="1"/>
  <c r="J56" i="37"/>
  <c r="J78" i="37"/>
  <c r="O87" i="37"/>
  <c r="O94" i="37"/>
  <c r="G99" i="37"/>
  <c r="O117" i="37"/>
  <c r="G135" i="37"/>
  <c r="D154" i="37"/>
  <c r="J156" i="37"/>
  <c r="Q158" i="37"/>
  <c r="G70" i="37"/>
  <c r="G116" i="37"/>
  <c r="Q25" i="37"/>
  <c r="S25" i="37" s="1"/>
  <c r="G63" i="37"/>
  <c r="O71" i="37"/>
  <c r="G106" i="37"/>
  <c r="G140" i="37"/>
  <c r="G138" i="37"/>
  <c r="H46" i="47"/>
  <c r="O17" i="37"/>
  <c r="S17" i="37" s="1"/>
  <c r="G61" i="37"/>
  <c r="L61" i="37" s="1"/>
  <c r="J63" i="37"/>
  <c r="Q69" i="37"/>
  <c r="O92" i="37"/>
  <c r="J106" i="37"/>
  <c r="G22" i="37"/>
  <c r="G111" i="37"/>
  <c r="I46" i="47"/>
  <c r="T32" i="37"/>
  <c r="J36" i="37"/>
  <c r="G50" i="37"/>
  <c r="G52" i="37"/>
  <c r="J54" i="37"/>
  <c r="O56" i="37"/>
  <c r="Q67" i="37"/>
  <c r="G95" i="37"/>
  <c r="L95" i="37" s="1"/>
  <c r="J97" i="37"/>
  <c r="G104" i="37"/>
  <c r="J131" i="37"/>
  <c r="L131" i="37" s="1"/>
  <c r="G159" i="37"/>
  <c r="L159" i="37" s="1"/>
  <c r="D45" i="117"/>
  <c r="N45" i="117" s="1"/>
  <c r="D51" i="115"/>
  <c r="N51" i="115" s="1"/>
  <c r="Q14" i="37"/>
  <c r="S14" i="37" s="1"/>
  <c r="J18" i="37"/>
  <c r="O30" i="37"/>
  <c r="J32" i="37"/>
  <c r="Q35" i="37"/>
  <c r="Q42" i="37"/>
  <c r="J46" i="37"/>
  <c r="O59" i="37"/>
  <c r="J71" i="37"/>
  <c r="Q88" i="37"/>
  <c r="Q90" i="37"/>
  <c r="J100" i="37"/>
  <c r="Q111" i="37"/>
  <c r="Q113" i="37"/>
  <c r="O115" i="37"/>
  <c r="J123" i="37"/>
  <c r="Q138" i="37"/>
  <c r="O140" i="37"/>
  <c r="N29" i="126"/>
  <c r="D34" i="110"/>
  <c r="N34" i="110" s="1"/>
  <c r="D48" i="109"/>
  <c r="N48" i="109" s="1"/>
  <c r="D49" i="120"/>
  <c r="N49" i="120" s="1"/>
  <c r="S23" i="37"/>
  <c r="Q115" i="37"/>
  <c r="Q140" i="37"/>
  <c r="O142" i="37"/>
  <c r="O144" i="37"/>
  <c r="O146" i="37"/>
  <c r="D49" i="116"/>
  <c r="N49" i="116" s="1"/>
  <c r="D45" i="44"/>
  <c r="G13" i="37"/>
  <c r="J27" i="37"/>
  <c r="G54" i="37"/>
  <c r="G56" i="37"/>
  <c r="G81" i="37"/>
  <c r="G83" i="37"/>
  <c r="G85" i="37"/>
  <c r="G87" i="37"/>
  <c r="G108" i="37"/>
  <c r="L108" i="37" s="1"/>
  <c r="G110" i="37"/>
  <c r="O121" i="37"/>
  <c r="J13" i="37"/>
  <c r="G139" i="37"/>
  <c r="L139" i="37" s="1"/>
  <c r="T15" i="37"/>
  <c r="J29" i="37"/>
  <c r="G36" i="37"/>
  <c r="G43" i="37"/>
  <c r="Q71" i="37"/>
  <c r="F47" i="1"/>
  <c r="T24" i="37"/>
  <c r="S27" i="37"/>
  <c r="J116" i="37"/>
  <c r="G120" i="37"/>
  <c r="G143" i="37"/>
  <c r="G145" i="37"/>
  <c r="J143" i="37"/>
  <c r="J145" i="37"/>
  <c r="N22" i="99"/>
  <c r="T47" i="1"/>
  <c r="J17" i="37"/>
  <c r="O22" i="37"/>
  <c r="O29" i="37"/>
  <c r="S29" i="37" s="1"/>
  <c r="J38" i="37"/>
  <c r="J45" i="37"/>
  <c r="L45" i="37" s="1"/>
  <c r="J64" i="37"/>
  <c r="J66" i="37"/>
  <c r="J68" i="37"/>
  <c r="J70" i="37"/>
  <c r="G72" i="37"/>
  <c r="G74" i="37"/>
  <c r="J99" i="37"/>
  <c r="G101" i="37"/>
  <c r="J147" i="37"/>
  <c r="L147" i="37" s="1"/>
  <c r="O15" i="37"/>
  <c r="S15" i="37" s="1"/>
  <c r="T19" i="37"/>
  <c r="V19" i="37" s="1"/>
  <c r="W19" i="37" s="1"/>
  <c r="G33" i="37"/>
  <c r="O36" i="37"/>
  <c r="G40" i="37"/>
  <c r="O43" i="37"/>
  <c r="G47" i="37"/>
  <c r="O58" i="37"/>
  <c r="J72" i="37"/>
  <c r="J74" i="37"/>
  <c r="G76" i="37"/>
  <c r="J101" i="37"/>
  <c r="G103" i="37"/>
  <c r="G126" i="37"/>
  <c r="G128" i="37"/>
  <c r="G130" i="37"/>
  <c r="G132" i="37"/>
  <c r="O164" i="37"/>
  <c r="C168" i="37"/>
  <c r="J26" i="37"/>
  <c r="J103" i="37"/>
  <c r="G105" i="37"/>
  <c r="J128" i="37"/>
  <c r="J130" i="37"/>
  <c r="G35" i="37"/>
  <c r="G42" i="37"/>
  <c r="O72" i="37"/>
  <c r="O74" i="37"/>
  <c r="G90" i="37"/>
  <c r="O101" i="37"/>
  <c r="J107" i="37"/>
  <c r="J109" i="37"/>
  <c r="G113" i="37"/>
  <c r="J14" i="37"/>
  <c r="O19" i="37"/>
  <c r="S19" i="37" s="1"/>
  <c r="G23" i="37"/>
  <c r="O26" i="37"/>
  <c r="S26" i="37" s="1"/>
  <c r="G30" i="37"/>
  <c r="J35" i="37"/>
  <c r="J42" i="37"/>
  <c r="G59" i="37"/>
  <c r="J90" i="37"/>
  <c r="O103" i="37"/>
  <c r="J111" i="37"/>
  <c r="J113" i="37"/>
  <c r="O126" i="37"/>
  <c r="O128" i="37"/>
  <c r="O130" i="37"/>
  <c r="N51" i="118"/>
  <c r="T16" i="37"/>
  <c r="V16" i="37" s="1"/>
  <c r="W16" i="37" s="1"/>
  <c r="J23" i="37"/>
  <c r="J30" i="37"/>
  <c r="J59" i="37"/>
  <c r="O105" i="37"/>
  <c r="J115" i="37"/>
  <c r="O132" i="37"/>
  <c r="J140" i="37"/>
  <c r="G144" i="37"/>
  <c r="G146" i="37"/>
  <c r="O21" i="37"/>
  <c r="O28" i="37"/>
  <c r="J37" i="37"/>
  <c r="O53" i="37"/>
  <c r="O55" i="37"/>
  <c r="O57" i="37"/>
  <c r="G65" i="37"/>
  <c r="G67" i="37"/>
  <c r="G69" i="37"/>
  <c r="O80" i="37"/>
  <c r="O82" i="37"/>
  <c r="O84" i="37"/>
  <c r="O86" i="37"/>
  <c r="J96" i="37"/>
  <c r="G98" i="37"/>
  <c r="O107" i="37"/>
  <c r="O109" i="37"/>
  <c r="J119" i="37"/>
  <c r="G121" i="37"/>
  <c r="G123" i="37"/>
  <c r="J142" i="37"/>
  <c r="J144" i="37"/>
  <c r="J146" i="37"/>
  <c r="O157" i="37"/>
  <c r="O159" i="37"/>
  <c r="G18" i="37"/>
  <c r="J25" i="37"/>
  <c r="G32" i="37"/>
  <c r="G46" i="37"/>
  <c r="L46" i="37" s="1"/>
  <c r="J65" i="37"/>
  <c r="J67" i="37"/>
  <c r="J69" i="37"/>
  <c r="G75" i="37"/>
  <c r="J98" i="37"/>
  <c r="G102" i="37"/>
  <c r="J121" i="37"/>
  <c r="AH43" i="1"/>
  <c r="E43" i="45"/>
  <c r="T23" i="34"/>
  <c r="D12" i="34"/>
  <c r="D27" i="34"/>
  <c r="Q27" i="34" s="1"/>
  <c r="D43" i="1"/>
  <c r="D18" i="34"/>
  <c r="Q18" i="34" s="1"/>
  <c r="J20" i="34"/>
  <c r="D25" i="34"/>
  <c r="Q25" i="34" s="1"/>
  <c r="D16" i="34"/>
  <c r="O16" i="34" s="1"/>
  <c r="D32" i="34"/>
  <c r="Q32" i="34" s="1"/>
  <c r="D23" i="34"/>
  <c r="Q23" i="34" s="1"/>
  <c r="T25" i="34"/>
  <c r="D14" i="34"/>
  <c r="Q14" i="34" s="1"/>
  <c r="D30" i="34"/>
  <c r="Q30" i="34" s="1"/>
  <c r="D21" i="34"/>
  <c r="Q21" i="34" s="1"/>
  <c r="G30" i="34"/>
  <c r="D28" i="34"/>
  <c r="Q28" i="34" s="1"/>
  <c r="D13" i="34"/>
  <c r="Q13" i="34" s="1"/>
  <c r="D19" i="34"/>
  <c r="D26" i="34"/>
  <c r="O26" i="34" s="1"/>
  <c r="D17" i="34"/>
  <c r="Q17" i="34" s="1"/>
  <c r="D24" i="34"/>
  <c r="Q24" i="34" s="1"/>
  <c r="D15" i="34"/>
  <c r="Q15" i="34" s="1"/>
  <c r="G24" i="34"/>
  <c r="D31" i="34"/>
  <c r="Q31" i="34" s="1"/>
  <c r="D22" i="34"/>
  <c r="Q22" i="34" s="1"/>
  <c r="D29" i="34"/>
  <c r="Q29" i="34" s="1"/>
  <c r="AH32" i="1"/>
  <c r="I12" i="49"/>
  <c r="R12" i="49" s="1"/>
  <c r="G12" i="23"/>
  <c r="Q19" i="23"/>
  <c r="N45" i="99"/>
  <c r="O12" i="23"/>
  <c r="T15" i="23"/>
  <c r="T18" i="23"/>
  <c r="V18" i="23" s="1"/>
  <c r="W18" i="23" s="1"/>
  <c r="G13" i="23"/>
  <c r="N25" i="126"/>
  <c r="T14" i="23"/>
  <c r="V14" i="23" s="1"/>
  <c r="W14" i="23" s="1"/>
  <c r="J40" i="21"/>
  <c r="K64" i="21"/>
  <c r="N28" i="44" s="1"/>
  <c r="E30" i="45"/>
  <c r="O37" i="21"/>
  <c r="D44" i="21"/>
  <c r="D49" i="21"/>
  <c r="Q49" i="21" s="1"/>
  <c r="S29" i="21"/>
  <c r="N12" i="125"/>
  <c r="Q14" i="21"/>
  <c r="S14" i="21" s="1"/>
  <c r="J38" i="21"/>
  <c r="G30" i="21"/>
  <c r="Q42" i="21"/>
  <c r="D47" i="21"/>
  <c r="O47" i="21" s="1"/>
  <c r="Q20" i="21"/>
  <c r="S20" i="21" s="1"/>
  <c r="J13" i="21"/>
  <c r="L13" i="21" s="1"/>
  <c r="G27" i="21"/>
  <c r="J27" i="21"/>
  <c r="O13" i="21"/>
  <c r="S13" i="21" s="1"/>
  <c r="J23" i="21"/>
  <c r="G39" i="21"/>
  <c r="G35" i="21"/>
  <c r="O41" i="21"/>
  <c r="S41" i="21" s="1"/>
  <c r="G17" i="21"/>
  <c r="L17" i="21" s="1"/>
  <c r="J29" i="21"/>
  <c r="O16" i="21"/>
  <c r="G31" i="21"/>
  <c r="O18" i="21"/>
  <c r="J31" i="21"/>
  <c r="D51" i="21"/>
  <c r="Q51" i="21" s="1"/>
  <c r="D56" i="21"/>
  <c r="Q56" i="21" s="1"/>
  <c r="D22" i="117"/>
  <c r="N22" i="117" s="1"/>
  <c r="J33" i="21"/>
  <c r="J35" i="21"/>
  <c r="D43" i="21"/>
  <c r="Q43" i="21" s="1"/>
  <c r="D45" i="21"/>
  <c r="G45" i="21" s="1"/>
  <c r="O26" i="21"/>
  <c r="D25" i="110"/>
  <c r="N25" i="110" s="1"/>
  <c r="L15" i="21"/>
  <c r="O31" i="21"/>
  <c r="S31" i="21" s="1"/>
  <c r="J62" i="21"/>
  <c r="G19" i="21"/>
  <c r="G23" i="21"/>
  <c r="D52" i="21"/>
  <c r="D57" i="21"/>
  <c r="Q57" i="21" s="1"/>
  <c r="D60" i="21"/>
  <c r="G60" i="21" s="1"/>
  <c r="G32" i="21"/>
  <c r="G36" i="21"/>
  <c r="G38" i="21"/>
  <c r="D25" i="120"/>
  <c r="N25" i="120" s="1"/>
  <c r="Q25" i="21"/>
  <c r="S25" i="21" s="1"/>
  <c r="G16" i="21"/>
  <c r="O23" i="21"/>
  <c r="S23" i="21" s="1"/>
  <c r="J42" i="21"/>
  <c r="L42" i="21" s="1"/>
  <c r="G44" i="21"/>
  <c r="D50" i="21"/>
  <c r="Q50" i="21" s="1"/>
  <c r="O27" i="21"/>
  <c r="S27" i="21" s="1"/>
  <c r="O40" i="21"/>
  <c r="J44" i="21"/>
  <c r="D46" i="21"/>
  <c r="G46" i="21" s="1"/>
  <c r="D48" i="21"/>
  <c r="J48" i="21" s="1"/>
  <c r="G18" i="21"/>
  <c r="O36" i="21"/>
  <c r="S36" i="21" s="1"/>
  <c r="Q40" i="21"/>
  <c r="D58" i="21"/>
  <c r="Q58" i="21" s="1"/>
  <c r="J18" i="21"/>
  <c r="D53" i="21"/>
  <c r="G62" i="21"/>
  <c r="Q62" i="21"/>
  <c r="O62" i="21"/>
  <c r="J20" i="21"/>
  <c r="J25" i="21"/>
  <c r="Q30" i="21"/>
  <c r="Q38" i="21"/>
  <c r="Q47" i="21"/>
  <c r="D55" i="21"/>
  <c r="G55" i="21" s="1"/>
  <c r="T30" i="1"/>
  <c r="D27" i="118"/>
  <c r="N27" i="118" s="1"/>
  <c r="G37" i="21"/>
  <c r="D27" i="115"/>
  <c r="N27" i="115" s="1"/>
  <c r="O15" i="21"/>
  <c r="S15" i="21" s="1"/>
  <c r="G22" i="21"/>
  <c r="O32" i="21"/>
  <c r="J37" i="21"/>
  <c r="O51" i="21"/>
  <c r="J22" i="21"/>
  <c r="J34" i="21"/>
  <c r="L34" i="21" s="1"/>
  <c r="D59" i="21"/>
  <c r="J59" i="21" s="1"/>
  <c r="O60" i="21"/>
  <c r="M64" i="21"/>
  <c r="O22" i="21"/>
  <c r="S22" i="21" s="1"/>
  <c r="G24" i="21"/>
  <c r="G28" i="21"/>
  <c r="O34" i="21"/>
  <c r="S34" i="21" s="1"/>
  <c r="J39" i="21"/>
  <c r="D61" i="21"/>
  <c r="G61" i="21" s="1"/>
  <c r="O12" i="21"/>
  <c r="O17" i="21"/>
  <c r="J19" i="21"/>
  <c r="J24" i="21"/>
  <c r="L24" i="21" s="1"/>
  <c r="J28" i="21"/>
  <c r="L28" i="21" s="1"/>
  <c r="J50" i="21"/>
  <c r="D54" i="21"/>
  <c r="J54" i="21" s="1"/>
  <c r="D28" i="44"/>
  <c r="J14" i="21"/>
  <c r="L14" i="21" s="1"/>
  <c r="D25" i="116"/>
  <c r="N25" i="116" s="1"/>
  <c r="J36" i="21"/>
  <c r="O39" i="21"/>
  <c r="S39" i="21" s="1"/>
  <c r="O19" i="21"/>
  <c r="J21" i="21"/>
  <c r="O24" i="21"/>
  <c r="O28" i="21"/>
  <c r="G47" i="21"/>
  <c r="O50" i="21"/>
  <c r="G56" i="21"/>
  <c r="J41" i="21"/>
  <c r="J56" i="21"/>
  <c r="N29" i="99"/>
  <c r="F30" i="1"/>
  <c r="C66" i="21"/>
  <c r="G20" i="21"/>
  <c r="G25" i="21"/>
  <c r="G29" i="21"/>
  <c r="J32" i="21"/>
  <c r="G40" i="21"/>
  <c r="L40" i="21" s="1"/>
  <c r="T52" i="13"/>
  <c r="V52" i="13" s="1"/>
  <c r="W52" i="13" s="1"/>
  <c r="T50" i="13"/>
  <c r="T32" i="13"/>
  <c r="T48" i="13"/>
  <c r="V48" i="13" s="1"/>
  <c r="W48" i="13" s="1"/>
  <c r="T26" i="13"/>
  <c r="T75" i="13"/>
  <c r="V75" i="13" s="1"/>
  <c r="W75" i="13" s="1"/>
  <c r="T42" i="13"/>
  <c r="T22" i="13"/>
  <c r="T40" i="13"/>
  <c r="V40" i="13" s="1"/>
  <c r="W40" i="13" s="1"/>
  <c r="T56" i="13"/>
  <c r="V56" i="13" s="1"/>
  <c r="W56" i="13" s="1"/>
  <c r="T76" i="13"/>
  <c r="T29" i="13"/>
  <c r="V29" i="13" s="1"/>
  <c r="W29" i="13" s="1"/>
  <c r="T38" i="13"/>
  <c r="T54" i="13"/>
  <c r="V54" i="13" s="1"/>
  <c r="W54" i="13" s="1"/>
  <c r="C87" i="13"/>
  <c r="M16" i="92" s="1"/>
  <c r="J64" i="13"/>
  <c r="G24" i="13"/>
  <c r="G39" i="13"/>
  <c r="G59" i="13"/>
  <c r="J59" i="13"/>
  <c r="J22" i="13"/>
  <c r="J26" i="13"/>
  <c r="G46" i="13"/>
  <c r="J48" i="13"/>
  <c r="T14" i="13"/>
  <c r="V14" i="13" s="1"/>
  <c r="W14" i="13" s="1"/>
  <c r="J18" i="13"/>
  <c r="Q24" i="13"/>
  <c r="G55" i="13"/>
  <c r="Q48" i="13"/>
  <c r="S48" i="13" s="1"/>
  <c r="Q20" i="13"/>
  <c r="T33" i="13"/>
  <c r="V33" i="13" s="1"/>
  <c r="W33" i="13" s="1"/>
  <c r="O46" i="13"/>
  <c r="G23" i="13"/>
  <c r="G25" i="13"/>
  <c r="G19" i="13"/>
  <c r="G21" i="13"/>
  <c r="J25" i="13"/>
  <c r="J38" i="13"/>
  <c r="G15" i="13"/>
  <c r="J21" i="13"/>
  <c r="J17" i="13"/>
  <c r="Q23" i="13"/>
  <c r="J36" i="13"/>
  <c r="G43" i="13"/>
  <c r="G54" i="13"/>
  <c r="Q25" i="13"/>
  <c r="S25" i="13" s="1"/>
  <c r="O49" i="13"/>
  <c r="S49" i="13" s="1"/>
  <c r="Q19" i="13"/>
  <c r="O45" i="13"/>
  <c r="S45" i="13" s="1"/>
  <c r="G58" i="13"/>
  <c r="J65" i="13"/>
  <c r="G37" i="13"/>
  <c r="J54" i="13"/>
  <c r="J58" i="13"/>
  <c r="J63" i="13"/>
  <c r="O13" i="13"/>
  <c r="S13" i="13" s="1"/>
  <c r="O21" i="13"/>
  <c r="S21" i="13" s="1"/>
  <c r="O28" i="13"/>
  <c r="S28" i="13" s="1"/>
  <c r="G35" i="13"/>
  <c r="T44" i="13"/>
  <c r="G48" i="13"/>
  <c r="L48" i="13" s="1"/>
  <c r="O65" i="13"/>
  <c r="J15" i="13"/>
  <c r="T20" i="13"/>
  <c r="J44" i="13"/>
  <c r="O54" i="13"/>
  <c r="O18" i="13"/>
  <c r="S18" i="13" s="1"/>
  <c r="G20" i="13"/>
  <c r="J42" i="13"/>
  <c r="G57" i="13"/>
  <c r="D66" i="13"/>
  <c r="T17" i="13"/>
  <c r="V17" i="13" s="1"/>
  <c r="W17" i="13" s="1"/>
  <c r="G66" i="13"/>
  <c r="G17" i="13"/>
  <c r="G31" i="13"/>
  <c r="J40" i="13"/>
  <c r="G64" i="13"/>
  <c r="G14" i="13"/>
  <c r="G22" i="13"/>
  <c r="J29" i="13"/>
  <c r="G53" i="13"/>
  <c r="G62" i="13"/>
  <c r="J14" i="13"/>
  <c r="G45" i="13"/>
  <c r="J62" i="13"/>
  <c r="G51" i="13"/>
  <c r="Q57" i="13"/>
  <c r="S57" i="13" s="1"/>
  <c r="G49" i="13"/>
  <c r="O64" i="13"/>
  <c r="D67" i="13"/>
  <c r="Q67" i="13" s="1"/>
  <c r="O14" i="13"/>
  <c r="S14" i="13" s="1"/>
  <c r="O22" i="13"/>
  <c r="S22" i="13" s="1"/>
  <c r="J34" i="13"/>
  <c r="G41" i="13"/>
  <c r="O62" i="13"/>
  <c r="T13" i="13"/>
  <c r="J16" i="13"/>
  <c r="T28" i="13"/>
  <c r="G13" i="13"/>
  <c r="J32" i="13"/>
  <c r="O43" i="13"/>
  <c r="S43" i="13" s="1"/>
  <c r="G75" i="13"/>
  <c r="Q75" i="13"/>
  <c r="O75" i="13"/>
  <c r="D35" i="116"/>
  <c r="Q12" i="13"/>
  <c r="G26" i="13"/>
  <c r="G29" i="13"/>
  <c r="O33" i="13"/>
  <c r="S33" i="13" s="1"/>
  <c r="O36" i="13"/>
  <c r="S36" i="13" s="1"/>
  <c r="O39" i="13"/>
  <c r="S39" i="13" s="1"/>
  <c r="O42" i="13"/>
  <c r="S42" i="13" s="1"/>
  <c r="G44" i="13"/>
  <c r="G50" i="13"/>
  <c r="O51" i="13"/>
  <c r="G56" i="13"/>
  <c r="G61" i="13"/>
  <c r="M78" i="13"/>
  <c r="D70" i="13"/>
  <c r="J75" i="13"/>
  <c r="D28" i="110"/>
  <c r="N28" i="110" s="1"/>
  <c r="D21" i="44"/>
  <c r="J23" i="13"/>
  <c r="O30" i="13"/>
  <c r="G32" i="13"/>
  <c r="G38" i="13"/>
  <c r="J47" i="13"/>
  <c r="Q54" i="13"/>
  <c r="S54" i="13" s="1"/>
  <c r="J61" i="13"/>
  <c r="D72" i="13"/>
  <c r="G72" i="13" s="1"/>
  <c r="Q30" i="13"/>
  <c r="J35" i="13"/>
  <c r="J41" i="13"/>
  <c r="J50" i="13"/>
  <c r="J53" i="13"/>
  <c r="J56" i="13"/>
  <c r="G63" i="13"/>
  <c r="L63" i="13" s="1"/>
  <c r="F23" i="1"/>
  <c r="T16" i="13"/>
  <c r="V16" i="13" s="1"/>
  <c r="W16" i="13" s="1"/>
  <c r="O59" i="13"/>
  <c r="T46" i="13"/>
  <c r="O47" i="13"/>
  <c r="S47" i="13" s="1"/>
  <c r="O61" i="13"/>
  <c r="G65" i="13"/>
  <c r="D69" i="13"/>
  <c r="D74" i="13"/>
  <c r="O35" i="13"/>
  <c r="O41" i="13"/>
  <c r="S41" i="13" s="1"/>
  <c r="O44" i="13"/>
  <c r="S44" i="13" s="1"/>
  <c r="O50" i="13"/>
  <c r="S50" i="13" s="1"/>
  <c r="O53" i="13"/>
  <c r="O56" i="13"/>
  <c r="S56" i="13" s="1"/>
  <c r="J13" i="13"/>
  <c r="J19" i="13"/>
  <c r="O32" i="13"/>
  <c r="S32" i="13" s="1"/>
  <c r="G34" i="13"/>
  <c r="L34" i="13" s="1"/>
  <c r="O38" i="13"/>
  <c r="S38" i="13" s="1"/>
  <c r="G40" i="13"/>
  <c r="G52" i="13"/>
  <c r="C80" i="13"/>
  <c r="AB20" i="126"/>
  <c r="J43" i="13"/>
  <c r="J49" i="13"/>
  <c r="J55" i="13"/>
  <c r="G60" i="13"/>
  <c r="L60" i="13" s="1"/>
  <c r="O63" i="13"/>
  <c r="D76" i="13"/>
  <c r="J76" i="13" s="1"/>
  <c r="D32" i="117"/>
  <c r="J31" i="13"/>
  <c r="J37" i="13"/>
  <c r="J52" i="13"/>
  <c r="T12" i="13"/>
  <c r="T18" i="13"/>
  <c r="T21" i="13"/>
  <c r="V21" i="13" s="1"/>
  <c r="W21" i="13" s="1"/>
  <c r="T24" i="13"/>
  <c r="V24" i="13" s="1"/>
  <c r="W24" i="13" s="1"/>
  <c r="O67" i="13"/>
  <c r="D71" i="13"/>
  <c r="G71" i="13" s="1"/>
  <c r="O55" i="13"/>
  <c r="S55" i="13" s="1"/>
  <c r="O58" i="13"/>
  <c r="O31" i="13"/>
  <c r="O34" i="13"/>
  <c r="G36" i="13"/>
  <c r="O37" i="13"/>
  <c r="O40" i="13"/>
  <c r="G42" i="13"/>
  <c r="O52" i="13"/>
  <c r="S52" i="13" s="1"/>
  <c r="D73" i="13"/>
  <c r="G73" i="13" s="1"/>
  <c r="D25" i="109"/>
  <c r="J27" i="13"/>
  <c r="G30" i="13"/>
  <c r="G33" i="13"/>
  <c r="J45" i="13"/>
  <c r="J57" i="13"/>
  <c r="O60" i="13"/>
  <c r="D68" i="13"/>
  <c r="D31" i="115"/>
  <c r="N31" i="115" s="1"/>
  <c r="D35" i="120"/>
  <c r="J33" i="13"/>
  <c r="J39" i="13"/>
  <c r="L39" i="13" s="1"/>
  <c r="J51" i="13"/>
  <c r="V34" i="42"/>
  <c r="W34" i="42" s="1"/>
  <c r="T45" i="42"/>
  <c r="V45" i="42" s="1"/>
  <c r="W45" i="42" s="1"/>
  <c r="T21" i="42"/>
  <c r="J49" i="42"/>
  <c r="J27" i="42"/>
  <c r="L27" i="42" s="1"/>
  <c r="T41" i="42"/>
  <c r="V41" i="42" s="1"/>
  <c r="W41" i="42" s="1"/>
  <c r="T36" i="42"/>
  <c r="Y16" i="42"/>
  <c r="Y26" i="42"/>
  <c r="G33" i="42"/>
  <c r="G49" i="42"/>
  <c r="Q55" i="42"/>
  <c r="O55" i="42"/>
  <c r="Y18" i="42"/>
  <c r="O35" i="42"/>
  <c r="S35" i="42" s="1"/>
  <c r="Z36" i="42"/>
  <c r="J50" i="42"/>
  <c r="D52" i="42"/>
  <c r="G52" i="42" s="1"/>
  <c r="J55" i="42"/>
  <c r="D57" i="42"/>
  <c r="J57" i="42" s="1"/>
  <c r="D45" i="120"/>
  <c r="N45" i="120" s="1"/>
  <c r="O17" i="42"/>
  <c r="O38" i="42"/>
  <c r="S38" i="42" s="1"/>
  <c r="Z39" i="42"/>
  <c r="J44" i="42"/>
  <c r="Q17" i="42"/>
  <c r="O41" i="42"/>
  <c r="O47" i="42"/>
  <c r="S47" i="42" s="1"/>
  <c r="Z48" i="42"/>
  <c r="Y14" i="42"/>
  <c r="Z20" i="42"/>
  <c r="J25" i="42"/>
  <c r="O31" i="42"/>
  <c r="S31" i="42" s="1"/>
  <c r="Y42" i="42"/>
  <c r="O50" i="42"/>
  <c r="J52" i="42"/>
  <c r="Z53" i="42"/>
  <c r="D49" i="115"/>
  <c r="N49" i="115" s="1"/>
  <c r="G30" i="42"/>
  <c r="Z42" i="42"/>
  <c r="D54" i="42"/>
  <c r="G24" i="42"/>
  <c r="O25" i="42"/>
  <c r="T33" i="42"/>
  <c r="V33" i="42" s="1"/>
  <c r="W33" i="42" s="1"/>
  <c r="Y38" i="42"/>
  <c r="G43" i="42"/>
  <c r="Z47" i="42"/>
  <c r="D56" i="42"/>
  <c r="J56" i="42" s="1"/>
  <c r="D45" i="116"/>
  <c r="N45" i="116" s="1"/>
  <c r="J15" i="42"/>
  <c r="G18" i="42"/>
  <c r="J21" i="42"/>
  <c r="J24" i="42"/>
  <c r="S40" i="42"/>
  <c r="J43" i="42"/>
  <c r="F21" i="1"/>
  <c r="J18" i="42"/>
  <c r="J36" i="42"/>
  <c r="G39" i="42"/>
  <c r="G48" i="42"/>
  <c r="G51" i="42"/>
  <c r="D40" i="117"/>
  <c r="N40" i="117" s="1"/>
  <c r="J51" i="42"/>
  <c r="D53" i="42"/>
  <c r="M59" i="42"/>
  <c r="O21" i="42"/>
  <c r="S21" i="42" s="1"/>
  <c r="O24" i="42"/>
  <c r="S24" i="42" s="1"/>
  <c r="Z34" i="42"/>
  <c r="O43" i="42"/>
  <c r="S43" i="42" s="1"/>
  <c r="T21" i="1"/>
  <c r="T14" i="42"/>
  <c r="O18" i="42"/>
  <c r="S18" i="42" s="1"/>
  <c r="J29" i="42"/>
  <c r="J32" i="42"/>
  <c r="O36" i="42"/>
  <c r="S36" i="42" s="1"/>
  <c r="G17" i="42"/>
  <c r="O27" i="42"/>
  <c r="S27" i="42" s="1"/>
  <c r="J23" i="42"/>
  <c r="Z30" i="42"/>
  <c r="O39" i="42"/>
  <c r="S39" i="42" s="1"/>
  <c r="G41" i="42"/>
  <c r="O45" i="42"/>
  <c r="O48" i="42"/>
  <c r="S48" i="42" s="1"/>
  <c r="Z12" i="42"/>
  <c r="O14" i="42"/>
  <c r="T26" i="42"/>
  <c r="V26" i="42" s="1"/>
  <c r="W26" i="42" s="1"/>
  <c r="O29" i="42"/>
  <c r="S29" i="42" s="1"/>
  <c r="Z33" i="42"/>
  <c r="T38" i="42"/>
  <c r="V38" i="42" s="1"/>
  <c r="W38" i="42" s="1"/>
  <c r="G47" i="42"/>
  <c r="Z24" i="42"/>
  <c r="C61" i="42"/>
  <c r="O158" i="38"/>
  <c r="G85" i="38"/>
  <c r="J40" i="38"/>
  <c r="J61" i="38"/>
  <c r="Q15" i="38"/>
  <c r="S15" i="38" s="1"/>
  <c r="G150" i="38"/>
  <c r="J16" i="38"/>
  <c r="J158" i="38"/>
  <c r="Q44" i="38"/>
  <c r="Q150" i="38"/>
  <c r="J18" i="38"/>
  <c r="G120" i="38"/>
  <c r="O171" i="38"/>
  <c r="G102" i="38"/>
  <c r="G84" i="38"/>
  <c r="T12" i="38"/>
  <c r="J113" i="38"/>
  <c r="O26" i="38"/>
  <c r="J37" i="38"/>
  <c r="O84" i="38"/>
  <c r="J45" i="38"/>
  <c r="L45" i="38" s="1"/>
  <c r="J95" i="38"/>
  <c r="J126" i="38"/>
  <c r="O165" i="38"/>
  <c r="D17" i="126"/>
  <c r="N17" i="126" s="1"/>
  <c r="T15" i="38"/>
  <c r="G35" i="38"/>
  <c r="O139" i="38"/>
  <c r="J150" i="38"/>
  <c r="G158" i="38"/>
  <c r="O45" i="38"/>
  <c r="O95" i="38"/>
  <c r="G171" i="38"/>
  <c r="G41" i="38"/>
  <c r="G46" i="38"/>
  <c r="J117" i="38"/>
  <c r="Q124" i="38"/>
  <c r="G143" i="38"/>
  <c r="D21" i="99"/>
  <c r="J20" i="38"/>
  <c r="J41" i="38"/>
  <c r="J46" i="38"/>
  <c r="J143" i="38"/>
  <c r="J33" i="38"/>
  <c r="Q55" i="38"/>
  <c r="J84" i="38"/>
  <c r="J157" i="38"/>
  <c r="O14" i="38"/>
  <c r="S14" i="38" s="1"/>
  <c r="O18" i="38"/>
  <c r="G23" i="38"/>
  <c r="J58" i="38"/>
  <c r="G79" i="38"/>
  <c r="G107" i="38"/>
  <c r="J23" i="38"/>
  <c r="J79" i="38"/>
  <c r="G31" i="38"/>
  <c r="Q48" i="38"/>
  <c r="G61" i="38"/>
  <c r="O152" i="38"/>
  <c r="J165" i="38"/>
  <c r="J44" i="38"/>
  <c r="Q58" i="38"/>
  <c r="O122" i="38"/>
  <c r="O102" i="38"/>
  <c r="G148" i="38"/>
  <c r="G163" i="38"/>
  <c r="O46" i="38"/>
  <c r="O115" i="38"/>
  <c r="G24" i="38"/>
  <c r="G29" i="38"/>
  <c r="O39" i="38"/>
  <c r="Q17" i="38"/>
  <c r="G32" i="38"/>
  <c r="Q148" i="38"/>
  <c r="O163" i="38"/>
  <c r="G88" i="38"/>
  <c r="J166" i="38"/>
  <c r="Q24" i="38"/>
  <c r="Q37" i="38"/>
  <c r="G40" i="38"/>
  <c r="O75" i="38"/>
  <c r="O93" i="38"/>
  <c r="Q103" i="38"/>
  <c r="Q146" i="38"/>
  <c r="O173" i="38"/>
  <c r="O57" i="38"/>
  <c r="J91" i="38"/>
  <c r="O141" i="38"/>
  <c r="G56" i="38"/>
  <c r="G30" i="38"/>
  <c r="J35" i="38"/>
  <c r="J42" i="38"/>
  <c r="J56" i="38"/>
  <c r="G70" i="38"/>
  <c r="J125" i="38"/>
  <c r="G42" i="38"/>
  <c r="J30" i="38"/>
  <c r="J68" i="38"/>
  <c r="J70" i="38"/>
  <c r="J77" i="38"/>
  <c r="J89" i="38"/>
  <c r="Q91" i="38"/>
  <c r="G135" i="38"/>
  <c r="G168" i="38"/>
  <c r="G170" i="38"/>
  <c r="J82" i="38"/>
  <c r="J135" i="38"/>
  <c r="J156" i="38"/>
  <c r="J170" i="38"/>
  <c r="O35" i="38"/>
  <c r="O42" i="38"/>
  <c r="G47" i="38"/>
  <c r="G52" i="38"/>
  <c r="O56" i="38"/>
  <c r="O125" i="38"/>
  <c r="O137" i="38"/>
  <c r="Q144" i="38"/>
  <c r="G28" i="38"/>
  <c r="Q35" i="38"/>
  <c r="G38" i="38"/>
  <c r="J47" i="38"/>
  <c r="Q68" i="38"/>
  <c r="O70" i="38"/>
  <c r="O77" i="38"/>
  <c r="G87" i="38"/>
  <c r="Q89" i="38"/>
  <c r="G104" i="38"/>
  <c r="G128" i="38"/>
  <c r="G133" i="38"/>
  <c r="J13" i="38"/>
  <c r="G21" i="38"/>
  <c r="J28" i="38"/>
  <c r="J38" i="38"/>
  <c r="G45" i="38"/>
  <c r="J59" i="38"/>
  <c r="J64" i="38"/>
  <c r="J73" i="38"/>
  <c r="Q82" i="38"/>
  <c r="O135" i="38"/>
  <c r="Q161" i="38"/>
  <c r="Q168" i="38"/>
  <c r="S168" i="38" s="1"/>
  <c r="J15" i="38"/>
  <c r="J17" i="38"/>
  <c r="J21" i="38"/>
  <c r="G26" i="38"/>
  <c r="Q33" i="38"/>
  <c r="O40" i="38"/>
  <c r="G57" i="38"/>
  <c r="O66" i="38"/>
  <c r="J104" i="38"/>
  <c r="J128" i="38"/>
  <c r="O142" i="38"/>
  <c r="J159" i="38"/>
  <c r="J26" i="38"/>
  <c r="Q47" i="38"/>
  <c r="G50" i="38"/>
  <c r="G55" i="38"/>
  <c r="J57" i="38"/>
  <c r="G69" i="38"/>
  <c r="G100" i="38"/>
  <c r="Q109" i="38"/>
  <c r="G117" i="38"/>
  <c r="O154" i="38"/>
  <c r="O38" i="38"/>
  <c r="J50" i="38"/>
  <c r="J55" i="38"/>
  <c r="Q59" i="38"/>
  <c r="O64" i="38"/>
  <c r="J69" i="38"/>
  <c r="O73" i="38"/>
  <c r="Q80" i="38"/>
  <c r="G95" i="38"/>
  <c r="Q133" i="38"/>
  <c r="J29" i="38"/>
  <c r="G39" i="38"/>
  <c r="J48" i="38"/>
  <c r="O69" i="38"/>
  <c r="O100" i="38"/>
  <c r="J115" i="38"/>
  <c r="L115" i="38" s="1"/>
  <c r="J120" i="38"/>
  <c r="Q131" i="38"/>
  <c r="G141" i="38"/>
  <c r="G160" i="38"/>
  <c r="O164" i="38"/>
  <c r="G167" i="38"/>
  <c r="G22" i="38"/>
  <c r="J39" i="38"/>
  <c r="G60" i="38"/>
  <c r="J98" i="38"/>
  <c r="J129" i="38"/>
  <c r="J141" i="38"/>
  <c r="J167" i="38"/>
  <c r="J22" i="38"/>
  <c r="G44" i="38"/>
  <c r="G58" i="38"/>
  <c r="J60" i="38"/>
  <c r="L60" i="38" s="1"/>
  <c r="G72" i="38"/>
  <c r="T169" i="38"/>
  <c r="G156" i="38"/>
  <c r="G126" i="38"/>
  <c r="L126" i="38" s="1"/>
  <c r="G86" i="38"/>
  <c r="G152" i="38"/>
  <c r="G64" i="38"/>
  <c r="G111" i="38"/>
  <c r="G97" i="38"/>
  <c r="G106" i="38"/>
  <c r="G130" i="38"/>
  <c r="G145" i="38"/>
  <c r="O21" i="38"/>
  <c r="G25" i="38"/>
  <c r="G34" i="38"/>
  <c r="G43" i="38"/>
  <c r="G63" i="38"/>
  <c r="J72" i="38"/>
  <c r="G81" i="38"/>
  <c r="Q86" i="38"/>
  <c r="J88" i="38"/>
  <c r="G90" i="38"/>
  <c r="J97" i="38"/>
  <c r="G99" i="38"/>
  <c r="Q102" i="38"/>
  <c r="J106" i="38"/>
  <c r="G108" i="38"/>
  <c r="Q111" i="38"/>
  <c r="O113" i="38"/>
  <c r="G119" i="38"/>
  <c r="J130" i="38"/>
  <c r="L130" i="38" s="1"/>
  <c r="G132" i="38"/>
  <c r="L132" i="38" s="1"/>
  <c r="G134" i="38"/>
  <c r="J145" i="38"/>
  <c r="G147" i="38"/>
  <c r="G162" i="38"/>
  <c r="G179" i="38"/>
  <c r="G181" i="38"/>
  <c r="J25" i="38"/>
  <c r="O28" i="38"/>
  <c r="J32" i="38"/>
  <c r="J34" i="38"/>
  <c r="J43" i="38"/>
  <c r="J52" i="38"/>
  <c r="G54" i="38"/>
  <c r="G74" i="38"/>
  <c r="J81" i="38"/>
  <c r="G83" i="38"/>
  <c r="J90" i="38"/>
  <c r="G92" i="38"/>
  <c r="G101" i="38"/>
  <c r="J108" i="38"/>
  <c r="G110" i="38"/>
  <c r="J119" i="38"/>
  <c r="G121" i="38"/>
  <c r="G123" i="38"/>
  <c r="Q126" i="38"/>
  <c r="J132" i="38"/>
  <c r="J134" i="38"/>
  <c r="G149" i="38"/>
  <c r="Q156" i="38"/>
  <c r="J160" i="38"/>
  <c r="G169" i="38"/>
  <c r="J179" i="38"/>
  <c r="J181" i="38"/>
  <c r="D44" i="118"/>
  <c r="N44" i="118" s="1"/>
  <c r="O16" i="38"/>
  <c r="S16" i="38" s="1"/>
  <c r="O23" i="38"/>
  <c r="G27" i="38"/>
  <c r="O30" i="38"/>
  <c r="O50" i="38"/>
  <c r="J54" i="38"/>
  <c r="O61" i="38"/>
  <c r="J63" i="38"/>
  <c r="G65" i="38"/>
  <c r="J74" i="38"/>
  <c r="G76" i="38"/>
  <c r="O79" i="38"/>
  <c r="J83" i="38"/>
  <c r="J99" i="38"/>
  <c r="O104" i="38"/>
  <c r="O117" i="38"/>
  <c r="J121" i="38"/>
  <c r="J123" i="38"/>
  <c r="G125" i="38"/>
  <c r="G136" i="38"/>
  <c r="G138" i="38"/>
  <c r="O143" i="38"/>
  <c r="J147" i="38"/>
  <c r="J149" i="38"/>
  <c r="G151" i="38"/>
  <c r="J162" i="38"/>
  <c r="G164" i="38"/>
  <c r="O167" i="38"/>
  <c r="O170" i="38"/>
  <c r="S170" i="38" s="1"/>
  <c r="G172" i="38"/>
  <c r="D174" i="38"/>
  <c r="D31" i="110"/>
  <c r="N31" i="110" s="1"/>
  <c r="G36" i="38"/>
  <c r="O41" i="38"/>
  <c r="J65" i="38"/>
  <c r="G67" i="38"/>
  <c r="O72" i="38"/>
  <c r="J85" i="38"/>
  <c r="O88" i="38"/>
  <c r="J92" i="38"/>
  <c r="G94" i="38"/>
  <c r="O97" i="38"/>
  <c r="J101" i="38"/>
  <c r="O106" i="38"/>
  <c r="J110" i="38"/>
  <c r="O128" i="38"/>
  <c r="O130" i="38"/>
  <c r="J136" i="38"/>
  <c r="J138" i="38"/>
  <c r="G140" i="38"/>
  <c r="O145" i="38"/>
  <c r="J151" i="38"/>
  <c r="G153" i="38"/>
  <c r="G155" i="38"/>
  <c r="J169" i="38"/>
  <c r="D37" i="120"/>
  <c r="O13" i="38"/>
  <c r="S13" i="38" s="1"/>
  <c r="O25" i="38"/>
  <c r="J27" i="38"/>
  <c r="O32" i="38"/>
  <c r="O34" i="38"/>
  <c r="J36" i="38"/>
  <c r="O43" i="38"/>
  <c r="O52" i="38"/>
  <c r="J76" i="38"/>
  <c r="G78" i="38"/>
  <c r="O81" i="38"/>
  <c r="O90" i="38"/>
  <c r="G103" i="38"/>
  <c r="O108" i="38"/>
  <c r="G112" i="38"/>
  <c r="G114" i="38"/>
  <c r="O119" i="38"/>
  <c r="O132" i="38"/>
  <c r="O134" i="38"/>
  <c r="J140" i="38"/>
  <c r="J153" i="38"/>
  <c r="J155" i="38"/>
  <c r="L155" i="38" s="1"/>
  <c r="G157" i="38"/>
  <c r="O160" i="38"/>
  <c r="J164" i="38"/>
  <c r="G166" i="38"/>
  <c r="J172" i="38"/>
  <c r="D176" i="38"/>
  <c r="J176" i="38" s="1"/>
  <c r="O179" i="38"/>
  <c r="O181" i="38"/>
  <c r="C186" i="38"/>
  <c r="S18" i="38"/>
  <c r="O54" i="38"/>
  <c r="O63" i="38"/>
  <c r="J67" i="38"/>
  <c r="O74" i="38"/>
  <c r="O83" i="38"/>
  <c r="J94" i="38"/>
  <c r="L94" i="38" s="1"/>
  <c r="O99" i="38"/>
  <c r="J103" i="38"/>
  <c r="J112" i="38"/>
  <c r="J114" i="38"/>
  <c r="O121" i="38"/>
  <c r="O123" i="38"/>
  <c r="G127" i="38"/>
  <c r="G142" i="38"/>
  <c r="O147" i="38"/>
  <c r="O149" i="38"/>
  <c r="O162" i="38"/>
  <c r="D178" i="38"/>
  <c r="J178" i="38" s="1"/>
  <c r="G49" i="38"/>
  <c r="O65" i="38"/>
  <c r="G71" i="38"/>
  <c r="J78" i="38"/>
  <c r="O85" i="38"/>
  <c r="J87" i="38"/>
  <c r="L87" i="38" s="1"/>
  <c r="O92" i="38"/>
  <c r="G96" i="38"/>
  <c r="O101" i="38"/>
  <c r="G105" i="38"/>
  <c r="O110" i="38"/>
  <c r="G116" i="38"/>
  <c r="J127" i="38"/>
  <c r="O136" i="38"/>
  <c r="O138" i="38"/>
  <c r="J142" i="38"/>
  <c r="O151" i="38"/>
  <c r="G159" i="38"/>
  <c r="O169" i="38"/>
  <c r="S169" i="38" s="1"/>
  <c r="J12" i="38"/>
  <c r="O20" i="38"/>
  <c r="O27" i="38"/>
  <c r="O36" i="38"/>
  <c r="J49" i="38"/>
  <c r="G51" i="38"/>
  <c r="G62" i="38"/>
  <c r="J71" i="38"/>
  <c r="G73" i="38"/>
  <c r="O76" i="38"/>
  <c r="G80" i="38"/>
  <c r="G89" i="38"/>
  <c r="G98" i="38"/>
  <c r="J116" i="38"/>
  <c r="G118" i="38"/>
  <c r="G129" i="38"/>
  <c r="O140" i="38"/>
  <c r="G144" i="38"/>
  <c r="G146" i="38"/>
  <c r="O153" i="38"/>
  <c r="O155" i="38"/>
  <c r="O172" i="38"/>
  <c r="D180" i="38"/>
  <c r="G180" i="38" s="1"/>
  <c r="D182" i="38"/>
  <c r="D44" i="115"/>
  <c r="N44" i="115" s="1"/>
  <c r="T17" i="38"/>
  <c r="J31" i="38"/>
  <c r="G33" i="38"/>
  <c r="J51" i="38"/>
  <c r="G53" i="38"/>
  <c r="L53" i="38" s="1"/>
  <c r="J62" i="38"/>
  <c r="O67" i="38"/>
  <c r="G82" i="38"/>
  <c r="G91" i="38"/>
  <c r="O94" i="38"/>
  <c r="J96" i="38"/>
  <c r="J105" i="38"/>
  <c r="J107" i="38"/>
  <c r="G109" i="38"/>
  <c r="O112" i="38"/>
  <c r="O114" i="38"/>
  <c r="J118" i="38"/>
  <c r="G131" i="38"/>
  <c r="J144" i="38"/>
  <c r="J146" i="38"/>
  <c r="O157" i="38"/>
  <c r="G161" i="38"/>
  <c r="O166" i="38"/>
  <c r="J168" i="38"/>
  <c r="L168" i="38" s="1"/>
  <c r="J24" i="38"/>
  <c r="O29" i="38"/>
  <c r="O60" i="38"/>
  <c r="G75" i="38"/>
  <c r="O78" i="38"/>
  <c r="J80" i="38"/>
  <c r="O87" i="38"/>
  <c r="J109" i="38"/>
  <c r="G122" i="38"/>
  <c r="O127" i="38"/>
  <c r="J131" i="38"/>
  <c r="J133" i="38"/>
  <c r="J161" i="38"/>
  <c r="D37" i="116"/>
  <c r="N37" i="116" s="1"/>
  <c r="O12" i="38"/>
  <c r="S12" i="38" s="1"/>
  <c r="O22" i="38"/>
  <c r="O49" i="38"/>
  <c r="G66" i="38"/>
  <c r="O71" i="38"/>
  <c r="J75" i="38"/>
  <c r="G93" i="38"/>
  <c r="J100" i="38"/>
  <c r="O116" i="38"/>
  <c r="J122" i="38"/>
  <c r="G137" i="38"/>
  <c r="G139" i="38"/>
  <c r="O159" i="38"/>
  <c r="D39" i="109"/>
  <c r="J14" i="38"/>
  <c r="J19" i="38"/>
  <c r="O31" i="38"/>
  <c r="G37" i="38"/>
  <c r="O51" i="38"/>
  <c r="O62" i="38"/>
  <c r="J66" i="38"/>
  <c r="G77" i="38"/>
  <c r="J93" i="38"/>
  <c r="O96" i="38"/>
  <c r="O98" i="38"/>
  <c r="O105" i="38"/>
  <c r="O107" i="38"/>
  <c r="O118" i="38"/>
  <c r="O129" i="38"/>
  <c r="J137" i="38"/>
  <c r="J139" i="38"/>
  <c r="G154" i="38"/>
  <c r="J163" i="38"/>
  <c r="G165" i="38"/>
  <c r="L165" i="38" s="1"/>
  <c r="G173" i="38"/>
  <c r="D175" i="38"/>
  <c r="J175" i="38" s="1"/>
  <c r="F48" i="1"/>
  <c r="G59" i="38"/>
  <c r="G68" i="38"/>
  <c r="J86" i="38"/>
  <c r="J102" i="38"/>
  <c r="L102" i="38" s="1"/>
  <c r="J111" i="38"/>
  <c r="L111" i="38" s="1"/>
  <c r="G113" i="38"/>
  <c r="J152" i="38"/>
  <c r="J154" i="38"/>
  <c r="J173" i="38"/>
  <c r="D177" i="38"/>
  <c r="J177" i="38" s="1"/>
  <c r="D35" i="117"/>
  <c r="N35" i="117" s="1"/>
  <c r="T90" i="80"/>
  <c r="O68" i="80"/>
  <c r="S68" i="80" s="1"/>
  <c r="G17" i="80"/>
  <c r="J48" i="80"/>
  <c r="J64" i="80"/>
  <c r="O79" i="80"/>
  <c r="J46" i="80"/>
  <c r="J84" i="80"/>
  <c r="O46" i="80"/>
  <c r="S46" i="80" s="1"/>
  <c r="O33" i="80"/>
  <c r="O67" i="80"/>
  <c r="S67" i="80" s="1"/>
  <c r="G16" i="80"/>
  <c r="O86" i="80"/>
  <c r="S86" i="80" s="1"/>
  <c r="O84" i="80"/>
  <c r="S84" i="80" s="1"/>
  <c r="G56" i="80"/>
  <c r="G47" i="80"/>
  <c r="O38" i="80"/>
  <c r="S38" i="80" s="1"/>
  <c r="G86" i="80"/>
  <c r="J86" i="80"/>
  <c r="J29" i="80"/>
  <c r="J80" i="80"/>
  <c r="S78" i="80"/>
  <c r="S80" i="80"/>
  <c r="G23" i="80"/>
  <c r="G14" i="80"/>
  <c r="J23" i="80"/>
  <c r="G83" i="80"/>
  <c r="J28" i="80"/>
  <c r="F13" i="1"/>
  <c r="J13" i="1"/>
  <c r="O35" i="80"/>
  <c r="S35" i="80" s="1"/>
  <c r="J22" i="80"/>
  <c r="G44" i="80"/>
  <c r="G57" i="80"/>
  <c r="J55" i="80"/>
  <c r="J57" i="80"/>
  <c r="G91" i="80"/>
  <c r="G42" i="80"/>
  <c r="O48" i="80"/>
  <c r="J91" i="80"/>
  <c r="O22" i="80"/>
  <c r="S22" i="80" s="1"/>
  <c r="G40" i="80"/>
  <c r="J42" i="80"/>
  <c r="J40" i="80"/>
  <c r="S57" i="80"/>
  <c r="S59" i="80"/>
  <c r="G87" i="80"/>
  <c r="G58" i="80"/>
  <c r="J30" i="80"/>
  <c r="O34" i="80"/>
  <c r="O36" i="80"/>
  <c r="S36" i="80" s="1"/>
  <c r="J56" i="80"/>
  <c r="J58" i="80"/>
  <c r="V90" i="80"/>
  <c r="W90" i="80" s="1"/>
  <c r="G41" i="80"/>
  <c r="J52" i="80"/>
  <c r="O56" i="80"/>
  <c r="O58" i="80"/>
  <c r="S58" i="80" s="1"/>
  <c r="J67" i="80"/>
  <c r="J73" i="80"/>
  <c r="G84" i="80"/>
  <c r="J26" i="80"/>
  <c r="G35" i="80"/>
  <c r="J39" i="80"/>
  <c r="G46" i="80"/>
  <c r="S14" i="80"/>
  <c r="J62" i="80"/>
  <c r="J66" i="80"/>
  <c r="J74" i="80"/>
  <c r="J76" i="80"/>
  <c r="J19" i="80"/>
  <c r="O29" i="80"/>
  <c r="S29" i="80" s="1"/>
  <c r="S31" i="80"/>
  <c r="J44" i="80"/>
  <c r="O60" i="80"/>
  <c r="S60" i="80" s="1"/>
  <c r="O62" i="80"/>
  <c r="S62" i="80" s="1"/>
  <c r="O66" i="80"/>
  <c r="O74" i="80"/>
  <c r="S74" i="80" s="1"/>
  <c r="D24" i="126"/>
  <c r="O50" i="80"/>
  <c r="S50" i="80" s="1"/>
  <c r="J15" i="80"/>
  <c r="J17" i="80"/>
  <c r="L17" i="80" s="1"/>
  <c r="O21" i="80"/>
  <c r="O91" i="80"/>
  <c r="O19" i="80"/>
  <c r="S19" i="80" s="1"/>
  <c r="G34" i="80"/>
  <c r="G36" i="80"/>
  <c r="J38" i="80"/>
  <c r="G85" i="80"/>
  <c r="J87" i="80"/>
  <c r="G32" i="80"/>
  <c r="J34" i="80"/>
  <c r="G53" i="80"/>
  <c r="J59" i="80"/>
  <c r="G63" i="80"/>
  <c r="G65" i="80"/>
  <c r="G75" i="80"/>
  <c r="J81" i="80"/>
  <c r="G26" i="80"/>
  <c r="J32" i="80"/>
  <c r="J61" i="80"/>
  <c r="J63" i="80"/>
  <c r="J65" i="80"/>
  <c r="G67" i="80"/>
  <c r="J75" i="80"/>
  <c r="J24" i="80"/>
  <c r="G43" i="80"/>
  <c r="O61" i="80"/>
  <c r="S61" i="80" s="1"/>
  <c r="O63" i="80"/>
  <c r="S63" i="80" s="1"/>
  <c r="S65" i="80"/>
  <c r="O75" i="80"/>
  <c r="S75" i="80" s="1"/>
  <c r="D13" i="99"/>
  <c r="N13" i="99" s="1"/>
  <c r="G24" i="80"/>
  <c r="O26" i="80"/>
  <c r="S26" i="80" s="1"/>
  <c r="S51" i="80"/>
  <c r="S82" i="80"/>
  <c r="J14" i="80"/>
  <c r="J41" i="80"/>
  <c r="O45" i="80"/>
  <c r="S45" i="80" s="1"/>
  <c r="G78" i="80"/>
  <c r="G80" i="80"/>
  <c r="G82" i="80"/>
  <c r="J16" i="80"/>
  <c r="J78" i="80"/>
  <c r="J82" i="80"/>
  <c r="J88" i="80"/>
  <c r="J12" i="80"/>
  <c r="G29" i="80"/>
  <c r="L29" i="80" s="1"/>
  <c r="G66" i="80"/>
  <c r="L66" i="80" s="1"/>
  <c r="G76" i="80"/>
  <c r="G30" i="80"/>
  <c r="J35" i="80"/>
  <c r="G52" i="80"/>
  <c r="G81" i="80"/>
  <c r="G13" i="80"/>
  <c r="G18" i="80"/>
  <c r="G25" i="80"/>
  <c r="O28" i="80"/>
  <c r="G37" i="80"/>
  <c r="J47" i="80"/>
  <c r="G54" i="80"/>
  <c r="G64" i="80"/>
  <c r="L64" i="80" s="1"/>
  <c r="D37" i="117"/>
  <c r="N37" i="117" s="1"/>
  <c r="D30" i="116"/>
  <c r="N30" i="116" s="1"/>
  <c r="D11" i="44"/>
  <c r="J13" i="80"/>
  <c r="J18" i="80"/>
  <c r="J25" i="80"/>
  <c r="J37" i="80"/>
  <c r="J54" i="80"/>
  <c r="O16" i="80"/>
  <c r="G20" i="80"/>
  <c r="O23" i="80"/>
  <c r="G27" i="80"/>
  <c r="G39" i="80"/>
  <c r="O42" i="80"/>
  <c r="S42" i="80" s="1"/>
  <c r="G49" i="80"/>
  <c r="O52" i="80"/>
  <c r="S52" i="80" s="1"/>
  <c r="G73" i="80"/>
  <c r="O81" i="80"/>
  <c r="J83" i="80"/>
  <c r="G90" i="80"/>
  <c r="AB24" i="126"/>
  <c r="J20" i="80"/>
  <c r="J27" i="80"/>
  <c r="O30" i="80"/>
  <c r="O47" i="80"/>
  <c r="S47" i="80" s="1"/>
  <c r="J49" i="80"/>
  <c r="G61" i="80"/>
  <c r="O71" i="80"/>
  <c r="O76" i="80"/>
  <c r="S76" i="80" s="1"/>
  <c r="O88" i="80"/>
  <c r="J90" i="80"/>
  <c r="T13" i="1"/>
  <c r="O13" i="80"/>
  <c r="S13" i="80" s="1"/>
  <c r="G15" i="80"/>
  <c r="O18" i="80"/>
  <c r="S18" i="80" s="1"/>
  <c r="G22" i="80"/>
  <c r="O25" i="80"/>
  <c r="S25" i="80" s="1"/>
  <c r="O37" i="80"/>
  <c r="O54" i="80"/>
  <c r="S54" i="80" s="1"/>
  <c r="D93" i="80"/>
  <c r="G51" i="80"/>
  <c r="O64" i="80"/>
  <c r="S64" i="80" s="1"/>
  <c r="G68" i="80"/>
  <c r="O83" i="80"/>
  <c r="S83" i="80" s="1"/>
  <c r="J85" i="80"/>
  <c r="D36" i="118"/>
  <c r="N36" i="118" s="1"/>
  <c r="G12" i="80"/>
  <c r="O20" i="80"/>
  <c r="S20" i="80" s="1"/>
  <c r="O27" i="80"/>
  <c r="O32" i="80"/>
  <c r="O44" i="80"/>
  <c r="S44" i="80" s="1"/>
  <c r="O49" i="80"/>
  <c r="S49" i="80" s="1"/>
  <c r="O90" i="80"/>
  <c r="S90" i="80" s="1"/>
  <c r="D14" i="110"/>
  <c r="N14" i="110" s="1"/>
  <c r="J36" i="80"/>
  <c r="O39" i="80"/>
  <c r="S39" i="80" s="1"/>
  <c r="O73" i="80"/>
  <c r="S73" i="80" s="1"/>
  <c r="G31" i="80"/>
  <c r="S34" i="80"/>
  <c r="J43" i="80"/>
  <c r="G48" i="80"/>
  <c r="L48" i="80" s="1"/>
  <c r="J53" i="80"/>
  <c r="G60" i="80"/>
  <c r="G72" i="80"/>
  <c r="G77" i="80"/>
  <c r="O85" i="80"/>
  <c r="S85" i="80" s="1"/>
  <c r="G89" i="80"/>
  <c r="J31" i="80"/>
  <c r="G38" i="80"/>
  <c r="G55" i="80"/>
  <c r="J77" i="80"/>
  <c r="D36" i="115"/>
  <c r="N36" i="115" s="1"/>
  <c r="D30" i="120"/>
  <c r="M93" i="80"/>
  <c r="S87" i="80"/>
  <c r="J89" i="80"/>
  <c r="O12" i="80"/>
  <c r="O17" i="80"/>
  <c r="S17" i="80" s="1"/>
  <c r="G21" i="80"/>
  <c r="O24" i="80"/>
  <c r="S24" i="80" s="1"/>
  <c r="G28" i="80"/>
  <c r="G33" i="80"/>
  <c r="O43" i="80"/>
  <c r="S43" i="80" s="1"/>
  <c r="G45" i="80"/>
  <c r="G50" i="80"/>
  <c r="O53" i="80"/>
  <c r="S53" i="80" s="1"/>
  <c r="G79" i="80"/>
  <c r="J21" i="80"/>
  <c r="J33" i="80"/>
  <c r="J45" i="80"/>
  <c r="J50" i="80"/>
  <c r="G62" i="80"/>
  <c r="O72" i="80"/>
  <c r="S72" i="80" s="1"/>
  <c r="G74" i="80"/>
  <c r="O77" i="80"/>
  <c r="S77" i="80" s="1"/>
  <c r="J79" i="80"/>
  <c r="S33" i="10"/>
  <c r="N22" i="125"/>
  <c r="T22" i="10"/>
  <c r="T35" i="10"/>
  <c r="V35" i="10" s="1"/>
  <c r="W35" i="10" s="1"/>
  <c r="T21" i="10"/>
  <c r="V21" i="10" s="1"/>
  <c r="W21" i="10" s="1"/>
  <c r="J37" i="10"/>
  <c r="L39" i="10"/>
  <c r="J17" i="10"/>
  <c r="J44" i="10"/>
  <c r="T23" i="10"/>
  <c r="J50" i="10"/>
  <c r="T18" i="10"/>
  <c r="T36" i="10"/>
  <c r="G14" i="10"/>
  <c r="N28" i="117"/>
  <c r="S25" i="10"/>
  <c r="S35" i="10"/>
  <c r="S12" i="10"/>
  <c r="Q17" i="10"/>
  <c r="S17" i="10" s="1"/>
  <c r="O32" i="10"/>
  <c r="S32" i="10" s="1"/>
  <c r="Q44" i="10"/>
  <c r="O48" i="10"/>
  <c r="D56" i="10"/>
  <c r="J56" i="10" s="1"/>
  <c r="D12" i="120"/>
  <c r="N12" i="120" s="1"/>
  <c r="J29" i="10"/>
  <c r="J34" i="10"/>
  <c r="O37" i="10"/>
  <c r="O50" i="10"/>
  <c r="J54" i="10"/>
  <c r="L54" i="10" s="1"/>
  <c r="D58" i="10"/>
  <c r="G58" i="10" s="1"/>
  <c r="Q14" i="10"/>
  <c r="S14" i="10" s="1"/>
  <c r="J43" i="10"/>
  <c r="L43" i="10" s="1"/>
  <c r="G45" i="10"/>
  <c r="G47" i="10"/>
  <c r="L47" i="10" s="1"/>
  <c r="O29" i="10"/>
  <c r="S29" i="10" s="1"/>
  <c r="J36" i="10"/>
  <c r="J45" i="10"/>
  <c r="J47" i="10"/>
  <c r="O54" i="10"/>
  <c r="D18" i="44"/>
  <c r="P18" i="44" s="1"/>
  <c r="M60" i="10"/>
  <c r="O16" i="10"/>
  <c r="O24" i="10"/>
  <c r="J26" i="10"/>
  <c r="D12" i="118"/>
  <c r="N12" i="118" s="1"/>
  <c r="O11" i="10"/>
  <c r="Q16" i="10"/>
  <c r="J18" i="10"/>
  <c r="L18" i="10" s="1"/>
  <c r="O31" i="10"/>
  <c r="O43" i="10"/>
  <c r="G53" i="10"/>
  <c r="D26" i="110"/>
  <c r="N26" i="110" s="1"/>
  <c r="T28" i="10"/>
  <c r="V28" i="10" s="1"/>
  <c r="W28" i="10" s="1"/>
  <c r="O36" i="10"/>
  <c r="S36" i="10" s="1"/>
  <c r="O45" i="10"/>
  <c r="O47" i="10"/>
  <c r="D55" i="10"/>
  <c r="O26" i="10"/>
  <c r="L40" i="10"/>
  <c r="N14" i="115"/>
  <c r="S18" i="10"/>
  <c r="G44" i="10"/>
  <c r="G57" i="10"/>
  <c r="J25" i="10"/>
  <c r="T32" i="10"/>
  <c r="V32" i="10" s="1"/>
  <c r="W32" i="10" s="1"/>
  <c r="J57" i="10"/>
  <c r="T20" i="1"/>
  <c r="J12" i="10"/>
  <c r="S28" i="10"/>
  <c r="L37" i="10"/>
  <c r="C62" i="10"/>
  <c r="D12" i="116"/>
  <c r="N12" i="116" s="1"/>
  <c r="T14" i="10"/>
  <c r="O20" i="10"/>
  <c r="S20" i="10" s="1"/>
  <c r="G22" i="10"/>
  <c r="L22" i="10" s="1"/>
  <c r="O30" i="10"/>
  <c r="S30" i="10" s="1"/>
  <c r="O40" i="10"/>
  <c r="G52" i="10"/>
  <c r="T19" i="10"/>
  <c r="V19" i="10" s="1"/>
  <c r="W19" i="10" s="1"/>
  <c r="S39" i="28"/>
  <c r="S13" i="28"/>
  <c r="S35" i="28"/>
  <c r="T28" i="28"/>
  <c r="T19" i="28"/>
  <c r="V19" i="28" s="1"/>
  <c r="W19" i="28" s="1"/>
  <c r="T41" i="28"/>
  <c r="V41" i="28" s="1"/>
  <c r="W41" i="28" s="1"/>
  <c r="T48" i="28"/>
  <c r="V48" i="28" s="1"/>
  <c r="W48" i="28" s="1"/>
  <c r="T31" i="28"/>
  <c r="N16" i="99"/>
  <c r="T44" i="28"/>
  <c r="V44" i="28" s="1"/>
  <c r="W44" i="28" s="1"/>
  <c r="Q17" i="49"/>
  <c r="O17" i="49"/>
  <c r="J17" i="49"/>
  <c r="E13" i="55"/>
  <c r="G45" i="28"/>
  <c r="E17" i="49"/>
  <c r="K17" i="49" s="1"/>
  <c r="G25" i="28"/>
  <c r="C60" i="28"/>
  <c r="L30" i="92" s="1"/>
  <c r="G50" i="28"/>
  <c r="J50" i="28"/>
  <c r="Q50" i="28"/>
  <c r="O50" i="28"/>
  <c r="D18" i="109"/>
  <c r="N18" i="109" s="1"/>
  <c r="J12" i="28"/>
  <c r="J25" i="28"/>
  <c r="T36" i="28"/>
  <c r="V36" i="28" s="1"/>
  <c r="W36" i="28" s="1"/>
  <c r="Q37" i="28"/>
  <c r="S37" i="28" s="1"/>
  <c r="D47" i="28"/>
  <c r="J47" i="28" s="1"/>
  <c r="O48" i="28"/>
  <c r="S48" i="28" s="1"/>
  <c r="F37" i="1"/>
  <c r="N14" i="116"/>
  <c r="O18" i="28"/>
  <c r="S18" i="28" s="1"/>
  <c r="O28" i="28"/>
  <c r="S28" i="28" s="1"/>
  <c r="T33" i="28"/>
  <c r="V33" i="28" s="1"/>
  <c r="W33" i="28" s="1"/>
  <c r="O45" i="28"/>
  <c r="D14" i="120"/>
  <c r="N14" i="120" s="1"/>
  <c r="O15" i="28"/>
  <c r="O31" i="28"/>
  <c r="Q45" i="28"/>
  <c r="O12" i="28"/>
  <c r="Q15" i="28"/>
  <c r="G27" i="28"/>
  <c r="O42" i="28"/>
  <c r="S42" i="28" s="1"/>
  <c r="G44" i="28"/>
  <c r="T37" i="1"/>
  <c r="Q12" i="28"/>
  <c r="J17" i="28"/>
  <c r="L17" i="28" s="1"/>
  <c r="Q25" i="28"/>
  <c r="S25" i="28" s="1"/>
  <c r="J27" i="28"/>
  <c r="G41" i="28"/>
  <c r="J44" i="28"/>
  <c r="D49" i="28"/>
  <c r="J49" i="28" s="1"/>
  <c r="J14" i="28"/>
  <c r="O20" i="28"/>
  <c r="S20" i="28" s="1"/>
  <c r="J24" i="28"/>
  <c r="O36" i="28"/>
  <c r="S36" i="28" s="1"/>
  <c r="G38" i="28"/>
  <c r="J41" i="28"/>
  <c r="D35" i="44"/>
  <c r="J22" i="28"/>
  <c r="O33" i="28"/>
  <c r="S33" i="28" s="1"/>
  <c r="D16" i="115"/>
  <c r="N16" i="115" s="1"/>
  <c r="G19" i="28"/>
  <c r="O27" i="28"/>
  <c r="S27" i="28" s="1"/>
  <c r="O30" i="28"/>
  <c r="S30" i="28" s="1"/>
  <c r="T32" i="28"/>
  <c r="G35" i="28"/>
  <c r="J38" i="28"/>
  <c r="O44" i="28"/>
  <c r="S44" i="28" s="1"/>
  <c r="O14" i="28"/>
  <c r="S14" i="28" s="1"/>
  <c r="J19" i="28"/>
  <c r="O24" i="28"/>
  <c r="S24" i="28" s="1"/>
  <c r="G29" i="28"/>
  <c r="G32" i="28"/>
  <c r="J35" i="28"/>
  <c r="O41" i="28"/>
  <c r="T43" i="28"/>
  <c r="V43" i="28" s="1"/>
  <c r="W43" i="28" s="1"/>
  <c r="D18" i="110"/>
  <c r="N18" i="110" s="1"/>
  <c r="O22" i="28"/>
  <c r="S22" i="28" s="1"/>
  <c r="J29" i="28"/>
  <c r="J32" i="28"/>
  <c r="T40" i="28"/>
  <c r="J46" i="28"/>
  <c r="J16" i="28"/>
  <c r="T37" i="28"/>
  <c r="V37" i="28" s="1"/>
  <c r="W37" i="28" s="1"/>
  <c r="N12" i="124"/>
  <c r="D17" i="117"/>
  <c r="D16" i="118"/>
  <c r="O46" i="28"/>
  <c r="G48" i="28"/>
  <c r="N17" i="117"/>
  <c r="T15" i="28"/>
  <c r="V15" i="28" s="1"/>
  <c r="W15" i="28" s="1"/>
  <c r="O16" i="28"/>
  <c r="S16" i="28" s="1"/>
  <c r="G28" i="28"/>
  <c r="S43" i="28"/>
  <c r="J48" i="28"/>
  <c r="C54" i="28"/>
  <c r="N16" i="118"/>
  <c r="J18" i="28"/>
  <c r="J28" i="28"/>
  <c r="G31" i="28"/>
  <c r="O40" i="28"/>
  <c r="S40" i="28" s="1"/>
  <c r="J45" i="28"/>
  <c r="J15" i="28"/>
  <c r="J31" i="28"/>
  <c r="T39" i="28"/>
  <c r="V39" i="28" s="1"/>
  <c r="W39" i="28" s="1"/>
  <c r="AH14" i="1"/>
  <c r="T49" i="75"/>
  <c r="V49" i="75" s="1"/>
  <c r="W49" i="75" s="1"/>
  <c r="D76" i="75"/>
  <c r="O48" i="75"/>
  <c r="T64" i="75"/>
  <c r="G41" i="75"/>
  <c r="T62" i="75"/>
  <c r="G23" i="75"/>
  <c r="G24" i="75"/>
  <c r="D69" i="75"/>
  <c r="O64" i="75"/>
  <c r="G20" i="75"/>
  <c r="G38" i="75"/>
  <c r="Q24" i="75"/>
  <c r="G16" i="75"/>
  <c r="Q49" i="75"/>
  <c r="G36" i="75"/>
  <c r="O42" i="75"/>
  <c r="O58" i="75"/>
  <c r="O66" i="75"/>
  <c r="Q68" i="75"/>
  <c r="O44" i="75"/>
  <c r="S44" i="75" s="1"/>
  <c r="G14" i="75"/>
  <c r="O26" i="75"/>
  <c r="O28" i="75"/>
  <c r="O32" i="75"/>
  <c r="Q38" i="75"/>
  <c r="D67" i="75"/>
  <c r="T43" i="75"/>
  <c r="V43" i="75" s="1"/>
  <c r="W43" i="75" s="1"/>
  <c r="T45" i="75"/>
  <c r="T47" i="75"/>
  <c r="V47" i="75" s="1"/>
  <c r="W47" i="75" s="1"/>
  <c r="O12" i="75"/>
  <c r="S12" i="75" s="1"/>
  <c r="Q14" i="75"/>
  <c r="S14" i="75" s="1"/>
  <c r="G29" i="75"/>
  <c r="G35" i="75"/>
  <c r="G37" i="75"/>
  <c r="G33" i="75"/>
  <c r="Q57" i="75"/>
  <c r="O61" i="75"/>
  <c r="O69" i="75"/>
  <c r="D72" i="75"/>
  <c r="J72" i="75" s="1"/>
  <c r="O43" i="75"/>
  <c r="S43" i="75" s="1"/>
  <c r="O45" i="75"/>
  <c r="Q47" i="75"/>
  <c r="O59" i="75"/>
  <c r="Q21" i="75"/>
  <c r="O23" i="75"/>
  <c r="O25" i="75"/>
  <c r="D22" i="116"/>
  <c r="N22" i="116" s="1"/>
  <c r="G15" i="75"/>
  <c r="O27" i="75"/>
  <c r="O29" i="75"/>
  <c r="S29" i="75" s="1"/>
  <c r="Q31" i="75"/>
  <c r="O35" i="75"/>
  <c r="Q37" i="75"/>
  <c r="T52" i="75"/>
  <c r="V52" i="75" s="1"/>
  <c r="W52" i="75" s="1"/>
  <c r="T54" i="75"/>
  <c r="T46" i="75"/>
  <c r="V46" i="75" s="1"/>
  <c r="W46" i="75" s="1"/>
  <c r="Q74" i="75"/>
  <c r="O74" i="75"/>
  <c r="T14" i="1"/>
  <c r="Q20" i="75"/>
  <c r="G27" i="75"/>
  <c r="Q30" i="75"/>
  <c r="G34" i="75"/>
  <c r="Q67" i="75"/>
  <c r="D21" i="125"/>
  <c r="N21" i="125" s="1"/>
  <c r="G19" i="75"/>
  <c r="L19" i="75" s="1"/>
  <c r="G39" i="75"/>
  <c r="T51" i="75"/>
  <c r="V51" i="75" s="1"/>
  <c r="W51" i="75" s="1"/>
  <c r="T66" i="75"/>
  <c r="V66" i="75" s="1"/>
  <c r="W66" i="75" s="1"/>
  <c r="D71" i="75"/>
  <c r="J71" i="75" s="1"/>
  <c r="D79" i="75"/>
  <c r="J79" i="75" s="1"/>
  <c r="T71" i="75"/>
  <c r="D50" i="109"/>
  <c r="N50" i="109" s="1"/>
  <c r="O19" i="75"/>
  <c r="S19" i="75" s="1"/>
  <c r="G21" i="75"/>
  <c r="G26" i="75"/>
  <c r="G31" i="75"/>
  <c r="O34" i="75"/>
  <c r="S34" i="75" s="1"/>
  <c r="O39" i="75"/>
  <c r="O51" i="75"/>
  <c r="T68" i="75"/>
  <c r="V68" i="75" s="1"/>
  <c r="W68" i="75" s="1"/>
  <c r="D73" i="75"/>
  <c r="J73" i="75" s="1"/>
  <c r="D14" i="99"/>
  <c r="N14" i="99" s="1"/>
  <c r="D51" i="117"/>
  <c r="N51" i="117" s="1"/>
  <c r="D22" i="120"/>
  <c r="N22" i="120" s="1"/>
  <c r="T73" i="75"/>
  <c r="D78" i="75"/>
  <c r="J78" i="75" s="1"/>
  <c r="D13" i="118"/>
  <c r="N13" i="118" s="1"/>
  <c r="O16" i="75"/>
  <c r="G18" i="75"/>
  <c r="O41" i="75"/>
  <c r="O56" i="75"/>
  <c r="G13" i="75"/>
  <c r="O36" i="75"/>
  <c r="O46" i="75"/>
  <c r="O63" i="75"/>
  <c r="D70" i="75"/>
  <c r="J70" i="75" s="1"/>
  <c r="O76" i="75"/>
  <c r="G28" i="75"/>
  <c r="O53" i="75"/>
  <c r="T70" i="75"/>
  <c r="D75" i="75"/>
  <c r="F14" i="1"/>
  <c r="D12" i="115"/>
  <c r="G30" i="75"/>
  <c r="O33" i="75"/>
  <c r="D12" i="44"/>
  <c r="P12" i="44" s="1"/>
  <c r="O13" i="75"/>
  <c r="O18" i="75"/>
  <c r="O50" i="75"/>
  <c r="O60" i="75"/>
  <c r="O65" i="75"/>
  <c r="D77" i="75"/>
  <c r="J77" i="75" s="1"/>
  <c r="N12" i="115"/>
  <c r="G12" i="75"/>
  <c r="O15" i="75"/>
  <c r="G22" i="75"/>
  <c r="G32" i="75"/>
  <c r="G42" i="75"/>
  <c r="O55" i="75"/>
  <c r="O62" i="75"/>
  <c r="T59" i="75"/>
  <c r="V59" i="75" s="1"/>
  <c r="W59" i="75" s="1"/>
  <c r="C83" i="75"/>
  <c r="T15" i="35"/>
  <c r="V15" i="35" s="1"/>
  <c r="W15" i="35" s="1"/>
  <c r="T23" i="35"/>
  <c r="V23" i="35" s="1"/>
  <c r="W23" i="35" s="1"/>
  <c r="D12" i="35"/>
  <c r="Q28" i="35"/>
  <c r="G33" i="35"/>
  <c r="D13" i="35"/>
  <c r="Q13" i="35" s="1"/>
  <c r="Q29" i="35"/>
  <c r="Q17" i="35"/>
  <c r="D14" i="35"/>
  <c r="Q30" i="35"/>
  <c r="Q32" i="35"/>
  <c r="Q15" i="35"/>
  <c r="J31" i="35"/>
  <c r="Q16" i="35"/>
  <c r="Q18" i="35"/>
  <c r="Q34" i="35"/>
  <c r="Q41" i="35"/>
  <c r="O19" i="35"/>
  <c r="G35" i="35"/>
  <c r="O20" i="35"/>
  <c r="O36" i="35"/>
  <c r="Q25" i="35"/>
  <c r="Q21" i="35"/>
  <c r="Q37" i="35"/>
  <c r="Q40" i="35"/>
  <c r="Q22" i="35"/>
  <c r="G38" i="35"/>
  <c r="Q23" i="35"/>
  <c r="O39" i="35"/>
  <c r="Q24" i="35"/>
  <c r="O26" i="35"/>
  <c r="O42" i="35"/>
  <c r="Q27" i="35"/>
  <c r="G43" i="35"/>
  <c r="C48" i="35"/>
  <c r="AB27" i="126"/>
  <c r="I44" i="47"/>
  <c r="T20" i="35"/>
  <c r="V20" i="35" s="1"/>
  <c r="W20" i="35" s="1"/>
  <c r="G34" i="35"/>
  <c r="J27" i="35"/>
  <c r="G37" i="35"/>
  <c r="O27" i="35"/>
  <c r="T21" i="35"/>
  <c r="V21" i="35" s="1"/>
  <c r="W21" i="35" s="1"/>
  <c r="T22" i="35"/>
  <c r="V22" i="35" s="1"/>
  <c r="W22" i="35" s="1"/>
  <c r="T14" i="35"/>
  <c r="V14" i="35" s="1"/>
  <c r="W14" i="35" s="1"/>
  <c r="Q39" i="35"/>
  <c r="G42" i="35"/>
  <c r="D31" i="117"/>
  <c r="N31" i="117" s="1"/>
  <c r="T12" i="35"/>
  <c r="Q42" i="35"/>
  <c r="T25" i="35"/>
  <c r="V25" i="35" s="1"/>
  <c r="W25" i="35" s="1"/>
  <c r="J38" i="35"/>
  <c r="J29" i="35"/>
  <c r="G36" i="35"/>
  <c r="O29" i="35"/>
  <c r="F44" i="1"/>
  <c r="G39" i="35"/>
  <c r="Q43" i="35"/>
  <c r="O33" i="35"/>
  <c r="O40" i="35"/>
  <c r="Q33" i="35"/>
  <c r="J37" i="35"/>
  <c r="D45" i="110"/>
  <c r="N45" i="110" s="1"/>
  <c r="J23" i="35"/>
  <c r="D32" i="109"/>
  <c r="N32" i="109" s="1"/>
  <c r="O28" i="35"/>
  <c r="O37" i="35"/>
  <c r="D40" i="116"/>
  <c r="N40" i="116" s="1"/>
  <c r="O16" i="35"/>
  <c r="J41" i="35"/>
  <c r="J43" i="35"/>
  <c r="D40" i="120"/>
  <c r="N40" i="120" s="1"/>
  <c r="T27" i="35"/>
  <c r="V27" i="35" s="1"/>
  <c r="W27" i="35" s="1"/>
  <c r="J34" i="35"/>
  <c r="D42" i="44"/>
  <c r="P42" i="44" s="1"/>
  <c r="T44" i="1"/>
  <c r="D42" i="115"/>
  <c r="N42" i="115" s="1"/>
  <c r="O15" i="35"/>
  <c r="S15" i="35" s="1"/>
  <c r="J24" i="35"/>
  <c r="J19" i="35"/>
  <c r="J33" i="35"/>
  <c r="J42" i="35"/>
  <c r="E50" i="23"/>
  <c r="V48" i="20"/>
  <c r="W48" i="20" s="1"/>
  <c r="I29" i="47"/>
  <c r="T31" i="20"/>
  <c r="V31" i="20" s="1"/>
  <c r="W31" i="20" s="1"/>
  <c r="V43" i="20"/>
  <c r="W43" i="20" s="1"/>
  <c r="S39" i="14"/>
  <c r="V25" i="14"/>
  <c r="W25" i="14" s="1"/>
  <c r="S13" i="14"/>
  <c r="S15" i="14"/>
  <c r="S17" i="14"/>
  <c r="S14" i="14"/>
  <c r="V41" i="14"/>
  <c r="W41" i="14" s="1"/>
  <c r="D69" i="14"/>
  <c r="V15" i="14"/>
  <c r="W15" i="14" s="1"/>
  <c r="S27" i="14"/>
  <c r="S41" i="14"/>
  <c r="V30" i="14"/>
  <c r="W30" i="14" s="1"/>
  <c r="V18" i="14"/>
  <c r="W18" i="14" s="1"/>
  <c r="D66" i="14"/>
  <c r="D67" i="14"/>
  <c r="D68" i="14"/>
  <c r="C69" i="14"/>
  <c r="AB14" i="125"/>
  <c r="T39" i="14"/>
  <c r="V39" i="14" s="1"/>
  <c r="W39" i="14" s="1"/>
  <c r="M60" i="14"/>
  <c r="T42" i="14"/>
  <c r="V42" i="14" s="1"/>
  <c r="W42" i="14" s="1"/>
  <c r="T29" i="14"/>
  <c r="V29" i="14" s="1"/>
  <c r="W29" i="14" s="1"/>
  <c r="K60" i="14"/>
  <c r="N22" i="44" s="1"/>
  <c r="J30" i="14"/>
  <c r="O24" i="1"/>
  <c r="G25" i="14"/>
  <c r="L44" i="14"/>
  <c r="T13" i="14"/>
  <c r="V13" i="14" s="1"/>
  <c r="W13" i="14" s="1"/>
  <c r="T28" i="14"/>
  <c r="V28" i="14" s="1"/>
  <c r="W28" i="14" s="1"/>
  <c r="G30" i="14"/>
  <c r="J23" i="45"/>
  <c r="K23" i="45" s="1"/>
  <c r="T22" i="14"/>
  <c r="V22" i="14" s="1"/>
  <c r="W22" i="14" s="1"/>
  <c r="T23" i="14"/>
  <c r="V23" i="14" s="1"/>
  <c r="W23" i="14" s="1"/>
  <c r="L40" i="14"/>
  <c r="O23" i="45"/>
  <c r="L43" i="14"/>
  <c r="C66" i="14"/>
  <c r="G29" i="14"/>
  <c r="L45" i="14"/>
  <c r="C67" i="14"/>
  <c r="T21" i="14"/>
  <c r="V21" i="14" s="1"/>
  <c r="W21" i="14" s="1"/>
  <c r="L28" i="14"/>
  <c r="G42" i="14"/>
  <c r="L42" i="14" s="1"/>
  <c r="L39" i="14"/>
  <c r="C68" i="14"/>
  <c r="T14" i="14"/>
  <c r="V14" i="14" s="1"/>
  <c r="W14" i="14" s="1"/>
  <c r="Q57" i="14"/>
  <c r="O57" i="14"/>
  <c r="J57" i="14"/>
  <c r="L32" i="14"/>
  <c r="G57" i="14"/>
  <c r="L26" i="14"/>
  <c r="L33" i="14"/>
  <c r="L37" i="14"/>
  <c r="D20" i="110"/>
  <c r="N20" i="110" s="1"/>
  <c r="O35" i="14"/>
  <c r="S35" i="14" s="1"/>
  <c r="Q36" i="14"/>
  <c r="S36" i="14" s="1"/>
  <c r="Q37" i="14"/>
  <c r="S37" i="14" s="1"/>
  <c r="D38" i="109"/>
  <c r="N38" i="109" s="1"/>
  <c r="D22" i="44"/>
  <c r="P22" i="44" s="1"/>
  <c r="O31" i="14"/>
  <c r="S31" i="14" s="1"/>
  <c r="O32" i="14"/>
  <c r="S32" i="14" s="1"/>
  <c r="O33" i="14"/>
  <c r="S33" i="14" s="1"/>
  <c r="O34" i="14"/>
  <c r="S34" i="14" s="1"/>
  <c r="D53" i="14"/>
  <c r="J53" i="14" s="1"/>
  <c r="D56" i="14"/>
  <c r="J56" i="14" s="1"/>
  <c r="T24" i="1"/>
  <c r="J24" i="14"/>
  <c r="O30" i="14"/>
  <c r="S30" i="14" s="1"/>
  <c r="T38" i="14"/>
  <c r="V38" i="14" s="1"/>
  <c r="W38" i="14" s="1"/>
  <c r="G50" i="14"/>
  <c r="L50" i="14" s="1"/>
  <c r="T37" i="14"/>
  <c r="V37" i="14" s="1"/>
  <c r="W37" i="14" s="1"/>
  <c r="D35" i="115"/>
  <c r="N35" i="115" s="1"/>
  <c r="D28" i="116"/>
  <c r="N28" i="116" s="1"/>
  <c r="J12" i="14"/>
  <c r="J13" i="14"/>
  <c r="L13" i="14" s="1"/>
  <c r="J14" i="14"/>
  <c r="L14" i="14" s="1"/>
  <c r="J15" i="14"/>
  <c r="L15" i="14" s="1"/>
  <c r="J16" i="14"/>
  <c r="L16" i="14" s="1"/>
  <c r="J17" i="14"/>
  <c r="L17" i="14" s="1"/>
  <c r="J18" i="14"/>
  <c r="J19" i="14"/>
  <c r="L19" i="14" s="1"/>
  <c r="J20" i="14"/>
  <c r="J21" i="14"/>
  <c r="L21" i="14" s="1"/>
  <c r="J22" i="14"/>
  <c r="O25" i="14"/>
  <c r="Q28" i="14"/>
  <c r="S28" i="14" s="1"/>
  <c r="Q29" i="14"/>
  <c r="S29" i="14" s="1"/>
  <c r="T35" i="14"/>
  <c r="V35" i="14" s="1"/>
  <c r="W35" i="14" s="1"/>
  <c r="C62" i="14"/>
  <c r="N14" i="125"/>
  <c r="O24" i="14"/>
  <c r="S24" i="14" s="1"/>
  <c r="Q25" i="14"/>
  <c r="T31" i="14"/>
  <c r="V31" i="14" s="1"/>
  <c r="W31" i="14" s="1"/>
  <c r="T32" i="14"/>
  <c r="V32" i="14" s="1"/>
  <c r="W32" i="14" s="1"/>
  <c r="T33" i="14"/>
  <c r="V33" i="14" s="1"/>
  <c r="W33" i="14" s="1"/>
  <c r="T34" i="14"/>
  <c r="V34" i="14" s="1"/>
  <c r="W34" i="14" s="1"/>
  <c r="D49" i="14"/>
  <c r="D52" i="14"/>
  <c r="D55" i="14"/>
  <c r="G55" i="14" s="1"/>
  <c r="D58" i="14"/>
  <c r="T27" i="14"/>
  <c r="V27" i="14" s="1"/>
  <c r="W27" i="14" s="1"/>
  <c r="D28" i="120"/>
  <c r="N28" i="120" s="1"/>
  <c r="T26" i="14"/>
  <c r="V26" i="14" s="1"/>
  <c r="W26" i="14" s="1"/>
  <c r="O47" i="14"/>
  <c r="O50" i="14"/>
  <c r="F24" i="1"/>
  <c r="D48" i="14"/>
  <c r="D51" i="14"/>
  <c r="D54" i="14"/>
  <c r="D24" i="117"/>
  <c r="N24" i="117" s="1"/>
  <c r="O38" i="14"/>
  <c r="S38" i="14" s="1"/>
  <c r="O46" i="14"/>
  <c r="V35" i="31"/>
  <c r="W35" i="31" s="1"/>
  <c r="V42" i="31"/>
  <c r="W42" i="31" s="1"/>
  <c r="S34" i="31"/>
  <c r="S15" i="31"/>
  <c r="R40" i="45"/>
  <c r="T28" i="31"/>
  <c r="T31" i="31"/>
  <c r="N15" i="99"/>
  <c r="K52" i="31"/>
  <c r="N38" i="44" s="1"/>
  <c r="T20" i="31"/>
  <c r="J13" i="31"/>
  <c r="L13" i="31" s="1"/>
  <c r="T15" i="31"/>
  <c r="J21" i="31"/>
  <c r="T23" i="31"/>
  <c r="V23" i="31" s="1"/>
  <c r="W23" i="31" s="1"/>
  <c r="M52" i="31"/>
  <c r="E40" i="47"/>
  <c r="T27" i="31"/>
  <c r="V27" i="31" s="1"/>
  <c r="W27" i="31" s="1"/>
  <c r="O40" i="45"/>
  <c r="Q40" i="45"/>
  <c r="T12" i="31"/>
  <c r="T50" i="31"/>
  <c r="G34" i="31"/>
  <c r="L34" i="31" s="1"/>
  <c r="G43" i="31"/>
  <c r="E40" i="45"/>
  <c r="G15" i="31"/>
  <c r="L15" i="31" s="1"/>
  <c r="T45" i="31"/>
  <c r="V45" i="31" s="1"/>
  <c r="W45" i="31" s="1"/>
  <c r="T46" i="31"/>
  <c r="V46" i="31" s="1"/>
  <c r="W46" i="31" s="1"/>
  <c r="T14" i="31"/>
  <c r="V14" i="31" s="1"/>
  <c r="W14" i="31" s="1"/>
  <c r="G28" i="31"/>
  <c r="L28" i="31" s="1"/>
  <c r="T22" i="31"/>
  <c r="V22" i="31" s="1"/>
  <c r="W22" i="31" s="1"/>
  <c r="L21" i="31"/>
  <c r="S39" i="31"/>
  <c r="Q47" i="31"/>
  <c r="O47" i="31"/>
  <c r="L31" i="31"/>
  <c r="S19" i="31"/>
  <c r="L12" i="31"/>
  <c r="G47" i="31"/>
  <c r="N25" i="118"/>
  <c r="O17" i="31"/>
  <c r="S17" i="31" s="1"/>
  <c r="O25" i="31"/>
  <c r="S25" i="31" s="1"/>
  <c r="O29" i="31"/>
  <c r="S29" i="31" s="1"/>
  <c r="L32" i="31"/>
  <c r="J47" i="31"/>
  <c r="D49" i="31"/>
  <c r="O50" i="31"/>
  <c r="S50" i="31" s="1"/>
  <c r="D18" i="116"/>
  <c r="N18" i="116" s="1"/>
  <c r="O13" i="31"/>
  <c r="O21" i="31"/>
  <c r="G39" i="31"/>
  <c r="D46" i="31"/>
  <c r="D17" i="110"/>
  <c r="D18" i="120"/>
  <c r="N18" i="120" s="1"/>
  <c r="Q13" i="31"/>
  <c r="L16" i="31"/>
  <c r="G19" i="31"/>
  <c r="L19" i="31" s="1"/>
  <c r="Q21" i="31"/>
  <c r="J24" i="31"/>
  <c r="L24" i="31" s="1"/>
  <c r="T25" i="31"/>
  <c r="V25" i="31" s="1"/>
  <c r="W25" i="31" s="1"/>
  <c r="J35" i="31"/>
  <c r="L35" i="31" s="1"/>
  <c r="O36" i="31"/>
  <c r="J43" i="31"/>
  <c r="T17" i="31"/>
  <c r="V17" i="31" s="1"/>
  <c r="W17" i="31" s="1"/>
  <c r="G23" i="31"/>
  <c r="O28" i="31"/>
  <c r="Q36" i="31"/>
  <c r="D42" i="31"/>
  <c r="N17" i="110"/>
  <c r="S32" i="31"/>
  <c r="F40" i="1"/>
  <c r="D15" i="117"/>
  <c r="N15" i="117" s="1"/>
  <c r="G26" i="31"/>
  <c r="O27" i="31"/>
  <c r="S27" i="31" s="1"/>
  <c r="T30" i="31"/>
  <c r="V30" i="31" s="1"/>
  <c r="W30" i="31" s="1"/>
  <c r="T38" i="31"/>
  <c r="D45" i="31"/>
  <c r="J45" i="31" s="1"/>
  <c r="D16" i="109"/>
  <c r="N16" i="109" s="1"/>
  <c r="G22" i="31"/>
  <c r="L22" i="31" s="1"/>
  <c r="J26" i="31"/>
  <c r="J30" i="31"/>
  <c r="L30" i="31" s="1"/>
  <c r="J38" i="31"/>
  <c r="L38" i="31" s="1"/>
  <c r="D48" i="31"/>
  <c r="J18" i="31"/>
  <c r="L18" i="31" s="1"/>
  <c r="C54" i="31"/>
  <c r="D24" i="115"/>
  <c r="N24" i="115" s="1"/>
  <c r="J14" i="31"/>
  <c r="O26" i="31"/>
  <c r="L33" i="31"/>
  <c r="T37" i="31"/>
  <c r="V37" i="31" s="1"/>
  <c r="W37" i="31" s="1"/>
  <c r="O18" i="31"/>
  <c r="T29" i="31"/>
  <c r="V29" i="31" s="1"/>
  <c r="W29" i="31" s="1"/>
  <c r="J37" i="31"/>
  <c r="L37" i="31" s="1"/>
  <c r="D38" i="44"/>
  <c r="P38" i="44" s="1"/>
  <c r="J17" i="31"/>
  <c r="L17" i="31" s="1"/>
  <c r="J25" i="31"/>
  <c r="L25" i="31" s="1"/>
  <c r="J29" i="31"/>
  <c r="L29" i="31" s="1"/>
  <c r="J50" i="31"/>
  <c r="T13" i="31"/>
  <c r="T21" i="31"/>
  <c r="V21" i="31" s="1"/>
  <c r="W21" i="31" s="1"/>
  <c r="O22" i="31"/>
  <c r="S22" i="31" s="1"/>
  <c r="T18" i="31"/>
  <c r="D14" i="40"/>
  <c r="Q14" i="40" s="1"/>
  <c r="D30" i="40"/>
  <c r="Q30" i="40" s="1"/>
  <c r="D40" i="40"/>
  <c r="J40" i="40" s="1"/>
  <c r="D119" i="40"/>
  <c r="Q119" i="40" s="1"/>
  <c r="D122" i="40"/>
  <c r="O122" i="40" s="1"/>
  <c r="D128" i="40"/>
  <c r="O128" i="40" s="1"/>
  <c r="D134" i="40"/>
  <c r="Q134" i="40" s="1"/>
  <c r="D137" i="40"/>
  <c r="Q137" i="40" s="1"/>
  <c r="D166" i="40"/>
  <c r="O166" i="40" s="1"/>
  <c r="D169" i="40"/>
  <c r="Q169" i="40" s="1"/>
  <c r="D113" i="40"/>
  <c r="Q113" i="40" s="1"/>
  <c r="D125" i="40"/>
  <c r="O125" i="40" s="1"/>
  <c r="D19" i="40"/>
  <c r="Q19" i="40" s="1"/>
  <c r="D43" i="40"/>
  <c r="Q43" i="40" s="1"/>
  <c r="D51" i="40"/>
  <c r="O51" i="40" s="1"/>
  <c r="D62" i="40"/>
  <c r="Q62" i="40" s="1"/>
  <c r="D66" i="40"/>
  <c r="O66" i="40" s="1"/>
  <c r="D77" i="40"/>
  <c r="Q77" i="40" s="1"/>
  <c r="D92" i="40"/>
  <c r="O92" i="40" s="1"/>
  <c r="D95" i="40"/>
  <c r="Q95" i="40" s="1"/>
  <c r="D107" i="40"/>
  <c r="Q107" i="40" s="1"/>
  <c r="D140" i="40"/>
  <c r="O140" i="40" s="1"/>
  <c r="D143" i="40"/>
  <c r="O143" i="40" s="1"/>
  <c r="D160" i="40"/>
  <c r="Q160" i="40" s="1"/>
  <c r="D180" i="40"/>
  <c r="Q180" i="40" s="1"/>
  <c r="D17" i="40"/>
  <c r="O17" i="40" s="1"/>
  <c r="D33" i="40"/>
  <c r="O33" i="40" s="1"/>
  <c r="D46" i="40"/>
  <c r="Q46" i="40" s="1"/>
  <c r="D54" i="40"/>
  <c r="Q54" i="40" s="1"/>
  <c r="D57" i="40"/>
  <c r="Q57" i="40" s="1"/>
  <c r="D69" i="40"/>
  <c r="Q69" i="40" s="1"/>
  <c r="D72" i="40"/>
  <c r="Q72" i="40" s="1"/>
  <c r="D81" i="40"/>
  <c r="O81" i="40" s="1"/>
  <c r="D84" i="40"/>
  <c r="Q84" i="40" s="1"/>
  <c r="D99" i="40"/>
  <c r="Q99" i="40" s="1"/>
  <c r="G129" i="40"/>
  <c r="D132" i="40"/>
  <c r="Q132" i="40" s="1"/>
  <c r="D183" i="40"/>
  <c r="Q183" i="40" s="1"/>
  <c r="D15" i="40"/>
  <c r="Q15" i="40" s="1"/>
  <c r="D31" i="40"/>
  <c r="Q31" i="40" s="1"/>
  <c r="D41" i="40"/>
  <c r="Q41" i="40" s="1"/>
  <c r="D49" i="40"/>
  <c r="Q49" i="40" s="1"/>
  <c r="D60" i="40"/>
  <c r="Q60" i="40" s="1"/>
  <c r="D63" i="40"/>
  <c r="Q63" i="40" s="1"/>
  <c r="D75" i="40"/>
  <c r="Q75" i="40" s="1"/>
  <c r="D87" i="40"/>
  <c r="O87" i="40" s="1"/>
  <c r="D90" i="40"/>
  <c r="O90" i="40" s="1"/>
  <c r="D96" i="40"/>
  <c r="O96" i="40" s="1"/>
  <c r="D102" i="40"/>
  <c r="Q102" i="40" s="1"/>
  <c r="D105" i="40"/>
  <c r="Q105" i="40" s="1"/>
  <c r="D135" i="40"/>
  <c r="Q135" i="40" s="1"/>
  <c r="D138" i="40"/>
  <c r="O138" i="40" s="1"/>
  <c r="D144" i="40"/>
  <c r="Q144" i="40" s="1"/>
  <c r="D161" i="40"/>
  <c r="Q161" i="40" s="1"/>
  <c r="D167" i="40"/>
  <c r="Q167" i="40" s="1"/>
  <c r="D22" i="40"/>
  <c r="Q22" i="40" s="1"/>
  <c r="D36" i="40"/>
  <c r="Q36" i="40" s="1"/>
  <c r="D126" i="40"/>
  <c r="O126" i="40" s="1"/>
  <c r="D130" i="40"/>
  <c r="Q130" i="40" s="1"/>
  <c r="D141" i="40"/>
  <c r="O141" i="40" s="1"/>
  <c r="D181" i="40"/>
  <c r="Q181" i="40" s="1"/>
  <c r="D209" i="40"/>
  <c r="Q209" i="40" s="1"/>
  <c r="D20" i="40"/>
  <c r="O20" i="40" s="1"/>
  <c r="D39" i="40"/>
  <c r="O39" i="40" s="1"/>
  <c r="G82" i="40"/>
  <c r="D111" i="40"/>
  <c r="Q111" i="40" s="1"/>
  <c r="D115" i="40"/>
  <c r="O115" i="40" s="1"/>
  <c r="D118" i="40"/>
  <c r="Q118" i="40" s="1"/>
  <c r="D121" i="40"/>
  <c r="Q121" i="40" s="1"/>
  <c r="D148" i="40"/>
  <c r="Q148" i="40" s="1"/>
  <c r="D27" i="40"/>
  <c r="Q27" i="40" s="1"/>
  <c r="D47" i="40"/>
  <c r="Q47" i="40" s="1"/>
  <c r="D55" i="40"/>
  <c r="O55" i="40" s="1"/>
  <c r="D58" i="40"/>
  <c r="Q58" i="40" s="1"/>
  <c r="D64" i="40"/>
  <c r="Q64" i="40" s="1"/>
  <c r="D70" i="40"/>
  <c r="Q70" i="40" s="1"/>
  <c r="D73" i="40"/>
  <c r="Q73" i="40" s="1"/>
  <c r="D85" i="40"/>
  <c r="Q85" i="40" s="1"/>
  <c r="D88" i="40"/>
  <c r="O88" i="40" s="1"/>
  <c r="J93" i="40"/>
  <c r="D97" i="40"/>
  <c r="Q97" i="40" s="1"/>
  <c r="D100" i="40"/>
  <c r="Q100" i="40" s="1"/>
  <c r="D133" i="40"/>
  <c r="Q133" i="40" s="1"/>
  <c r="D136" i="40"/>
  <c r="Q136" i="40" s="1"/>
  <c r="D145" i="40"/>
  <c r="Q145" i="40" s="1"/>
  <c r="D162" i="40"/>
  <c r="Q162" i="40" s="1"/>
  <c r="D168" i="40"/>
  <c r="Q168" i="40" s="1"/>
  <c r="D25" i="40"/>
  <c r="Q25" i="40" s="1"/>
  <c r="D42" i="40"/>
  <c r="Q42" i="40" s="1"/>
  <c r="D50" i="40"/>
  <c r="Q50" i="40" s="1"/>
  <c r="D61" i="40"/>
  <c r="Q61" i="40" s="1"/>
  <c r="D76" i="40"/>
  <c r="Q76" i="40" s="1"/>
  <c r="D79" i="40"/>
  <c r="Q79" i="40" s="1"/>
  <c r="D91" i="40"/>
  <c r="Q91" i="40" s="1"/>
  <c r="D103" i="40"/>
  <c r="Q103" i="40" s="1"/>
  <c r="D106" i="40"/>
  <c r="Q106" i="40" s="1"/>
  <c r="D139" i="40"/>
  <c r="Q139" i="40" s="1"/>
  <c r="D152" i="40"/>
  <c r="Q152" i="40" s="1"/>
  <c r="D16" i="40"/>
  <c r="Q16" i="40" s="1"/>
  <c r="D32" i="40"/>
  <c r="Q32" i="40" s="1"/>
  <c r="D37" i="40"/>
  <c r="Q37" i="40" s="1"/>
  <c r="D112" i="40"/>
  <c r="Q112" i="40" s="1"/>
  <c r="D116" i="40"/>
  <c r="Q116" i="40" s="1"/>
  <c r="N52" i="116"/>
  <c r="AH50" i="1"/>
  <c r="J129" i="40"/>
  <c r="O57" i="40"/>
  <c r="G40" i="40"/>
  <c r="E49" i="45"/>
  <c r="J114" i="40"/>
  <c r="J67" i="40"/>
  <c r="J180" i="40"/>
  <c r="D207" i="40"/>
  <c r="Q207" i="40" s="1"/>
  <c r="D241" i="40"/>
  <c r="J98" i="40"/>
  <c r="J89" i="40"/>
  <c r="J57" i="40"/>
  <c r="O98" i="40"/>
  <c r="O49" i="45"/>
  <c r="Q49" i="45"/>
  <c r="Q52" i="40"/>
  <c r="J50" i="1"/>
  <c r="O159" i="40"/>
  <c r="Q21" i="40"/>
  <c r="S21" i="40" s="1"/>
  <c r="Q89" i="40"/>
  <c r="J104" i="40"/>
  <c r="J113" i="40"/>
  <c r="G116" i="40"/>
  <c r="Q67" i="40"/>
  <c r="T13" i="40"/>
  <c r="V13" i="40" s="1"/>
  <c r="W13" i="40" s="1"/>
  <c r="G128" i="40"/>
  <c r="G186" i="40"/>
  <c r="Q56" i="40"/>
  <c r="G139" i="40"/>
  <c r="G161" i="40"/>
  <c r="J34" i="40"/>
  <c r="O74" i="40"/>
  <c r="G86" i="40"/>
  <c r="J159" i="40"/>
  <c r="J12" i="40"/>
  <c r="J37" i="40"/>
  <c r="R49" i="45"/>
  <c r="K243" i="40"/>
  <c r="T25" i="40"/>
  <c r="G78" i="40"/>
  <c r="G93" i="40"/>
  <c r="J86" i="40"/>
  <c r="J101" i="40"/>
  <c r="J128" i="40"/>
  <c r="O130" i="40"/>
  <c r="J143" i="40"/>
  <c r="D202" i="40"/>
  <c r="Q202" i="40" s="1"/>
  <c r="D220" i="40"/>
  <c r="Q220" i="40" s="1"/>
  <c r="D223" i="40"/>
  <c r="Q223" i="40" s="1"/>
  <c r="D226" i="40"/>
  <c r="Q226" i="40" s="1"/>
  <c r="D232" i="40"/>
  <c r="Q232" i="40" s="1"/>
  <c r="T23" i="40"/>
  <c r="V23" i="40" s="1"/>
  <c r="W23" i="40" s="1"/>
  <c r="J41" i="40"/>
  <c r="O113" i="40"/>
  <c r="G74" i="40"/>
  <c r="Q86" i="40"/>
  <c r="Q96" i="40"/>
  <c r="Q101" i="40"/>
  <c r="J52" i="40"/>
  <c r="J74" i="40"/>
  <c r="G67" i="40"/>
  <c r="D218" i="40"/>
  <c r="Q218" i="40" s="1"/>
  <c r="T24" i="40"/>
  <c r="V24" i="40" s="1"/>
  <c r="W24" i="40" s="1"/>
  <c r="G35" i="40"/>
  <c r="J122" i="40"/>
  <c r="O124" i="40"/>
  <c r="J182" i="40"/>
  <c r="J35" i="40"/>
  <c r="J117" i="40"/>
  <c r="G80" i="40"/>
  <c r="O82" i="40"/>
  <c r="Q92" i="40"/>
  <c r="D201" i="40"/>
  <c r="G201" i="40" s="1"/>
  <c r="Q122" i="40"/>
  <c r="D204" i="40"/>
  <c r="O204" i="40" s="1"/>
  <c r="D213" i="40"/>
  <c r="Q213" i="40" s="1"/>
  <c r="D228" i="40"/>
  <c r="Q228" i="40" s="1"/>
  <c r="O35" i="40"/>
  <c r="O60" i="40"/>
  <c r="O65" i="40"/>
  <c r="O117" i="40"/>
  <c r="G68" i="40"/>
  <c r="G120" i="40"/>
  <c r="G36" i="40"/>
  <c r="G38" i="40"/>
  <c r="J97" i="40"/>
  <c r="J131" i="40"/>
  <c r="O142" i="40"/>
  <c r="J28" i="40"/>
  <c r="J36" i="40"/>
  <c r="J59" i="40"/>
  <c r="Q81" i="40"/>
  <c r="O133" i="40"/>
  <c r="Q140" i="40"/>
  <c r="G53" i="40"/>
  <c r="G91" i="40"/>
  <c r="G123" i="40"/>
  <c r="G160" i="40"/>
  <c r="G185" i="40"/>
  <c r="G131" i="40"/>
  <c r="J18" i="40"/>
  <c r="J53" i="40"/>
  <c r="Q68" i="40"/>
  <c r="G89" i="40"/>
  <c r="J91" i="40"/>
  <c r="O99" i="40"/>
  <c r="G104" i="40"/>
  <c r="G118" i="40"/>
  <c r="J123" i="40"/>
  <c r="O131" i="40"/>
  <c r="G143" i="40"/>
  <c r="J148" i="40"/>
  <c r="J168" i="40"/>
  <c r="O16" i="40"/>
  <c r="S16" i="40" s="1"/>
  <c r="O28" i="40"/>
  <c r="Q38" i="40"/>
  <c r="O59" i="40"/>
  <c r="O12" i="40"/>
  <c r="Q26" i="40"/>
  <c r="S26" i="40" s="1"/>
  <c r="G41" i="40"/>
  <c r="G87" i="40"/>
  <c r="O93" i="40"/>
  <c r="G102" i="40"/>
  <c r="J109" i="40"/>
  <c r="Q127" i="40"/>
  <c r="O129" i="40"/>
  <c r="O18" i="40"/>
  <c r="S18" i="40" s="1"/>
  <c r="O53" i="40"/>
  <c r="Q55" i="40"/>
  <c r="J82" i="40"/>
  <c r="O91" i="40"/>
  <c r="J102" i="40"/>
  <c r="O123" i="40"/>
  <c r="J141" i="40"/>
  <c r="Q206" i="40"/>
  <c r="D221" i="40"/>
  <c r="Q221" i="40" s="1"/>
  <c r="J78" i="40"/>
  <c r="O180" i="40"/>
  <c r="G56" i="40"/>
  <c r="O62" i="40"/>
  <c r="Q166" i="40"/>
  <c r="D219" i="40"/>
  <c r="Q219" i="40" s="1"/>
  <c r="O41" i="40"/>
  <c r="J56" i="40"/>
  <c r="J58" i="40"/>
  <c r="O78" i="40"/>
  <c r="Q80" i="40"/>
  <c r="J161" i="40"/>
  <c r="J65" i="40"/>
  <c r="J105" i="40"/>
  <c r="G117" i="40"/>
  <c r="J124" i="40"/>
  <c r="Q13" i="40"/>
  <c r="S13" i="40" s="1"/>
  <c r="Q23" i="40"/>
  <c r="S23" i="40" s="1"/>
  <c r="Q29" i="40"/>
  <c r="S29" i="40" s="1"/>
  <c r="O58" i="40"/>
  <c r="G81" i="40"/>
  <c r="Q94" i="40"/>
  <c r="J142" i="40"/>
  <c r="D211" i="40"/>
  <c r="Q211" i="40" s="1"/>
  <c r="D52" i="118"/>
  <c r="N52" i="118" s="1"/>
  <c r="T15" i="40"/>
  <c r="V15" i="40" s="1"/>
  <c r="W15" i="40" s="1"/>
  <c r="J23" i="40"/>
  <c r="T30" i="40"/>
  <c r="V30" i="40" s="1"/>
  <c r="W30" i="40" s="1"/>
  <c r="G45" i="40"/>
  <c r="J80" i="40"/>
  <c r="G84" i="40"/>
  <c r="G146" i="40"/>
  <c r="D150" i="40"/>
  <c r="J167" i="40"/>
  <c r="D171" i="40"/>
  <c r="J171" i="40" s="1"/>
  <c r="G188" i="40"/>
  <c r="D190" i="40"/>
  <c r="D192" i="40"/>
  <c r="G226" i="40"/>
  <c r="D230" i="40"/>
  <c r="J230" i="40" s="1"/>
  <c r="D52" i="120"/>
  <c r="N52" i="120" s="1"/>
  <c r="J43" i="40"/>
  <c r="J45" i="40"/>
  <c r="J47" i="40"/>
  <c r="O72" i="40"/>
  <c r="J146" i="40"/>
  <c r="J186" i="40"/>
  <c r="J188" i="40"/>
  <c r="G209" i="40"/>
  <c r="D23" i="99"/>
  <c r="N23" i="99" s="1"/>
  <c r="D41" i="109"/>
  <c r="N41" i="109" s="1"/>
  <c r="G55" i="40"/>
  <c r="G94" i="40"/>
  <c r="G96" i="40"/>
  <c r="G98" i="40"/>
  <c r="G127" i="40"/>
  <c r="D154" i="40"/>
  <c r="J154" i="40" s="1"/>
  <c r="O161" i="40"/>
  <c r="G173" i="40"/>
  <c r="G175" i="40"/>
  <c r="D177" i="40"/>
  <c r="J177" i="40" s="1"/>
  <c r="O182" i="40"/>
  <c r="D194" i="40"/>
  <c r="J194" i="40" s="1"/>
  <c r="D196" i="40"/>
  <c r="G196" i="40" s="1"/>
  <c r="O201" i="40"/>
  <c r="D215" i="40"/>
  <c r="G215" i="40" s="1"/>
  <c r="D217" i="40"/>
  <c r="D234" i="40"/>
  <c r="G234" i="40" s="1"/>
  <c r="D18" i="126"/>
  <c r="AB18" i="126" s="1"/>
  <c r="D32" i="110"/>
  <c r="N32" i="110" s="1"/>
  <c r="J55" i="40"/>
  <c r="G59" i="40"/>
  <c r="G65" i="40"/>
  <c r="J94" i="40"/>
  <c r="J96" i="40"/>
  <c r="J127" i="40"/>
  <c r="D156" i="40"/>
  <c r="J156" i="40" s="1"/>
  <c r="D158" i="40"/>
  <c r="G158" i="40" s="1"/>
  <c r="J173" i="40"/>
  <c r="D179" i="40"/>
  <c r="G179" i="40" s="1"/>
  <c r="D198" i="40"/>
  <c r="G198" i="40" s="1"/>
  <c r="D200" i="40"/>
  <c r="D236" i="40"/>
  <c r="G236" i="40" s="1"/>
  <c r="D238" i="40"/>
  <c r="G238" i="40" s="1"/>
  <c r="D240" i="40"/>
  <c r="G240" i="40" s="1"/>
  <c r="O45" i="40"/>
  <c r="O47" i="40"/>
  <c r="O84" i="40"/>
  <c r="O146" i="40"/>
  <c r="J175" i="40"/>
  <c r="O186" i="40"/>
  <c r="O188" i="40"/>
  <c r="T14" i="40"/>
  <c r="T27" i="40"/>
  <c r="G34" i="40"/>
  <c r="G71" i="40"/>
  <c r="G106" i="40"/>
  <c r="G108" i="40"/>
  <c r="G110" i="40"/>
  <c r="G112" i="40"/>
  <c r="G114" i="40"/>
  <c r="O121" i="40"/>
  <c r="O148" i="40"/>
  <c r="O209" i="40"/>
  <c r="M243" i="40"/>
  <c r="J22" i="40"/>
  <c r="J71" i="40"/>
  <c r="J108" i="40"/>
  <c r="J110" i="40"/>
  <c r="J112" i="40"/>
  <c r="G162" i="40"/>
  <c r="G164" i="40"/>
  <c r="O173" i="40"/>
  <c r="J181" i="40"/>
  <c r="G183" i="40"/>
  <c r="D225" i="40"/>
  <c r="J225" i="40" s="1"/>
  <c r="D147" i="40"/>
  <c r="G147" i="40" s="1"/>
  <c r="J162" i="40"/>
  <c r="J164" i="40"/>
  <c r="G166" i="40"/>
  <c r="G168" i="40"/>
  <c r="O175" i="40"/>
  <c r="J183" i="40"/>
  <c r="D187" i="40"/>
  <c r="J187" i="40" s="1"/>
  <c r="D189" i="40"/>
  <c r="G189" i="40" s="1"/>
  <c r="G206" i="40"/>
  <c r="D208" i="40"/>
  <c r="J208" i="40" s="1"/>
  <c r="D227" i="40"/>
  <c r="G227" i="40" s="1"/>
  <c r="F50" i="1"/>
  <c r="J29" i="40"/>
  <c r="J38" i="40"/>
  <c r="G42" i="40"/>
  <c r="G44" i="40"/>
  <c r="G48" i="40"/>
  <c r="G50" i="40"/>
  <c r="G83" i="40"/>
  <c r="G85" i="40"/>
  <c r="O104" i="40"/>
  <c r="J120" i="40"/>
  <c r="O137" i="40"/>
  <c r="D149" i="40"/>
  <c r="J149" i="40" s="1"/>
  <c r="D151" i="40"/>
  <c r="D170" i="40"/>
  <c r="D172" i="40"/>
  <c r="J172" i="40" s="1"/>
  <c r="J185" i="40"/>
  <c r="D191" i="40"/>
  <c r="J191" i="40" s="1"/>
  <c r="D193" i="40"/>
  <c r="J206" i="40"/>
  <c r="D210" i="40"/>
  <c r="G210" i="40" s="1"/>
  <c r="D229" i="40"/>
  <c r="J229" i="40" s="1"/>
  <c r="D231" i="40"/>
  <c r="J24" i="40"/>
  <c r="O27" i="40"/>
  <c r="T31" i="40"/>
  <c r="V31" i="40" s="1"/>
  <c r="W31" i="40" s="1"/>
  <c r="J42" i="40"/>
  <c r="J44" i="40"/>
  <c r="J48" i="40"/>
  <c r="G52" i="40"/>
  <c r="O71" i="40"/>
  <c r="J83" i="40"/>
  <c r="O106" i="40"/>
  <c r="O108" i="40"/>
  <c r="O110" i="40"/>
  <c r="O112" i="40"/>
  <c r="G124" i="40"/>
  <c r="D153" i="40"/>
  <c r="G153" i="40" s="1"/>
  <c r="D174" i="40"/>
  <c r="G174" i="40" s="1"/>
  <c r="D212" i="40"/>
  <c r="D214" i="40"/>
  <c r="D233" i="40"/>
  <c r="J233" i="40" s="1"/>
  <c r="C245" i="40"/>
  <c r="J19" i="40"/>
  <c r="O34" i="40"/>
  <c r="O73" i="40"/>
  <c r="J85" i="40"/>
  <c r="O114" i="40"/>
  <c r="D155" i="40"/>
  <c r="J155" i="40" s="1"/>
  <c r="O162" i="40"/>
  <c r="O164" i="40"/>
  <c r="D176" i="40"/>
  <c r="G176" i="40" s="1"/>
  <c r="D195" i="40"/>
  <c r="G195" i="40" s="1"/>
  <c r="D216" i="40"/>
  <c r="D235" i="40"/>
  <c r="J235" i="40" s="1"/>
  <c r="G60" i="40"/>
  <c r="G62" i="40"/>
  <c r="G66" i="40"/>
  <c r="G101" i="40"/>
  <c r="O120" i="40"/>
  <c r="G130" i="40"/>
  <c r="G136" i="40"/>
  <c r="D157" i="40"/>
  <c r="G157" i="40" s="1"/>
  <c r="D178" i="40"/>
  <c r="G178" i="40" s="1"/>
  <c r="O185" i="40"/>
  <c r="D197" i="40"/>
  <c r="J197" i="40" s="1"/>
  <c r="D199" i="40"/>
  <c r="G199" i="40" s="1"/>
  <c r="D237" i="40"/>
  <c r="D239" i="40"/>
  <c r="J239" i="40" s="1"/>
  <c r="D38" i="117"/>
  <c r="N38" i="117" s="1"/>
  <c r="D48" i="44"/>
  <c r="P48" i="44" s="1"/>
  <c r="O24" i="40"/>
  <c r="S24" i="40" s="1"/>
  <c r="O44" i="40"/>
  <c r="O48" i="40"/>
  <c r="O83" i="40"/>
  <c r="J99" i="40"/>
  <c r="O145" i="40"/>
  <c r="T50" i="1"/>
  <c r="D52" i="115"/>
  <c r="N52" i="115" s="1"/>
  <c r="J13" i="40"/>
  <c r="J21" i="40"/>
  <c r="J26" i="40"/>
  <c r="J33" i="40"/>
  <c r="J68" i="40"/>
  <c r="O85" i="40"/>
  <c r="G109" i="40"/>
  <c r="G113" i="40"/>
  <c r="J140" i="40"/>
  <c r="G142" i="40"/>
  <c r="G159" i="40"/>
  <c r="D163" i="40"/>
  <c r="G163" i="40" s="1"/>
  <c r="D165" i="40"/>
  <c r="G165" i="40" s="1"/>
  <c r="G180" i="40"/>
  <c r="G182" i="40"/>
  <c r="D184" i="40"/>
  <c r="G184" i="40" s="1"/>
  <c r="D203" i="40"/>
  <c r="J203" i="40" s="1"/>
  <c r="G220" i="40"/>
  <c r="D222" i="40"/>
  <c r="J222" i="40" s="1"/>
  <c r="D224" i="40"/>
  <c r="J72" i="40"/>
  <c r="D205" i="40"/>
  <c r="G205" i="40" s="1"/>
  <c r="V21" i="30"/>
  <c r="W21" i="30" s="1"/>
  <c r="D35" i="30"/>
  <c r="D32" i="30"/>
  <c r="D34" i="30"/>
  <c r="T16" i="30"/>
  <c r="V16" i="30" s="1"/>
  <c r="W16" i="30" s="1"/>
  <c r="C35" i="30"/>
  <c r="M32" i="92" s="1"/>
  <c r="J32" i="92" s="1"/>
  <c r="K32" i="92" s="1"/>
  <c r="O13" i="56"/>
  <c r="J18" i="30"/>
  <c r="T14" i="30"/>
  <c r="D20" i="118"/>
  <c r="O14" i="30"/>
  <c r="S14" i="30" s="1"/>
  <c r="G17" i="30"/>
  <c r="G15" i="30"/>
  <c r="Q17" i="30"/>
  <c r="Q13" i="30"/>
  <c r="S13" i="30" s="1"/>
  <c r="G12" i="30"/>
  <c r="J10" i="30"/>
  <c r="J12" i="30"/>
  <c r="L12" i="30" s="1"/>
  <c r="D20" i="30"/>
  <c r="J20" i="30" s="1"/>
  <c r="T18" i="30"/>
  <c r="V18" i="30" s="1"/>
  <c r="W18" i="30" s="1"/>
  <c r="J16" i="30"/>
  <c r="G18" i="30"/>
  <c r="O10" i="30"/>
  <c r="Q12" i="30"/>
  <c r="S12" i="30" s="1"/>
  <c r="D22" i="30"/>
  <c r="Q22" i="30" s="1"/>
  <c r="Q16" i="30"/>
  <c r="S16" i="30" s="1"/>
  <c r="G13" i="30"/>
  <c r="D19" i="30"/>
  <c r="G19" i="30" s="1"/>
  <c r="D21" i="30"/>
  <c r="T17" i="30"/>
  <c r="V17" i="30" s="1"/>
  <c r="W17" i="30" s="1"/>
  <c r="T19" i="30"/>
  <c r="V19" i="30" s="1"/>
  <c r="W19" i="30" s="1"/>
  <c r="O11" i="30"/>
  <c r="S11" i="30" s="1"/>
  <c r="D23" i="30"/>
  <c r="Q23" i="30" s="1"/>
  <c r="J21" i="30"/>
  <c r="G23" i="30"/>
  <c r="Q24" i="30"/>
  <c r="O24" i="30"/>
  <c r="G14" i="30"/>
  <c r="O15" i="30"/>
  <c r="S15" i="30" s="1"/>
  <c r="T24" i="30"/>
  <c r="V24" i="30" s="1"/>
  <c r="W24" i="30" s="1"/>
  <c r="O18" i="30"/>
  <c r="S18" i="30" s="1"/>
  <c r="G10" i="30"/>
  <c r="D19" i="115"/>
  <c r="D33" i="109"/>
  <c r="T13" i="30"/>
  <c r="D31" i="116"/>
  <c r="N31" i="116" s="1"/>
  <c r="M26" i="30"/>
  <c r="T11" i="30"/>
  <c r="V11" i="30" s="1"/>
  <c r="W11" i="30" s="1"/>
  <c r="J13" i="30"/>
  <c r="G16" i="30"/>
  <c r="D41" i="117"/>
  <c r="D31" i="120"/>
  <c r="Q10" i="30"/>
  <c r="G24" i="30"/>
  <c r="D37" i="44"/>
  <c r="J19" i="30"/>
  <c r="F39" i="1"/>
  <c r="C28" i="30"/>
  <c r="V20" i="30"/>
  <c r="W20" i="30" s="1"/>
  <c r="T15" i="30"/>
  <c r="D34" i="29"/>
  <c r="D31" i="29"/>
  <c r="D32" i="29"/>
  <c r="D33" i="29"/>
  <c r="K25" i="29"/>
  <c r="N36" i="44" s="1"/>
  <c r="M25" i="29"/>
  <c r="P12" i="56"/>
  <c r="N47" i="99"/>
  <c r="J38" i="47"/>
  <c r="K38" i="47" s="1"/>
  <c r="K18" i="49"/>
  <c r="P18" i="49"/>
  <c r="G31" i="92"/>
  <c r="O18" i="49"/>
  <c r="C32" i="29"/>
  <c r="H31" i="92" s="1"/>
  <c r="E38" i="47"/>
  <c r="Q18" i="49"/>
  <c r="C33" i="29"/>
  <c r="L31" i="92" s="1"/>
  <c r="J12" i="56"/>
  <c r="C34" i="29"/>
  <c r="M31" i="92" s="1"/>
  <c r="O12" i="56"/>
  <c r="J38" i="45"/>
  <c r="K38" i="45" s="1"/>
  <c r="O38" i="45"/>
  <c r="G16" i="29"/>
  <c r="J16" i="29"/>
  <c r="G17" i="29"/>
  <c r="D20" i="29"/>
  <c r="O20" i="29" s="1"/>
  <c r="G18" i="29"/>
  <c r="J18" i="29"/>
  <c r="D23" i="29"/>
  <c r="O23" i="29" s="1"/>
  <c r="G23" i="29"/>
  <c r="G14" i="29"/>
  <c r="J14" i="29"/>
  <c r="L14" i="29" s="1"/>
  <c r="G21" i="29"/>
  <c r="G12" i="29"/>
  <c r="J21" i="29"/>
  <c r="J12" i="29"/>
  <c r="G19" i="29"/>
  <c r="J19" i="29"/>
  <c r="J17" i="29"/>
  <c r="G22" i="29"/>
  <c r="G13" i="29"/>
  <c r="J22" i="29"/>
  <c r="J13" i="29"/>
  <c r="G20" i="29"/>
  <c r="J20" i="29"/>
  <c r="L20" i="29" s="1"/>
  <c r="L15" i="29"/>
  <c r="D14" i="117"/>
  <c r="N14" i="117" s="1"/>
  <c r="Q12" i="29"/>
  <c r="Q13" i="29"/>
  <c r="S13" i="29" s="1"/>
  <c r="Q14" i="29"/>
  <c r="S14" i="29" s="1"/>
  <c r="Q15" i="29"/>
  <c r="S15" i="29" s="1"/>
  <c r="Q16" i="29"/>
  <c r="S16" i="29" s="1"/>
  <c r="Q17" i="29"/>
  <c r="S17" i="29" s="1"/>
  <c r="Q18" i="29"/>
  <c r="S18" i="29" s="1"/>
  <c r="Q19" i="29"/>
  <c r="S19" i="29" s="1"/>
  <c r="Q21" i="29"/>
  <c r="S21" i="29" s="1"/>
  <c r="Q22" i="29"/>
  <c r="S22" i="29" s="1"/>
  <c r="D22" i="115"/>
  <c r="N22" i="115" s="1"/>
  <c r="T12" i="29"/>
  <c r="V12" i="29" s="1"/>
  <c r="W12" i="29" s="1"/>
  <c r="T13" i="29"/>
  <c r="V13" i="29" s="1"/>
  <c r="W13" i="29" s="1"/>
  <c r="T14" i="29"/>
  <c r="V14" i="29" s="1"/>
  <c r="W14" i="29" s="1"/>
  <c r="T15" i="29"/>
  <c r="V15" i="29" s="1"/>
  <c r="W15" i="29" s="1"/>
  <c r="T16" i="29"/>
  <c r="V16" i="29" s="1"/>
  <c r="W16" i="29" s="1"/>
  <c r="T17" i="29"/>
  <c r="V17" i="29" s="1"/>
  <c r="W17" i="29" s="1"/>
  <c r="T18" i="29"/>
  <c r="V18" i="29" s="1"/>
  <c r="W18" i="29" s="1"/>
  <c r="T19" i="29"/>
  <c r="V19" i="29" s="1"/>
  <c r="W19" i="29" s="1"/>
  <c r="T20" i="29"/>
  <c r="V20" i="29" s="1"/>
  <c r="W20" i="29" s="1"/>
  <c r="T21" i="29"/>
  <c r="V21" i="29" s="1"/>
  <c r="W21" i="29" s="1"/>
  <c r="T22" i="29"/>
  <c r="V22" i="29" s="1"/>
  <c r="W22" i="29" s="1"/>
  <c r="T23" i="29"/>
  <c r="V23" i="29" s="1"/>
  <c r="W23" i="29" s="1"/>
  <c r="N18" i="125"/>
  <c r="D48" i="110"/>
  <c r="N48" i="110" s="1"/>
  <c r="D23" i="118"/>
  <c r="N23" i="118" s="1"/>
  <c r="D36" i="44"/>
  <c r="P36" i="44" s="1"/>
  <c r="F38" i="1"/>
  <c r="C27" i="29"/>
  <c r="D23" i="116"/>
  <c r="N23" i="116" s="1"/>
  <c r="D12" i="109"/>
  <c r="N12" i="109" s="1"/>
  <c r="T38" i="1"/>
  <c r="I43" i="45"/>
  <c r="R43" i="45" s="1"/>
  <c r="T20" i="34"/>
  <c r="C51" i="34"/>
  <c r="L36" i="92" s="1"/>
  <c r="T37" i="34"/>
  <c r="V37" i="34" s="1"/>
  <c r="W37" i="34" s="1"/>
  <c r="T36" i="34"/>
  <c r="V36" i="34" s="1"/>
  <c r="W36" i="34" s="1"/>
  <c r="J43" i="45"/>
  <c r="Q43" i="45"/>
  <c r="T14" i="34"/>
  <c r="V14" i="34" s="1"/>
  <c r="W14" i="34" s="1"/>
  <c r="D34" i="34"/>
  <c r="Q34" i="34" s="1"/>
  <c r="D37" i="34"/>
  <c r="O37" i="34" s="1"/>
  <c r="G19" i="34"/>
  <c r="T30" i="34"/>
  <c r="V30" i="34" s="1"/>
  <c r="W30" i="34" s="1"/>
  <c r="T28" i="34"/>
  <c r="V28" i="34" s="1"/>
  <c r="W28" i="34" s="1"/>
  <c r="D35" i="34"/>
  <c r="Q35" i="34" s="1"/>
  <c r="G17" i="34"/>
  <c r="T26" i="34"/>
  <c r="V26" i="34" s="1"/>
  <c r="W26" i="34" s="1"/>
  <c r="D33" i="34"/>
  <c r="Q33" i="34" s="1"/>
  <c r="J31" i="34"/>
  <c r="G18" i="34"/>
  <c r="T39" i="34"/>
  <c r="V39" i="34" s="1"/>
  <c r="W39" i="34" s="1"/>
  <c r="G16" i="34"/>
  <c r="G20" i="34"/>
  <c r="L20" i="34" s="1"/>
  <c r="T24" i="34"/>
  <c r="V24" i="34" s="1"/>
  <c r="W24" i="34" s="1"/>
  <c r="J16" i="34"/>
  <c r="J18" i="34"/>
  <c r="G22" i="34"/>
  <c r="Q26" i="34"/>
  <c r="T35" i="34"/>
  <c r="V35" i="34" s="1"/>
  <c r="W35" i="34" s="1"/>
  <c r="G31" i="34"/>
  <c r="Q16" i="34"/>
  <c r="O18" i="34"/>
  <c r="S18" i="34" s="1"/>
  <c r="D40" i="34"/>
  <c r="Q40" i="34" s="1"/>
  <c r="T13" i="34"/>
  <c r="V13" i="34" s="1"/>
  <c r="W13" i="34" s="1"/>
  <c r="Q20" i="34"/>
  <c r="S20" i="34" s="1"/>
  <c r="G27" i="34"/>
  <c r="G25" i="34"/>
  <c r="J27" i="34"/>
  <c r="T38" i="34"/>
  <c r="V38" i="34" s="1"/>
  <c r="W38" i="34" s="1"/>
  <c r="G15" i="34"/>
  <c r="T17" i="34"/>
  <c r="G21" i="34"/>
  <c r="T15" i="34"/>
  <c r="V15" i="34" s="1"/>
  <c r="W15" i="34" s="1"/>
  <c r="J21" i="34"/>
  <c r="G12" i="34"/>
  <c r="O21" i="34"/>
  <c r="D39" i="34"/>
  <c r="Q39" i="34" s="1"/>
  <c r="Q36" i="34"/>
  <c r="O36" i="34"/>
  <c r="J36" i="34"/>
  <c r="T40" i="34"/>
  <c r="V40" i="34" s="1"/>
  <c r="W40" i="34" s="1"/>
  <c r="D41" i="44"/>
  <c r="M43" i="34"/>
  <c r="J17" i="34"/>
  <c r="L17" i="34" s="1"/>
  <c r="T31" i="34"/>
  <c r="G36" i="34"/>
  <c r="D26" i="118"/>
  <c r="N26" i="118" s="1"/>
  <c r="O24" i="34"/>
  <c r="S24" i="34" s="1"/>
  <c r="O27" i="34"/>
  <c r="S27" i="34" s="1"/>
  <c r="O30" i="34"/>
  <c r="O17" i="34"/>
  <c r="S17" i="34" s="1"/>
  <c r="T12" i="34"/>
  <c r="V12" i="34" s="1"/>
  <c r="W12" i="34" s="1"/>
  <c r="T19" i="34"/>
  <c r="V19" i="34" s="1"/>
  <c r="W19" i="34" s="1"/>
  <c r="T21" i="34"/>
  <c r="V21" i="34" s="1"/>
  <c r="W21" i="34" s="1"/>
  <c r="G26" i="34"/>
  <c r="T29" i="34"/>
  <c r="V29" i="34" s="1"/>
  <c r="W29" i="34" s="1"/>
  <c r="G32" i="34"/>
  <c r="C45" i="34"/>
  <c r="J19" i="34"/>
  <c r="T27" i="34"/>
  <c r="V27" i="34" s="1"/>
  <c r="W27" i="34" s="1"/>
  <c r="J32" i="34"/>
  <c r="D38" i="34"/>
  <c r="J38" i="34" s="1"/>
  <c r="D18" i="117"/>
  <c r="N18" i="117" s="1"/>
  <c r="D41" i="34"/>
  <c r="J41" i="34" s="1"/>
  <c r="F43" i="1"/>
  <c r="D19" i="120"/>
  <c r="N19" i="120" s="1"/>
  <c r="D19" i="116"/>
  <c r="N19" i="116" s="1"/>
  <c r="T33" i="34"/>
  <c r="V33" i="34" s="1"/>
  <c r="W33" i="34" s="1"/>
  <c r="O32" i="34"/>
  <c r="S32" i="34" s="1"/>
  <c r="D19" i="109"/>
  <c r="N19" i="109" s="1"/>
  <c r="O19" i="34"/>
  <c r="J22" i="34"/>
  <c r="J15" i="34"/>
  <c r="Q19" i="34"/>
  <c r="J25" i="34"/>
  <c r="D36" i="110"/>
  <c r="N36" i="110" s="1"/>
  <c r="T43" i="1"/>
  <c r="O13" i="34"/>
  <c r="S13" i="34" s="1"/>
  <c r="O22" i="34"/>
  <c r="S22" i="34" s="1"/>
  <c r="O15" i="34"/>
  <c r="S15" i="34" s="1"/>
  <c r="O25" i="34"/>
  <c r="S25" i="34" s="1"/>
  <c r="O31" i="34"/>
  <c r="J12" i="34"/>
  <c r="T20" i="100"/>
  <c r="T15" i="100"/>
  <c r="T23" i="100"/>
  <c r="V23" i="100" s="1"/>
  <c r="W23" i="100" s="1"/>
  <c r="T35" i="100"/>
  <c r="C61" i="100"/>
  <c r="G38" i="92" s="1"/>
  <c r="Q45" i="100"/>
  <c r="O45" i="100"/>
  <c r="J30" i="100"/>
  <c r="J45" i="100"/>
  <c r="G53" i="100"/>
  <c r="G47" i="100"/>
  <c r="D14" i="100"/>
  <c r="D38" i="100"/>
  <c r="G38" i="100" s="1"/>
  <c r="T14" i="100"/>
  <c r="V14" i="100" s="1"/>
  <c r="W14" i="100" s="1"/>
  <c r="J18" i="100"/>
  <c r="L18" i="100" s="1"/>
  <c r="D26" i="100"/>
  <c r="D29" i="100"/>
  <c r="D32" i="100"/>
  <c r="J32" i="100" s="1"/>
  <c r="D35" i="100"/>
  <c r="J35" i="100" s="1"/>
  <c r="D40" i="100"/>
  <c r="D49" i="100"/>
  <c r="D20" i="100"/>
  <c r="J20" i="100" s="1"/>
  <c r="D23" i="100"/>
  <c r="J23" i="100" s="1"/>
  <c r="G40" i="100"/>
  <c r="C57" i="100"/>
  <c r="D17" i="100"/>
  <c r="G17" i="100" s="1"/>
  <c r="D42" i="100"/>
  <c r="D51" i="100"/>
  <c r="G51" i="100" s="1"/>
  <c r="O18" i="100"/>
  <c r="S18" i="100" s="1"/>
  <c r="G20" i="100"/>
  <c r="J26" i="100"/>
  <c r="J29" i="100"/>
  <c r="G42" i="100"/>
  <c r="J49" i="100"/>
  <c r="D53" i="100"/>
  <c r="D28" i="100"/>
  <c r="J28" i="100" s="1"/>
  <c r="D37" i="100"/>
  <c r="D44" i="100"/>
  <c r="D47" i="100"/>
  <c r="D13" i="100"/>
  <c r="J13" i="100" s="1"/>
  <c r="T28" i="100"/>
  <c r="M55" i="100"/>
  <c r="D25" i="100"/>
  <c r="G25" i="100" s="1"/>
  <c r="G28" i="100"/>
  <c r="D31" i="100"/>
  <c r="J31" i="100" s="1"/>
  <c r="D34" i="100"/>
  <c r="J34" i="100" s="1"/>
  <c r="D39" i="100"/>
  <c r="J39" i="100" s="1"/>
  <c r="D46" i="100"/>
  <c r="J46" i="100" s="1"/>
  <c r="J53" i="100"/>
  <c r="D16" i="100"/>
  <c r="D19" i="100"/>
  <c r="D22" i="100"/>
  <c r="G22" i="100" s="1"/>
  <c r="T16" i="100"/>
  <c r="T19" i="100"/>
  <c r="G31" i="100"/>
  <c r="D48" i="100"/>
  <c r="D41" i="100"/>
  <c r="G48" i="100"/>
  <c r="D50" i="100"/>
  <c r="G50" i="100" s="1"/>
  <c r="J22" i="100"/>
  <c r="D27" i="100"/>
  <c r="D30" i="100"/>
  <c r="D36" i="100"/>
  <c r="J48" i="100"/>
  <c r="D12" i="100"/>
  <c r="D24" i="100"/>
  <c r="T30" i="100"/>
  <c r="V30" i="100" s="1"/>
  <c r="W30" i="100" s="1"/>
  <c r="D33" i="100"/>
  <c r="T36" i="100"/>
  <c r="V36" i="100" s="1"/>
  <c r="W36" i="100" s="1"/>
  <c r="D43" i="100"/>
  <c r="D52" i="100"/>
  <c r="D45" i="1"/>
  <c r="T45" i="1" s="1"/>
  <c r="T12" i="100"/>
  <c r="D15" i="100"/>
  <c r="G15" i="100" s="1"/>
  <c r="D21" i="100"/>
  <c r="T22" i="20"/>
  <c r="V22" i="20" s="1"/>
  <c r="W22" i="20" s="1"/>
  <c r="T28" i="20"/>
  <c r="V28" i="20" s="1"/>
  <c r="W28" i="20" s="1"/>
  <c r="T15" i="20"/>
  <c r="V15" i="20" s="1"/>
  <c r="W15" i="20" s="1"/>
  <c r="T45" i="20"/>
  <c r="V45" i="20" s="1"/>
  <c r="W45" i="20" s="1"/>
  <c r="T16" i="20"/>
  <c r="V16" i="20" s="1"/>
  <c r="W16" i="20" s="1"/>
  <c r="T24" i="20"/>
  <c r="T40" i="20"/>
  <c r="V40" i="20" s="1"/>
  <c r="W40" i="20" s="1"/>
  <c r="T27" i="20"/>
  <c r="V27" i="20" s="1"/>
  <c r="W27" i="20" s="1"/>
  <c r="T38" i="20"/>
  <c r="V38" i="20" s="1"/>
  <c r="W38" i="20" s="1"/>
  <c r="T23" i="20"/>
  <c r="V23" i="20" s="1"/>
  <c r="W23" i="20" s="1"/>
  <c r="K49" i="20"/>
  <c r="F38" i="116"/>
  <c r="T12" i="20"/>
  <c r="V12" i="20" s="1"/>
  <c r="W12" i="20" s="1"/>
  <c r="T39" i="20"/>
  <c r="V39" i="20" s="1"/>
  <c r="W39" i="20" s="1"/>
  <c r="M49" i="20"/>
  <c r="T18" i="20"/>
  <c r="V18" i="20" s="1"/>
  <c r="W18" i="20" s="1"/>
  <c r="T34" i="20"/>
  <c r="V34" i="20" s="1"/>
  <c r="W34" i="20" s="1"/>
  <c r="T13" i="20"/>
  <c r="V13" i="20" s="1"/>
  <c r="W13" i="20" s="1"/>
  <c r="T29" i="20"/>
  <c r="V29" i="20" s="1"/>
  <c r="W29" i="20" s="1"/>
  <c r="T17" i="20"/>
  <c r="V17" i="20" s="1"/>
  <c r="W17" i="20" s="1"/>
  <c r="S41" i="15"/>
  <c r="S36" i="15"/>
  <c r="S13" i="15"/>
  <c r="S19" i="15"/>
  <c r="S27" i="15"/>
  <c r="S40" i="15"/>
  <c r="S34" i="15"/>
  <c r="J39" i="15"/>
  <c r="AH25" i="1"/>
  <c r="L36" i="15"/>
  <c r="J25" i="1"/>
  <c r="D48" i="15"/>
  <c r="Q46" i="15"/>
  <c r="O46" i="15"/>
  <c r="D36" i="120"/>
  <c r="N36" i="120" s="1"/>
  <c r="D23" i="44"/>
  <c r="P23" i="44" s="1"/>
  <c r="O17" i="15"/>
  <c r="S17" i="15" s="1"/>
  <c r="O44" i="15"/>
  <c r="D30" i="110"/>
  <c r="N30" i="110" s="1"/>
  <c r="D33" i="115"/>
  <c r="N33" i="115" s="1"/>
  <c r="N36" i="116"/>
  <c r="M48" i="15"/>
  <c r="O22" i="15"/>
  <c r="S22" i="15" s="1"/>
  <c r="G31" i="15"/>
  <c r="O12" i="15"/>
  <c r="J14" i="15"/>
  <c r="S29" i="15"/>
  <c r="J31" i="15"/>
  <c r="T25" i="1"/>
  <c r="Q12" i="15"/>
  <c r="G26" i="15"/>
  <c r="G38" i="15"/>
  <c r="Q39" i="15"/>
  <c r="D45" i="15"/>
  <c r="J45" i="15" s="1"/>
  <c r="J21" i="15"/>
  <c r="L21" i="15" s="1"/>
  <c r="J26" i="15"/>
  <c r="G33" i="15"/>
  <c r="J43" i="15"/>
  <c r="L43" i="15" s="1"/>
  <c r="N24" i="99"/>
  <c r="O14" i="15"/>
  <c r="S24" i="15"/>
  <c r="O31" i="15"/>
  <c r="S31" i="15" s="1"/>
  <c r="J33" i="15"/>
  <c r="G23" i="15"/>
  <c r="G13" i="15"/>
  <c r="O16" i="15"/>
  <c r="S16" i="15" s="1"/>
  <c r="O21" i="15"/>
  <c r="S21" i="15" s="1"/>
  <c r="O26" i="15"/>
  <c r="G30" i="15"/>
  <c r="G35" i="15"/>
  <c r="G40" i="15"/>
  <c r="O43" i="15"/>
  <c r="J13" i="15"/>
  <c r="J23" i="15"/>
  <c r="O33" i="15"/>
  <c r="S33" i="15" s="1"/>
  <c r="J35" i="15"/>
  <c r="O38" i="15"/>
  <c r="J40" i="15"/>
  <c r="G25" i="15"/>
  <c r="J30" i="15"/>
  <c r="S18" i="15"/>
  <c r="O23" i="15"/>
  <c r="S23" i="15" s="1"/>
  <c r="C50" i="15"/>
  <c r="D28" i="109"/>
  <c r="N28" i="109" s="1"/>
  <c r="D33" i="117"/>
  <c r="N33" i="117" s="1"/>
  <c r="D33" i="118"/>
  <c r="N33" i="118" s="1"/>
  <c r="G17" i="15"/>
  <c r="G22" i="15"/>
  <c r="G27" i="15"/>
  <c r="O30" i="15"/>
  <c r="S30" i="15" s="1"/>
  <c r="J17" i="15"/>
  <c r="L17" i="15" s="1"/>
  <c r="J27" i="15"/>
  <c r="G39" i="15"/>
  <c r="G46" i="15"/>
  <c r="F25" i="1"/>
  <c r="G12" i="15"/>
  <c r="O15" i="15"/>
  <c r="S15" i="15" s="1"/>
  <c r="O20" i="15"/>
  <c r="S20" i="15" s="1"/>
  <c r="O25" i="15"/>
  <c r="S25" i="15" s="1"/>
  <c r="G29" i="15"/>
  <c r="O37" i="15"/>
  <c r="S37" i="15" s="1"/>
  <c r="O42" i="15"/>
  <c r="J46" i="15"/>
  <c r="J12" i="15"/>
  <c r="J29" i="15"/>
  <c r="J17" i="26"/>
  <c r="T14" i="26"/>
  <c r="V14" i="26" s="1"/>
  <c r="W14" i="26" s="1"/>
  <c r="N15" i="126"/>
  <c r="C36" i="26"/>
  <c r="M28" i="92" s="1"/>
  <c r="T19" i="26"/>
  <c r="E35" i="45"/>
  <c r="T23" i="26"/>
  <c r="V23" i="26" s="1"/>
  <c r="W23" i="26" s="1"/>
  <c r="K27" i="26"/>
  <c r="T21" i="26"/>
  <c r="V21" i="26" s="1"/>
  <c r="W21" i="26" s="1"/>
  <c r="Q13" i="26"/>
  <c r="O13" i="26"/>
  <c r="J13" i="26"/>
  <c r="G13" i="26"/>
  <c r="D28" i="118"/>
  <c r="N28" i="118" s="1"/>
  <c r="T13" i="26"/>
  <c r="V13" i="26" s="1"/>
  <c r="W13" i="26" s="1"/>
  <c r="G16" i="26"/>
  <c r="O17" i="26"/>
  <c r="O20" i="26"/>
  <c r="J16" i="26"/>
  <c r="Q17" i="26"/>
  <c r="G19" i="26"/>
  <c r="G25" i="26"/>
  <c r="D21" i="117"/>
  <c r="N21" i="117" s="1"/>
  <c r="J19" i="26"/>
  <c r="T20" i="26"/>
  <c r="V20" i="26" s="1"/>
  <c r="W20" i="26" s="1"/>
  <c r="D33" i="44"/>
  <c r="P33" i="44" s="1"/>
  <c r="D15" i="26"/>
  <c r="O16" i="26"/>
  <c r="D18" i="26"/>
  <c r="J22" i="26"/>
  <c r="J12" i="26"/>
  <c r="D34" i="120"/>
  <c r="D34" i="116"/>
  <c r="N34" i="116" s="1"/>
  <c r="O19" i="26"/>
  <c r="D24" i="26"/>
  <c r="O25" i="26"/>
  <c r="M27" i="26"/>
  <c r="T15" i="26"/>
  <c r="T18" i="26"/>
  <c r="O22" i="26"/>
  <c r="S22" i="26" s="1"/>
  <c r="N34" i="120"/>
  <c r="O12" i="26"/>
  <c r="S12" i="26" s="1"/>
  <c r="J21" i="26"/>
  <c r="L21" i="26" s="1"/>
  <c r="J24" i="26"/>
  <c r="D23" i="26"/>
  <c r="T17" i="26"/>
  <c r="O21" i="26"/>
  <c r="S21" i="26" s="1"/>
  <c r="F35" i="1"/>
  <c r="J20" i="26"/>
  <c r="C29" i="26"/>
  <c r="S34" i="8"/>
  <c r="S36" i="8"/>
  <c r="S30" i="8"/>
  <c r="S56" i="8"/>
  <c r="S51" i="8"/>
  <c r="S48" i="8"/>
  <c r="S12" i="8"/>
  <c r="S42" i="8"/>
  <c r="S52" i="8"/>
  <c r="V35" i="8"/>
  <c r="W35" i="8" s="1"/>
  <c r="AH18" i="1"/>
  <c r="J48" i="8"/>
  <c r="L48" i="8" s="1"/>
  <c r="J57" i="8"/>
  <c r="T65" i="8"/>
  <c r="V65" i="8" s="1"/>
  <c r="W65" i="8" s="1"/>
  <c r="T43" i="8"/>
  <c r="J45" i="8"/>
  <c r="Z43" i="8"/>
  <c r="J54" i="8"/>
  <c r="Z52" i="8"/>
  <c r="T15" i="8"/>
  <c r="J62" i="8"/>
  <c r="J13" i="8"/>
  <c r="T25" i="8"/>
  <c r="V25" i="8" s="1"/>
  <c r="W25" i="8" s="1"/>
  <c r="Y58" i="8"/>
  <c r="Y19" i="8"/>
  <c r="T44" i="8"/>
  <c r="V44" i="8" s="1"/>
  <c r="W44" i="8" s="1"/>
  <c r="C78" i="8"/>
  <c r="G11" i="92" s="1"/>
  <c r="G33" i="8"/>
  <c r="G41" i="8"/>
  <c r="Y47" i="8"/>
  <c r="T37" i="8"/>
  <c r="K72" i="8"/>
  <c r="Y49" i="8"/>
  <c r="G53" i="8"/>
  <c r="G58" i="8"/>
  <c r="E17" i="47"/>
  <c r="G32" i="8"/>
  <c r="Y65" i="8"/>
  <c r="T50" i="8"/>
  <c r="V50" i="8" s="1"/>
  <c r="W50" i="8" s="1"/>
  <c r="T60" i="8"/>
  <c r="V60" i="8" s="1"/>
  <c r="W60" i="8" s="1"/>
  <c r="Y28" i="8"/>
  <c r="G27" i="8"/>
  <c r="G57" i="8"/>
  <c r="Q67" i="8"/>
  <c r="O67" i="8"/>
  <c r="N26" i="126"/>
  <c r="L36" i="8"/>
  <c r="S37" i="8"/>
  <c r="Y12" i="8"/>
  <c r="Y15" i="8"/>
  <c r="G17" i="8"/>
  <c r="L17" i="8" s="1"/>
  <c r="O18" i="8"/>
  <c r="S18" i="8" s="1"/>
  <c r="T19" i="8"/>
  <c r="O22" i="8"/>
  <c r="O25" i="8"/>
  <c r="S25" i="8" s="1"/>
  <c r="T26" i="8"/>
  <c r="V26" i="8" s="1"/>
  <c r="W26" i="8" s="1"/>
  <c r="T32" i="8"/>
  <c r="G42" i="8"/>
  <c r="O44" i="8"/>
  <c r="S44" i="8" s="1"/>
  <c r="J47" i="8"/>
  <c r="J51" i="8"/>
  <c r="G55" i="8"/>
  <c r="T57" i="8"/>
  <c r="D66" i="8"/>
  <c r="G66" i="8" s="1"/>
  <c r="J67" i="8"/>
  <c r="D24" i="110"/>
  <c r="N24" i="110" s="1"/>
  <c r="Z15" i="8"/>
  <c r="G24" i="8"/>
  <c r="G35" i="8"/>
  <c r="Y40" i="8"/>
  <c r="J42" i="8"/>
  <c r="L42" i="8" s="1"/>
  <c r="O43" i="8"/>
  <c r="S43" i="8" s="1"/>
  <c r="T55" i="8"/>
  <c r="V55" i="8" s="1"/>
  <c r="W55" i="8" s="1"/>
  <c r="Y61" i="8"/>
  <c r="T64" i="8"/>
  <c r="D69" i="8"/>
  <c r="J28" i="8"/>
  <c r="L28" i="8" s="1"/>
  <c r="Y37" i="8"/>
  <c r="O39" i="8"/>
  <c r="G50" i="8"/>
  <c r="L50" i="8" s="1"/>
  <c r="D39" i="117"/>
  <c r="N39" i="117" s="1"/>
  <c r="G13" i="8"/>
  <c r="Z19" i="8"/>
  <c r="T21" i="8"/>
  <c r="T31" i="8"/>
  <c r="V31" i="8" s="1"/>
  <c r="W31" i="8" s="1"/>
  <c r="J35" i="8"/>
  <c r="T56" i="8"/>
  <c r="V56" i="8" s="1"/>
  <c r="W56" i="8" s="1"/>
  <c r="Y64" i="8"/>
  <c r="D37" i="115"/>
  <c r="N37" i="115" s="1"/>
  <c r="G16" i="8"/>
  <c r="T29" i="8"/>
  <c r="G31" i="8"/>
  <c r="Y52" i="8"/>
  <c r="J16" i="8"/>
  <c r="O24" i="8"/>
  <c r="S24" i="8" s="1"/>
  <c r="O28" i="8"/>
  <c r="S28" i="8" s="1"/>
  <c r="F18" i="1"/>
  <c r="O21" i="8"/>
  <c r="S21" i="8" s="1"/>
  <c r="G23" i="8"/>
  <c r="J27" i="8"/>
  <c r="Z29" i="8"/>
  <c r="T34" i="8"/>
  <c r="V34" i="8" s="1"/>
  <c r="W34" i="8" s="1"/>
  <c r="O35" i="8"/>
  <c r="S35" i="8" s="1"/>
  <c r="Y36" i="8"/>
  <c r="Y60" i="8"/>
  <c r="G65" i="8"/>
  <c r="J20" i="8"/>
  <c r="J58" i="8"/>
  <c r="D68" i="8"/>
  <c r="D37" i="118"/>
  <c r="O13" i="8"/>
  <c r="S13" i="8" s="1"/>
  <c r="O16" i="8"/>
  <c r="S16" i="8" s="1"/>
  <c r="T28" i="8"/>
  <c r="O31" i="8"/>
  <c r="S31" i="8" s="1"/>
  <c r="O46" i="8"/>
  <c r="J49" i="8"/>
  <c r="L49" i="8" s="1"/>
  <c r="C74" i="8"/>
  <c r="T18" i="1"/>
  <c r="D45" i="109"/>
  <c r="N45" i="109" s="1"/>
  <c r="Z17" i="8"/>
  <c r="J30" i="8"/>
  <c r="Z42" i="8"/>
  <c r="T45" i="8"/>
  <c r="J53" i="8"/>
  <c r="T66" i="8"/>
  <c r="V66" i="8" s="1"/>
  <c r="W66" i="8" s="1"/>
  <c r="N37" i="118"/>
  <c r="M72" i="8"/>
  <c r="O65" i="8"/>
  <c r="T13" i="8"/>
  <c r="T33" i="8"/>
  <c r="J37" i="8"/>
  <c r="L37" i="8" s="1"/>
  <c r="J64" i="8"/>
  <c r="D70" i="8"/>
  <c r="D29" i="120"/>
  <c r="S15" i="8"/>
  <c r="Z46" i="8"/>
  <c r="S49" i="8"/>
  <c r="L52" i="8"/>
  <c r="D29" i="116"/>
  <c r="N29" i="116" s="1"/>
  <c r="Z16" i="8"/>
  <c r="J18" i="8"/>
  <c r="O19" i="8"/>
  <c r="S19" i="8" s="1"/>
  <c r="J22" i="8"/>
  <c r="J25" i="8"/>
  <c r="S26" i="8"/>
  <c r="G29" i="8"/>
  <c r="L29" i="8" s="1"/>
  <c r="T39" i="8"/>
  <c r="V39" i="8" s="1"/>
  <c r="W39" i="8" s="1"/>
  <c r="O40" i="8"/>
  <c r="S40" i="8" s="1"/>
  <c r="J44" i="8"/>
  <c r="L44" i="8" s="1"/>
  <c r="J56" i="8"/>
  <c r="L56" i="8" s="1"/>
  <c r="T63" i="8"/>
  <c r="N29" i="120"/>
  <c r="Y23" i="8"/>
  <c r="T36" i="8"/>
  <c r="V36" i="8" s="1"/>
  <c r="W36" i="8" s="1"/>
  <c r="G39" i="8"/>
  <c r="G63" i="8"/>
  <c r="G67" i="8"/>
  <c r="S16" i="9"/>
  <c r="S29" i="9"/>
  <c r="S15" i="9"/>
  <c r="D67" i="9"/>
  <c r="AB23" i="126"/>
  <c r="J41" i="9"/>
  <c r="K58" i="9"/>
  <c r="E18" i="47"/>
  <c r="J48" i="9"/>
  <c r="Q55" i="9"/>
  <c r="O55" i="9"/>
  <c r="D47" i="120"/>
  <c r="N47" i="120" s="1"/>
  <c r="G12" i="9"/>
  <c r="O24" i="9"/>
  <c r="S24" i="9" s="1"/>
  <c r="J55" i="9"/>
  <c r="T19" i="1"/>
  <c r="J12" i="9"/>
  <c r="G21" i="9"/>
  <c r="L21" i="9" s="1"/>
  <c r="G28" i="9"/>
  <c r="L28" i="9" s="1"/>
  <c r="O31" i="9"/>
  <c r="S31" i="9" s="1"/>
  <c r="G45" i="9"/>
  <c r="G50" i="9"/>
  <c r="N23" i="126"/>
  <c r="S17" i="9"/>
  <c r="J45" i="9"/>
  <c r="J50" i="9"/>
  <c r="D52" i="9"/>
  <c r="M58" i="9"/>
  <c r="G23" i="9"/>
  <c r="G30" i="9"/>
  <c r="G35" i="9"/>
  <c r="Q48" i="9"/>
  <c r="S48" i="9" s="1"/>
  <c r="D47" i="109"/>
  <c r="N47" i="109" s="1"/>
  <c r="D47" i="115"/>
  <c r="D47" i="116"/>
  <c r="J35" i="9"/>
  <c r="G47" i="9"/>
  <c r="C60" i="9"/>
  <c r="O28" i="9"/>
  <c r="S28" i="9" s="1"/>
  <c r="O33" i="9"/>
  <c r="G37" i="9"/>
  <c r="O45" i="9"/>
  <c r="S45" i="9" s="1"/>
  <c r="J47" i="9"/>
  <c r="O50" i="9"/>
  <c r="D54" i="9"/>
  <c r="J54" i="9" s="1"/>
  <c r="N47" i="115"/>
  <c r="N47" i="116"/>
  <c r="G18" i="9"/>
  <c r="D43" i="110"/>
  <c r="N43" i="110" s="1"/>
  <c r="J18" i="9"/>
  <c r="O23" i="9"/>
  <c r="O30" i="9"/>
  <c r="S30" i="9" s="1"/>
  <c r="O35" i="9"/>
  <c r="J37" i="9"/>
  <c r="O40" i="9"/>
  <c r="S40" i="9" s="1"/>
  <c r="G49" i="9"/>
  <c r="D56" i="9"/>
  <c r="N42" i="99"/>
  <c r="G20" i="9"/>
  <c r="G27" i="9"/>
  <c r="O47" i="9"/>
  <c r="S47" i="9" s="1"/>
  <c r="J27" i="9"/>
  <c r="D51" i="9"/>
  <c r="G22" i="9"/>
  <c r="L22" i="9" s="1"/>
  <c r="O25" i="9"/>
  <c r="S25" i="9" s="1"/>
  <c r="G29" i="9"/>
  <c r="G34" i="9"/>
  <c r="O37" i="9"/>
  <c r="D46" i="9"/>
  <c r="G51" i="9"/>
  <c r="G46" i="9"/>
  <c r="D53" i="9"/>
  <c r="J53" i="9" s="1"/>
  <c r="F19" i="1"/>
  <c r="D47" i="118"/>
  <c r="N47" i="118" s="1"/>
  <c r="G24" i="9"/>
  <c r="G31" i="9"/>
  <c r="O49" i="9"/>
  <c r="S49" i="9" s="1"/>
  <c r="D46" i="117"/>
  <c r="N46" i="117" s="1"/>
  <c r="O13" i="9"/>
  <c r="G17" i="9"/>
  <c r="J24" i="9"/>
  <c r="J36" i="9"/>
  <c r="O39" i="9"/>
  <c r="S39" i="9" s="1"/>
  <c r="G48" i="9"/>
  <c r="J17" i="9"/>
  <c r="O34" i="9"/>
  <c r="S34" i="9" s="1"/>
  <c r="G55" i="9"/>
  <c r="E130" i="48"/>
  <c r="E48" i="25"/>
  <c r="P17" i="44"/>
  <c r="E72" i="15"/>
  <c r="C55" i="17"/>
  <c r="M20" i="92" s="1"/>
  <c r="T23" i="17"/>
  <c r="V23" i="17" s="1"/>
  <c r="W23" i="17" s="1"/>
  <c r="T35" i="17"/>
  <c r="V35" i="17" s="1"/>
  <c r="W35" i="17" s="1"/>
  <c r="T43" i="17"/>
  <c r="V43" i="17" s="1"/>
  <c r="W43" i="17" s="1"/>
  <c r="T44" i="17"/>
  <c r="T17" i="17"/>
  <c r="V17" i="17" s="1"/>
  <c r="W17" i="17" s="1"/>
  <c r="T16" i="17"/>
  <c r="T31" i="17"/>
  <c r="T13" i="17"/>
  <c r="T36" i="17"/>
  <c r="V36" i="17" s="1"/>
  <c r="W36" i="17" s="1"/>
  <c r="D23" i="17"/>
  <c r="G23" i="17" s="1"/>
  <c r="L23" i="17" s="1"/>
  <c r="D21" i="17"/>
  <c r="J21" i="17" s="1"/>
  <c r="D14" i="17"/>
  <c r="G21" i="17"/>
  <c r="T14" i="17"/>
  <c r="D19" i="17"/>
  <c r="T26" i="17"/>
  <c r="T42" i="17"/>
  <c r="V42" i="17" s="1"/>
  <c r="W42" i="17" s="1"/>
  <c r="D24" i="17"/>
  <c r="G24" i="17" s="1"/>
  <c r="T24" i="17"/>
  <c r="V24" i="17" s="1"/>
  <c r="W24" i="17" s="1"/>
  <c r="J40" i="17"/>
  <c r="D22" i="17"/>
  <c r="J24" i="17"/>
  <c r="T33" i="17"/>
  <c r="D20" i="17"/>
  <c r="J44" i="17"/>
  <c r="D13" i="17"/>
  <c r="G29" i="17"/>
  <c r="G33" i="17"/>
  <c r="G44" i="17"/>
  <c r="D43" i="120"/>
  <c r="N43" i="120" s="1"/>
  <c r="D15" i="17"/>
  <c r="G41" i="17"/>
  <c r="T27" i="1"/>
  <c r="D36" i="99"/>
  <c r="N36" i="99" s="1"/>
  <c r="J17" i="17"/>
  <c r="J23" i="17"/>
  <c r="D25" i="17"/>
  <c r="D43" i="115"/>
  <c r="N43" i="115" s="1"/>
  <c r="D12" i="17"/>
  <c r="J28" i="17"/>
  <c r="D17" i="125"/>
  <c r="AB17" i="125" s="1"/>
  <c r="D16" i="17"/>
  <c r="J32" i="17"/>
  <c r="J36" i="17"/>
  <c r="J38" i="17"/>
  <c r="G40" i="17"/>
  <c r="J18" i="17"/>
  <c r="D26" i="17"/>
  <c r="C48" i="17"/>
  <c r="G31" i="17"/>
  <c r="D36" i="117"/>
  <c r="N36" i="117" s="1"/>
  <c r="T28" i="17"/>
  <c r="V28" i="17" s="1"/>
  <c r="W28" i="17" s="1"/>
  <c r="F27" i="1"/>
  <c r="T15" i="17"/>
  <c r="V15" i="17" s="1"/>
  <c r="W15" i="17" s="1"/>
  <c r="T34" i="17"/>
  <c r="V34" i="17" s="1"/>
  <c r="W34" i="17" s="1"/>
  <c r="T37" i="17"/>
  <c r="V37" i="17" s="1"/>
  <c r="W37" i="17" s="1"/>
  <c r="O27" i="1"/>
  <c r="D42" i="109"/>
  <c r="N42" i="109" s="1"/>
  <c r="T21" i="17"/>
  <c r="J31" i="17"/>
  <c r="G37" i="17"/>
  <c r="C54" i="17"/>
  <c r="L20" i="92" s="1"/>
  <c r="G18" i="17"/>
  <c r="L18" i="17" s="1"/>
  <c r="T30" i="17"/>
  <c r="M46" i="17"/>
  <c r="D43" i="118"/>
  <c r="N43" i="118" s="1"/>
  <c r="T20" i="17"/>
  <c r="V20" i="17" s="1"/>
  <c r="W20" i="17" s="1"/>
  <c r="J26" i="17"/>
  <c r="G36" i="17"/>
  <c r="L36" i="17" s="1"/>
  <c r="G39" i="17"/>
  <c r="G20" i="17"/>
  <c r="G17" i="17"/>
  <c r="T29" i="17"/>
  <c r="V29" i="17" s="1"/>
  <c r="W29" i="17" s="1"/>
  <c r="D40" i="110"/>
  <c r="N40" i="110" s="1"/>
  <c r="T25" i="17"/>
  <c r="T32" i="17"/>
  <c r="T38" i="17"/>
  <c r="V38" i="17" s="1"/>
  <c r="W38" i="17" s="1"/>
  <c r="T41" i="17"/>
  <c r="D43" i="116"/>
  <c r="N43" i="116" s="1"/>
  <c r="G32" i="17"/>
  <c r="G38" i="17"/>
  <c r="D38" i="24"/>
  <c r="S22" i="24"/>
  <c r="M29" i="24"/>
  <c r="I15" i="55"/>
  <c r="R11" i="55"/>
  <c r="P11" i="55"/>
  <c r="K29" i="24"/>
  <c r="N31" i="44" s="1"/>
  <c r="AB14" i="126"/>
  <c r="O33" i="1"/>
  <c r="E11" i="55"/>
  <c r="O27" i="24"/>
  <c r="Q27" i="24"/>
  <c r="S27" i="24" s="1"/>
  <c r="N29" i="115"/>
  <c r="D41" i="116"/>
  <c r="N41" i="116" s="1"/>
  <c r="J14" i="24"/>
  <c r="L14" i="24" s="1"/>
  <c r="N29" i="118"/>
  <c r="G21" i="24"/>
  <c r="D26" i="24"/>
  <c r="G26" i="24" s="1"/>
  <c r="D31" i="44"/>
  <c r="P31" i="44" s="1"/>
  <c r="O14" i="24"/>
  <c r="S14" i="24" s="1"/>
  <c r="S19" i="24"/>
  <c r="N14" i="126"/>
  <c r="F33" i="1"/>
  <c r="G13" i="24"/>
  <c r="O21" i="24"/>
  <c r="G23" i="24"/>
  <c r="J13" i="24"/>
  <c r="S16" i="24"/>
  <c r="J23" i="24"/>
  <c r="D41" i="120"/>
  <c r="N41" i="120" s="1"/>
  <c r="O18" i="24"/>
  <c r="S18" i="24" s="1"/>
  <c r="C31" i="24"/>
  <c r="T33" i="1"/>
  <c r="D44" i="109"/>
  <c r="N44" i="109" s="1"/>
  <c r="O13" i="24"/>
  <c r="S13" i="24" s="1"/>
  <c r="J15" i="24"/>
  <c r="L15" i="24" s="1"/>
  <c r="G22" i="24"/>
  <c r="O23" i="24"/>
  <c r="S23" i="24" s="1"/>
  <c r="J25" i="24"/>
  <c r="G27" i="24"/>
  <c r="J12" i="24"/>
  <c r="J17" i="24"/>
  <c r="O20" i="24"/>
  <c r="J27" i="24"/>
  <c r="D49" i="110"/>
  <c r="N49" i="110" s="1"/>
  <c r="D52" i="117"/>
  <c r="N52" i="117" s="1"/>
  <c r="S15" i="24"/>
  <c r="V12" i="22"/>
  <c r="W12" i="22" s="1"/>
  <c r="T20" i="22"/>
  <c r="V20" i="22" s="1"/>
  <c r="W20" i="22" s="1"/>
  <c r="P11" i="49"/>
  <c r="T18" i="22"/>
  <c r="V18" i="22" s="1"/>
  <c r="W18" i="22" s="1"/>
  <c r="T16" i="22"/>
  <c r="V16" i="22" s="1"/>
  <c r="W16" i="22" s="1"/>
  <c r="I21" i="49"/>
  <c r="T23" i="22"/>
  <c r="T14" i="22"/>
  <c r="V14" i="22" s="1"/>
  <c r="W14" i="22" s="1"/>
  <c r="T21" i="22"/>
  <c r="V21" i="22" s="1"/>
  <c r="W21" i="22" s="1"/>
  <c r="T24" i="22"/>
  <c r="V24" i="22" s="1"/>
  <c r="W24" i="22" s="1"/>
  <c r="T13" i="22"/>
  <c r="E31" i="45"/>
  <c r="C34" i="22"/>
  <c r="L24" i="92" s="1"/>
  <c r="T17" i="22"/>
  <c r="V17" i="22" s="1"/>
  <c r="W17" i="22" s="1"/>
  <c r="J18" i="22"/>
  <c r="M26" i="22"/>
  <c r="T31" i="1"/>
  <c r="T15" i="22"/>
  <c r="V15" i="22" s="1"/>
  <c r="W15" i="22" s="1"/>
  <c r="N20" i="44"/>
  <c r="L16" i="126"/>
  <c r="I45" i="118"/>
  <c r="E21" i="47"/>
  <c r="M21" i="47" s="1"/>
  <c r="Q12" i="12"/>
  <c r="O27" i="12"/>
  <c r="S27" i="12" s="1"/>
  <c r="O25" i="12"/>
  <c r="G28" i="12"/>
  <c r="J26" i="12"/>
  <c r="J37" i="12"/>
  <c r="O22" i="12"/>
  <c r="O20" i="12"/>
  <c r="S20" i="12" s="1"/>
  <c r="S40" i="12"/>
  <c r="J40" i="12"/>
  <c r="G39" i="12"/>
  <c r="G17" i="12"/>
  <c r="L17" i="12" s="1"/>
  <c r="G19" i="12"/>
  <c r="G21" i="12"/>
  <c r="G35" i="12"/>
  <c r="J39" i="12"/>
  <c r="G15" i="12"/>
  <c r="J19" i="12"/>
  <c r="J21" i="12"/>
  <c r="G23" i="12"/>
  <c r="J35" i="12"/>
  <c r="O39" i="12"/>
  <c r="S39" i="12" s="1"/>
  <c r="G13" i="12"/>
  <c r="G25" i="12"/>
  <c r="Q37" i="12"/>
  <c r="S37" i="12" s="1"/>
  <c r="D16" i="126"/>
  <c r="N16" i="126" s="1"/>
  <c r="J13" i="12"/>
  <c r="J31" i="12"/>
  <c r="J33" i="12"/>
  <c r="O19" i="12"/>
  <c r="S19" i="12" s="1"/>
  <c r="Q21" i="12"/>
  <c r="S21" i="12" s="1"/>
  <c r="Q15" i="12"/>
  <c r="S15" i="12" s="1"/>
  <c r="Q17" i="12"/>
  <c r="S17" i="12" s="1"/>
  <c r="Q23" i="12"/>
  <c r="S23" i="12" s="1"/>
  <c r="G36" i="12"/>
  <c r="D41" i="99"/>
  <c r="N41" i="99" s="1"/>
  <c r="D50" i="12"/>
  <c r="G22" i="12"/>
  <c r="J36" i="12"/>
  <c r="G12" i="12"/>
  <c r="G18" i="12"/>
  <c r="J20" i="12"/>
  <c r="J22" i="12"/>
  <c r="O44" i="12"/>
  <c r="S44" i="12" s="1"/>
  <c r="J12" i="12"/>
  <c r="J18" i="12"/>
  <c r="G30" i="12"/>
  <c r="S25" i="12"/>
  <c r="D45" i="115"/>
  <c r="N45" i="115" s="1"/>
  <c r="G29" i="12"/>
  <c r="G34" i="12"/>
  <c r="G41" i="12"/>
  <c r="G46" i="12"/>
  <c r="D43" i="117"/>
  <c r="N43" i="117" s="1"/>
  <c r="S32" i="12"/>
  <c r="J34" i="12"/>
  <c r="J46" i="12"/>
  <c r="D41" i="110"/>
  <c r="N41" i="110" s="1"/>
  <c r="D51" i="120"/>
  <c r="N51" i="120" s="1"/>
  <c r="J29" i="12"/>
  <c r="J41" i="12"/>
  <c r="G14" i="12"/>
  <c r="G43" i="12"/>
  <c r="G48" i="12"/>
  <c r="M50" i="12"/>
  <c r="J14" i="12"/>
  <c r="G26" i="12"/>
  <c r="G31" i="12"/>
  <c r="O34" i="12"/>
  <c r="S34" i="12" s="1"/>
  <c r="O46" i="12"/>
  <c r="S46" i="12" s="1"/>
  <c r="J48" i="12"/>
  <c r="O29" i="12"/>
  <c r="S29" i="12" s="1"/>
  <c r="O41" i="12"/>
  <c r="J43" i="12"/>
  <c r="F22" i="1"/>
  <c r="D20" i="44"/>
  <c r="P20" i="44" s="1"/>
  <c r="G16" i="12"/>
  <c r="G33" i="12"/>
  <c r="O36" i="12"/>
  <c r="J38" i="12"/>
  <c r="L38" i="12" s="1"/>
  <c r="G45" i="12"/>
  <c r="D45" i="118"/>
  <c r="O14" i="12"/>
  <c r="S14" i="12" s="1"/>
  <c r="J16" i="12"/>
  <c r="O48" i="12"/>
  <c r="S48" i="12" s="1"/>
  <c r="J23" i="12"/>
  <c r="O26" i="12"/>
  <c r="S26" i="12" s="1"/>
  <c r="J28" i="12"/>
  <c r="O31" i="12"/>
  <c r="O43" i="12"/>
  <c r="S43" i="12" s="1"/>
  <c r="J45" i="12"/>
  <c r="D51" i="116"/>
  <c r="N51" i="116" s="1"/>
  <c r="O38" i="12"/>
  <c r="S38" i="12" s="1"/>
  <c r="G47" i="12"/>
  <c r="T22" i="1"/>
  <c r="O16" i="12"/>
  <c r="S16" i="12" s="1"/>
  <c r="G42" i="12"/>
  <c r="J47" i="12"/>
  <c r="G20" i="12"/>
  <c r="O28" i="12"/>
  <c r="S28" i="12" s="1"/>
  <c r="J30" i="12"/>
  <c r="L30" i="12" s="1"/>
  <c r="O33" i="12"/>
  <c r="G37" i="12"/>
  <c r="J42" i="12"/>
  <c r="O45" i="12"/>
  <c r="AB16" i="126"/>
  <c r="J15" i="12"/>
  <c r="O18" i="12"/>
  <c r="S18" i="12" s="1"/>
  <c r="G27" i="12"/>
  <c r="L27" i="12" s="1"/>
  <c r="G32" i="12"/>
  <c r="O35" i="12"/>
  <c r="S35" i="12" s="1"/>
  <c r="G44" i="12"/>
  <c r="O47" i="12"/>
  <c r="S47" i="12" s="1"/>
  <c r="J32" i="12"/>
  <c r="J44" i="12"/>
  <c r="E25" i="45"/>
  <c r="AB15" i="125"/>
  <c r="H19" i="92"/>
  <c r="L19" i="92"/>
  <c r="M19" i="92"/>
  <c r="N30" i="99"/>
  <c r="J55" i="16"/>
  <c r="G53" i="16"/>
  <c r="G52" i="16"/>
  <c r="J56" i="16"/>
  <c r="J18" i="16"/>
  <c r="J25" i="16"/>
  <c r="G32" i="16"/>
  <c r="G50" i="16"/>
  <c r="J50" i="16"/>
  <c r="S54" i="16"/>
  <c r="G17" i="16"/>
  <c r="G19" i="16"/>
  <c r="S39" i="16"/>
  <c r="G44" i="16"/>
  <c r="J19" i="16"/>
  <c r="J33" i="16"/>
  <c r="S17" i="16"/>
  <c r="J24" i="16"/>
  <c r="Q53" i="16"/>
  <c r="S53" i="16" s="1"/>
  <c r="G47" i="16"/>
  <c r="S62" i="16"/>
  <c r="G36" i="16"/>
  <c r="G14" i="16"/>
  <c r="G16" i="16"/>
  <c r="G20" i="16"/>
  <c r="J26" i="16"/>
  <c r="Q30" i="16"/>
  <c r="S30" i="16" s="1"/>
  <c r="J34" i="16"/>
  <c r="S40" i="16"/>
  <c r="S32" i="16"/>
  <c r="S48" i="16"/>
  <c r="S58" i="16"/>
  <c r="Q14" i="16"/>
  <c r="S16" i="16"/>
  <c r="G41" i="16"/>
  <c r="G43" i="16"/>
  <c r="G51" i="16"/>
  <c r="G25" i="16"/>
  <c r="G27" i="16"/>
  <c r="L27" i="16" s="1"/>
  <c r="G33" i="16"/>
  <c r="G35" i="16"/>
  <c r="J41" i="16"/>
  <c r="J35" i="16"/>
  <c r="G13" i="16"/>
  <c r="S47" i="16"/>
  <c r="C45" i="92"/>
  <c r="C50" i="92" s="1"/>
  <c r="S23" i="16"/>
  <c r="S41" i="16"/>
  <c r="Q43" i="16"/>
  <c r="S43" i="16" s="1"/>
  <c r="F26" i="1"/>
  <c r="S25" i="16"/>
  <c r="S27" i="16"/>
  <c r="S33" i="16"/>
  <c r="Q35" i="16"/>
  <c r="S35" i="16" s="1"/>
  <c r="S49" i="16"/>
  <c r="S15" i="16"/>
  <c r="J40" i="16"/>
  <c r="G48" i="16"/>
  <c r="G58" i="16"/>
  <c r="L58" i="16" s="1"/>
  <c r="D49" i="109"/>
  <c r="N49" i="109" s="1"/>
  <c r="G15" i="16"/>
  <c r="Q18" i="16"/>
  <c r="S18" i="16" s="1"/>
  <c r="G31" i="16"/>
  <c r="Q34" i="16"/>
  <c r="S34" i="16" s="1"/>
  <c r="S50" i="16"/>
  <c r="G54" i="16"/>
  <c r="Q57" i="16"/>
  <c r="S57" i="16" s="1"/>
  <c r="N33" i="120"/>
  <c r="S20" i="16"/>
  <c r="S36" i="16"/>
  <c r="S59" i="16"/>
  <c r="S13" i="16"/>
  <c r="S29" i="16"/>
  <c r="S45" i="16"/>
  <c r="S22" i="16"/>
  <c r="G26" i="16"/>
  <c r="S38" i="16"/>
  <c r="G42" i="16"/>
  <c r="G49" i="16"/>
  <c r="S61" i="16"/>
  <c r="N15" i="125"/>
  <c r="D33" i="110"/>
  <c r="N33" i="110" s="1"/>
  <c r="D39" i="118"/>
  <c r="N39" i="118" s="1"/>
  <c r="G21" i="16"/>
  <c r="J28" i="16"/>
  <c r="G37" i="16"/>
  <c r="J51" i="16"/>
  <c r="G60" i="16"/>
  <c r="S26" i="16"/>
  <c r="S42" i="16"/>
  <c r="J14" i="16"/>
  <c r="S19" i="16"/>
  <c r="G23" i="16"/>
  <c r="J30" i="16"/>
  <c r="G39" i="16"/>
  <c r="G46" i="16"/>
  <c r="G62" i="16"/>
  <c r="D66" i="16"/>
  <c r="T26" i="1"/>
  <c r="D33" i="116"/>
  <c r="N33" i="116" s="1"/>
  <c r="D24" i="44"/>
  <c r="S12" i="16"/>
  <c r="J23" i="16"/>
  <c r="J39" i="16"/>
  <c r="J46" i="16"/>
  <c r="S51" i="16"/>
  <c r="G55" i="16"/>
  <c r="S21" i="16"/>
  <c r="S37" i="16"/>
  <c r="S60" i="16"/>
  <c r="D48" i="117"/>
  <c r="N48" i="117" s="1"/>
  <c r="G18" i="16"/>
  <c r="G34" i="16"/>
  <c r="T48" i="16"/>
  <c r="G57" i="16"/>
  <c r="G59" i="16"/>
  <c r="D39" i="115"/>
  <c r="N39" i="115" s="1"/>
  <c r="G22" i="16"/>
  <c r="J29" i="16"/>
  <c r="L29" i="16" s="1"/>
  <c r="G38" i="16"/>
  <c r="J45" i="16"/>
  <c r="G61" i="16"/>
  <c r="S15" i="36"/>
  <c r="V15" i="36"/>
  <c r="W15" i="36" s="1"/>
  <c r="S17" i="36"/>
  <c r="S19" i="36"/>
  <c r="D193" i="36"/>
  <c r="D194" i="36"/>
  <c r="D195" i="36"/>
  <c r="S20" i="36"/>
  <c r="L67" i="36"/>
  <c r="N13" i="126"/>
  <c r="T16" i="36"/>
  <c r="V16" i="36" s="1"/>
  <c r="W16" i="36" s="1"/>
  <c r="T46" i="1"/>
  <c r="L47" i="36"/>
  <c r="K187" i="36"/>
  <c r="N44" i="44" s="1"/>
  <c r="L63" i="36"/>
  <c r="N31" i="99"/>
  <c r="J45" i="47"/>
  <c r="K45" i="47" s="1"/>
  <c r="L31" i="36"/>
  <c r="M187" i="36"/>
  <c r="T19" i="36"/>
  <c r="V19" i="36" s="1"/>
  <c r="W19" i="36" s="1"/>
  <c r="P45" i="45"/>
  <c r="L27" i="36"/>
  <c r="L146" i="36"/>
  <c r="L131" i="36"/>
  <c r="L169" i="36"/>
  <c r="L81" i="36"/>
  <c r="L65" i="36"/>
  <c r="L41" i="36"/>
  <c r="L140" i="36"/>
  <c r="L39" i="36"/>
  <c r="L114" i="36"/>
  <c r="L23" i="36"/>
  <c r="L78" i="36"/>
  <c r="L84" i="36"/>
  <c r="C196" i="36"/>
  <c r="M39" i="92" s="1"/>
  <c r="G38" i="36"/>
  <c r="L130" i="36"/>
  <c r="G69" i="36"/>
  <c r="L69" i="36" s="1"/>
  <c r="L96" i="36"/>
  <c r="L185" i="36"/>
  <c r="G29" i="36"/>
  <c r="L29" i="36" s="1"/>
  <c r="L43" i="36"/>
  <c r="L53" i="36"/>
  <c r="L120" i="36"/>
  <c r="L143" i="36"/>
  <c r="L147" i="36"/>
  <c r="L156" i="36"/>
  <c r="L170" i="36"/>
  <c r="H45" i="45"/>
  <c r="L45" i="36"/>
  <c r="L66" i="36"/>
  <c r="L70" i="36"/>
  <c r="L95" i="36"/>
  <c r="L118" i="36"/>
  <c r="L145" i="36"/>
  <c r="L55" i="36"/>
  <c r="L76" i="36"/>
  <c r="L82" i="36"/>
  <c r="L99" i="36"/>
  <c r="L110" i="36"/>
  <c r="L154" i="36"/>
  <c r="L168" i="36"/>
  <c r="L184" i="36"/>
  <c r="C193" i="36"/>
  <c r="L37" i="36"/>
  <c r="L108" i="36"/>
  <c r="L135" i="36"/>
  <c r="L125" i="36"/>
  <c r="C194" i="36"/>
  <c r="H39" i="92" s="1"/>
  <c r="L52" i="36"/>
  <c r="G77" i="36"/>
  <c r="L87" i="36"/>
  <c r="L127" i="36"/>
  <c r="L142" i="36"/>
  <c r="L50" i="36"/>
  <c r="L94" i="36"/>
  <c r="L129" i="36"/>
  <c r="L157" i="36"/>
  <c r="L159" i="36"/>
  <c r="C195" i="36"/>
  <c r="L39" i="92" s="1"/>
  <c r="G22" i="36"/>
  <c r="L56" i="36"/>
  <c r="L79" i="36"/>
  <c r="L119" i="36"/>
  <c r="L36" i="36"/>
  <c r="L92" i="36"/>
  <c r="L138" i="36"/>
  <c r="L176" i="36"/>
  <c r="L24" i="36"/>
  <c r="L34" i="36"/>
  <c r="G61" i="36"/>
  <c r="L61" i="36" s="1"/>
  <c r="L71" i="36"/>
  <c r="L73" i="36"/>
  <c r="L75" i="36"/>
  <c r="L98" i="36"/>
  <c r="L109" i="36"/>
  <c r="L136" i="36"/>
  <c r="L59" i="36"/>
  <c r="L111" i="36"/>
  <c r="L126" i="36"/>
  <c r="L32" i="36"/>
  <c r="L40" i="36"/>
  <c r="L151" i="36"/>
  <c r="G93" i="36"/>
  <c r="L93" i="36" s="1"/>
  <c r="L158" i="36"/>
  <c r="L103" i="36"/>
  <c r="L57" i="36"/>
  <c r="L139" i="36"/>
  <c r="L177" i="36"/>
  <c r="L80" i="36"/>
  <c r="L116" i="36"/>
  <c r="L35" i="36"/>
  <c r="L64" i="36"/>
  <c r="L72" i="36"/>
  <c r="L74" i="36"/>
  <c r="L91" i="36"/>
  <c r="L97" i="36"/>
  <c r="L137" i="36"/>
  <c r="L25" i="36"/>
  <c r="L62" i="36"/>
  <c r="L112" i="36"/>
  <c r="L152" i="36"/>
  <c r="L166" i="36"/>
  <c r="L182" i="36"/>
  <c r="L89" i="36"/>
  <c r="L106" i="36"/>
  <c r="L104" i="36"/>
  <c r="L148" i="36"/>
  <c r="L164" i="36"/>
  <c r="L180" i="36"/>
  <c r="L46" i="36"/>
  <c r="L58" i="36"/>
  <c r="L100" i="36"/>
  <c r="L121" i="36"/>
  <c r="L144" i="36"/>
  <c r="L155" i="36"/>
  <c r="L178" i="36"/>
  <c r="L30" i="36"/>
  <c r="L48" i="36"/>
  <c r="L26" i="36"/>
  <c r="L42" i="36"/>
  <c r="L90" i="36"/>
  <c r="L107" i="36"/>
  <c r="L115" i="36"/>
  <c r="L153" i="36"/>
  <c r="L174" i="36"/>
  <c r="L88" i="36"/>
  <c r="L113" i="36"/>
  <c r="L132" i="36"/>
  <c r="L105" i="36"/>
  <c r="L128" i="36"/>
  <c r="L172" i="36"/>
  <c r="Q154" i="36"/>
  <c r="O154" i="36"/>
  <c r="L122" i="36"/>
  <c r="L141" i="36"/>
  <c r="L160" i="36"/>
  <c r="L163" i="36"/>
  <c r="L179" i="36"/>
  <c r="D42" i="120"/>
  <c r="N42" i="120" s="1"/>
  <c r="O55" i="36"/>
  <c r="O87" i="36"/>
  <c r="O103" i="36"/>
  <c r="O119" i="36"/>
  <c r="O135" i="36"/>
  <c r="O151" i="36"/>
  <c r="C189" i="36"/>
  <c r="J22" i="36"/>
  <c r="O26" i="36"/>
  <c r="G28" i="36"/>
  <c r="L28" i="36" s="1"/>
  <c r="J38" i="36"/>
  <c r="O42" i="36"/>
  <c r="G44" i="36"/>
  <c r="J54" i="36"/>
  <c r="L54" i="36" s="1"/>
  <c r="O58" i="36"/>
  <c r="D162" i="36"/>
  <c r="J162" i="36" s="1"/>
  <c r="D48" i="115"/>
  <c r="N48" i="115" s="1"/>
  <c r="D44" i="44"/>
  <c r="P44" i="44" s="1"/>
  <c r="O29" i="36"/>
  <c r="O45" i="36"/>
  <c r="O61" i="36"/>
  <c r="O77" i="36"/>
  <c r="O93" i="36"/>
  <c r="O109" i="36"/>
  <c r="O125" i="36"/>
  <c r="O141" i="36"/>
  <c r="O157" i="36"/>
  <c r="Q29" i="36"/>
  <c r="O32" i="36"/>
  <c r="J44" i="36"/>
  <c r="Q45" i="36"/>
  <c r="J60" i="36"/>
  <c r="L60" i="36" s="1"/>
  <c r="Q61" i="36"/>
  <c r="O64" i="36"/>
  <c r="Q77" i="36"/>
  <c r="Q93" i="36"/>
  <c r="Q141" i="36"/>
  <c r="O160" i="36"/>
  <c r="G14" i="36"/>
  <c r="L14" i="36" s="1"/>
  <c r="G15" i="36"/>
  <c r="L15" i="36" s="1"/>
  <c r="G16" i="36"/>
  <c r="L16" i="36" s="1"/>
  <c r="G17" i="36"/>
  <c r="L17" i="36" s="1"/>
  <c r="G18" i="36"/>
  <c r="L18" i="36" s="1"/>
  <c r="G19" i="36"/>
  <c r="L19" i="36" s="1"/>
  <c r="G20" i="36"/>
  <c r="L20" i="36" s="1"/>
  <c r="G21" i="36"/>
  <c r="L21" i="36" s="1"/>
  <c r="O35" i="36"/>
  <c r="O51" i="36"/>
  <c r="O67" i="36"/>
  <c r="O83" i="36"/>
  <c r="G85" i="36"/>
  <c r="L85" i="36" s="1"/>
  <c r="O99" i="36"/>
  <c r="G101" i="36"/>
  <c r="L101" i="36" s="1"/>
  <c r="O115" i="36"/>
  <c r="G117" i="36"/>
  <c r="L117" i="36" s="1"/>
  <c r="O131" i="36"/>
  <c r="G133" i="36"/>
  <c r="L133" i="36" s="1"/>
  <c r="O147" i="36"/>
  <c r="G149" i="36"/>
  <c r="L149" i="36" s="1"/>
  <c r="O163" i="36"/>
  <c r="S163" i="36" s="1"/>
  <c r="O164" i="36"/>
  <c r="S164" i="36" s="1"/>
  <c r="O165" i="36"/>
  <c r="S165" i="36" s="1"/>
  <c r="O166" i="36"/>
  <c r="S166" i="36" s="1"/>
  <c r="O167" i="36"/>
  <c r="O168" i="36"/>
  <c r="S168" i="36" s="1"/>
  <c r="O169" i="36"/>
  <c r="S169" i="36" s="1"/>
  <c r="O170" i="36"/>
  <c r="S170" i="36" s="1"/>
  <c r="O171" i="36"/>
  <c r="S171" i="36" s="1"/>
  <c r="O172" i="36"/>
  <c r="S172" i="36" s="1"/>
  <c r="O173" i="36"/>
  <c r="S173" i="36" s="1"/>
  <c r="O174" i="36"/>
  <c r="S174" i="36" s="1"/>
  <c r="O175" i="36"/>
  <c r="S175" i="36" s="1"/>
  <c r="O176" i="36"/>
  <c r="S176" i="36" s="1"/>
  <c r="O177" i="36"/>
  <c r="S177" i="36" s="1"/>
  <c r="O178" i="36"/>
  <c r="S178" i="36" s="1"/>
  <c r="O179" i="36"/>
  <c r="S179" i="36" s="1"/>
  <c r="O180" i="36"/>
  <c r="S180" i="36" s="1"/>
  <c r="O181" i="36"/>
  <c r="S181" i="36" s="1"/>
  <c r="O182" i="36"/>
  <c r="S182" i="36" s="1"/>
  <c r="O183" i="36"/>
  <c r="O184" i="36"/>
  <c r="S184" i="36" s="1"/>
  <c r="O185" i="36"/>
  <c r="S185" i="36" s="1"/>
  <c r="D48" i="118"/>
  <c r="N48" i="118" s="1"/>
  <c r="O22" i="36"/>
  <c r="O38" i="36"/>
  <c r="O86" i="36"/>
  <c r="O102" i="36"/>
  <c r="O118" i="36"/>
  <c r="O134" i="36"/>
  <c r="O150" i="36"/>
  <c r="D161" i="36"/>
  <c r="AB13" i="126"/>
  <c r="D47" i="117"/>
  <c r="N47" i="117" s="1"/>
  <c r="G12" i="36"/>
  <c r="O28" i="36"/>
  <c r="O44" i="36"/>
  <c r="O60" i="36"/>
  <c r="O76" i="36"/>
  <c r="O92" i="36"/>
  <c r="O108" i="36"/>
  <c r="O124" i="36"/>
  <c r="O140" i="36"/>
  <c r="O156" i="36"/>
  <c r="D51" i="109"/>
  <c r="N51" i="109" s="1"/>
  <c r="J12" i="36"/>
  <c r="G33" i="36"/>
  <c r="L33" i="36" s="1"/>
  <c r="G49" i="36"/>
  <c r="L49" i="36" s="1"/>
  <c r="T163" i="36"/>
  <c r="V163" i="36" s="1"/>
  <c r="W163" i="36" s="1"/>
  <c r="T164" i="36"/>
  <c r="V164" i="36" s="1"/>
  <c r="W164" i="36" s="1"/>
  <c r="T165" i="36"/>
  <c r="V165" i="36" s="1"/>
  <c r="W165" i="36" s="1"/>
  <c r="T166" i="36"/>
  <c r="V166" i="36" s="1"/>
  <c r="W166" i="36" s="1"/>
  <c r="T167" i="36"/>
  <c r="V167" i="36" s="1"/>
  <c r="W167" i="36" s="1"/>
  <c r="T168" i="36"/>
  <c r="V168" i="36" s="1"/>
  <c r="W168" i="36" s="1"/>
  <c r="T169" i="36"/>
  <c r="V169" i="36" s="1"/>
  <c r="W169" i="36" s="1"/>
  <c r="T170" i="36"/>
  <c r="V170" i="36" s="1"/>
  <c r="W170" i="36" s="1"/>
  <c r="T171" i="36"/>
  <c r="V171" i="36" s="1"/>
  <c r="W171" i="36" s="1"/>
  <c r="T172" i="36"/>
  <c r="V172" i="36" s="1"/>
  <c r="W172" i="36" s="1"/>
  <c r="T173" i="36"/>
  <c r="V173" i="36" s="1"/>
  <c r="W173" i="36" s="1"/>
  <c r="T174" i="36"/>
  <c r="V174" i="36" s="1"/>
  <c r="W174" i="36" s="1"/>
  <c r="T175" i="36"/>
  <c r="V175" i="36" s="1"/>
  <c r="W175" i="36" s="1"/>
  <c r="T176" i="36"/>
  <c r="V176" i="36" s="1"/>
  <c r="W176" i="36" s="1"/>
  <c r="T177" i="36"/>
  <c r="V177" i="36" s="1"/>
  <c r="W177" i="36" s="1"/>
  <c r="T178" i="36"/>
  <c r="V178" i="36" s="1"/>
  <c r="W178" i="36" s="1"/>
  <c r="T179" i="36"/>
  <c r="V179" i="36" s="1"/>
  <c r="W179" i="36" s="1"/>
  <c r="T180" i="36"/>
  <c r="V180" i="36" s="1"/>
  <c r="W180" i="36" s="1"/>
  <c r="T181" i="36"/>
  <c r="V181" i="36" s="1"/>
  <c r="W181" i="36" s="1"/>
  <c r="T182" i="36"/>
  <c r="V182" i="36" s="1"/>
  <c r="W182" i="36" s="1"/>
  <c r="T183" i="36"/>
  <c r="V183" i="36" s="1"/>
  <c r="W183" i="36" s="1"/>
  <c r="T184" i="36"/>
  <c r="V184" i="36" s="1"/>
  <c r="W184" i="36" s="1"/>
  <c r="T185" i="36"/>
  <c r="V185" i="36" s="1"/>
  <c r="W185" i="36" s="1"/>
  <c r="F46" i="1"/>
  <c r="O12" i="36"/>
  <c r="Q12" i="36"/>
  <c r="O62" i="36"/>
  <c r="O33" i="36"/>
  <c r="O49" i="36"/>
  <c r="O65" i="36"/>
  <c r="V36" i="5"/>
  <c r="W36" i="5" s="1"/>
  <c r="D63" i="5"/>
  <c r="C63" i="5"/>
  <c r="L8" i="92" s="1"/>
  <c r="C64" i="5"/>
  <c r="M8" i="92" s="1"/>
  <c r="J25" i="5"/>
  <c r="Q36" i="5"/>
  <c r="G44" i="5"/>
  <c r="G33" i="5"/>
  <c r="J24" i="5"/>
  <c r="G31" i="5"/>
  <c r="Q12" i="5"/>
  <c r="O23" i="5"/>
  <c r="S23" i="5" s="1"/>
  <c r="T45" i="5"/>
  <c r="D48" i="5"/>
  <c r="Q48" i="5" s="1"/>
  <c r="G22" i="5"/>
  <c r="D46" i="5"/>
  <c r="O46" i="5" s="1"/>
  <c r="T28" i="5"/>
  <c r="V28" i="5" s="1"/>
  <c r="W28" i="5" s="1"/>
  <c r="G20" i="5"/>
  <c r="Q22" i="5"/>
  <c r="S22" i="5" s="1"/>
  <c r="J18" i="5"/>
  <c r="G40" i="5"/>
  <c r="Q24" i="5"/>
  <c r="G38" i="5"/>
  <c r="Y44" i="5"/>
  <c r="G12" i="5"/>
  <c r="T35" i="5"/>
  <c r="V35" i="5" s="1"/>
  <c r="W35" i="5" s="1"/>
  <c r="G14" i="5"/>
  <c r="J19" i="5"/>
  <c r="Q29" i="5"/>
  <c r="S29" i="5" s="1"/>
  <c r="O48" i="5"/>
  <c r="S48" i="5" s="1"/>
  <c r="T15" i="5"/>
  <c r="V15" i="5" s="1"/>
  <c r="W15" i="5" s="1"/>
  <c r="Y31" i="5"/>
  <c r="G15" i="5"/>
  <c r="Q42" i="5"/>
  <c r="S42" i="5" s="1"/>
  <c r="O13" i="5"/>
  <c r="S13" i="5" s="1"/>
  <c r="G32" i="5"/>
  <c r="Q38" i="5"/>
  <c r="S38" i="5" s="1"/>
  <c r="J22" i="5"/>
  <c r="Y36" i="5"/>
  <c r="D52" i="109"/>
  <c r="G21" i="5"/>
  <c r="G26" i="5"/>
  <c r="G23" i="5"/>
  <c r="S12" i="5"/>
  <c r="O15" i="5"/>
  <c r="S15" i="5" s="1"/>
  <c r="Q19" i="5"/>
  <c r="S19" i="5" s="1"/>
  <c r="G28" i="5"/>
  <c r="Q35" i="5"/>
  <c r="S35" i="5" s="1"/>
  <c r="J37" i="5"/>
  <c r="G43" i="5"/>
  <c r="D45" i="5"/>
  <c r="Q45" i="5" s="1"/>
  <c r="T24" i="5"/>
  <c r="V24" i="5" s="1"/>
  <c r="W24" i="5" s="1"/>
  <c r="Y33" i="5"/>
  <c r="D49" i="5"/>
  <c r="G49" i="5" s="1"/>
  <c r="O26" i="5"/>
  <c r="S26" i="5" s="1"/>
  <c r="O39" i="5"/>
  <c r="S39" i="5" s="1"/>
  <c r="G37" i="5"/>
  <c r="Z24" i="5"/>
  <c r="J30" i="5"/>
  <c r="G34" i="5"/>
  <c r="L34" i="5" s="1"/>
  <c r="J47" i="5"/>
  <c r="J26" i="5"/>
  <c r="O28" i="5"/>
  <c r="S28" i="5" s="1"/>
  <c r="O43" i="5"/>
  <c r="S43" i="5" s="1"/>
  <c r="G27" i="5"/>
  <c r="T32" i="5"/>
  <c r="V32" i="5" s="1"/>
  <c r="W32" i="5" s="1"/>
  <c r="O34" i="5"/>
  <c r="S34" i="5" s="1"/>
  <c r="D52" i="5"/>
  <c r="Q52" i="5" s="1"/>
  <c r="O16" i="5"/>
  <c r="S16" i="5" s="1"/>
  <c r="Q20" i="5"/>
  <c r="S20" i="5" s="1"/>
  <c r="J27" i="5"/>
  <c r="Z28" i="5"/>
  <c r="O36" i="5"/>
  <c r="Q25" i="5"/>
  <c r="S25" i="5" s="1"/>
  <c r="D50" i="5"/>
  <c r="G50" i="5" s="1"/>
  <c r="G13" i="5"/>
  <c r="Z34" i="5"/>
  <c r="G48" i="5"/>
  <c r="G24" i="5"/>
  <c r="O27" i="5"/>
  <c r="S27" i="5" s="1"/>
  <c r="J29" i="5"/>
  <c r="Q53" i="5"/>
  <c r="O53" i="5"/>
  <c r="J14" i="5"/>
  <c r="G25" i="5"/>
  <c r="T27" i="5"/>
  <c r="V27" i="5" s="1"/>
  <c r="W27" i="5" s="1"/>
  <c r="G29" i="5"/>
  <c r="O30" i="5"/>
  <c r="S30" i="5" s="1"/>
  <c r="J33" i="5"/>
  <c r="D13" i="115"/>
  <c r="T12" i="5"/>
  <c r="V12" i="5" s="1"/>
  <c r="W12" i="5" s="1"/>
  <c r="G17" i="5"/>
  <c r="T19" i="5"/>
  <c r="V19" i="5" s="1"/>
  <c r="W19" i="5" s="1"/>
  <c r="J21" i="5"/>
  <c r="D21" i="110"/>
  <c r="O18" i="5"/>
  <c r="S18" i="5" s="1"/>
  <c r="O37" i="5"/>
  <c r="S37" i="5" s="1"/>
  <c r="O14" i="5"/>
  <c r="S14" i="5" s="1"/>
  <c r="Y15" i="5"/>
  <c r="J17" i="5"/>
  <c r="Z19" i="5"/>
  <c r="O33" i="5"/>
  <c r="S33" i="5" s="1"/>
  <c r="T34" i="5"/>
  <c r="V34" i="5" s="1"/>
  <c r="W34" i="5" s="1"/>
  <c r="G39" i="5"/>
  <c r="L39" i="5" s="1"/>
  <c r="Y43" i="5"/>
  <c r="Z47" i="5"/>
  <c r="O21" i="5"/>
  <c r="S21" i="5" s="1"/>
  <c r="T23" i="5"/>
  <c r="V23" i="5" s="1"/>
  <c r="W23" i="5" s="1"/>
  <c r="J32" i="5"/>
  <c r="L32" i="5" s="1"/>
  <c r="D51" i="5"/>
  <c r="D50" i="117"/>
  <c r="T18" i="5"/>
  <c r="V18" i="5" s="1"/>
  <c r="W18" i="5" s="1"/>
  <c r="Y34" i="5"/>
  <c r="T37" i="5"/>
  <c r="V37" i="5" s="1"/>
  <c r="W37" i="5" s="1"/>
  <c r="D21" i="116"/>
  <c r="G16" i="5"/>
  <c r="O17" i="5"/>
  <c r="S17" i="5" s="1"/>
  <c r="Y26" i="5"/>
  <c r="J28" i="5"/>
  <c r="D13" i="44"/>
  <c r="T16" i="5"/>
  <c r="V16" i="5" s="1"/>
  <c r="W16" i="5" s="1"/>
  <c r="J23" i="5"/>
  <c r="O32" i="5"/>
  <c r="S32" i="5" s="1"/>
  <c r="Y37" i="5"/>
  <c r="G41" i="5"/>
  <c r="J48" i="5"/>
  <c r="F15" i="1"/>
  <c r="D14" i="118"/>
  <c r="N14" i="118" s="1"/>
  <c r="Z18" i="5"/>
  <c r="T25" i="5"/>
  <c r="V25" i="5" s="1"/>
  <c r="W25" i="5" s="1"/>
  <c r="G35" i="5"/>
  <c r="Z37" i="5"/>
  <c r="J41" i="5"/>
  <c r="J44" i="5"/>
  <c r="T17" i="5"/>
  <c r="V17" i="5" s="1"/>
  <c r="W17" i="5" s="1"/>
  <c r="Z29" i="5"/>
  <c r="J35" i="5"/>
  <c r="G47" i="5"/>
  <c r="C57" i="5"/>
  <c r="J12" i="5"/>
  <c r="Z25" i="5"/>
  <c r="T30" i="5"/>
  <c r="V30" i="5" s="1"/>
  <c r="W30" i="5" s="1"/>
  <c r="O31" i="5"/>
  <c r="S31" i="5" s="1"/>
  <c r="O41" i="5"/>
  <c r="O44" i="5"/>
  <c r="S44" i="5" s="1"/>
  <c r="S47" i="5"/>
  <c r="J15" i="5"/>
  <c r="G30" i="5"/>
  <c r="L30" i="5" s="1"/>
  <c r="G53" i="5"/>
  <c r="M55" i="5"/>
  <c r="J53" i="5"/>
  <c r="G18" i="5"/>
  <c r="T26" i="5"/>
  <c r="J40" i="5"/>
  <c r="T54" i="6"/>
  <c r="T42" i="6"/>
  <c r="V42" i="6" s="1"/>
  <c r="W42" i="6" s="1"/>
  <c r="T58" i="6"/>
  <c r="V58" i="6" s="1"/>
  <c r="W58" i="6" s="1"/>
  <c r="T34" i="6"/>
  <c r="J55" i="6"/>
  <c r="O57" i="6"/>
  <c r="Q57" i="6"/>
  <c r="N44" i="116"/>
  <c r="G12" i="6"/>
  <c r="G17" i="6"/>
  <c r="T26" i="6"/>
  <c r="V26" i="6" s="1"/>
  <c r="W26" i="6" s="1"/>
  <c r="T30" i="6"/>
  <c r="V30" i="6" s="1"/>
  <c r="W30" i="6" s="1"/>
  <c r="Q33" i="6"/>
  <c r="J42" i="6"/>
  <c r="J47" i="6"/>
  <c r="Q50" i="6"/>
  <c r="J52" i="6"/>
  <c r="D30" i="109"/>
  <c r="N30" i="109" s="1"/>
  <c r="D50" i="115"/>
  <c r="N50" i="115" s="1"/>
  <c r="D14" i="44"/>
  <c r="P14" i="44" s="1"/>
  <c r="M60" i="6"/>
  <c r="J14" i="6"/>
  <c r="O20" i="6"/>
  <c r="S20" i="6" s="1"/>
  <c r="J22" i="6"/>
  <c r="G27" i="6"/>
  <c r="J32" i="6"/>
  <c r="O35" i="6"/>
  <c r="S35" i="6" s="1"/>
  <c r="G39" i="6"/>
  <c r="O42" i="6"/>
  <c r="G44" i="6"/>
  <c r="O47" i="6"/>
  <c r="S47" i="6" s="1"/>
  <c r="O52" i="6"/>
  <c r="S52" i="6" s="1"/>
  <c r="G54" i="6"/>
  <c r="T50" i="6"/>
  <c r="V50" i="6" s="1"/>
  <c r="W50" i="6" s="1"/>
  <c r="D44" i="120"/>
  <c r="N44" i="120" s="1"/>
  <c r="O12" i="6"/>
  <c r="O17" i="6"/>
  <c r="S17" i="6" s="1"/>
  <c r="G19" i="6"/>
  <c r="L19" i="6" s="1"/>
  <c r="J27" i="6"/>
  <c r="J39" i="6"/>
  <c r="J44" i="6"/>
  <c r="D23" i="110"/>
  <c r="N23" i="110" s="1"/>
  <c r="Q12" i="6"/>
  <c r="T51" i="6"/>
  <c r="V51" i="6" s="1"/>
  <c r="W51" i="6" s="1"/>
  <c r="D56" i="6"/>
  <c r="D58" i="6"/>
  <c r="T18" i="6"/>
  <c r="V18" i="6" s="1"/>
  <c r="W18" i="6" s="1"/>
  <c r="G14" i="6"/>
  <c r="G22" i="6"/>
  <c r="O14" i="6"/>
  <c r="O22" i="6"/>
  <c r="S22" i="6" s="1"/>
  <c r="O32" i="6"/>
  <c r="G56" i="6"/>
  <c r="D27" i="117"/>
  <c r="N27" i="117" s="1"/>
  <c r="O27" i="6"/>
  <c r="S27" i="6" s="1"/>
  <c r="O39" i="6"/>
  <c r="S39" i="6" s="1"/>
  <c r="J41" i="6"/>
  <c r="O44" i="6"/>
  <c r="T46" i="6"/>
  <c r="V46" i="6" s="1"/>
  <c r="W46" i="6" s="1"/>
  <c r="G32" i="6"/>
  <c r="AB12" i="126"/>
  <c r="F16" i="1"/>
  <c r="J16" i="6"/>
  <c r="T53" i="6"/>
  <c r="V53" i="6" s="1"/>
  <c r="W53" i="6" s="1"/>
  <c r="O54" i="6"/>
  <c r="O16" i="6"/>
  <c r="G33" i="6"/>
  <c r="J38" i="6"/>
  <c r="S34" i="6"/>
  <c r="J33" i="6"/>
  <c r="O36" i="6"/>
  <c r="S36" i="6" s="1"/>
  <c r="G40" i="6"/>
  <c r="L40" i="6" s="1"/>
  <c r="O48" i="6"/>
  <c r="S48" i="6" s="1"/>
  <c r="J50" i="6"/>
  <c r="D55" i="6"/>
  <c r="G38" i="6"/>
  <c r="N25" i="99"/>
  <c r="D50" i="118"/>
  <c r="N50" i="118" s="1"/>
  <c r="O13" i="6"/>
  <c r="S13" i="6" s="1"/>
  <c r="O31" i="6"/>
  <c r="O53" i="6"/>
  <c r="S53" i="6" s="1"/>
  <c r="G55" i="6"/>
  <c r="O18" i="6"/>
  <c r="G20" i="6"/>
  <c r="L20" i="6" s="1"/>
  <c r="O38" i="6"/>
  <c r="S38" i="6" s="1"/>
  <c r="O43" i="6"/>
  <c r="G57" i="6"/>
  <c r="G42" i="6"/>
  <c r="G47" i="6"/>
  <c r="L47" i="6" s="1"/>
  <c r="J57" i="6"/>
  <c r="T179" i="39"/>
  <c r="AH49" i="1"/>
  <c r="C196" i="39"/>
  <c r="G42" i="92" s="1"/>
  <c r="G187" i="39"/>
  <c r="O134" i="39"/>
  <c r="D11" i="126"/>
  <c r="N11" i="126" s="1"/>
  <c r="G50" i="39"/>
  <c r="G98" i="39"/>
  <c r="D35" i="99"/>
  <c r="O146" i="39"/>
  <c r="Q68" i="39"/>
  <c r="O137" i="39"/>
  <c r="G53" i="39"/>
  <c r="L53" i="39" s="1"/>
  <c r="O180" i="39"/>
  <c r="S180" i="39" s="1"/>
  <c r="G162" i="39"/>
  <c r="O145" i="39"/>
  <c r="G46" i="39"/>
  <c r="G174" i="39"/>
  <c r="G23" i="39"/>
  <c r="G39" i="39"/>
  <c r="G127" i="39"/>
  <c r="Q127" i="39"/>
  <c r="G163" i="39"/>
  <c r="O175" i="39"/>
  <c r="S175" i="39" s="1"/>
  <c r="G131" i="39"/>
  <c r="G41" i="39"/>
  <c r="G113" i="39"/>
  <c r="O46" i="39"/>
  <c r="G76" i="39"/>
  <c r="L76" i="39" s="1"/>
  <c r="G124" i="39"/>
  <c r="G88" i="39"/>
  <c r="G48" i="39"/>
  <c r="G160" i="39"/>
  <c r="Q40" i="39"/>
  <c r="G133" i="39"/>
  <c r="Q154" i="39"/>
  <c r="G180" i="39"/>
  <c r="O41" i="39"/>
  <c r="G116" i="39"/>
  <c r="Q118" i="39"/>
  <c r="Q113" i="39"/>
  <c r="G147" i="39"/>
  <c r="T176" i="39"/>
  <c r="V176" i="39" s="1"/>
  <c r="W176" i="39" s="1"/>
  <c r="O164" i="39"/>
  <c r="G101" i="39"/>
  <c r="G140" i="39"/>
  <c r="G15" i="39"/>
  <c r="Q19" i="39"/>
  <c r="Q60" i="39"/>
  <c r="Q94" i="39"/>
  <c r="Q76" i="39"/>
  <c r="G105" i="39"/>
  <c r="Q45" i="39"/>
  <c r="G90" i="39"/>
  <c r="G103" i="39"/>
  <c r="G138" i="39"/>
  <c r="Q140" i="39"/>
  <c r="Q110" i="39"/>
  <c r="G118" i="39"/>
  <c r="G72" i="39"/>
  <c r="G146" i="39"/>
  <c r="L146" i="39" s="1"/>
  <c r="Q156" i="39"/>
  <c r="G165" i="39"/>
  <c r="Q176" i="39"/>
  <c r="Q178" i="39"/>
  <c r="O33" i="39"/>
  <c r="Q56" i="39"/>
  <c r="G80" i="39"/>
  <c r="Q133" i="39"/>
  <c r="O103" i="39"/>
  <c r="T14" i="39"/>
  <c r="V14" i="39" s="1"/>
  <c r="W14" i="39" s="1"/>
  <c r="G26" i="39"/>
  <c r="G62" i="39"/>
  <c r="T185" i="39"/>
  <c r="V185" i="39" s="1"/>
  <c r="W185" i="39" s="1"/>
  <c r="G65" i="39"/>
  <c r="O111" i="39"/>
  <c r="O152" i="39"/>
  <c r="O166" i="39"/>
  <c r="G181" i="39"/>
  <c r="O21" i="39"/>
  <c r="G24" i="39"/>
  <c r="O44" i="39"/>
  <c r="O83" i="39"/>
  <c r="G51" i="39"/>
  <c r="L51" i="39" s="1"/>
  <c r="G89" i="39"/>
  <c r="O179" i="39"/>
  <c r="O99" i="39"/>
  <c r="Q104" i="39"/>
  <c r="G122" i="39"/>
  <c r="G164" i="39"/>
  <c r="G34" i="39"/>
  <c r="L34" i="39" s="1"/>
  <c r="G64" i="39"/>
  <c r="Q81" i="39"/>
  <c r="G94" i="39"/>
  <c r="G182" i="39"/>
  <c r="G13" i="39"/>
  <c r="Q39" i="39"/>
  <c r="G52" i="39"/>
  <c r="G82" i="39"/>
  <c r="G92" i="39"/>
  <c r="L92" i="39" s="1"/>
  <c r="G97" i="39"/>
  <c r="G121" i="39"/>
  <c r="L121" i="39" s="1"/>
  <c r="G153" i="39"/>
  <c r="Q44" i="39"/>
  <c r="O54" i="39"/>
  <c r="Q84" i="39"/>
  <c r="G112" i="39"/>
  <c r="G119" i="39"/>
  <c r="G161" i="39"/>
  <c r="L161" i="39" s="1"/>
  <c r="O32" i="39"/>
  <c r="G110" i="39"/>
  <c r="G129" i="39"/>
  <c r="O138" i="39"/>
  <c r="O13" i="39"/>
  <c r="S13" i="39" s="1"/>
  <c r="Q80" i="39"/>
  <c r="Q136" i="39"/>
  <c r="O112" i="39"/>
  <c r="Q119" i="39"/>
  <c r="Q158" i="39"/>
  <c r="O161" i="39"/>
  <c r="Q170" i="39"/>
  <c r="O124" i="39"/>
  <c r="G188" i="39"/>
  <c r="L188" i="39" s="1"/>
  <c r="G137" i="39"/>
  <c r="G149" i="39"/>
  <c r="G152" i="39"/>
  <c r="G171" i="39"/>
  <c r="G81" i="39"/>
  <c r="T186" i="39"/>
  <c r="V186" i="39" s="1"/>
  <c r="W186" i="39" s="1"/>
  <c r="G19" i="39"/>
  <c r="O23" i="39"/>
  <c r="O53" i="39"/>
  <c r="G74" i="39"/>
  <c r="O88" i="39"/>
  <c r="O115" i="39"/>
  <c r="G142" i="39"/>
  <c r="G184" i="39"/>
  <c r="Q36" i="39"/>
  <c r="G54" i="39"/>
  <c r="Q58" i="39"/>
  <c r="Q150" i="39"/>
  <c r="Q172" i="39"/>
  <c r="G96" i="39"/>
  <c r="O28" i="39"/>
  <c r="O30" i="39"/>
  <c r="G35" i="39"/>
  <c r="G37" i="39"/>
  <c r="G49" i="39"/>
  <c r="G59" i="39"/>
  <c r="Q67" i="39"/>
  <c r="G108" i="39"/>
  <c r="T182" i="39"/>
  <c r="V182" i="39" s="1"/>
  <c r="W182" i="39" s="1"/>
  <c r="T188" i="39"/>
  <c r="G44" i="39"/>
  <c r="O65" i="39"/>
  <c r="Q26" i="39"/>
  <c r="Q65" i="39"/>
  <c r="G85" i="39"/>
  <c r="O89" i="39"/>
  <c r="O120" i="39"/>
  <c r="G145" i="39"/>
  <c r="L145" i="39" s="1"/>
  <c r="Q153" i="39"/>
  <c r="G173" i="39"/>
  <c r="O51" i="39"/>
  <c r="O63" i="39"/>
  <c r="G83" i="39"/>
  <c r="G99" i="39"/>
  <c r="G114" i="39"/>
  <c r="O122" i="39"/>
  <c r="O131" i="39"/>
  <c r="O142" i="39"/>
  <c r="G158" i="39"/>
  <c r="G175" i="39"/>
  <c r="G179" i="39"/>
  <c r="O182" i="39"/>
  <c r="S182" i="39" s="1"/>
  <c r="O184" i="39"/>
  <c r="Q188" i="39"/>
  <c r="S188" i="39" s="1"/>
  <c r="D46" i="115"/>
  <c r="N46" i="115" s="1"/>
  <c r="G18" i="39"/>
  <c r="G29" i="39"/>
  <c r="O35" i="39"/>
  <c r="O37" i="39"/>
  <c r="G42" i="39"/>
  <c r="O59" i="39"/>
  <c r="O70" i="39"/>
  <c r="O72" i="39"/>
  <c r="O74" i="39"/>
  <c r="G106" i="39"/>
  <c r="O129" i="39"/>
  <c r="O149" i="39"/>
  <c r="G154" i="39"/>
  <c r="L154" i="39" s="1"/>
  <c r="G156" i="39"/>
  <c r="G169" i="39"/>
  <c r="T175" i="39"/>
  <c r="T177" i="39"/>
  <c r="V177" i="39" s="1"/>
  <c r="W177" i="39" s="1"/>
  <c r="D47" i="44"/>
  <c r="P47" i="44" s="1"/>
  <c r="G12" i="39"/>
  <c r="T18" i="39"/>
  <c r="V18" i="39" s="1"/>
  <c r="W18" i="39" s="1"/>
  <c r="O24" i="39"/>
  <c r="Q48" i="39"/>
  <c r="G66" i="39"/>
  <c r="G104" i="39"/>
  <c r="Q147" i="39"/>
  <c r="Q149" i="39"/>
  <c r="G38" i="39"/>
  <c r="G77" i="39"/>
  <c r="G117" i="39"/>
  <c r="G132" i="39"/>
  <c r="G183" i="39"/>
  <c r="G185" i="39"/>
  <c r="O16" i="39"/>
  <c r="O18" i="39"/>
  <c r="S18" i="39" s="1"/>
  <c r="O29" i="39"/>
  <c r="O42" i="39"/>
  <c r="G58" i="39"/>
  <c r="G71" i="39"/>
  <c r="G73" i="39"/>
  <c r="L73" i="39" s="1"/>
  <c r="G86" i="39"/>
  <c r="O106" i="39"/>
  <c r="G128" i="39"/>
  <c r="G148" i="39"/>
  <c r="G150" i="39"/>
  <c r="G159" i="39"/>
  <c r="Q169" i="39"/>
  <c r="G172" i="39"/>
  <c r="Q12" i="39"/>
  <c r="Q31" i="39"/>
  <c r="G36" i="39"/>
  <c r="G60" i="39"/>
  <c r="Q79" i="39"/>
  <c r="O92" i="39"/>
  <c r="O97" i="39"/>
  <c r="G111" i="39"/>
  <c r="G115" i="39"/>
  <c r="G130" i="39"/>
  <c r="G45" i="39"/>
  <c r="O50" i="39"/>
  <c r="G69" i="39"/>
  <c r="G28" i="39"/>
  <c r="G30" i="39"/>
  <c r="O77" i="39"/>
  <c r="Q90" i="39"/>
  <c r="G100" i="39"/>
  <c r="Q102" i="39"/>
  <c r="Q121" i="39"/>
  <c r="G126" i="39"/>
  <c r="G178" i="39"/>
  <c r="Q181" i="39"/>
  <c r="S181" i="39" s="1"/>
  <c r="O183" i="39"/>
  <c r="O185" i="39"/>
  <c r="S185" i="39" s="1"/>
  <c r="O187" i="39"/>
  <c r="G32" i="39"/>
  <c r="O62" i="39"/>
  <c r="Q71" i="39"/>
  <c r="O73" i="39"/>
  <c r="Q86" i="39"/>
  <c r="G144" i="39"/>
  <c r="O148" i="39"/>
  <c r="O159" i="39"/>
  <c r="G20" i="39"/>
  <c r="G107" i="39"/>
  <c r="Q108" i="39"/>
  <c r="G139" i="39"/>
  <c r="L139" i="39" s="1"/>
  <c r="O163" i="39"/>
  <c r="G167" i="39"/>
  <c r="L167" i="39" s="1"/>
  <c r="T174" i="39"/>
  <c r="V174" i="39" s="1"/>
  <c r="W174" i="39" s="1"/>
  <c r="G177" i="39"/>
  <c r="D20" i="117"/>
  <c r="N20" i="117" s="1"/>
  <c r="T12" i="39"/>
  <c r="V12" i="39" s="1"/>
  <c r="W12" i="39" s="1"/>
  <c r="O15" i="39"/>
  <c r="S15" i="39" s="1"/>
  <c r="G17" i="39"/>
  <c r="O25" i="39"/>
  <c r="G47" i="39"/>
  <c r="O49" i="39"/>
  <c r="O85" i="39"/>
  <c r="G91" i="39"/>
  <c r="O117" i="39"/>
  <c r="O126" i="39"/>
  <c r="O144" i="39"/>
  <c r="O165" i="39"/>
  <c r="G14" i="39"/>
  <c r="L14" i="39" s="1"/>
  <c r="T17" i="39"/>
  <c r="V17" i="39" s="1"/>
  <c r="W17" i="39" s="1"/>
  <c r="O27" i="39"/>
  <c r="O34" i="39"/>
  <c r="O43" i="39"/>
  <c r="O55" i="39"/>
  <c r="O57" i="39"/>
  <c r="G61" i="39"/>
  <c r="O64" i="39"/>
  <c r="O69" i="39"/>
  <c r="O78" i="39"/>
  <c r="O96" i="39"/>
  <c r="O101" i="39"/>
  <c r="G123" i="39"/>
  <c r="Q126" i="39"/>
  <c r="O135" i="39"/>
  <c r="G141" i="39"/>
  <c r="O151" i="39"/>
  <c r="G155" i="39"/>
  <c r="G157" i="39"/>
  <c r="Q165" i="39"/>
  <c r="O171" i="39"/>
  <c r="O20" i="39"/>
  <c r="G31" i="39"/>
  <c r="G40" i="39"/>
  <c r="G75" i="39"/>
  <c r="O87" i="39"/>
  <c r="G93" i="39"/>
  <c r="Q96" i="39"/>
  <c r="O105" i="39"/>
  <c r="G109" i="39"/>
  <c r="G125" i="39"/>
  <c r="O128" i="39"/>
  <c r="G143" i="39"/>
  <c r="G168" i="39"/>
  <c r="Q171" i="39"/>
  <c r="T178" i="39"/>
  <c r="V178" i="39" s="1"/>
  <c r="W178" i="39" s="1"/>
  <c r="T180" i="39"/>
  <c r="V180" i="39" s="1"/>
  <c r="W180" i="39" s="1"/>
  <c r="T183" i="39"/>
  <c r="V183" i="39" s="1"/>
  <c r="W183" i="39" s="1"/>
  <c r="G186" i="39"/>
  <c r="Q187" i="39"/>
  <c r="F49" i="1"/>
  <c r="D29" i="110"/>
  <c r="N29" i="110" s="1"/>
  <c r="O12" i="39"/>
  <c r="T15" i="39"/>
  <c r="G33" i="39"/>
  <c r="G63" i="39"/>
  <c r="L63" i="39" s="1"/>
  <c r="G68" i="39"/>
  <c r="G84" i="39"/>
  <c r="G95" i="39"/>
  <c r="Q128" i="39"/>
  <c r="G134" i="39"/>
  <c r="O139" i="39"/>
  <c r="O174" i="39"/>
  <c r="S174" i="39" s="1"/>
  <c r="O177" i="39"/>
  <c r="T184" i="39"/>
  <c r="V184" i="39" s="1"/>
  <c r="W184" i="39" s="1"/>
  <c r="D22" i="109"/>
  <c r="N22" i="109" s="1"/>
  <c r="M190" i="39"/>
  <c r="O91" i="39"/>
  <c r="O107" i="39"/>
  <c r="G170" i="39"/>
  <c r="L170" i="39" s="1"/>
  <c r="T173" i="39"/>
  <c r="V173" i="39" s="1"/>
  <c r="W173" i="39" s="1"/>
  <c r="G176" i="39"/>
  <c r="T187" i="39"/>
  <c r="V187" i="39" s="1"/>
  <c r="W187" i="39" s="1"/>
  <c r="D39" i="116"/>
  <c r="N39" i="116" s="1"/>
  <c r="O14" i="39"/>
  <c r="S14" i="39" s="1"/>
  <c r="O17" i="39"/>
  <c r="S17" i="39" s="1"/>
  <c r="O38" i="39"/>
  <c r="O47" i="39"/>
  <c r="G56" i="39"/>
  <c r="O61" i="39"/>
  <c r="O66" i="39"/>
  <c r="G70" i="39"/>
  <c r="G79" i="39"/>
  <c r="O98" i="39"/>
  <c r="G102" i="39"/>
  <c r="O114" i="39"/>
  <c r="G120" i="39"/>
  <c r="O123" i="39"/>
  <c r="O130" i="39"/>
  <c r="G136" i="39"/>
  <c r="O141" i="39"/>
  <c r="O155" i="39"/>
  <c r="O157" i="39"/>
  <c r="O160" i="39"/>
  <c r="G16" i="39"/>
  <c r="G21" i="39"/>
  <c r="O52" i="39"/>
  <c r="O75" i="39"/>
  <c r="O82" i="39"/>
  <c r="O93" i="39"/>
  <c r="O109" i="39"/>
  <c r="O132" i="39"/>
  <c r="O168" i="39"/>
  <c r="O186" i="39"/>
  <c r="S186" i="39" s="1"/>
  <c r="O100" i="39"/>
  <c r="O116" i="39"/>
  <c r="O125" i="39"/>
  <c r="O143" i="39"/>
  <c r="O162" i="39"/>
  <c r="G166" i="39"/>
  <c r="D39" i="120"/>
  <c r="O95" i="39"/>
  <c r="O173" i="39"/>
  <c r="S173" i="39" s="1"/>
  <c r="T13" i="39"/>
  <c r="G67" i="39"/>
  <c r="G25" i="39"/>
  <c r="G43" i="39"/>
  <c r="G55" i="39"/>
  <c r="L55" i="39" s="1"/>
  <c r="G78" i="39"/>
  <c r="G135" i="39"/>
  <c r="G151" i="39"/>
  <c r="T181" i="39"/>
  <c r="V181" i="39" s="1"/>
  <c r="W181" i="39" s="1"/>
  <c r="T16" i="39"/>
  <c r="V16" i="39" s="1"/>
  <c r="W16" i="39" s="1"/>
  <c r="G27" i="39"/>
  <c r="G57" i="39"/>
  <c r="L57" i="39" s="1"/>
  <c r="G87" i="39"/>
  <c r="I11" i="56"/>
  <c r="R11" i="56" s="1"/>
  <c r="C34" i="25"/>
  <c r="L27" i="92" s="1"/>
  <c r="E14" i="49"/>
  <c r="D19" i="25"/>
  <c r="J19" i="25" s="1"/>
  <c r="D17" i="25"/>
  <c r="J17" i="25" s="1"/>
  <c r="G17" i="25"/>
  <c r="D15" i="25"/>
  <c r="J15" i="25" s="1"/>
  <c r="D22" i="25"/>
  <c r="G22" i="25" s="1"/>
  <c r="D13" i="25"/>
  <c r="G13" i="25" s="1"/>
  <c r="D34" i="1"/>
  <c r="D27" i="120" s="1"/>
  <c r="N27" i="120" s="1"/>
  <c r="D20" i="25"/>
  <c r="Q20" i="25" s="1"/>
  <c r="D18" i="25"/>
  <c r="D16" i="25"/>
  <c r="Q16" i="25" s="1"/>
  <c r="J18" i="25"/>
  <c r="D14" i="25"/>
  <c r="J14" i="25" s="1"/>
  <c r="D12" i="25"/>
  <c r="G12" i="25" s="1"/>
  <c r="Q24" i="25"/>
  <c r="O24" i="25"/>
  <c r="D21" i="25"/>
  <c r="G21" i="25" s="1"/>
  <c r="D23" i="25"/>
  <c r="G23" i="25" s="1"/>
  <c r="C28" i="25"/>
  <c r="G24" i="25"/>
  <c r="J24" i="25"/>
  <c r="S20" i="32"/>
  <c r="D100" i="32"/>
  <c r="S21" i="32"/>
  <c r="D101" i="32"/>
  <c r="S36" i="32"/>
  <c r="D98" i="32"/>
  <c r="S37" i="32"/>
  <c r="S53" i="32"/>
  <c r="D99" i="32"/>
  <c r="S83" i="32"/>
  <c r="S16" i="32"/>
  <c r="S14" i="32"/>
  <c r="S25" i="32"/>
  <c r="S64" i="32"/>
  <c r="S62" i="32"/>
  <c r="S78" i="32"/>
  <c r="S32" i="32"/>
  <c r="S30" i="32"/>
  <c r="S48" i="32"/>
  <c r="S46" i="32"/>
  <c r="S38" i="32"/>
  <c r="S54" i="32"/>
  <c r="S69" i="32"/>
  <c r="S86" i="32"/>
  <c r="L79" i="32"/>
  <c r="C99" i="32"/>
  <c r="H34" i="92" s="1"/>
  <c r="N22" i="110"/>
  <c r="L68" i="32"/>
  <c r="J80" i="32"/>
  <c r="R41" i="45"/>
  <c r="P41" i="45"/>
  <c r="L14" i="124"/>
  <c r="AD14" i="124" s="1"/>
  <c r="N39" i="44"/>
  <c r="M92" i="32"/>
  <c r="E41" i="45"/>
  <c r="N22" i="118"/>
  <c r="L36" i="32"/>
  <c r="L47" i="32"/>
  <c r="L63" i="32"/>
  <c r="L15" i="32"/>
  <c r="AB14" i="124"/>
  <c r="N17" i="120"/>
  <c r="L77" i="32"/>
  <c r="J89" i="32"/>
  <c r="L89" i="32" s="1"/>
  <c r="C101" i="32"/>
  <c r="M34" i="92" s="1"/>
  <c r="L31" i="32"/>
  <c r="S27" i="32"/>
  <c r="S35" i="32"/>
  <c r="S58" i="32"/>
  <c r="S81" i="32"/>
  <c r="S33" i="32"/>
  <c r="S43" i="32"/>
  <c r="S51" i="32"/>
  <c r="S26" i="32"/>
  <c r="S49" i="32"/>
  <c r="S59" i="32"/>
  <c r="S67" i="32"/>
  <c r="S19" i="32"/>
  <c r="G18" i="32"/>
  <c r="G34" i="32"/>
  <c r="G50" i="32"/>
  <c r="G66" i="32"/>
  <c r="Q80" i="32"/>
  <c r="S80" i="32" s="1"/>
  <c r="G82" i="32"/>
  <c r="G88" i="32"/>
  <c r="Q89" i="32"/>
  <c r="L21" i="32"/>
  <c r="L37" i="32"/>
  <c r="L53" i="32"/>
  <c r="L69" i="32"/>
  <c r="L85" i="32"/>
  <c r="J18" i="32"/>
  <c r="L24" i="32"/>
  <c r="J34" i="32"/>
  <c r="L40" i="32"/>
  <c r="J50" i="32"/>
  <c r="L56" i="32"/>
  <c r="J66" i="32"/>
  <c r="L72" i="32"/>
  <c r="J82" i="32"/>
  <c r="J88" i="32"/>
  <c r="T41" i="1"/>
  <c r="G27" i="32"/>
  <c r="L27" i="32" s="1"/>
  <c r="O28" i="32"/>
  <c r="S28" i="32" s="1"/>
  <c r="G43" i="32"/>
  <c r="L43" i="32" s="1"/>
  <c r="G59" i="32"/>
  <c r="L59" i="32" s="1"/>
  <c r="G75" i="32"/>
  <c r="N14" i="124"/>
  <c r="L14" i="32"/>
  <c r="O15" i="32"/>
  <c r="S15" i="32" s="1"/>
  <c r="G30" i="32"/>
  <c r="L30" i="32" s="1"/>
  <c r="O31" i="32"/>
  <c r="S31" i="32" s="1"/>
  <c r="L46" i="32"/>
  <c r="O47" i="32"/>
  <c r="S47" i="32" s="1"/>
  <c r="L62" i="32"/>
  <c r="O63" i="32"/>
  <c r="S63" i="32" s="1"/>
  <c r="L78" i="32"/>
  <c r="O79" i="32"/>
  <c r="S79" i="32" s="1"/>
  <c r="L17" i="32"/>
  <c r="O18" i="32"/>
  <c r="S18" i="32" s="1"/>
  <c r="L33" i="32"/>
  <c r="O34" i="32"/>
  <c r="S34" i="32" s="1"/>
  <c r="L49" i="32"/>
  <c r="O50" i="32"/>
  <c r="S50" i="32" s="1"/>
  <c r="G65" i="32"/>
  <c r="L65" i="32" s="1"/>
  <c r="O66" i="32"/>
  <c r="S66" i="32" s="1"/>
  <c r="L81" i="32"/>
  <c r="O82" i="32"/>
  <c r="S82" i="32" s="1"/>
  <c r="O88" i="32"/>
  <c r="L20" i="32"/>
  <c r="L52" i="32"/>
  <c r="L84" i="32"/>
  <c r="J90" i="32"/>
  <c r="L90" i="32" s="1"/>
  <c r="G23" i="32"/>
  <c r="L23" i="32" s="1"/>
  <c r="O24" i="32"/>
  <c r="S24" i="32" s="1"/>
  <c r="G39" i="32"/>
  <c r="L39" i="32" s="1"/>
  <c r="O40" i="32"/>
  <c r="S40" i="32" s="1"/>
  <c r="G55" i="32"/>
  <c r="L55" i="32" s="1"/>
  <c r="O56" i="32"/>
  <c r="S56" i="32" s="1"/>
  <c r="G71" i="32"/>
  <c r="L71" i="32" s="1"/>
  <c r="O72" i="32"/>
  <c r="S72" i="32" s="1"/>
  <c r="G87" i="32"/>
  <c r="L87" i="32" s="1"/>
  <c r="L26" i="32"/>
  <c r="L42" i="32"/>
  <c r="L58" i="32"/>
  <c r="L13" i="32"/>
  <c r="L29" i="32"/>
  <c r="L45" i="32"/>
  <c r="L61" i="32"/>
  <c r="G16" i="32"/>
  <c r="L16" i="32" s="1"/>
  <c r="O17" i="32"/>
  <c r="S17" i="32" s="1"/>
  <c r="G32" i="32"/>
  <c r="L32" i="32" s="1"/>
  <c r="G48" i="32"/>
  <c r="L48" i="32" s="1"/>
  <c r="G64" i="32"/>
  <c r="L64" i="32" s="1"/>
  <c r="O65" i="32"/>
  <c r="S65" i="32" s="1"/>
  <c r="G80" i="32"/>
  <c r="L80" i="32" s="1"/>
  <c r="D21" i="115"/>
  <c r="N21" i="115" s="1"/>
  <c r="D17" i="116"/>
  <c r="N17" i="116" s="1"/>
  <c r="L19" i="32"/>
  <c r="L35" i="32"/>
  <c r="L51" i="32"/>
  <c r="O52" i="32"/>
  <c r="S52" i="32" s="1"/>
  <c r="L67" i="32"/>
  <c r="L83" i="32"/>
  <c r="C94" i="32"/>
  <c r="D12" i="117"/>
  <c r="N12" i="117" s="1"/>
  <c r="G22" i="32"/>
  <c r="L22" i="32" s="1"/>
  <c r="O23" i="32"/>
  <c r="L38" i="32"/>
  <c r="O39" i="32"/>
  <c r="S39" i="32" s="1"/>
  <c r="G54" i="32"/>
  <c r="L54" i="32" s="1"/>
  <c r="O55" i="32"/>
  <c r="S55" i="32" s="1"/>
  <c r="L70" i="32"/>
  <c r="O71" i="32"/>
  <c r="S71" i="32" s="1"/>
  <c r="L86" i="32"/>
  <c r="O87" i="32"/>
  <c r="L25" i="32"/>
  <c r="G41" i="32"/>
  <c r="L41" i="32" s="1"/>
  <c r="L57" i="32"/>
  <c r="G73" i="32"/>
  <c r="L28" i="32"/>
  <c r="L44" i="32"/>
  <c r="L60" i="32"/>
  <c r="O41" i="45"/>
  <c r="J41" i="45"/>
  <c r="K41" i="45" s="1"/>
  <c r="Q41" i="45"/>
  <c r="K41" i="47"/>
  <c r="M41" i="47"/>
  <c r="L12" i="32"/>
  <c r="T12" i="32"/>
  <c r="V12" i="32" s="1"/>
  <c r="W12" i="32" s="1"/>
  <c r="T13" i="32"/>
  <c r="V13" i="32" s="1"/>
  <c r="W13" i="32" s="1"/>
  <c r="T14" i="32"/>
  <c r="V14" i="32" s="1"/>
  <c r="W14" i="32" s="1"/>
  <c r="T15" i="32"/>
  <c r="V15" i="32" s="1"/>
  <c r="W15" i="32" s="1"/>
  <c r="T16" i="32"/>
  <c r="V16" i="32" s="1"/>
  <c r="W16" i="32" s="1"/>
  <c r="T17" i="32"/>
  <c r="V17" i="32" s="1"/>
  <c r="W17" i="32" s="1"/>
  <c r="T18" i="32"/>
  <c r="V18" i="32" s="1"/>
  <c r="W18" i="32" s="1"/>
  <c r="T19" i="32"/>
  <c r="V19" i="32" s="1"/>
  <c r="W19" i="32" s="1"/>
  <c r="T20" i="32"/>
  <c r="V20" i="32" s="1"/>
  <c r="W20" i="32" s="1"/>
  <c r="T21" i="32"/>
  <c r="V21" i="32" s="1"/>
  <c r="W21" i="32" s="1"/>
  <c r="T22" i="32"/>
  <c r="V22" i="32" s="1"/>
  <c r="W22" i="32" s="1"/>
  <c r="T23" i="32"/>
  <c r="V23" i="32" s="1"/>
  <c r="W23" i="32" s="1"/>
  <c r="T24" i="32"/>
  <c r="V24" i="32" s="1"/>
  <c r="W24" i="32" s="1"/>
  <c r="T25" i="32"/>
  <c r="V25" i="32" s="1"/>
  <c r="W25" i="32" s="1"/>
  <c r="T26" i="32"/>
  <c r="V26" i="32" s="1"/>
  <c r="W26" i="32" s="1"/>
  <c r="T27" i="32"/>
  <c r="V27" i="32" s="1"/>
  <c r="W27" i="32" s="1"/>
  <c r="T28" i="32"/>
  <c r="V28" i="32" s="1"/>
  <c r="W28" i="32" s="1"/>
  <c r="T29" i="32"/>
  <c r="V29" i="32" s="1"/>
  <c r="W29" i="32" s="1"/>
  <c r="T30" i="32"/>
  <c r="V30" i="32" s="1"/>
  <c r="W30" i="32" s="1"/>
  <c r="T31" i="32"/>
  <c r="V31" i="32" s="1"/>
  <c r="W31" i="32" s="1"/>
  <c r="T32" i="32"/>
  <c r="V32" i="32" s="1"/>
  <c r="W32" i="32" s="1"/>
  <c r="T33" i="32"/>
  <c r="V33" i="32" s="1"/>
  <c r="W33" i="32" s="1"/>
  <c r="T34" i="32"/>
  <c r="V34" i="32" s="1"/>
  <c r="W34" i="32" s="1"/>
  <c r="T35" i="32"/>
  <c r="V35" i="32" s="1"/>
  <c r="W35" i="32" s="1"/>
  <c r="T36" i="32"/>
  <c r="V36" i="32" s="1"/>
  <c r="W36" i="32" s="1"/>
  <c r="T37" i="32"/>
  <c r="V37" i="32" s="1"/>
  <c r="W37" i="32" s="1"/>
  <c r="T38" i="32"/>
  <c r="V38" i="32" s="1"/>
  <c r="W38" i="32" s="1"/>
  <c r="T39" i="32"/>
  <c r="V39" i="32" s="1"/>
  <c r="W39" i="32" s="1"/>
  <c r="T40" i="32"/>
  <c r="V40" i="32" s="1"/>
  <c r="W40" i="32" s="1"/>
  <c r="T41" i="32"/>
  <c r="V41" i="32" s="1"/>
  <c r="W41" i="32" s="1"/>
  <c r="T42" i="32"/>
  <c r="V42" i="32" s="1"/>
  <c r="W42" i="32" s="1"/>
  <c r="T43" i="32"/>
  <c r="V43" i="32" s="1"/>
  <c r="W43" i="32" s="1"/>
  <c r="T44" i="32"/>
  <c r="V44" i="32" s="1"/>
  <c r="W44" i="32" s="1"/>
  <c r="T45" i="32"/>
  <c r="V45" i="32" s="1"/>
  <c r="W45" i="32" s="1"/>
  <c r="T46" i="32"/>
  <c r="V46" i="32" s="1"/>
  <c r="W46" i="32" s="1"/>
  <c r="T47" i="32"/>
  <c r="V47" i="32" s="1"/>
  <c r="W47" i="32" s="1"/>
  <c r="T48" i="32"/>
  <c r="V48" i="32" s="1"/>
  <c r="W48" i="32" s="1"/>
  <c r="T49" i="32"/>
  <c r="V49" i="32" s="1"/>
  <c r="W49" i="32" s="1"/>
  <c r="T50" i="32"/>
  <c r="V50" i="32" s="1"/>
  <c r="W50" i="32" s="1"/>
  <c r="T51" i="32"/>
  <c r="V51" i="32" s="1"/>
  <c r="W51" i="32" s="1"/>
  <c r="T52" i="32"/>
  <c r="V52" i="32" s="1"/>
  <c r="W52" i="32" s="1"/>
  <c r="T53" i="32"/>
  <c r="V53" i="32" s="1"/>
  <c r="W53" i="32" s="1"/>
  <c r="T54" i="32"/>
  <c r="V54" i="32" s="1"/>
  <c r="W54" i="32" s="1"/>
  <c r="T55" i="32"/>
  <c r="V55" i="32" s="1"/>
  <c r="W55" i="32" s="1"/>
  <c r="T56" i="32"/>
  <c r="V56" i="32" s="1"/>
  <c r="W56" i="32" s="1"/>
  <c r="T57" i="32"/>
  <c r="V57" i="32" s="1"/>
  <c r="W57" i="32" s="1"/>
  <c r="T58" i="32"/>
  <c r="V58" i="32" s="1"/>
  <c r="W58" i="32" s="1"/>
  <c r="T59" i="32"/>
  <c r="V59" i="32" s="1"/>
  <c r="W59" i="32" s="1"/>
  <c r="T60" i="32"/>
  <c r="V60" i="32" s="1"/>
  <c r="W60" i="32" s="1"/>
  <c r="T61" i="32"/>
  <c r="V61" i="32" s="1"/>
  <c r="W61" i="32" s="1"/>
  <c r="T62" i="32"/>
  <c r="V62" i="32" s="1"/>
  <c r="W62" i="32" s="1"/>
  <c r="T63" i="32"/>
  <c r="V63" i="32" s="1"/>
  <c r="W63" i="32" s="1"/>
  <c r="T64" i="32"/>
  <c r="V64" i="32" s="1"/>
  <c r="W64" i="32" s="1"/>
  <c r="T65" i="32"/>
  <c r="V65" i="32" s="1"/>
  <c r="W65" i="32" s="1"/>
  <c r="T66" i="32"/>
  <c r="V66" i="32" s="1"/>
  <c r="W66" i="32" s="1"/>
  <c r="T67" i="32"/>
  <c r="V67" i="32" s="1"/>
  <c r="W67" i="32" s="1"/>
  <c r="T68" i="32"/>
  <c r="V68" i="32" s="1"/>
  <c r="W68" i="32" s="1"/>
  <c r="T69" i="32"/>
  <c r="V69" i="32" s="1"/>
  <c r="W69" i="32" s="1"/>
  <c r="T70" i="32"/>
  <c r="V70" i="32" s="1"/>
  <c r="W70" i="32" s="1"/>
  <c r="T71" i="32"/>
  <c r="V71" i="32" s="1"/>
  <c r="W71" i="32" s="1"/>
  <c r="T72" i="32"/>
  <c r="V72" i="32" s="1"/>
  <c r="W72" i="32" s="1"/>
  <c r="T73" i="32"/>
  <c r="V73" i="32" s="1"/>
  <c r="W73" i="32" s="1"/>
  <c r="T74" i="32"/>
  <c r="V74" i="32" s="1"/>
  <c r="W74" i="32" s="1"/>
  <c r="T75" i="32"/>
  <c r="V75" i="32" s="1"/>
  <c r="W75" i="32" s="1"/>
  <c r="T76" i="32"/>
  <c r="V76" i="32" s="1"/>
  <c r="W76" i="32" s="1"/>
  <c r="T77" i="32"/>
  <c r="V77" i="32" s="1"/>
  <c r="W77" i="32" s="1"/>
  <c r="T78" i="32"/>
  <c r="V78" i="32" s="1"/>
  <c r="W78" i="32" s="1"/>
  <c r="T79" i="32"/>
  <c r="V79" i="32" s="1"/>
  <c r="W79" i="32" s="1"/>
  <c r="T80" i="32"/>
  <c r="V80" i="32" s="1"/>
  <c r="W80" i="32" s="1"/>
  <c r="T81" i="32"/>
  <c r="V81" i="32" s="1"/>
  <c r="W81" i="32" s="1"/>
  <c r="T82" i="32"/>
  <c r="V82" i="32" s="1"/>
  <c r="W82" i="32" s="1"/>
  <c r="T83" i="32"/>
  <c r="V83" i="32" s="1"/>
  <c r="W83" i="32" s="1"/>
  <c r="T84" i="32"/>
  <c r="V84" i="32" s="1"/>
  <c r="W84" i="32" s="1"/>
  <c r="T85" i="32"/>
  <c r="V85" i="32" s="1"/>
  <c r="W85" i="32" s="1"/>
  <c r="T86" i="32"/>
  <c r="V86" i="32" s="1"/>
  <c r="W86" i="32" s="1"/>
  <c r="C98" i="32"/>
  <c r="AH41" i="1"/>
  <c r="C100" i="32"/>
  <c r="L34" i="92" s="1"/>
  <c r="J34" i="92" s="1"/>
  <c r="K34" i="92" s="1"/>
  <c r="E76" i="12"/>
  <c r="E118" i="80"/>
  <c r="E79" i="5"/>
  <c r="E83" i="42"/>
  <c r="E70" i="17"/>
  <c r="K136" i="128"/>
  <c r="K135" i="128"/>
  <c r="E100" i="13"/>
  <c r="E104" i="75"/>
  <c r="E73" i="7"/>
  <c r="G33" i="128"/>
  <c r="P28" i="44"/>
  <c r="P16" i="44"/>
  <c r="P50" i="44"/>
  <c r="P39" i="44"/>
  <c r="H60" i="128"/>
  <c r="K119" i="128"/>
  <c r="K120" i="128"/>
  <c r="K121" i="128"/>
  <c r="K122" i="128"/>
  <c r="K133" i="128"/>
  <c r="K134" i="128"/>
  <c r="P35" i="44"/>
  <c r="P45" i="44"/>
  <c r="J13" i="23"/>
  <c r="G19" i="23"/>
  <c r="E12" i="49"/>
  <c r="H32" i="47"/>
  <c r="J32" i="47" s="1"/>
  <c r="K32" i="47" s="1"/>
  <c r="D34" i="23"/>
  <c r="D33" i="23"/>
  <c r="T12" i="23"/>
  <c r="V12" i="23" s="1"/>
  <c r="W12" i="23" s="1"/>
  <c r="I32" i="45"/>
  <c r="R32" i="45" s="1"/>
  <c r="G17" i="23"/>
  <c r="Q17" i="23"/>
  <c r="O17" i="23"/>
  <c r="S12" i="23"/>
  <c r="S19" i="23"/>
  <c r="D35" i="109"/>
  <c r="N35" i="109" s="1"/>
  <c r="J17" i="23"/>
  <c r="G20" i="23"/>
  <c r="C27" i="23"/>
  <c r="D15" i="115"/>
  <c r="N15" i="115" s="1"/>
  <c r="D31" i="23"/>
  <c r="D50" i="110"/>
  <c r="N50" i="110" s="1"/>
  <c r="D13" i="120"/>
  <c r="D16" i="23"/>
  <c r="J16" i="23" s="1"/>
  <c r="D32" i="23"/>
  <c r="D22" i="23"/>
  <c r="G22" i="23" s="1"/>
  <c r="N13" i="91"/>
  <c r="N13" i="120"/>
  <c r="O20" i="23"/>
  <c r="S20" i="23" s="1"/>
  <c r="F32" i="1"/>
  <c r="C33" i="23"/>
  <c r="L25" i="92" s="1"/>
  <c r="J32" i="1"/>
  <c r="O13" i="23"/>
  <c r="D15" i="23"/>
  <c r="J15" i="23" s="1"/>
  <c r="T19" i="23"/>
  <c r="V19" i="23" s="1"/>
  <c r="W19" i="23" s="1"/>
  <c r="J12" i="23"/>
  <c r="L12" i="23" s="1"/>
  <c r="D18" i="23"/>
  <c r="D21" i="23"/>
  <c r="T32" i="1"/>
  <c r="D13" i="116"/>
  <c r="N13" i="116" s="1"/>
  <c r="V15" i="23"/>
  <c r="W15" i="23" s="1"/>
  <c r="D23" i="23"/>
  <c r="G23" i="23" s="1"/>
  <c r="D34" i="117"/>
  <c r="N34" i="117" s="1"/>
  <c r="D15" i="118"/>
  <c r="N15" i="118" s="1"/>
  <c r="D14" i="23"/>
  <c r="J14" i="23" s="1"/>
  <c r="H32" i="45"/>
  <c r="Q32" i="45" s="1"/>
  <c r="T20" i="23"/>
  <c r="V20" i="23" s="1"/>
  <c r="W20" i="23" s="1"/>
  <c r="T23" i="23"/>
  <c r="V23" i="23" s="1"/>
  <c r="W23" i="23" s="1"/>
  <c r="T21" i="23"/>
  <c r="V21" i="23" s="1"/>
  <c r="W21" i="23" s="1"/>
  <c r="E32" i="47"/>
  <c r="T16" i="23"/>
  <c r="V16" i="23" s="1"/>
  <c r="W16" i="23" s="1"/>
  <c r="M25" i="23"/>
  <c r="T13" i="23"/>
  <c r="V13" i="23" s="1"/>
  <c r="W13" i="23" s="1"/>
  <c r="E32" i="45"/>
  <c r="K25" i="23"/>
  <c r="L25" i="126" s="1"/>
  <c r="T17" i="23"/>
  <c r="V17" i="23" s="1"/>
  <c r="W17" i="23" s="1"/>
  <c r="J20" i="23"/>
  <c r="P30" i="44"/>
  <c r="L13" i="23"/>
  <c r="J19" i="23"/>
  <c r="L19" i="23" s="1"/>
  <c r="C32" i="23"/>
  <c r="H25" i="92" s="1"/>
  <c r="P12" i="57"/>
  <c r="Q12" i="57"/>
  <c r="O12" i="57"/>
  <c r="J12" i="57"/>
  <c r="C34" i="23"/>
  <c r="M25" i="92" s="1"/>
  <c r="J12" i="49"/>
  <c r="E12" i="57"/>
  <c r="O12" i="49"/>
  <c r="C31" i="23"/>
  <c r="S28" i="35"/>
  <c r="D55" i="35"/>
  <c r="S27" i="35"/>
  <c r="V12" i="35"/>
  <c r="W12" i="35" s="1"/>
  <c r="D52" i="35"/>
  <c r="D53" i="35"/>
  <c r="D54" i="35"/>
  <c r="C55" i="35"/>
  <c r="M37" i="92" s="1"/>
  <c r="P44" i="45"/>
  <c r="C54" i="35"/>
  <c r="L37" i="92" s="1"/>
  <c r="T18" i="35"/>
  <c r="V18" i="35" s="1"/>
  <c r="W18" i="35" s="1"/>
  <c r="N27" i="126"/>
  <c r="T24" i="35"/>
  <c r="V24" i="35" s="1"/>
  <c r="W24" i="35" s="1"/>
  <c r="T17" i="35"/>
  <c r="V17" i="35" s="1"/>
  <c r="W17" i="35" s="1"/>
  <c r="L42" i="35"/>
  <c r="T26" i="35"/>
  <c r="V26" i="35" s="1"/>
  <c r="W26" i="35" s="1"/>
  <c r="T13" i="35"/>
  <c r="V13" i="35" s="1"/>
  <c r="W13" i="35" s="1"/>
  <c r="T16" i="35"/>
  <c r="V16" i="35" s="1"/>
  <c r="W16" i="35" s="1"/>
  <c r="T19" i="35"/>
  <c r="V19" i="35" s="1"/>
  <c r="W19" i="35" s="1"/>
  <c r="F27" i="126"/>
  <c r="G13" i="35"/>
  <c r="G14" i="35"/>
  <c r="G15" i="35"/>
  <c r="G16" i="35"/>
  <c r="G17" i="35"/>
  <c r="G18" i="35"/>
  <c r="G20" i="35"/>
  <c r="G21" i="35"/>
  <c r="G23" i="35"/>
  <c r="L23" i="35" s="1"/>
  <c r="G24" i="35"/>
  <c r="G25" i="35"/>
  <c r="G26" i="35"/>
  <c r="G27" i="35"/>
  <c r="F45" i="110"/>
  <c r="F32" i="109"/>
  <c r="C44" i="45"/>
  <c r="C52" i="35"/>
  <c r="C44" i="47"/>
  <c r="I44" i="1"/>
  <c r="F42" i="115"/>
  <c r="C53" i="35"/>
  <c r="H37" i="92" s="1"/>
  <c r="K46" i="35"/>
  <c r="F42" i="118"/>
  <c r="F40" i="120"/>
  <c r="S12" i="18"/>
  <c r="S35" i="18"/>
  <c r="S14" i="18"/>
  <c r="S45" i="18"/>
  <c r="S58" i="18"/>
  <c r="S24" i="18"/>
  <c r="S32" i="18"/>
  <c r="S55" i="18"/>
  <c r="S71" i="18"/>
  <c r="S21" i="18"/>
  <c r="S52" i="18"/>
  <c r="S34" i="18"/>
  <c r="S18" i="18"/>
  <c r="S23" i="18"/>
  <c r="S54" i="18"/>
  <c r="S62" i="18"/>
  <c r="S15" i="18"/>
  <c r="S28" i="18"/>
  <c r="S46" i="18"/>
  <c r="S59" i="18"/>
  <c r="S51" i="18"/>
  <c r="S75" i="18"/>
  <c r="S17" i="18"/>
  <c r="S22" i="18"/>
  <c r="S43" i="18"/>
  <c r="S48" i="18"/>
  <c r="V62" i="18"/>
  <c r="W62" i="18" s="1"/>
  <c r="V33" i="18"/>
  <c r="W33" i="18" s="1"/>
  <c r="V13" i="18"/>
  <c r="W13" i="18" s="1"/>
  <c r="V61" i="18"/>
  <c r="W61" i="18" s="1"/>
  <c r="V55" i="18"/>
  <c r="W55" i="18" s="1"/>
  <c r="V38" i="18"/>
  <c r="W38" i="18" s="1"/>
  <c r="D116" i="18"/>
  <c r="D117" i="18"/>
  <c r="V23" i="18"/>
  <c r="W23" i="18" s="1"/>
  <c r="V63" i="18"/>
  <c r="W63" i="18" s="1"/>
  <c r="D118" i="18"/>
  <c r="I27" i="45"/>
  <c r="T49" i="18"/>
  <c r="V49" i="18" s="1"/>
  <c r="W49" i="18" s="1"/>
  <c r="T65" i="18"/>
  <c r="V65" i="18" s="1"/>
  <c r="W65" i="18" s="1"/>
  <c r="T20" i="18"/>
  <c r="V20" i="18" s="1"/>
  <c r="W20" i="18" s="1"/>
  <c r="T36" i="18"/>
  <c r="V36" i="18" s="1"/>
  <c r="W36" i="18" s="1"/>
  <c r="T52" i="18"/>
  <c r="V52" i="18" s="1"/>
  <c r="W52" i="18" s="1"/>
  <c r="T68" i="18"/>
  <c r="V68" i="18" s="1"/>
  <c r="W68" i="18" s="1"/>
  <c r="T26" i="18"/>
  <c r="V26" i="18" s="1"/>
  <c r="W26" i="18" s="1"/>
  <c r="T42" i="18"/>
  <c r="V42" i="18" s="1"/>
  <c r="W42" i="18" s="1"/>
  <c r="T58" i="18"/>
  <c r="V58" i="18" s="1"/>
  <c r="W58" i="18" s="1"/>
  <c r="T74" i="18"/>
  <c r="V74" i="18" s="1"/>
  <c r="W74" i="18" s="1"/>
  <c r="P26" i="44"/>
  <c r="T16" i="18"/>
  <c r="V16" i="18" s="1"/>
  <c r="W16" i="18" s="1"/>
  <c r="T32" i="18"/>
  <c r="V32" i="18" s="1"/>
  <c r="W32" i="18" s="1"/>
  <c r="T48" i="18"/>
  <c r="V48" i="18" s="1"/>
  <c r="W48" i="18" s="1"/>
  <c r="T64" i="18"/>
  <c r="V64" i="18" s="1"/>
  <c r="W64" i="18" s="1"/>
  <c r="T19" i="18"/>
  <c r="V19" i="18" s="1"/>
  <c r="W19" i="18" s="1"/>
  <c r="T35" i="18"/>
  <c r="V35" i="18" s="1"/>
  <c r="W35" i="18" s="1"/>
  <c r="T51" i="18"/>
  <c r="V51" i="18" s="1"/>
  <c r="W51" i="18" s="1"/>
  <c r="T67" i="18"/>
  <c r="V67" i="18" s="1"/>
  <c r="W67" i="18" s="1"/>
  <c r="T22" i="18"/>
  <c r="V22" i="18" s="1"/>
  <c r="W22" i="18" s="1"/>
  <c r="T70" i="18"/>
  <c r="V70" i="18" s="1"/>
  <c r="W70" i="18" s="1"/>
  <c r="AH28" i="1"/>
  <c r="T25" i="18"/>
  <c r="V25" i="18" s="1"/>
  <c r="W25" i="18" s="1"/>
  <c r="T41" i="18"/>
  <c r="V41" i="18" s="1"/>
  <c r="W41" i="18" s="1"/>
  <c r="T57" i="18"/>
  <c r="V57" i="18" s="1"/>
  <c r="W57" i="18" s="1"/>
  <c r="T73" i="18"/>
  <c r="V73" i="18" s="1"/>
  <c r="W73" i="18" s="1"/>
  <c r="T12" i="18"/>
  <c r="V12" i="18" s="1"/>
  <c r="W12" i="18" s="1"/>
  <c r="T28" i="18"/>
  <c r="V28" i="18" s="1"/>
  <c r="W28" i="18" s="1"/>
  <c r="T44" i="18"/>
  <c r="V44" i="18" s="1"/>
  <c r="W44" i="18" s="1"/>
  <c r="T60" i="18"/>
  <c r="V60" i="18" s="1"/>
  <c r="W60" i="18" s="1"/>
  <c r="T76" i="18"/>
  <c r="V76" i="18" s="1"/>
  <c r="W76" i="18" s="1"/>
  <c r="T79" i="18"/>
  <c r="V79" i="18" s="1"/>
  <c r="W79" i="18" s="1"/>
  <c r="T18" i="18"/>
  <c r="V18" i="18" s="1"/>
  <c r="W18" i="18" s="1"/>
  <c r="T34" i="18"/>
  <c r="V34" i="18" s="1"/>
  <c r="W34" i="18" s="1"/>
  <c r="T50" i="18"/>
  <c r="V50" i="18" s="1"/>
  <c r="W50" i="18" s="1"/>
  <c r="T66" i="18"/>
  <c r="V66" i="18" s="1"/>
  <c r="W66" i="18" s="1"/>
  <c r="T21" i="18"/>
  <c r="V21" i="18" s="1"/>
  <c r="W21" i="18" s="1"/>
  <c r="T37" i="18"/>
  <c r="V37" i="18" s="1"/>
  <c r="W37" i="18" s="1"/>
  <c r="T53" i="18"/>
  <c r="V53" i="18" s="1"/>
  <c r="W53" i="18" s="1"/>
  <c r="T69" i="18"/>
  <c r="V69" i="18" s="1"/>
  <c r="W69" i="18" s="1"/>
  <c r="T72" i="18"/>
  <c r="V72" i="18" s="1"/>
  <c r="W72" i="18" s="1"/>
  <c r="T27" i="18"/>
  <c r="V27" i="18" s="1"/>
  <c r="W27" i="18" s="1"/>
  <c r="T43" i="18"/>
  <c r="V43" i="18" s="1"/>
  <c r="W43" i="18" s="1"/>
  <c r="T59" i="18"/>
  <c r="V59" i="18" s="1"/>
  <c r="W59" i="18" s="1"/>
  <c r="T75" i="18"/>
  <c r="V75" i="18" s="1"/>
  <c r="W75" i="18" s="1"/>
  <c r="K110" i="18"/>
  <c r="N26" i="44" s="1"/>
  <c r="T14" i="18"/>
  <c r="V14" i="18" s="1"/>
  <c r="W14" i="18" s="1"/>
  <c r="T30" i="18"/>
  <c r="V30" i="18" s="1"/>
  <c r="W30" i="18" s="1"/>
  <c r="G12" i="18"/>
  <c r="G13" i="18"/>
  <c r="L13" i="18" s="1"/>
  <c r="G14" i="18"/>
  <c r="L14" i="18" s="1"/>
  <c r="G15" i="18"/>
  <c r="L15" i="18" s="1"/>
  <c r="G16" i="18"/>
  <c r="L16" i="18" s="1"/>
  <c r="G17" i="18"/>
  <c r="L17" i="18" s="1"/>
  <c r="G18" i="18"/>
  <c r="L18" i="18" s="1"/>
  <c r="G19" i="18"/>
  <c r="L19" i="18" s="1"/>
  <c r="G20" i="18"/>
  <c r="L20" i="18" s="1"/>
  <c r="G21" i="18"/>
  <c r="L21" i="18" s="1"/>
  <c r="G22" i="18"/>
  <c r="L22" i="18" s="1"/>
  <c r="G23" i="18"/>
  <c r="L23" i="18" s="1"/>
  <c r="G24" i="18"/>
  <c r="L24" i="18" s="1"/>
  <c r="G25" i="18"/>
  <c r="L25" i="18" s="1"/>
  <c r="G26" i="18"/>
  <c r="L26" i="18" s="1"/>
  <c r="G27" i="18"/>
  <c r="L27" i="18" s="1"/>
  <c r="G28" i="18"/>
  <c r="L28" i="18" s="1"/>
  <c r="G29" i="18"/>
  <c r="L29" i="18" s="1"/>
  <c r="G30" i="18"/>
  <c r="L30" i="18" s="1"/>
  <c r="G31" i="18"/>
  <c r="L31" i="18" s="1"/>
  <c r="G32" i="18"/>
  <c r="L32" i="18" s="1"/>
  <c r="G33" i="18"/>
  <c r="L33" i="18" s="1"/>
  <c r="G34" i="18"/>
  <c r="L34" i="18" s="1"/>
  <c r="G35" i="18"/>
  <c r="L35" i="18" s="1"/>
  <c r="G36" i="18"/>
  <c r="L36" i="18" s="1"/>
  <c r="G37" i="18"/>
  <c r="L37" i="18" s="1"/>
  <c r="G38" i="18"/>
  <c r="L38" i="18" s="1"/>
  <c r="G39" i="18"/>
  <c r="L39" i="18" s="1"/>
  <c r="G40" i="18"/>
  <c r="L40" i="18" s="1"/>
  <c r="G41" i="18"/>
  <c r="L41" i="18" s="1"/>
  <c r="G42" i="18"/>
  <c r="L42" i="18" s="1"/>
  <c r="G43" i="18"/>
  <c r="L43" i="18" s="1"/>
  <c r="G44" i="18"/>
  <c r="L44" i="18" s="1"/>
  <c r="G45" i="18"/>
  <c r="L45" i="18" s="1"/>
  <c r="G46" i="18"/>
  <c r="L46" i="18" s="1"/>
  <c r="G47" i="18"/>
  <c r="L47" i="18" s="1"/>
  <c r="G48" i="18"/>
  <c r="L48" i="18" s="1"/>
  <c r="G49" i="18"/>
  <c r="L49" i="18" s="1"/>
  <c r="G50" i="18"/>
  <c r="G51" i="18"/>
  <c r="L51" i="18" s="1"/>
  <c r="G52" i="18"/>
  <c r="L52" i="18" s="1"/>
  <c r="G53" i="18"/>
  <c r="L53" i="18" s="1"/>
  <c r="G54" i="18"/>
  <c r="G55" i="18"/>
  <c r="L55" i="18" s="1"/>
  <c r="G56" i="18"/>
  <c r="L56" i="18" s="1"/>
  <c r="G57" i="18"/>
  <c r="L57" i="18" s="1"/>
  <c r="G58" i="18"/>
  <c r="L58" i="18" s="1"/>
  <c r="G59" i="18"/>
  <c r="L59" i="18" s="1"/>
  <c r="G60" i="18"/>
  <c r="L60" i="18" s="1"/>
  <c r="G61" i="18"/>
  <c r="L61" i="18" s="1"/>
  <c r="G62" i="18"/>
  <c r="L62" i="18" s="1"/>
  <c r="G63" i="18"/>
  <c r="L63" i="18" s="1"/>
  <c r="G64" i="18"/>
  <c r="G65" i="18"/>
  <c r="L65" i="18" s="1"/>
  <c r="G66" i="18"/>
  <c r="L66" i="18" s="1"/>
  <c r="G67" i="18"/>
  <c r="G68" i="18"/>
  <c r="G69" i="18"/>
  <c r="G71" i="18"/>
  <c r="G72" i="18"/>
  <c r="G73" i="18"/>
  <c r="G74" i="18"/>
  <c r="G75" i="18"/>
  <c r="L75" i="18" s="1"/>
  <c r="G76" i="18"/>
  <c r="G77" i="18"/>
  <c r="L77" i="18" s="1"/>
  <c r="G78" i="18"/>
  <c r="G79" i="18"/>
  <c r="E27" i="47"/>
  <c r="M27" i="47" s="1"/>
  <c r="C116" i="18"/>
  <c r="C117" i="18"/>
  <c r="H21" i="92" s="1"/>
  <c r="C118" i="18"/>
  <c r="L21" i="92" s="1"/>
  <c r="J21" i="92" s="1"/>
  <c r="K21" i="92" s="1"/>
  <c r="J27" i="45"/>
  <c r="K27" i="45" s="1"/>
  <c r="S58" i="41"/>
  <c r="S23" i="41"/>
  <c r="S30" i="41"/>
  <c r="S37" i="41"/>
  <c r="S18" i="41"/>
  <c r="S27" i="41"/>
  <c r="S13" i="41"/>
  <c r="S43" i="41"/>
  <c r="S50" i="41"/>
  <c r="S22" i="41"/>
  <c r="S29" i="41"/>
  <c r="S26" i="41"/>
  <c r="S33" i="41"/>
  <c r="S40" i="41"/>
  <c r="S35" i="41"/>
  <c r="S42" i="41"/>
  <c r="S70" i="41"/>
  <c r="S14" i="41"/>
  <c r="S21" i="41"/>
  <c r="D83" i="41"/>
  <c r="D84" i="41"/>
  <c r="D85" i="41"/>
  <c r="P50" i="45"/>
  <c r="L35" i="41"/>
  <c r="M77" i="41"/>
  <c r="T75" i="41"/>
  <c r="V75" i="41" s="1"/>
  <c r="W75" i="41" s="1"/>
  <c r="L19" i="41"/>
  <c r="L22" i="41"/>
  <c r="L38" i="41"/>
  <c r="L57" i="41"/>
  <c r="L28" i="41"/>
  <c r="L15" i="41"/>
  <c r="L31" i="41"/>
  <c r="L50" i="41"/>
  <c r="O51" i="1"/>
  <c r="C86" i="41"/>
  <c r="M44" i="92" s="1"/>
  <c r="L21" i="41"/>
  <c r="L37" i="41"/>
  <c r="L53" i="41"/>
  <c r="L24" i="41"/>
  <c r="T51" i="1"/>
  <c r="L27" i="41"/>
  <c r="L43" i="41"/>
  <c r="L14" i="41"/>
  <c r="L17" i="41"/>
  <c r="L23" i="41"/>
  <c r="L39" i="41"/>
  <c r="L55" i="41"/>
  <c r="L26" i="41"/>
  <c r="L13" i="41"/>
  <c r="L45" i="41"/>
  <c r="K77" i="41"/>
  <c r="L20" i="125" s="1"/>
  <c r="M50" i="47"/>
  <c r="K50" i="47"/>
  <c r="T12" i="41"/>
  <c r="V12" i="41" s="1"/>
  <c r="W12" i="41" s="1"/>
  <c r="T13" i="41"/>
  <c r="V13" i="41" s="1"/>
  <c r="W13" i="41" s="1"/>
  <c r="T14" i="41"/>
  <c r="V14" i="41" s="1"/>
  <c r="W14" i="41" s="1"/>
  <c r="T15" i="41"/>
  <c r="V15" i="41" s="1"/>
  <c r="W15" i="41" s="1"/>
  <c r="T16" i="41"/>
  <c r="V16" i="41" s="1"/>
  <c r="W16" i="41" s="1"/>
  <c r="T17" i="41"/>
  <c r="V17" i="41" s="1"/>
  <c r="W17" i="41" s="1"/>
  <c r="T18" i="41"/>
  <c r="V18" i="41" s="1"/>
  <c r="W18" i="41" s="1"/>
  <c r="T19" i="41"/>
  <c r="V19" i="41" s="1"/>
  <c r="W19" i="41" s="1"/>
  <c r="T20" i="41"/>
  <c r="V20" i="41" s="1"/>
  <c r="W20" i="41" s="1"/>
  <c r="T21" i="41"/>
  <c r="V21" i="41" s="1"/>
  <c r="W21" i="41" s="1"/>
  <c r="T22" i="41"/>
  <c r="V22" i="41" s="1"/>
  <c r="W22" i="41" s="1"/>
  <c r="T23" i="41"/>
  <c r="V23" i="41" s="1"/>
  <c r="W23" i="41" s="1"/>
  <c r="T24" i="41"/>
  <c r="V24" i="41" s="1"/>
  <c r="W24" i="41" s="1"/>
  <c r="T25" i="41"/>
  <c r="V25" i="41" s="1"/>
  <c r="W25" i="41" s="1"/>
  <c r="T26" i="41"/>
  <c r="V26" i="41" s="1"/>
  <c r="W26" i="41" s="1"/>
  <c r="T27" i="41"/>
  <c r="V27" i="41" s="1"/>
  <c r="W27" i="41" s="1"/>
  <c r="T28" i="41"/>
  <c r="V28" i="41" s="1"/>
  <c r="W28" i="41" s="1"/>
  <c r="T29" i="41"/>
  <c r="V29" i="41" s="1"/>
  <c r="W29" i="41" s="1"/>
  <c r="T30" i="41"/>
  <c r="V30" i="41" s="1"/>
  <c r="W30" i="41" s="1"/>
  <c r="T31" i="41"/>
  <c r="V31" i="41" s="1"/>
  <c r="W31" i="41" s="1"/>
  <c r="T32" i="41"/>
  <c r="V32" i="41" s="1"/>
  <c r="W32" i="41" s="1"/>
  <c r="T33" i="41"/>
  <c r="V33" i="41" s="1"/>
  <c r="W33" i="41" s="1"/>
  <c r="T34" i="41"/>
  <c r="V34" i="41" s="1"/>
  <c r="W34" i="41" s="1"/>
  <c r="T35" i="41"/>
  <c r="V35" i="41" s="1"/>
  <c r="W35" i="41" s="1"/>
  <c r="T36" i="41"/>
  <c r="V36" i="41" s="1"/>
  <c r="W36" i="41" s="1"/>
  <c r="T37" i="41"/>
  <c r="V37" i="41" s="1"/>
  <c r="W37" i="41" s="1"/>
  <c r="T38" i="41"/>
  <c r="V38" i="41" s="1"/>
  <c r="W38" i="41" s="1"/>
  <c r="T39" i="41"/>
  <c r="V39" i="41" s="1"/>
  <c r="W39" i="41" s="1"/>
  <c r="T40" i="41"/>
  <c r="V40" i="41" s="1"/>
  <c r="W40" i="41" s="1"/>
  <c r="T41" i="41"/>
  <c r="V41" i="41" s="1"/>
  <c r="W41" i="41" s="1"/>
  <c r="T42" i="41"/>
  <c r="V42" i="41" s="1"/>
  <c r="W42" i="41" s="1"/>
  <c r="T43" i="41"/>
  <c r="V43" i="41" s="1"/>
  <c r="W43" i="41" s="1"/>
  <c r="T44" i="41"/>
  <c r="V44" i="41" s="1"/>
  <c r="W44" i="41" s="1"/>
  <c r="T45" i="41"/>
  <c r="V45" i="41" s="1"/>
  <c r="W45" i="41" s="1"/>
  <c r="T46" i="41"/>
  <c r="V46" i="41" s="1"/>
  <c r="W46" i="41" s="1"/>
  <c r="T47" i="41"/>
  <c r="V47" i="41" s="1"/>
  <c r="W47" i="41" s="1"/>
  <c r="T48" i="41"/>
  <c r="V48" i="41" s="1"/>
  <c r="W48" i="41" s="1"/>
  <c r="T49" i="41"/>
  <c r="V49" i="41" s="1"/>
  <c r="W49" i="41" s="1"/>
  <c r="T50" i="41"/>
  <c r="V50" i="41" s="1"/>
  <c r="W50" i="41" s="1"/>
  <c r="T51" i="41"/>
  <c r="V51" i="41" s="1"/>
  <c r="W51" i="41" s="1"/>
  <c r="T52" i="41"/>
  <c r="V52" i="41" s="1"/>
  <c r="W52" i="41" s="1"/>
  <c r="T53" i="41"/>
  <c r="V53" i="41" s="1"/>
  <c r="W53" i="41" s="1"/>
  <c r="T54" i="41"/>
  <c r="V54" i="41" s="1"/>
  <c r="W54" i="41" s="1"/>
  <c r="T55" i="41"/>
  <c r="V55" i="41" s="1"/>
  <c r="W55" i="41" s="1"/>
  <c r="T56" i="41"/>
  <c r="V56" i="41" s="1"/>
  <c r="W56" i="41" s="1"/>
  <c r="T57" i="41"/>
  <c r="V57" i="41" s="1"/>
  <c r="W57" i="41" s="1"/>
  <c r="T58" i="41"/>
  <c r="V58" i="41" s="1"/>
  <c r="W58" i="41" s="1"/>
  <c r="T59" i="41"/>
  <c r="V59" i="41" s="1"/>
  <c r="W59" i="41" s="1"/>
  <c r="T60" i="41"/>
  <c r="V60" i="41" s="1"/>
  <c r="W60" i="41" s="1"/>
  <c r="T61" i="41"/>
  <c r="V61" i="41" s="1"/>
  <c r="W61" i="41" s="1"/>
  <c r="T62" i="41"/>
  <c r="V62" i="41" s="1"/>
  <c r="W62" i="41" s="1"/>
  <c r="T63" i="41"/>
  <c r="V63" i="41" s="1"/>
  <c r="W63" i="41" s="1"/>
  <c r="T64" i="41"/>
  <c r="V64" i="41" s="1"/>
  <c r="W64" i="41" s="1"/>
  <c r="T65" i="41"/>
  <c r="V65" i="41" s="1"/>
  <c r="W65" i="41" s="1"/>
  <c r="T66" i="41"/>
  <c r="V66" i="41" s="1"/>
  <c r="W66" i="41" s="1"/>
  <c r="T67" i="41"/>
  <c r="V67" i="41" s="1"/>
  <c r="W67" i="41" s="1"/>
  <c r="T68" i="41"/>
  <c r="V68" i="41" s="1"/>
  <c r="W68" i="41" s="1"/>
  <c r="T69" i="41"/>
  <c r="V69" i="41" s="1"/>
  <c r="W69" i="41" s="1"/>
  <c r="T70" i="41"/>
  <c r="V70" i="41" s="1"/>
  <c r="W70" i="41" s="1"/>
  <c r="T71" i="41"/>
  <c r="V71" i="41" s="1"/>
  <c r="W71" i="41" s="1"/>
  <c r="G75" i="41"/>
  <c r="J50" i="45"/>
  <c r="K50" i="45" s="1"/>
  <c r="C83" i="41"/>
  <c r="O50" i="45"/>
  <c r="C84" i="41"/>
  <c r="H44" i="92" s="1"/>
  <c r="C85" i="41"/>
  <c r="L44" i="92" s="1"/>
  <c r="S33" i="21"/>
  <c r="S40" i="21"/>
  <c r="S18" i="21"/>
  <c r="S32" i="21"/>
  <c r="D72" i="21"/>
  <c r="D73" i="21"/>
  <c r="S26" i="21"/>
  <c r="S28" i="21"/>
  <c r="S17" i="21"/>
  <c r="S37" i="21"/>
  <c r="S16" i="21"/>
  <c r="S19" i="21"/>
  <c r="S30" i="21"/>
  <c r="S42" i="21"/>
  <c r="S24" i="21"/>
  <c r="D70" i="21"/>
  <c r="D71" i="21"/>
  <c r="S12" i="21"/>
  <c r="R30" i="45"/>
  <c r="P30" i="45"/>
  <c r="L16" i="21"/>
  <c r="L23" i="21"/>
  <c r="C72" i="21"/>
  <c r="L23" i="92" s="1"/>
  <c r="L35" i="21"/>
  <c r="L41" i="21"/>
  <c r="C71" i="21"/>
  <c r="H23" i="92" s="1"/>
  <c r="AH30" i="1"/>
  <c r="L33" i="21"/>
  <c r="O30" i="1"/>
  <c r="L20" i="21"/>
  <c r="L32" i="21"/>
  <c r="L26" i="21"/>
  <c r="L31" i="21"/>
  <c r="L38" i="21"/>
  <c r="L18" i="21"/>
  <c r="L12" i="21"/>
  <c r="C73" i="21"/>
  <c r="M23" i="92" s="1"/>
  <c r="E30" i="47"/>
  <c r="M30" i="47" s="1"/>
  <c r="J30" i="45"/>
  <c r="K30" i="45" s="1"/>
  <c r="O30" i="45"/>
  <c r="C70" i="21"/>
  <c r="V23" i="22"/>
  <c r="W23" i="22" s="1"/>
  <c r="D35" i="22"/>
  <c r="V22" i="22"/>
  <c r="W22" i="22" s="1"/>
  <c r="D32" i="22"/>
  <c r="D33" i="22"/>
  <c r="D34" i="22"/>
  <c r="V13" i="22"/>
  <c r="W13" i="22" s="1"/>
  <c r="R31" i="45"/>
  <c r="P31" i="45"/>
  <c r="I15" i="57"/>
  <c r="R11" i="57"/>
  <c r="P11" i="57"/>
  <c r="K26" i="22"/>
  <c r="N29" i="44" s="1"/>
  <c r="O31" i="1"/>
  <c r="T19" i="22"/>
  <c r="V19" i="22" s="1"/>
  <c r="W19" i="22" s="1"/>
  <c r="C35" i="22"/>
  <c r="M24" i="92" s="1"/>
  <c r="N22" i="126"/>
  <c r="E11" i="57"/>
  <c r="Q11" i="49"/>
  <c r="O11" i="49"/>
  <c r="E11" i="49"/>
  <c r="D38" i="20"/>
  <c r="D31" i="20"/>
  <c r="D39" i="20"/>
  <c r="Q39" i="20" s="1"/>
  <c r="D29" i="20"/>
  <c r="Q29" i="20" s="1"/>
  <c r="D33" i="20"/>
  <c r="Q33" i="20" s="1"/>
  <c r="D27" i="20"/>
  <c r="D35" i="20"/>
  <c r="D23" i="20"/>
  <c r="D37" i="20"/>
  <c r="Q37" i="20" s="1"/>
  <c r="D47" i="20"/>
  <c r="D17" i="20"/>
  <c r="D19" i="20"/>
  <c r="D21" i="20"/>
  <c r="Q21" i="20" s="1"/>
  <c r="D25" i="20"/>
  <c r="Q25" i="20" s="1"/>
  <c r="D13" i="20"/>
  <c r="Q13" i="20" s="1"/>
  <c r="D15" i="20"/>
  <c r="Q15" i="20" s="1"/>
  <c r="D40" i="20"/>
  <c r="D45" i="20"/>
  <c r="Q45" i="20" s="1"/>
  <c r="D30" i="20"/>
  <c r="D34" i="20"/>
  <c r="D32" i="20"/>
  <c r="D28" i="20"/>
  <c r="Q28" i="20" s="1"/>
  <c r="D36" i="20"/>
  <c r="D22" i="20"/>
  <c r="D24" i="20"/>
  <c r="D26" i="20"/>
  <c r="Q26" i="20" s="1"/>
  <c r="D43" i="20"/>
  <c r="D14" i="20"/>
  <c r="D16" i="20"/>
  <c r="D18" i="20"/>
  <c r="D12" i="20"/>
  <c r="D20" i="20"/>
  <c r="Q20" i="20" s="1"/>
  <c r="D29" i="1"/>
  <c r="D16" i="117" s="1"/>
  <c r="N16" i="117" s="1"/>
  <c r="C51" i="20"/>
  <c r="D42" i="20"/>
  <c r="D44" i="20"/>
  <c r="D41" i="20"/>
  <c r="D46" i="20"/>
  <c r="G46" i="20" s="1"/>
  <c r="F44" i="110"/>
  <c r="I29" i="1"/>
  <c r="AH29" i="1" s="1"/>
  <c r="F38" i="120"/>
  <c r="F41" i="115"/>
  <c r="C29" i="45"/>
  <c r="C29" i="47"/>
  <c r="H29" i="47" s="1"/>
  <c r="J29" i="47" s="1"/>
  <c r="K29" i="47" s="1"/>
  <c r="F43" i="99"/>
  <c r="F41" i="118"/>
  <c r="F11" i="124"/>
  <c r="F17" i="124" s="1"/>
  <c r="F15" i="109"/>
  <c r="F16" i="117"/>
  <c r="D55" i="20"/>
  <c r="D58" i="20"/>
  <c r="V24" i="20"/>
  <c r="W24" i="20" s="1"/>
  <c r="D56" i="20"/>
  <c r="D57" i="20"/>
  <c r="T14" i="20"/>
  <c r="V14" i="20" s="1"/>
  <c r="W14" i="20" s="1"/>
  <c r="T30" i="20"/>
  <c r="V30" i="20" s="1"/>
  <c r="W30" i="20" s="1"/>
  <c r="T33" i="20"/>
  <c r="V33" i="20" s="1"/>
  <c r="W33" i="20" s="1"/>
  <c r="T20" i="20"/>
  <c r="V20" i="20" s="1"/>
  <c r="W20" i="20" s="1"/>
  <c r="T36" i="20"/>
  <c r="V36" i="20" s="1"/>
  <c r="W36" i="20" s="1"/>
  <c r="T44" i="20"/>
  <c r="V44" i="20" s="1"/>
  <c r="W44" i="20" s="1"/>
  <c r="T26" i="20"/>
  <c r="V26" i="20" s="1"/>
  <c r="W26" i="20" s="1"/>
  <c r="T42" i="20"/>
  <c r="V42" i="20" s="1"/>
  <c r="W42" i="20" s="1"/>
  <c r="O29" i="1"/>
  <c r="T32" i="20"/>
  <c r="V32" i="20" s="1"/>
  <c r="W32" i="20" s="1"/>
  <c r="T19" i="20"/>
  <c r="V19" i="20" s="1"/>
  <c r="W19" i="20" s="1"/>
  <c r="T35" i="20"/>
  <c r="V35" i="20" s="1"/>
  <c r="W35" i="20" s="1"/>
  <c r="T47" i="20"/>
  <c r="V47" i="20" s="1"/>
  <c r="W47" i="20" s="1"/>
  <c r="T25" i="20"/>
  <c r="V25" i="20" s="1"/>
  <c r="W25" i="20" s="1"/>
  <c r="T41" i="20"/>
  <c r="V41" i="20" s="1"/>
  <c r="W41" i="20" s="1"/>
  <c r="P29" i="45"/>
  <c r="T21" i="20"/>
  <c r="V21" i="20" s="1"/>
  <c r="W21" i="20" s="1"/>
  <c r="T37" i="20"/>
  <c r="V37" i="20" s="1"/>
  <c r="W37" i="20" s="1"/>
  <c r="N27" i="44"/>
  <c r="L11" i="124"/>
  <c r="C58" i="20"/>
  <c r="M22" i="92" s="1"/>
  <c r="C56" i="20"/>
  <c r="H22" i="92" s="1"/>
  <c r="C57" i="20"/>
  <c r="L22" i="92" s="1"/>
  <c r="C55" i="20"/>
  <c r="G37" i="20"/>
  <c r="S28" i="15"/>
  <c r="S38" i="15"/>
  <c r="S35" i="15"/>
  <c r="S14" i="15"/>
  <c r="S32" i="15"/>
  <c r="S26" i="15"/>
  <c r="S39" i="15"/>
  <c r="D57" i="15"/>
  <c r="D54" i="15"/>
  <c r="D55" i="15"/>
  <c r="D56" i="15"/>
  <c r="L23" i="15"/>
  <c r="L39" i="15"/>
  <c r="L26" i="15"/>
  <c r="L42" i="15"/>
  <c r="L13" i="15"/>
  <c r="L29" i="15"/>
  <c r="L16" i="15"/>
  <c r="L32" i="15"/>
  <c r="L19" i="15"/>
  <c r="L35" i="15"/>
  <c r="L22" i="15"/>
  <c r="L38" i="15"/>
  <c r="L44" i="15"/>
  <c r="L41" i="15"/>
  <c r="L28" i="15"/>
  <c r="L15" i="15"/>
  <c r="L31" i="15"/>
  <c r="L46" i="15"/>
  <c r="L18" i="15"/>
  <c r="L34" i="15"/>
  <c r="P24" i="45"/>
  <c r="C55" i="15"/>
  <c r="H18" i="92" s="1"/>
  <c r="L37" i="15"/>
  <c r="L24" i="15"/>
  <c r="L40" i="15"/>
  <c r="C54" i="15"/>
  <c r="G18" i="92" s="1"/>
  <c r="L27" i="15"/>
  <c r="L14" i="15"/>
  <c r="L30" i="15"/>
  <c r="L33" i="15"/>
  <c r="L20" i="15"/>
  <c r="Q24" i="45"/>
  <c r="O24" i="45"/>
  <c r="J24" i="45"/>
  <c r="E24" i="45"/>
  <c r="C56" i="15"/>
  <c r="L18" i="92" s="1"/>
  <c r="J18" i="92" s="1"/>
  <c r="K18" i="92" s="1"/>
  <c r="H24" i="47"/>
  <c r="J24" i="47" s="1"/>
  <c r="C57" i="15"/>
  <c r="T46" i="15"/>
  <c r="V46" i="15" s="1"/>
  <c r="W46" i="15" s="1"/>
  <c r="L13" i="124"/>
  <c r="T12" i="15"/>
  <c r="V12" i="15" s="1"/>
  <c r="W12" i="15" s="1"/>
  <c r="T13" i="15"/>
  <c r="V13" i="15" s="1"/>
  <c r="W13" i="15" s="1"/>
  <c r="T14" i="15"/>
  <c r="V14" i="15" s="1"/>
  <c r="W14" i="15" s="1"/>
  <c r="T15" i="15"/>
  <c r="V15" i="15" s="1"/>
  <c r="W15" i="15" s="1"/>
  <c r="T16" i="15"/>
  <c r="V16" i="15" s="1"/>
  <c r="W16" i="15" s="1"/>
  <c r="T17" i="15"/>
  <c r="V17" i="15" s="1"/>
  <c r="W17" i="15" s="1"/>
  <c r="T18" i="15"/>
  <c r="V18" i="15" s="1"/>
  <c r="W18" i="15" s="1"/>
  <c r="T19" i="15"/>
  <c r="V19" i="15" s="1"/>
  <c r="W19" i="15" s="1"/>
  <c r="T20" i="15"/>
  <c r="V20" i="15" s="1"/>
  <c r="W20" i="15" s="1"/>
  <c r="T21" i="15"/>
  <c r="V21" i="15" s="1"/>
  <c r="W21" i="15" s="1"/>
  <c r="T22" i="15"/>
  <c r="V22" i="15" s="1"/>
  <c r="W22" i="15" s="1"/>
  <c r="T23" i="15"/>
  <c r="V23" i="15" s="1"/>
  <c r="W23" i="15" s="1"/>
  <c r="T24" i="15"/>
  <c r="V24" i="15" s="1"/>
  <c r="W24" i="15" s="1"/>
  <c r="T25" i="15"/>
  <c r="V25" i="15" s="1"/>
  <c r="W25" i="15" s="1"/>
  <c r="T26" i="15"/>
  <c r="V26" i="15" s="1"/>
  <c r="W26" i="15" s="1"/>
  <c r="T27" i="15"/>
  <c r="V27" i="15" s="1"/>
  <c r="W27" i="15" s="1"/>
  <c r="T28" i="15"/>
  <c r="V28" i="15" s="1"/>
  <c r="W28" i="15" s="1"/>
  <c r="T29" i="15"/>
  <c r="V29" i="15" s="1"/>
  <c r="W29" i="15" s="1"/>
  <c r="T30" i="15"/>
  <c r="V30" i="15" s="1"/>
  <c r="W30" i="15" s="1"/>
  <c r="T31" i="15"/>
  <c r="V31" i="15" s="1"/>
  <c r="W31" i="15" s="1"/>
  <c r="T32" i="15"/>
  <c r="V32" i="15" s="1"/>
  <c r="W32" i="15" s="1"/>
  <c r="T33" i="15"/>
  <c r="V33" i="15" s="1"/>
  <c r="W33" i="15" s="1"/>
  <c r="T34" i="15"/>
  <c r="V34" i="15" s="1"/>
  <c r="W34" i="15" s="1"/>
  <c r="T35" i="15"/>
  <c r="V35" i="15" s="1"/>
  <c r="W35" i="15" s="1"/>
  <c r="T36" i="15"/>
  <c r="V36" i="15" s="1"/>
  <c r="W36" i="15" s="1"/>
  <c r="T37" i="15"/>
  <c r="V37" i="15" s="1"/>
  <c r="W37" i="15" s="1"/>
  <c r="T38" i="15"/>
  <c r="V38" i="15" s="1"/>
  <c r="W38" i="15" s="1"/>
  <c r="T39" i="15"/>
  <c r="V39" i="15" s="1"/>
  <c r="W39" i="15" s="1"/>
  <c r="T40" i="15"/>
  <c r="V40" i="15" s="1"/>
  <c r="W40" i="15" s="1"/>
  <c r="T41" i="15"/>
  <c r="V41" i="15" s="1"/>
  <c r="W41" i="15" s="1"/>
  <c r="S16" i="34"/>
  <c r="S26" i="34"/>
  <c r="S31" i="34"/>
  <c r="V31" i="34"/>
  <c r="W31" i="34" s="1"/>
  <c r="V23" i="34"/>
  <c r="W23" i="34" s="1"/>
  <c r="D52" i="34"/>
  <c r="V25" i="34"/>
  <c r="W25" i="34" s="1"/>
  <c r="V20" i="34"/>
  <c r="W20" i="34" s="1"/>
  <c r="D49" i="34"/>
  <c r="D50" i="34"/>
  <c r="D51" i="34"/>
  <c r="V17" i="34"/>
  <c r="W17" i="34" s="1"/>
  <c r="T22" i="34"/>
  <c r="V22" i="34" s="1"/>
  <c r="W22" i="34" s="1"/>
  <c r="J30" i="34"/>
  <c r="L30" i="34" s="1"/>
  <c r="C52" i="34"/>
  <c r="M36" i="92" s="1"/>
  <c r="J13" i="34"/>
  <c r="T18" i="34"/>
  <c r="V18" i="34" s="1"/>
  <c r="W18" i="34" s="1"/>
  <c r="J26" i="34"/>
  <c r="T34" i="34"/>
  <c r="V34" i="34" s="1"/>
  <c r="W34" i="34" s="1"/>
  <c r="T16" i="34"/>
  <c r="V16" i="34" s="1"/>
  <c r="W16" i="34" s="1"/>
  <c r="J24" i="34"/>
  <c r="L24" i="34" s="1"/>
  <c r="T32" i="34"/>
  <c r="V32" i="34" s="1"/>
  <c r="W32" i="34" s="1"/>
  <c r="J40" i="34"/>
  <c r="P43" i="45"/>
  <c r="C49" i="34"/>
  <c r="C50" i="34"/>
  <c r="H36" i="92" s="1"/>
  <c r="K43" i="34"/>
  <c r="L15" i="124" s="1"/>
  <c r="K43" i="47"/>
  <c r="E43" i="47"/>
  <c r="M43" i="47" s="1"/>
  <c r="D57" i="33"/>
  <c r="V19" i="33"/>
  <c r="W19" i="33" s="1"/>
  <c r="V33" i="33"/>
  <c r="W33" i="33" s="1"/>
  <c r="V39" i="33"/>
  <c r="W39" i="33" s="1"/>
  <c r="V45" i="33"/>
  <c r="W45" i="33" s="1"/>
  <c r="D54" i="33"/>
  <c r="D55" i="33"/>
  <c r="D56" i="33"/>
  <c r="V28" i="33"/>
  <c r="W28" i="33" s="1"/>
  <c r="T23" i="33"/>
  <c r="V23" i="33" s="1"/>
  <c r="W23" i="33" s="1"/>
  <c r="T38" i="33"/>
  <c r="V38" i="33" s="1"/>
  <c r="W38" i="33" s="1"/>
  <c r="T34" i="33"/>
  <c r="V34" i="33" s="1"/>
  <c r="W34" i="33" s="1"/>
  <c r="T16" i="33"/>
  <c r="V16" i="33" s="1"/>
  <c r="W16" i="33" s="1"/>
  <c r="T41" i="33"/>
  <c r="V41" i="33" s="1"/>
  <c r="W41" i="33" s="1"/>
  <c r="T26" i="33"/>
  <c r="V26" i="33" s="1"/>
  <c r="W26" i="33" s="1"/>
  <c r="T37" i="33"/>
  <c r="V37" i="33" s="1"/>
  <c r="W37" i="33" s="1"/>
  <c r="T22" i="33"/>
  <c r="V22" i="33" s="1"/>
  <c r="W22" i="33" s="1"/>
  <c r="T30" i="33"/>
  <c r="V30" i="33" s="1"/>
  <c r="W30" i="33" s="1"/>
  <c r="K48" i="33"/>
  <c r="L19" i="126" s="1"/>
  <c r="T15" i="33"/>
  <c r="V15" i="33" s="1"/>
  <c r="W15" i="33" s="1"/>
  <c r="T40" i="33"/>
  <c r="V40" i="33" s="1"/>
  <c r="W40" i="33" s="1"/>
  <c r="T25" i="33"/>
  <c r="V25" i="33" s="1"/>
  <c r="W25" i="33" s="1"/>
  <c r="T36" i="33"/>
  <c r="V36" i="33" s="1"/>
  <c r="W36" i="33" s="1"/>
  <c r="T43" i="33"/>
  <c r="V43" i="33" s="1"/>
  <c r="W43" i="33" s="1"/>
  <c r="T21" i="33"/>
  <c r="V21" i="33" s="1"/>
  <c r="W21" i="33" s="1"/>
  <c r="T29" i="33"/>
  <c r="V29" i="33" s="1"/>
  <c r="W29" i="33" s="1"/>
  <c r="T46" i="33"/>
  <c r="V46" i="33" s="1"/>
  <c r="W46" i="33" s="1"/>
  <c r="P42" i="45"/>
  <c r="T14" i="33"/>
  <c r="V14" i="33" s="1"/>
  <c r="W14" i="33" s="1"/>
  <c r="T24" i="33"/>
  <c r="V24" i="33" s="1"/>
  <c r="W24" i="33" s="1"/>
  <c r="T35" i="33"/>
  <c r="V35" i="33" s="1"/>
  <c r="W35" i="33" s="1"/>
  <c r="T17" i="33"/>
  <c r="V17" i="33" s="1"/>
  <c r="W17" i="33" s="1"/>
  <c r="T42" i="33"/>
  <c r="V42" i="33" s="1"/>
  <c r="W42" i="33" s="1"/>
  <c r="G19" i="33"/>
  <c r="G18" i="33"/>
  <c r="L18" i="33" s="1"/>
  <c r="G22" i="33"/>
  <c r="G17" i="33"/>
  <c r="L17" i="33" s="1"/>
  <c r="C55" i="33"/>
  <c r="H35" i="92" s="1"/>
  <c r="G26" i="33"/>
  <c r="J42" i="1"/>
  <c r="G15" i="33"/>
  <c r="T12" i="33"/>
  <c r="V12" i="33" s="1"/>
  <c r="W12" i="33" s="1"/>
  <c r="G14" i="33"/>
  <c r="C54" i="33"/>
  <c r="K42" i="47"/>
  <c r="C56" i="33"/>
  <c r="L35" i="92" s="1"/>
  <c r="C57" i="33"/>
  <c r="M35" i="92" s="1"/>
  <c r="E42" i="47"/>
  <c r="M42" i="47" s="1"/>
  <c r="D68" i="42"/>
  <c r="S17" i="42"/>
  <c r="S45" i="42"/>
  <c r="S41" i="42"/>
  <c r="S25" i="42"/>
  <c r="D67" i="42"/>
  <c r="V20" i="42"/>
  <c r="W20" i="42" s="1"/>
  <c r="V21" i="42"/>
  <c r="W21" i="42" s="1"/>
  <c r="V14" i="42"/>
  <c r="W14" i="42" s="1"/>
  <c r="D65" i="42"/>
  <c r="V13" i="42"/>
  <c r="W13" i="42" s="1"/>
  <c r="D66" i="42"/>
  <c r="V18" i="42"/>
  <c r="W18" i="42" s="1"/>
  <c r="V36" i="42"/>
  <c r="W36" i="42" s="1"/>
  <c r="R20" i="45"/>
  <c r="P20" i="45"/>
  <c r="E20" i="47"/>
  <c r="M20" i="47" s="1"/>
  <c r="Z14" i="42"/>
  <c r="J16" i="42"/>
  <c r="L16" i="42" s="1"/>
  <c r="J35" i="42"/>
  <c r="Z38" i="42"/>
  <c r="J40" i="42"/>
  <c r="L40" i="42" s="1"/>
  <c r="Z51" i="42"/>
  <c r="Z13" i="42"/>
  <c r="J22" i="42"/>
  <c r="Z26" i="42"/>
  <c r="J28" i="42"/>
  <c r="Z37" i="42"/>
  <c r="Z43" i="42"/>
  <c r="K59" i="42"/>
  <c r="T24" i="42"/>
  <c r="V24" i="42" s="1"/>
  <c r="W24" i="42" s="1"/>
  <c r="Z25" i="42"/>
  <c r="T30" i="42"/>
  <c r="V30" i="42" s="1"/>
  <c r="W30" i="42" s="1"/>
  <c r="J34" i="42"/>
  <c r="T42" i="42"/>
  <c r="V42" i="42" s="1"/>
  <c r="W42" i="42" s="1"/>
  <c r="J45" i="42"/>
  <c r="T12" i="42"/>
  <c r="V12" i="42" s="1"/>
  <c r="W12" i="42" s="1"/>
  <c r="Z19" i="42"/>
  <c r="J33" i="42"/>
  <c r="L33" i="42" s="1"/>
  <c r="J14" i="42"/>
  <c r="T17" i="42"/>
  <c r="V17" i="42" s="1"/>
  <c r="W17" i="42" s="1"/>
  <c r="Z29" i="42"/>
  <c r="J38" i="42"/>
  <c r="T16" i="42"/>
  <c r="V16" i="42" s="1"/>
  <c r="W16" i="42" s="1"/>
  <c r="Z18" i="42"/>
  <c r="L25" i="42"/>
  <c r="J26" i="42"/>
  <c r="L26" i="42" s="1"/>
  <c r="T37" i="42"/>
  <c r="V37" i="42" s="1"/>
  <c r="W37" i="42" s="1"/>
  <c r="L43" i="42"/>
  <c r="T22" i="42"/>
  <c r="V22" i="42" s="1"/>
  <c r="W22" i="42" s="1"/>
  <c r="T28" i="42"/>
  <c r="V28" i="42" s="1"/>
  <c r="W28" i="42" s="1"/>
  <c r="L24" i="42"/>
  <c r="C65" i="42"/>
  <c r="G14" i="92" s="1"/>
  <c r="L47" i="42"/>
  <c r="L18" i="42"/>
  <c r="L41" i="42"/>
  <c r="T29" i="42"/>
  <c r="V29" i="42" s="1"/>
  <c r="W29" i="42" s="1"/>
  <c r="T32" i="42"/>
  <c r="V32" i="42" s="1"/>
  <c r="W32" i="42" s="1"/>
  <c r="T44" i="42"/>
  <c r="V44" i="42" s="1"/>
  <c r="W44" i="42" s="1"/>
  <c r="T46" i="42"/>
  <c r="V46" i="42" s="1"/>
  <c r="W46" i="42" s="1"/>
  <c r="C66" i="42"/>
  <c r="H14" i="92" s="1"/>
  <c r="L17" i="42"/>
  <c r="K20" i="47"/>
  <c r="Q20" i="45"/>
  <c r="C67" i="42"/>
  <c r="L14" i="92" s="1"/>
  <c r="Y13" i="42"/>
  <c r="T15" i="42"/>
  <c r="V15" i="42" s="1"/>
  <c r="W15" i="42" s="1"/>
  <c r="Y21" i="42"/>
  <c r="T23" i="42"/>
  <c r="V23" i="42" s="1"/>
  <c r="W23" i="42" s="1"/>
  <c r="G28" i="42"/>
  <c r="Y29" i="42"/>
  <c r="T31" i="42"/>
  <c r="V31" i="42" s="1"/>
  <c r="W31" i="42" s="1"/>
  <c r="G36" i="42"/>
  <c r="L36" i="42" s="1"/>
  <c r="Y37" i="42"/>
  <c r="T39" i="42"/>
  <c r="V39" i="42" s="1"/>
  <c r="W39" i="42" s="1"/>
  <c r="G44" i="42"/>
  <c r="L44" i="42" s="1"/>
  <c r="Y45" i="42"/>
  <c r="T47" i="42"/>
  <c r="V47" i="42" s="1"/>
  <c r="W47" i="42" s="1"/>
  <c r="C68" i="42"/>
  <c r="M14" i="92" s="1"/>
  <c r="G13" i="42"/>
  <c r="G21" i="42"/>
  <c r="L21" i="42" s="1"/>
  <c r="G29" i="42"/>
  <c r="L29" i="42" s="1"/>
  <c r="G37" i="42"/>
  <c r="T40" i="42"/>
  <c r="V40" i="42" s="1"/>
  <c r="W40" i="42" s="1"/>
  <c r="G45" i="42"/>
  <c r="T48" i="42"/>
  <c r="V48" i="42" s="1"/>
  <c r="W48" i="42" s="1"/>
  <c r="G55" i="42"/>
  <c r="Y15" i="42"/>
  <c r="Y23" i="42"/>
  <c r="Y31" i="42"/>
  <c r="Y39" i="42"/>
  <c r="Y47" i="42"/>
  <c r="Y24" i="42"/>
  <c r="Y32" i="42"/>
  <c r="Y40" i="42"/>
  <c r="Y48" i="42"/>
  <c r="G50" i="42"/>
  <c r="Y52" i="42"/>
  <c r="G54" i="42"/>
  <c r="Y56" i="42"/>
  <c r="T19" i="42"/>
  <c r="V19" i="42" s="1"/>
  <c r="W19" i="42" s="1"/>
  <c r="T27" i="42"/>
  <c r="V27" i="42" s="1"/>
  <c r="W27" i="42" s="1"/>
  <c r="T35" i="42"/>
  <c r="V35" i="42" s="1"/>
  <c r="W35" i="42" s="1"/>
  <c r="T43" i="42"/>
  <c r="V43" i="42" s="1"/>
  <c r="W43" i="42" s="1"/>
  <c r="J20" i="45"/>
  <c r="K20" i="45" s="1"/>
  <c r="Y19" i="42"/>
  <c r="Y27" i="42"/>
  <c r="Y35" i="42"/>
  <c r="Y43" i="42"/>
  <c r="S16" i="31"/>
  <c r="D59" i="31"/>
  <c r="S28" i="31"/>
  <c r="D61" i="31"/>
  <c r="S18" i="31"/>
  <c r="V19" i="31"/>
  <c r="W19" i="31" s="1"/>
  <c r="S14" i="31"/>
  <c r="V15" i="31"/>
  <c r="W15" i="31" s="1"/>
  <c r="S26" i="31"/>
  <c r="V31" i="31"/>
  <c r="W31" i="31" s="1"/>
  <c r="V43" i="31"/>
  <c r="W43" i="31" s="1"/>
  <c r="S38" i="31"/>
  <c r="V39" i="31"/>
  <c r="W39" i="31" s="1"/>
  <c r="V34" i="31"/>
  <c r="W34" i="31" s="1"/>
  <c r="V13" i="31"/>
  <c r="W13" i="31" s="1"/>
  <c r="V20" i="31"/>
  <c r="W20" i="31" s="1"/>
  <c r="D60" i="31"/>
  <c r="V18" i="31"/>
  <c r="W18" i="31" s="1"/>
  <c r="V28" i="31"/>
  <c r="W28" i="31" s="1"/>
  <c r="V50" i="31"/>
  <c r="W50" i="31" s="1"/>
  <c r="V26" i="31"/>
  <c r="W26" i="31" s="1"/>
  <c r="V36" i="31"/>
  <c r="W36" i="31" s="1"/>
  <c r="V12" i="31"/>
  <c r="W12" i="31" s="1"/>
  <c r="V38" i="31"/>
  <c r="W38" i="31" s="1"/>
  <c r="V44" i="31"/>
  <c r="W44" i="31" s="1"/>
  <c r="D58" i="31"/>
  <c r="AB21" i="126"/>
  <c r="O40" i="1"/>
  <c r="C61" i="31"/>
  <c r="M33" i="92" s="1"/>
  <c r="T40" i="1"/>
  <c r="T16" i="31"/>
  <c r="V16" i="31" s="1"/>
  <c r="W16" i="31" s="1"/>
  <c r="T24" i="31"/>
  <c r="V24" i="31" s="1"/>
  <c r="W24" i="31" s="1"/>
  <c r="T32" i="31"/>
  <c r="V32" i="31" s="1"/>
  <c r="W32" i="31" s="1"/>
  <c r="T40" i="31"/>
  <c r="V40" i="31" s="1"/>
  <c r="W40" i="31" s="1"/>
  <c r="T47" i="31"/>
  <c r="V47" i="31" s="1"/>
  <c r="W47" i="31" s="1"/>
  <c r="K40" i="47"/>
  <c r="M40" i="47"/>
  <c r="C58" i="31"/>
  <c r="C59" i="31"/>
  <c r="H33" i="92" s="1"/>
  <c r="C60" i="31"/>
  <c r="L33" i="92" s="1"/>
  <c r="J40" i="45"/>
  <c r="K40" i="45" s="1"/>
  <c r="D250" i="40"/>
  <c r="S28" i="40"/>
  <c r="D252" i="40"/>
  <c r="D249" i="40"/>
  <c r="D251" i="40"/>
  <c r="V14" i="40"/>
  <c r="W14" i="40" s="1"/>
  <c r="S12" i="40"/>
  <c r="V25" i="40"/>
  <c r="W25" i="40" s="1"/>
  <c r="V27" i="40"/>
  <c r="W27" i="40" s="1"/>
  <c r="C252" i="40"/>
  <c r="M43" i="92" s="1"/>
  <c r="T21" i="40"/>
  <c r="V21" i="40" s="1"/>
  <c r="W21" i="40" s="1"/>
  <c r="T17" i="40"/>
  <c r="V17" i="40" s="1"/>
  <c r="W17" i="40" s="1"/>
  <c r="T33" i="40"/>
  <c r="V33" i="40" s="1"/>
  <c r="W33" i="40" s="1"/>
  <c r="T20" i="40"/>
  <c r="V20" i="40" s="1"/>
  <c r="W20" i="40" s="1"/>
  <c r="T26" i="40"/>
  <c r="V26" i="40" s="1"/>
  <c r="W26" i="40" s="1"/>
  <c r="T29" i="40"/>
  <c r="V29" i="40" s="1"/>
  <c r="W29" i="40" s="1"/>
  <c r="T16" i="40"/>
  <c r="V16" i="40" s="1"/>
  <c r="W16" i="40" s="1"/>
  <c r="T32" i="40"/>
  <c r="V32" i="40" s="1"/>
  <c r="W32" i="40" s="1"/>
  <c r="T19" i="40"/>
  <c r="V19" i="40" s="1"/>
  <c r="W19" i="40" s="1"/>
  <c r="T22" i="40"/>
  <c r="V22" i="40" s="1"/>
  <c r="W22" i="40" s="1"/>
  <c r="T12" i="40"/>
  <c r="V12" i="40" s="1"/>
  <c r="W12" i="40" s="1"/>
  <c r="T28" i="40"/>
  <c r="V28" i="40" s="1"/>
  <c r="W28" i="40" s="1"/>
  <c r="T18" i="40"/>
  <c r="V18" i="40" s="1"/>
  <c r="W18" i="40" s="1"/>
  <c r="L18" i="126"/>
  <c r="N48" i="44"/>
  <c r="G12" i="40"/>
  <c r="G13" i="40"/>
  <c r="L13" i="40" s="1"/>
  <c r="G14" i="40"/>
  <c r="G15" i="40"/>
  <c r="G16" i="40"/>
  <c r="G17" i="40"/>
  <c r="G18" i="40"/>
  <c r="G19" i="40"/>
  <c r="G21" i="40"/>
  <c r="L21" i="40" s="1"/>
  <c r="G22" i="40"/>
  <c r="L22" i="40" s="1"/>
  <c r="G23" i="40"/>
  <c r="L23" i="40" s="1"/>
  <c r="G24" i="40"/>
  <c r="G25" i="40"/>
  <c r="G26" i="40"/>
  <c r="G28" i="40"/>
  <c r="L28" i="40" s="1"/>
  <c r="G29" i="40"/>
  <c r="L29" i="40" s="1"/>
  <c r="G31" i="40"/>
  <c r="G32" i="40"/>
  <c r="G33" i="40"/>
  <c r="E49" i="47"/>
  <c r="M49" i="47" s="1"/>
  <c r="C249" i="40"/>
  <c r="C250" i="40"/>
  <c r="H43" i="92" s="1"/>
  <c r="J49" i="45"/>
  <c r="K49" i="45" s="1"/>
  <c r="C251" i="40"/>
  <c r="L43" i="92" s="1"/>
  <c r="S16" i="80"/>
  <c r="S21" i="80"/>
  <c r="S41" i="80"/>
  <c r="S56" i="80"/>
  <c r="S79" i="80"/>
  <c r="S23" i="80"/>
  <c r="S33" i="80"/>
  <c r="S66" i="80"/>
  <c r="S48" i="80"/>
  <c r="S40" i="80"/>
  <c r="S81" i="80"/>
  <c r="S30" i="80"/>
  <c r="S55" i="80"/>
  <c r="D102" i="80"/>
  <c r="S27" i="80"/>
  <c r="S37" i="80"/>
  <c r="S88" i="80"/>
  <c r="S32" i="80"/>
  <c r="D99" i="80"/>
  <c r="D100" i="80"/>
  <c r="D101" i="80"/>
  <c r="L38" i="80"/>
  <c r="L54" i="80"/>
  <c r="L88" i="80"/>
  <c r="L25" i="80"/>
  <c r="L41" i="80"/>
  <c r="L44" i="80"/>
  <c r="L60" i="80"/>
  <c r="L31" i="80"/>
  <c r="L63" i="80"/>
  <c r="L81" i="80"/>
  <c r="L50" i="80"/>
  <c r="C101" i="80"/>
  <c r="L6" i="92" s="1"/>
  <c r="L21" i="80"/>
  <c r="L56" i="80"/>
  <c r="L74" i="80"/>
  <c r="L27" i="80"/>
  <c r="L43" i="80"/>
  <c r="L59" i="80"/>
  <c r="L14" i="80"/>
  <c r="L80" i="80"/>
  <c r="N24" i="126"/>
  <c r="L49" i="80"/>
  <c r="L20" i="80"/>
  <c r="L36" i="80"/>
  <c r="L52" i="80"/>
  <c r="L68" i="80"/>
  <c r="L23" i="80"/>
  <c r="L73" i="80"/>
  <c r="L26" i="80"/>
  <c r="L42" i="80"/>
  <c r="L76" i="80"/>
  <c r="L61" i="80"/>
  <c r="C102" i="80"/>
  <c r="M6" i="92" s="1"/>
  <c r="L16" i="80"/>
  <c r="L32" i="80"/>
  <c r="L82" i="80"/>
  <c r="L19" i="80"/>
  <c r="L51" i="80"/>
  <c r="L67" i="80"/>
  <c r="L85" i="80"/>
  <c r="L24" i="126"/>
  <c r="N11" i="44"/>
  <c r="C99" i="80"/>
  <c r="T12" i="80"/>
  <c r="V12" i="80" s="1"/>
  <c r="W12" i="80" s="1"/>
  <c r="T13" i="80"/>
  <c r="V13" i="80" s="1"/>
  <c r="W13" i="80" s="1"/>
  <c r="T14" i="80"/>
  <c r="V14" i="80" s="1"/>
  <c r="W14" i="80" s="1"/>
  <c r="T15" i="80"/>
  <c r="V15" i="80" s="1"/>
  <c r="W15" i="80" s="1"/>
  <c r="T16" i="80"/>
  <c r="V16" i="80" s="1"/>
  <c r="W16" i="80" s="1"/>
  <c r="T17" i="80"/>
  <c r="V17" i="80" s="1"/>
  <c r="W17" i="80" s="1"/>
  <c r="T18" i="80"/>
  <c r="V18" i="80" s="1"/>
  <c r="W18" i="80" s="1"/>
  <c r="T19" i="80"/>
  <c r="V19" i="80" s="1"/>
  <c r="W19" i="80" s="1"/>
  <c r="T20" i="80"/>
  <c r="V20" i="80" s="1"/>
  <c r="W20" i="80" s="1"/>
  <c r="T21" i="80"/>
  <c r="V21" i="80" s="1"/>
  <c r="W21" i="80" s="1"/>
  <c r="T22" i="80"/>
  <c r="V22" i="80" s="1"/>
  <c r="W22" i="80" s="1"/>
  <c r="T23" i="80"/>
  <c r="V23" i="80" s="1"/>
  <c r="W23" i="80" s="1"/>
  <c r="T24" i="80"/>
  <c r="V24" i="80" s="1"/>
  <c r="W24" i="80" s="1"/>
  <c r="T25" i="80"/>
  <c r="V25" i="80" s="1"/>
  <c r="W25" i="80" s="1"/>
  <c r="T26" i="80"/>
  <c r="V26" i="80" s="1"/>
  <c r="W26" i="80" s="1"/>
  <c r="T27" i="80"/>
  <c r="V27" i="80" s="1"/>
  <c r="W27" i="80" s="1"/>
  <c r="T28" i="80"/>
  <c r="V28" i="80" s="1"/>
  <c r="W28" i="80" s="1"/>
  <c r="T29" i="80"/>
  <c r="V29" i="80" s="1"/>
  <c r="W29" i="80" s="1"/>
  <c r="T30" i="80"/>
  <c r="V30" i="80" s="1"/>
  <c r="W30" i="80" s="1"/>
  <c r="T31" i="80"/>
  <c r="V31" i="80" s="1"/>
  <c r="W31" i="80" s="1"/>
  <c r="T32" i="80"/>
  <c r="V32" i="80" s="1"/>
  <c r="W32" i="80" s="1"/>
  <c r="T33" i="80"/>
  <c r="V33" i="80" s="1"/>
  <c r="W33" i="80" s="1"/>
  <c r="T34" i="80"/>
  <c r="V34" i="80" s="1"/>
  <c r="W34" i="80" s="1"/>
  <c r="T35" i="80"/>
  <c r="V35" i="80" s="1"/>
  <c r="W35" i="80" s="1"/>
  <c r="T36" i="80"/>
  <c r="V36" i="80" s="1"/>
  <c r="W36" i="80" s="1"/>
  <c r="T37" i="80"/>
  <c r="V37" i="80" s="1"/>
  <c r="W37" i="80" s="1"/>
  <c r="T38" i="80"/>
  <c r="V38" i="80" s="1"/>
  <c r="W38" i="80" s="1"/>
  <c r="T39" i="80"/>
  <c r="V39" i="80" s="1"/>
  <c r="W39" i="80" s="1"/>
  <c r="T40" i="80"/>
  <c r="V40" i="80" s="1"/>
  <c r="W40" i="80" s="1"/>
  <c r="T41" i="80"/>
  <c r="V41" i="80" s="1"/>
  <c r="W41" i="80" s="1"/>
  <c r="T42" i="80"/>
  <c r="V42" i="80" s="1"/>
  <c r="W42" i="80" s="1"/>
  <c r="T43" i="80"/>
  <c r="V43" i="80" s="1"/>
  <c r="W43" i="80" s="1"/>
  <c r="T44" i="80"/>
  <c r="V44" i="80" s="1"/>
  <c r="W44" i="80" s="1"/>
  <c r="T45" i="80"/>
  <c r="V45" i="80" s="1"/>
  <c r="W45" i="80" s="1"/>
  <c r="T46" i="80"/>
  <c r="V46" i="80" s="1"/>
  <c r="W46" i="80" s="1"/>
  <c r="T47" i="80"/>
  <c r="V47" i="80" s="1"/>
  <c r="W47" i="80" s="1"/>
  <c r="T48" i="80"/>
  <c r="V48" i="80" s="1"/>
  <c r="W48" i="80" s="1"/>
  <c r="T49" i="80"/>
  <c r="V49" i="80" s="1"/>
  <c r="W49" i="80" s="1"/>
  <c r="T50" i="80"/>
  <c r="V50" i="80" s="1"/>
  <c r="W50" i="80" s="1"/>
  <c r="T51" i="80"/>
  <c r="V51" i="80" s="1"/>
  <c r="W51" i="80" s="1"/>
  <c r="T52" i="80"/>
  <c r="V52" i="80" s="1"/>
  <c r="W52" i="80" s="1"/>
  <c r="T53" i="80"/>
  <c r="V53" i="80" s="1"/>
  <c r="W53" i="80" s="1"/>
  <c r="T54" i="80"/>
  <c r="V54" i="80" s="1"/>
  <c r="W54" i="80" s="1"/>
  <c r="T55" i="80"/>
  <c r="V55" i="80" s="1"/>
  <c r="W55" i="80" s="1"/>
  <c r="T56" i="80"/>
  <c r="V56" i="80" s="1"/>
  <c r="W56" i="80" s="1"/>
  <c r="T57" i="80"/>
  <c r="V57" i="80" s="1"/>
  <c r="W57" i="80" s="1"/>
  <c r="T58" i="80"/>
  <c r="V58" i="80" s="1"/>
  <c r="W58" i="80" s="1"/>
  <c r="T59" i="80"/>
  <c r="V59" i="80" s="1"/>
  <c r="W59" i="80" s="1"/>
  <c r="T60" i="80"/>
  <c r="V60" i="80" s="1"/>
  <c r="W60" i="80" s="1"/>
  <c r="T61" i="80"/>
  <c r="V61" i="80" s="1"/>
  <c r="W61" i="80" s="1"/>
  <c r="T62" i="80"/>
  <c r="V62" i="80" s="1"/>
  <c r="W62" i="80" s="1"/>
  <c r="T63" i="80"/>
  <c r="V63" i="80" s="1"/>
  <c r="W63" i="80" s="1"/>
  <c r="T64" i="80"/>
  <c r="V64" i="80" s="1"/>
  <c r="W64" i="80" s="1"/>
  <c r="T65" i="80"/>
  <c r="V65" i="80" s="1"/>
  <c r="W65" i="80" s="1"/>
  <c r="T66" i="80"/>
  <c r="V66" i="80" s="1"/>
  <c r="W66" i="80" s="1"/>
  <c r="T67" i="80"/>
  <c r="V67" i="80" s="1"/>
  <c r="W67" i="80" s="1"/>
  <c r="T68" i="80"/>
  <c r="V68" i="80" s="1"/>
  <c r="W68" i="80" s="1"/>
  <c r="T71" i="80"/>
  <c r="V71" i="80" s="1"/>
  <c r="W71" i="80" s="1"/>
  <c r="T72" i="80"/>
  <c r="V72" i="80" s="1"/>
  <c r="W72" i="80" s="1"/>
  <c r="T73" i="80"/>
  <c r="V73" i="80" s="1"/>
  <c r="W73" i="80" s="1"/>
  <c r="T74" i="80"/>
  <c r="V74" i="80" s="1"/>
  <c r="W74" i="80" s="1"/>
  <c r="T75" i="80"/>
  <c r="V75" i="80" s="1"/>
  <c r="W75" i="80" s="1"/>
  <c r="T76" i="80"/>
  <c r="V76" i="80" s="1"/>
  <c r="W76" i="80" s="1"/>
  <c r="T77" i="80"/>
  <c r="V77" i="80" s="1"/>
  <c r="W77" i="80" s="1"/>
  <c r="T78" i="80"/>
  <c r="V78" i="80" s="1"/>
  <c r="W78" i="80" s="1"/>
  <c r="T79" i="80"/>
  <c r="V79" i="80" s="1"/>
  <c r="W79" i="80" s="1"/>
  <c r="T80" i="80"/>
  <c r="V80" i="80" s="1"/>
  <c r="W80" i="80" s="1"/>
  <c r="T81" i="80"/>
  <c r="V81" i="80" s="1"/>
  <c r="W81" i="80" s="1"/>
  <c r="T82" i="80"/>
  <c r="V82" i="80" s="1"/>
  <c r="W82" i="80" s="1"/>
  <c r="T83" i="80"/>
  <c r="V83" i="80" s="1"/>
  <c r="W83" i="80" s="1"/>
  <c r="T84" i="80"/>
  <c r="V84" i="80" s="1"/>
  <c r="W84" i="80" s="1"/>
  <c r="T85" i="80"/>
  <c r="V85" i="80" s="1"/>
  <c r="W85" i="80" s="1"/>
  <c r="T86" i="80"/>
  <c r="V86" i="80" s="1"/>
  <c r="W86" i="80" s="1"/>
  <c r="T87" i="80"/>
  <c r="V87" i="80" s="1"/>
  <c r="W87" i="80" s="1"/>
  <c r="T88" i="80"/>
  <c r="V88" i="80" s="1"/>
  <c r="W88" i="80" s="1"/>
  <c r="C100" i="80"/>
  <c r="H6" i="92" s="1"/>
  <c r="D35" i="25"/>
  <c r="D32" i="25"/>
  <c r="D33" i="25"/>
  <c r="D34" i="25"/>
  <c r="K26" i="25"/>
  <c r="N32" i="44" s="1"/>
  <c r="C35" i="25"/>
  <c r="M27" i="92" s="1"/>
  <c r="J34" i="45"/>
  <c r="K34" i="45" s="1"/>
  <c r="P14" i="49"/>
  <c r="C33" i="25"/>
  <c r="H27" i="92" s="1"/>
  <c r="H11" i="56"/>
  <c r="H15" i="56" s="1"/>
  <c r="J15" i="56" s="1"/>
  <c r="O34" i="45"/>
  <c r="T12" i="25"/>
  <c r="V12" i="25" s="1"/>
  <c r="W12" i="25" s="1"/>
  <c r="T13" i="25"/>
  <c r="V13" i="25" s="1"/>
  <c r="W13" i="25" s="1"/>
  <c r="T14" i="25"/>
  <c r="V14" i="25" s="1"/>
  <c r="W14" i="25" s="1"/>
  <c r="T15" i="25"/>
  <c r="V15" i="25" s="1"/>
  <c r="W15" i="25" s="1"/>
  <c r="T16" i="25"/>
  <c r="V16" i="25" s="1"/>
  <c r="W16" i="25" s="1"/>
  <c r="T17" i="25"/>
  <c r="V17" i="25" s="1"/>
  <c r="W17" i="25" s="1"/>
  <c r="T18" i="25"/>
  <c r="V18" i="25" s="1"/>
  <c r="W18" i="25" s="1"/>
  <c r="T19" i="25"/>
  <c r="V19" i="25" s="1"/>
  <c r="W19" i="25" s="1"/>
  <c r="T20" i="25"/>
  <c r="V20" i="25" s="1"/>
  <c r="W20" i="25" s="1"/>
  <c r="T21" i="25"/>
  <c r="V21" i="25" s="1"/>
  <c r="W21" i="25" s="1"/>
  <c r="T22" i="25"/>
  <c r="V22" i="25" s="1"/>
  <c r="W22" i="25" s="1"/>
  <c r="T23" i="25"/>
  <c r="V23" i="25" s="1"/>
  <c r="W23" i="25" s="1"/>
  <c r="T24" i="25"/>
  <c r="V24" i="25" s="1"/>
  <c r="W24" i="25" s="1"/>
  <c r="Q34" i="45"/>
  <c r="J14" i="49"/>
  <c r="K14" i="49" s="1"/>
  <c r="C32" i="25"/>
  <c r="O14" i="49"/>
  <c r="S56" i="16"/>
  <c r="S44" i="16"/>
  <c r="D73" i="16"/>
  <c r="S28" i="16"/>
  <c r="S52" i="16"/>
  <c r="D74" i="16"/>
  <c r="S46" i="16"/>
  <c r="S24" i="16"/>
  <c r="S31" i="16"/>
  <c r="S55" i="16"/>
  <c r="D75" i="16"/>
  <c r="V48" i="16"/>
  <c r="W48" i="16" s="1"/>
  <c r="D72" i="16"/>
  <c r="T24" i="16"/>
  <c r="V24" i="16" s="1"/>
  <c r="W24" i="16" s="1"/>
  <c r="T30" i="16"/>
  <c r="V30" i="16" s="1"/>
  <c r="W30" i="16" s="1"/>
  <c r="T40" i="16"/>
  <c r="V40" i="16" s="1"/>
  <c r="W40" i="16" s="1"/>
  <c r="T56" i="16"/>
  <c r="V56" i="16" s="1"/>
  <c r="W56" i="16" s="1"/>
  <c r="T45" i="16"/>
  <c r="V45" i="16" s="1"/>
  <c r="W45" i="16" s="1"/>
  <c r="T43" i="16"/>
  <c r="V43" i="16" s="1"/>
  <c r="W43" i="16" s="1"/>
  <c r="N24" i="44"/>
  <c r="T22" i="16"/>
  <c r="V22" i="16" s="1"/>
  <c r="W22" i="16" s="1"/>
  <c r="T36" i="16"/>
  <c r="V36" i="16" s="1"/>
  <c r="W36" i="16" s="1"/>
  <c r="T53" i="16"/>
  <c r="V53" i="16" s="1"/>
  <c r="W53" i="16" s="1"/>
  <c r="G24" i="16"/>
  <c r="T27" i="16"/>
  <c r="V27" i="16" s="1"/>
  <c r="W27" i="16" s="1"/>
  <c r="T51" i="16"/>
  <c r="V51" i="16" s="1"/>
  <c r="W51" i="16" s="1"/>
  <c r="T28" i="16"/>
  <c r="V28" i="16" s="1"/>
  <c r="W28" i="16" s="1"/>
  <c r="T52" i="16"/>
  <c r="V52" i="16" s="1"/>
  <c r="W52" i="16" s="1"/>
  <c r="T59" i="16"/>
  <c r="V59" i="16" s="1"/>
  <c r="W59" i="16" s="1"/>
  <c r="T37" i="16"/>
  <c r="V37" i="16" s="1"/>
  <c r="W37" i="16" s="1"/>
  <c r="G56" i="16"/>
  <c r="T31" i="16"/>
  <c r="V31" i="16" s="1"/>
  <c r="W31" i="16" s="1"/>
  <c r="G40" i="16"/>
  <c r="T35" i="16"/>
  <c r="V35" i="16" s="1"/>
  <c r="W35" i="16" s="1"/>
  <c r="T21" i="16"/>
  <c r="V21" i="16" s="1"/>
  <c r="W21" i="16" s="1"/>
  <c r="G45" i="16"/>
  <c r="T42" i="16"/>
  <c r="V42" i="16" s="1"/>
  <c r="W42" i="16" s="1"/>
  <c r="T17" i="16"/>
  <c r="V17" i="16" s="1"/>
  <c r="W17" i="16" s="1"/>
  <c r="T60" i="16"/>
  <c r="V60" i="16" s="1"/>
  <c r="W60" i="16" s="1"/>
  <c r="T41" i="16"/>
  <c r="V41" i="16" s="1"/>
  <c r="W41" i="16" s="1"/>
  <c r="T58" i="16"/>
  <c r="V58" i="16" s="1"/>
  <c r="W58" i="16" s="1"/>
  <c r="T38" i="16"/>
  <c r="V38" i="16" s="1"/>
  <c r="W38" i="16" s="1"/>
  <c r="T20" i="16"/>
  <c r="V20" i="16" s="1"/>
  <c r="W20" i="16" s="1"/>
  <c r="G30" i="16"/>
  <c r="T44" i="16"/>
  <c r="V44" i="16" s="1"/>
  <c r="W44" i="16" s="1"/>
  <c r="T54" i="16"/>
  <c r="V54" i="16" s="1"/>
  <c r="W54" i="16" s="1"/>
  <c r="T61" i="16"/>
  <c r="V61" i="16" s="1"/>
  <c r="W61" i="16" s="1"/>
  <c r="T13" i="16"/>
  <c r="V13" i="16" s="1"/>
  <c r="W13" i="16" s="1"/>
  <c r="T47" i="16"/>
  <c r="V47" i="16" s="1"/>
  <c r="W47" i="16" s="1"/>
  <c r="T57" i="16"/>
  <c r="V57" i="16" s="1"/>
  <c r="W57" i="16" s="1"/>
  <c r="T16" i="16"/>
  <c r="V16" i="16" s="1"/>
  <c r="W16" i="16" s="1"/>
  <c r="T33" i="16"/>
  <c r="V33" i="16" s="1"/>
  <c r="W33" i="16" s="1"/>
  <c r="T12" i="16"/>
  <c r="V12" i="16" s="1"/>
  <c r="W12" i="16" s="1"/>
  <c r="T15" i="16"/>
  <c r="V15" i="16" s="1"/>
  <c r="W15" i="16" s="1"/>
  <c r="T32" i="16"/>
  <c r="V32" i="16" s="1"/>
  <c r="W32" i="16" s="1"/>
  <c r="T49" i="16"/>
  <c r="V49" i="16" s="1"/>
  <c r="W49" i="16" s="1"/>
  <c r="J13" i="16"/>
  <c r="J17" i="16"/>
  <c r="L17" i="16" s="1"/>
  <c r="J43" i="16"/>
  <c r="T25" i="16"/>
  <c r="V25" i="16" s="1"/>
  <c r="W25" i="16" s="1"/>
  <c r="M66" i="16"/>
  <c r="J57" i="16"/>
  <c r="J12" i="16"/>
  <c r="L12" i="16" s="1"/>
  <c r="T14" i="16"/>
  <c r="V14" i="16" s="1"/>
  <c r="W14" i="16" s="1"/>
  <c r="T29" i="16"/>
  <c r="V29" i="16" s="1"/>
  <c r="W29" i="16" s="1"/>
  <c r="J42" i="16"/>
  <c r="J49" i="16"/>
  <c r="T62" i="16"/>
  <c r="V62" i="16" s="1"/>
  <c r="W62" i="16" s="1"/>
  <c r="J15" i="16"/>
  <c r="T46" i="16"/>
  <c r="V46" i="16" s="1"/>
  <c r="W46" i="16" s="1"/>
  <c r="J44" i="16"/>
  <c r="J59" i="16"/>
  <c r="T19" i="16"/>
  <c r="V19" i="16" s="1"/>
  <c r="W19" i="16" s="1"/>
  <c r="T26" i="16"/>
  <c r="V26" i="16" s="1"/>
  <c r="W26" i="16" s="1"/>
  <c r="AD15" i="125"/>
  <c r="E25" i="47"/>
  <c r="M25" i="47" s="1"/>
  <c r="H25" i="45"/>
  <c r="O25" i="45" s="1"/>
  <c r="R25" i="45"/>
  <c r="P25" i="45"/>
  <c r="J22" i="16"/>
  <c r="J38" i="16"/>
  <c r="L38" i="16" s="1"/>
  <c r="J54" i="16"/>
  <c r="J16" i="16"/>
  <c r="J32" i="16"/>
  <c r="J48" i="16"/>
  <c r="T18" i="16"/>
  <c r="V18" i="16" s="1"/>
  <c r="W18" i="16" s="1"/>
  <c r="J21" i="16"/>
  <c r="T34" i="16"/>
  <c r="V34" i="16" s="1"/>
  <c r="W34" i="16" s="1"/>
  <c r="J37" i="16"/>
  <c r="T50" i="16"/>
  <c r="V50" i="16" s="1"/>
  <c r="W50" i="16" s="1"/>
  <c r="J53" i="16"/>
  <c r="T23" i="16"/>
  <c r="V23" i="16" s="1"/>
  <c r="W23" i="16" s="1"/>
  <c r="T39" i="16"/>
  <c r="V39" i="16" s="1"/>
  <c r="W39" i="16" s="1"/>
  <c r="T55" i="16"/>
  <c r="V55" i="16" s="1"/>
  <c r="W55" i="16" s="1"/>
  <c r="J31" i="16"/>
  <c r="J47" i="16"/>
  <c r="J20" i="16"/>
  <c r="J36" i="16"/>
  <c r="J52" i="16"/>
  <c r="L52" i="16" s="1"/>
  <c r="L19" i="16"/>
  <c r="L28" i="16"/>
  <c r="K25" i="47"/>
  <c r="AH26" i="1"/>
  <c r="S41" i="5"/>
  <c r="S40" i="5"/>
  <c r="D64" i="5"/>
  <c r="S24" i="5"/>
  <c r="S36" i="5"/>
  <c r="D61" i="5"/>
  <c r="D62" i="5"/>
  <c r="V45" i="5"/>
  <c r="W45" i="5" s="1"/>
  <c r="V26" i="5"/>
  <c r="W26" i="5" s="1"/>
  <c r="J43" i="5"/>
  <c r="I13" i="125"/>
  <c r="K13" i="44"/>
  <c r="J38" i="5"/>
  <c r="J42" i="5"/>
  <c r="I50" i="117"/>
  <c r="Z16" i="5"/>
  <c r="J20" i="5"/>
  <c r="T33" i="5"/>
  <c r="V33" i="5" s="1"/>
  <c r="W33" i="5" s="1"/>
  <c r="Z35" i="5"/>
  <c r="T51" i="5"/>
  <c r="V51" i="5" s="1"/>
  <c r="W51" i="5" s="1"/>
  <c r="J13" i="5"/>
  <c r="J31" i="5"/>
  <c r="Z51" i="5"/>
  <c r="L19" i="5"/>
  <c r="L41" i="5"/>
  <c r="Z14" i="5"/>
  <c r="Z39" i="5"/>
  <c r="T53" i="5"/>
  <c r="V53" i="5" s="1"/>
  <c r="W53" i="5" s="1"/>
  <c r="I52" i="109"/>
  <c r="N52" i="109" s="1"/>
  <c r="I13" i="115"/>
  <c r="L26" i="5"/>
  <c r="Z33" i="5"/>
  <c r="M15" i="1"/>
  <c r="AH15" i="1" s="1"/>
  <c r="Z22" i="5"/>
  <c r="L25" i="5"/>
  <c r="L35" i="5"/>
  <c r="D14" i="47"/>
  <c r="I14" i="47" s="1"/>
  <c r="I19" i="99"/>
  <c r="N19" i="99" s="1"/>
  <c r="T14" i="5"/>
  <c r="V14" i="5" s="1"/>
  <c r="W14" i="5" s="1"/>
  <c r="J16" i="5"/>
  <c r="Z53" i="5"/>
  <c r="I21" i="110"/>
  <c r="N21" i="110" s="1"/>
  <c r="T20" i="5"/>
  <c r="V20" i="5" s="1"/>
  <c r="W20" i="5" s="1"/>
  <c r="Z30" i="5"/>
  <c r="T44" i="5"/>
  <c r="V44" i="5" s="1"/>
  <c r="W44" i="5" s="1"/>
  <c r="D14" i="45"/>
  <c r="T22" i="5"/>
  <c r="V22" i="5" s="1"/>
  <c r="W22" i="5" s="1"/>
  <c r="L23" i="5"/>
  <c r="C61" i="5"/>
  <c r="G8" i="92" s="1"/>
  <c r="I21" i="120"/>
  <c r="N21" i="120" s="1"/>
  <c r="T31" i="5"/>
  <c r="V31" i="5" s="1"/>
  <c r="W31" i="5" s="1"/>
  <c r="T43" i="5"/>
  <c r="V43" i="5" s="1"/>
  <c r="W43" i="5" s="1"/>
  <c r="C62" i="5"/>
  <c r="H8" i="92" s="1"/>
  <c r="K55" i="5"/>
  <c r="L13" i="125" s="1"/>
  <c r="AD13" i="125" s="1"/>
  <c r="I21" i="116"/>
  <c r="N21" i="116" s="1"/>
  <c r="Q14" i="45"/>
  <c r="O14" i="45"/>
  <c r="J14" i="45"/>
  <c r="L12" i="5"/>
  <c r="G42" i="5"/>
  <c r="T13" i="5"/>
  <c r="V13" i="5" s="1"/>
  <c r="W13" i="5" s="1"/>
  <c r="Y19" i="5"/>
  <c r="T21" i="5"/>
  <c r="V21" i="5" s="1"/>
  <c r="W21" i="5" s="1"/>
  <c r="Y27" i="5"/>
  <c r="T29" i="5"/>
  <c r="V29" i="5" s="1"/>
  <c r="W29" i="5" s="1"/>
  <c r="Y35" i="5"/>
  <c r="T38" i="5"/>
  <c r="V38" i="5" s="1"/>
  <c r="W38" i="5" s="1"/>
  <c r="T46" i="5"/>
  <c r="V46" i="5" s="1"/>
  <c r="W46" i="5" s="1"/>
  <c r="Y12" i="5"/>
  <c r="Y20" i="5"/>
  <c r="Y28" i="5"/>
  <c r="T39" i="5"/>
  <c r="V39" i="5" s="1"/>
  <c r="W39" i="5" s="1"/>
  <c r="T47" i="5"/>
  <c r="V47" i="5" s="1"/>
  <c r="W47" i="5" s="1"/>
  <c r="G36" i="5"/>
  <c r="L36" i="5" s="1"/>
  <c r="Y38" i="5"/>
  <c r="T40" i="5"/>
  <c r="V40" i="5" s="1"/>
  <c r="W40" i="5" s="1"/>
  <c r="Y46" i="5"/>
  <c r="T48" i="5"/>
  <c r="V48" i="5" s="1"/>
  <c r="W48" i="5" s="1"/>
  <c r="Y39" i="5"/>
  <c r="T41" i="5"/>
  <c r="V41" i="5" s="1"/>
  <c r="W41" i="5" s="1"/>
  <c r="Y47" i="5"/>
  <c r="T49" i="5"/>
  <c r="V49" i="5" s="1"/>
  <c r="W49" i="5" s="1"/>
  <c r="Y40" i="5"/>
  <c r="T42" i="5"/>
  <c r="V42" i="5" s="1"/>
  <c r="W42" i="5" s="1"/>
  <c r="Y48" i="5"/>
  <c r="T50" i="5"/>
  <c r="V50" i="5" s="1"/>
  <c r="W50" i="5" s="1"/>
  <c r="Y41" i="5"/>
  <c r="Y49" i="5"/>
  <c r="S66" i="75"/>
  <c r="D88" i="75"/>
  <c r="V62" i="75"/>
  <c r="W62" i="75" s="1"/>
  <c r="D90" i="75"/>
  <c r="V45" i="75"/>
  <c r="W45" i="75" s="1"/>
  <c r="D89" i="75"/>
  <c r="D87" i="75"/>
  <c r="V54" i="75"/>
  <c r="W54" i="75" s="1"/>
  <c r="V71" i="75"/>
  <c r="W71" i="75" s="1"/>
  <c r="V70" i="75"/>
  <c r="W70" i="75" s="1"/>
  <c r="V73" i="75"/>
  <c r="W73" i="75" s="1"/>
  <c r="V64" i="75"/>
  <c r="W64" i="75" s="1"/>
  <c r="T50" i="75"/>
  <c r="V50" i="75" s="1"/>
  <c r="W50" i="75" s="1"/>
  <c r="T69" i="75"/>
  <c r="V69" i="75" s="1"/>
  <c r="W69" i="75" s="1"/>
  <c r="L34" i="75"/>
  <c r="T53" i="75"/>
  <c r="V53" i="75" s="1"/>
  <c r="W53" i="75" s="1"/>
  <c r="T72" i="75"/>
  <c r="V72" i="75" s="1"/>
  <c r="W72" i="75" s="1"/>
  <c r="T79" i="75"/>
  <c r="V79" i="75" s="1"/>
  <c r="W79" i="75" s="1"/>
  <c r="C90" i="75"/>
  <c r="M7" i="92" s="1"/>
  <c r="T56" i="75"/>
  <c r="V56" i="75" s="1"/>
  <c r="W56" i="75" s="1"/>
  <c r="T75" i="75"/>
  <c r="V75" i="75" s="1"/>
  <c r="W75" i="75" s="1"/>
  <c r="T55" i="75"/>
  <c r="V55" i="75" s="1"/>
  <c r="W55" i="75" s="1"/>
  <c r="T74" i="75"/>
  <c r="V74" i="75" s="1"/>
  <c r="W74" i="75" s="1"/>
  <c r="T58" i="75"/>
  <c r="V58" i="75" s="1"/>
  <c r="W58" i="75" s="1"/>
  <c r="T61" i="75"/>
  <c r="V61" i="75" s="1"/>
  <c r="W61" i="75" s="1"/>
  <c r="T77" i="75"/>
  <c r="V77" i="75" s="1"/>
  <c r="W77" i="75" s="1"/>
  <c r="L29" i="75"/>
  <c r="T48" i="75"/>
  <c r="V48" i="75" s="1"/>
  <c r="W48" i="75" s="1"/>
  <c r="T67" i="75"/>
  <c r="V67" i="75" s="1"/>
  <c r="W67" i="75" s="1"/>
  <c r="T57" i="75"/>
  <c r="V57" i="75" s="1"/>
  <c r="W57" i="75" s="1"/>
  <c r="T76" i="75"/>
  <c r="V76" i="75" s="1"/>
  <c r="W76" i="75" s="1"/>
  <c r="T44" i="75"/>
  <c r="V44" i="75" s="1"/>
  <c r="W44" i="75" s="1"/>
  <c r="T63" i="75"/>
  <c r="V63" i="75" s="1"/>
  <c r="W63" i="75" s="1"/>
  <c r="L21" i="125"/>
  <c r="T41" i="75"/>
  <c r="V41" i="75" s="1"/>
  <c r="W41" i="75" s="1"/>
  <c r="T12" i="75"/>
  <c r="V12" i="75" s="1"/>
  <c r="W12" i="75" s="1"/>
  <c r="T13" i="75"/>
  <c r="V13" i="75" s="1"/>
  <c r="W13" i="75" s="1"/>
  <c r="T14" i="75"/>
  <c r="V14" i="75" s="1"/>
  <c r="W14" i="75" s="1"/>
  <c r="T15" i="75"/>
  <c r="V15" i="75" s="1"/>
  <c r="W15" i="75" s="1"/>
  <c r="T16" i="75"/>
  <c r="V16" i="75" s="1"/>
  <c r="W16" i="75" s="1"/>
  <c r="T17" i="75"/>
  <c r="V17" i="75" s="1"/>
  <c r="W17" i="75" s="1"/>
  <c r="T18" i="75"/>
  <c r="V18" i="75" s="1"/>
  <c r="W18" i="75" s="1"/>
  <c r="T19" i="75"/>
  <c r="V19" i="75" s="1"/>
  <c r="W19" i="75" s="1"/>
  <c r="T20" i="75"/>
  <c r="V20" i="75" s="1"/>
  <c r="W20" i="75" s="1"/>
  <c r="T21" i="75"/>
  <c r="V21" i="75" s="1"/>
  <c r="W21" i="75" s="1"/>
  <c r="T22" i="75"/>
  <c r="V22" i="75" s="1"/>
  <c r="W22" i="75" s="1"/>
  <c r="T23" i="75"/>
  <c r="V23" i="75" s="1"/>
  <c r="W23" i="75" s="1"/>
  <c r="T24" i="75"/>
  <c r="V24" i="75" s="1"/>
  <c r="W24" i="75" s="1"/>
  <c r="T25" i="75"/>
  <c r="V25" i="75" s="1"/>
  <c r="W25" i="75" s="1"/>
  <c r="T26" i="75"/>
  <c r="V26" i="75" s="1"/>
  <c r="W26" i="75" s="1"/>
  <c r="T27" i="75"/>
  <c r="V27" i="75" s="1"/>
  <c r="W27" i="75" s="1"/>
  <c r="T28" i="75"/>
  <c r="V28" i="75" s="1"/>
  <c r="W28" i="75" s="1"/>
  <c r="T29" i="75"/>
  <c r="V29" i="75" s="1"/>
  <c r="W29" i="75" s="1"/>
  <c r="T30" i="75"/>
  <c r="V30" i="75" s="1"/>
  <c r="W30" i="75" s="1"/>
  <c r="T31" i="75"/>
  <c r="V31" i="75" s="1"/>
  <c r="W31" i="75" s="1"/>
  <c r="T32" i="75"/>
  <c r="V32" i="75" s="1"/>
  <c r="W32" i="75" s="1"/>
  <c r="T33" i="75"/>
  <c r="V33" i="75" s="1"/>
  <c r="W33" i="75" s="1"/>
  <c r="T34" i="75"/>
  <c r="V34" i="75" s="1"/>
  <c r="W34" i="75" s="1"/>
  <c r="T35" i="75"/>
  <c r="V35" i="75" s="1"/>
  <c r="W35" i="75" s="1"/>
  <c r="T36" i="75"/>
  <c r="V36" i="75" s="1"/>
  <c r="W36" i="75" s="1"/>
  <c r="T37" i="75"/>
  <c r="V37" i="75" s="1"/>
  <c r="W37" i="75" s="1"/>
  <c r="T38" i="75"/>
  <c r="V38" i="75" s="1"/>
  <c r="W38" i="75" s="1"/>
  <c r="T39" i="75"/>
  <c r="V39" i="75" s="1"/>
  <c r="W39" i="75" s="1"/>
  <c r="T40" i="75"/>
  <c r="V40" i="75" s="1"/>
  <c r="W40" i="75" s="1"/>
  <c r="G61" i="75"/>
  <c r="G62" i="75"/>
  <c r="G63" i="75"/>
  <c r="G64" i="75"/>
  <c r="G65" i="75"/>
  <c r="G66" i="75"/>
  <c r="L66" i="75" s="1"/>
  <c r="G67" i="75"/>
  <c r="G68" i="75"/>
  <c r="G69" i="75"/>
  <c r="G70" i="75"/>
  <c r="G73" i="75"/>
  <c r="G74" i="75"/>
  <c r="L74" i="75" s="1"/>
  <c r="G43" i="75"/>
  <c r="L43" i="75" s="1"/>
  <c r="G44" i="75"/>
  <c r="L44" i="75" s="1"/>
  <c r="G45" i="75"/>
  <c r="G46" i="75"/>
  <c r="G47" i="75"/>
  <c r="G48" i="75"/>
  <c r="G49" i="75"/>
  <c r="G50" i="75"/>
  <c r="G51" i="75"/>
  <c r="G52" i="75"/>
  <c r="G53" i="75"/>
  <c r="G54" i="75"/>
  <c r="G55" i="75"/>
  <c r="G56" i="75"/>
  <c r="G57" i="75"/>
  <c r="G58" i="75"/>
  <c r="G59" i="75"/>
  <c r="G60" i="75"/>
  <c r="C87" i="75"/>
  <c r="C88" i="75"/>
  <c r="H7" i="92" s="1"/>
  <c r="C89" i="75"/>
  <c r="L7" i="92" s="1"/>
  <c r="D29" i="107"/>
  <c r="D26" i="107"/>
  <c r="D27" i="107"/>
  <c r="D28" i="107"/>
  <c r="V15" i="107"/>
  <c r="W15" i="107" s="1"/>
  <c r="T18" i="107"/>
  <c r="V18" i="107" s="1"/>
  <c r="W18" i="107" s="1"/>
  <c r="T14" i="107"/>
  <c r="V14" i="107" s="1"/>
  <c r="W14" i="107" s="1"/>
  <c r="T17" i="107"/>
  <c r="V17" i="107" s="1"/>
  <c r="W17" i="107" s="1"/>
  <c r="T16" i="107"/>
  <c r="V16" i="107" s="1"/>
  <c r="W16" i="107" s="1"/>
  <c r="C29" i="107"/>
  <c r="J52" i="1"/>
  <c r="L31" i="126"/>
  <c r="C27" i="107"/>
  <c r="C26" i="107"/>
  <c r="C28" i="107"/>
  <c r="G13" i="107"/>
  <c r="G14" i="107"/>
  <c r="G15" i="107"/>
  <c r="L15" i="107" s="1"/>
  <c r="G16" i="107"/>
  <c r="G17" i="107"/>
  <c r="L17" i="107" s="1"/>
  <c r="G18" i="107"/>
  <c r="S14" i="6"/>
  <c r="S33" i="6"/>
  <c r="S32" i="6"/>
  <c r="S42" i="6"/>
  <c r="S21" i="6"/>
  <c r="S26" i="6"/>
  <c r="S44" i="6"/>
  <c r="D69" i="6"/>
  <c r="S46" i="6"/>
  <c r="S54" i="6"/>
  <c r="D66" i="6"/>
  <c r="D67" i="6"/>
  <c r="D68" i="6"/>
  <c r="V34" i="6"/>
  <c r="W34" i="6" s="1"/>
  <c r="V54" i="6"/>
  <c r="W54" i="6" s="1"/>
  <c r="V14" i="6"/>
  <c r="W14" i="6" s="1"/>
  <c r="AH16" i="1"/>
  <c r="L13" i="6"/>
  <c r="J30" i="6"/>
  <c r="O16" i="1"/>
  <c r="L26" i="6"/>
  <c r="T38" i="6"/>
  <c r="V38" i="6" s="1"/>
  <c r="W38" i="6" s="1"/>
  <c r="L36" i="6"/>
  <c r="J46" i="6"/>
  <c r="L46" i="6" s="1"/>
  <c r="T49" i="6"/>
  <c r="V49" i="6" s="1"/>
  <c r="W49" i="6" s="1"/>
  <c r="L42" i="6"/>
  <c r="J15" i="47"/>
  <c r="K15" i="47" s="1"/>
  <c r="C67" i="6"/>
  <c r="H9" i="92" s="1"/>
  <c r="L35" i="6"/>
  <c r="P15" i="45"/>
  <c r="T52" i="6"/>
  <c r="V52" i="6" s="1"/>
  <c r="W52" i="6" s="1"/>
  <c r="L21" i="6"/>
  <c r="L48" i="6"/>
  <c r="L14" i="6"/>
  <c r="L34" i="6"/>
  <c r="L57" i="6"/>
  <c r="T15" i="6"/>
  <c r="V15" i="6" s="1"/>
  <c r="W15" i="6" s="1"/>
  <c r="T19" i="6"/>
  <c r="V19" i="6" s="1"/>
  <c r="W19" i="6" s="1"/>
  <c r="T23" i="6"/>
  <c r="V23" i="6" s="1"/>
  <c r="W23" i="6" s="1"/>
  <c r="T27" i="6"/>
  <c r="V27" i="6" s="1"/>
  <c r="W27" i="6" s="1"/>
  <c r="T31" i="6"/>
  <c r="V31" i="6" s="1"/>
  <c r="W31" i="6" s="1"/>
  <c r="T35" i="6"/>
  <c r="V35" i="6" s="1"/>
  <c r="W35" i="6" s="1"/>
  <c r="T39" i="6"/>
  <c r="V39" i="6" s="1"/>
  <c r="W39" i="6" s="1"/>
  <c r="T43" i="6"/>
  <c r="V43" i="6" s="1"/>
  <c r="W43" i="6" s="1"/>
  <c r="T47" i="6"/>
  <c r="V47" i="6" s="1"/>
  <c r="W47" i="6" s="1"/>
  <c r="G53" i="6"/>
  <c r="G52" i="6"/>
  <c r="T13" i="6"/>
  <c r="V13" i="6" s="1"/>
  <c r="W13" i="6" s="1"/>
  <c r="T17" i="6"/>
  <c r="V17" i="6" s="1"/>
  <c r="W17" i="6" s="1"/>
  <c r="T21" i="6"/>
  <c r="V21" i="6" s="1"/>
  <c r="W21" i="6" s="1"/>
  <c r="T25" i="6"/>
  <c r="V25" i="6" s="1"/>
  <c r="W25" i="6" s="1"/>
  <c r="T29" i="6"/>
  <c r="V29" i="6" s="1"/>
  <c r="W29" i="6" s="1"/>
  <c r="T33" i="6"/>
  <c r="V33" i="6" s="1"/>
  <c r="W33" i="6" s="1"/>
  <c r="T37" i="6"/>
  <c r="V37" i="6" s="1"/>
  <c r="W37" i="6" s="1"/>
  <c r="T41" i="6"/>
  <c r="V41" i="6" s="1"/>
  <c r="W41" i="6" s="1"/>
  <c r="T45" i="6"/>
  <c r="V45" i="6" s="1"/>
  <c r="W45" i="6" s="1"/>
  <c r="G51" i="6"/>
  <c r="L51" i="6" s="1"/>
  <c r="T12" i="6"/>
  <c r="V12" i="6" s="1"/>
  <c r="W12" i="6" s="1"/>
  <c r="T16" i="6"/>
  <c r="V16" i="6" s="1"/>
  <c r="W16" i="6" s="1"/>
  <c r="T20" i="6"/>
  <c r="V20" i="6" s="1"/>
  <c r="W20" i="6" s="1"/>
  <c r="T24" i="6"/>
  <c r="V24" i="6" s="1"/>
  <c r="W24" i="6" s="1"/>
  <c r="T28" i="6"/>
  <c r="V28" i="6" s="1"/>
  <c r="W28" i="6" s="1"/>
  <c r="T32" i="6"/>
  <c r="V32" i="6" s="1"/>
  <c r="W32" i="6" s="1"/>
  <c r="T36" i="6"/>
  <c r="V36" i="6" s="1"/>
  <c r="W36" i="6" s="1"/>
  <c r="T40" i="6"/>
  <c r="V40" i="6" s="1"/>
  <c r="W40" i="6" s="1"/>
  <c r="T44" i="6"/>
  <c r="V44" i="6" s="1"/>
  <c r="W44" i="6" s="1"/>
  <c r="T48" i="6"/>
  <c r="V48" i="6" s="1"/>
  <c r="W48" i="6" s="1"/>
  <c r="N14" i="44"/>
  <c r="L12" i="126"/>
  <c r="AD12" i="126" s="1"/>
  <c r="J16" i="1"/>
  <c r="G49" i="6"/>
  <c r="J15" i="45"/>
  <c r="Q15" i="45"/>
  <c r="O15" i="45"/>
  <c r="L12" i="6"/>
  <c r="C68" i="6"/>
  <c r="L9" i="92" s="1"/>
  <c r="J9" i="92" s="1"/>
  <c r="K9" i="92" s="1"/>
  <c r="C69" i="6"/>
  <c r="M9" i="92" s="1"/>
  <c r="E15" i="47"/>
  <c r="E15" i="45"/>
  <c r="C66" i="6"/>
  <c r="V23" i="10"/>
  <c r="W23" i="10" s="1"/>
  <c r="S15" i="10"/>
  <c r="S26" i="10"/>
  <c r="V24" i="10"/>
  <c r="W24" i="10" s="1"/>
  <c r="S19" i="10"/>
  <c r="S24" i="10"/>
  <c r="S31" i="10"/>
  <c r="S23" i="10"/>
  <c r="D69" i="10"/>
  <c r="S22" i="10"/>
  <c r="S27" i="10"/>
  <c r="V14" i="10"/>
  <c r="W14" i="10" s="1"/>
  <c r="D66" i="10"/>
  <c r="D67" i="10"/>
  <c r="D68" i="10"/>
  <c r="V22" i="10"/>
  <c r="W22" i="10" s="1"/>
  <c r="V18" i="10"/>
  <c r="W18" i="10" s="1"/>
  <c r="V33" i="10"/>
  <c r="W33" i="10" s="1"/>
  <c r="V36" i="10"/>
  <c r="W36" i="10" s="1"/>
  <c r="T15" i="10"/>
  <c r="V15" i="10" s="1"/>
  <c r="W15" i="10" s="1"/>
  <c r="T25" i="10"/>
  <c r="V25" i="10" s="1"/>
  <c r="W25" i="10" s="1"/>
  <c r="K60" i="10"/>
  <c r="N18" i="44" s="1"/>
  <c r="T31" i="10"/>
  <c r="V31" i="10" s="1"/>
  <c r="W31" i="10" s="1"/>
  <c r="T11" i="10"/>
  <c r="V11" i="10" s="1"/>
  <c r="W11" i="10" s="1"/>
  <c r="T34" i="10"/>
  <c r="V34" i="10" s="1"/>
  <c r="W34" i="10" s="1"/>
  <c r="L42" i="10"/>
  <c r="L34" i="10"/>
  <c r="L51" i="10"/>
  <c r="P19" i="45"/>
  <c r="L14" i="10"/>
  <c r="T17" i="10"/>
  <c r="V17" i="10" s="1"/>
  <c r="W17" i="10" s="1"/>
  <c r="T27" i="10"/>
  <c r="V27" i="10" s="1"/>
  <c r="W27" i="10" s="1"/>
  <c r="T30" i="10"/>
  <c r="V30" i="10" s="1"/>
  <c r="W30" i="10" s="1"/>
  <c r="L46" i="10"/>
  <c r="T13" i="10"/>
  <c r="V13" i="10" s="1"/>
  <c r="W13" i="10" s="1"/>
  <c r="L48" i="10"/>
  <c r="L41" i="10"/>
  <c r="T16" i="10"/>
  <c r="V16" i="10" s="1"/>
  <c r="W16" i="10" s="1"/>
  <c r="T26" i="10"/>
  <c r="V26" i="10" s="1"/>
  <c r="W26" i="10" s="1"/>
  <c r="L50" i="10"/>
  <c r="T29" i="10"/>
  <c r="V29" i="10" s="1"/>
  <c r="W29" i="10" s="1"/>
  <c r="T12" i="10"/>
  <c r="V12" i="10" s="1"/>
  <c r="W12" i="10" s="1"/>
  <c r="G26" i="10"/>
  <c r="L26" i="10" s="1"/>
  <c r="G36" i="10"/>
  <c r="L36" i="10" s="1"/>
  <c r="G35" i="10"/>
  <c r="L35" i="10" s="1"/>
  <c r="G30" i="10"/>
  <c r="F26" i="110"/>
  <c r="F23" i="109"/>
  <c r="F14" i="115"/>
  <c r="G13" i="10"/>
  <c r="L13" i="10" s="1"/>
  <c r="G25" i="10"/>
  <c r="G17" i="10"/>
  <c r="L17" i="10" s="1"/>
  <c r="G29" i="10"/>
  <c r="L29" i="10" s="1"/>
  <c r="I20" i="1"/>
  <c r="G12" i="10"/>
  <c r="G16" i="10"/>
  <c r="L16" i="10" s="1"/>
  <c r="G20" i="10"/>
  <c r="L20" i="10" s="1"/>
  <c r="G24" i="10"/>
  <c r="L24" i="10" s="1"/>
  <c r="G28" i="10"/>
  <c r="L28" i="10" s="1"/>
  <c r="G32" i="10"/>
  <c r="L32" i="10" s="1"/>
  <c r="C19" i="47"/>
  <c r="G21" i="10"/>
  <c r="L21" i="10" s="1"/>
  <c r="G33" i="10"/>
  <c r="L33" i="10" s="1"/>
  <c r="G19" i="10"/>
  <c r="L19" i="10" s="1"/>
  <c r="C19" i="45"/>
  <c r="F22" i="125"/>
  <c r="F12" i="116"/>
  <c r="F12" i="118"/>
  <c r="F28" i="117"/>
  <c r="G11" i="10"/>
  <c r="L11" i="10" s="1"/>
  <c r="G15" i="10"/>
  <c r="L15" i="10" s="1"/>
  <c r="G23" i="10"/>
  <c r="L23" i="10" s="1"/>
  <c r="G27" i="10"/>
  <c r="L27" i="10" s="1"/>
  <c r="G31" i="10"/>
  <c r="L31" i="10" s="1"/>
  <c r="C69" i="10"/>
  <c r="M13" i="92" s="1"/>
  <c r="C66" i="10"/>
  <c r="C67" i="10"/>
  <c r="H13" i="92" s="1"/>
  <c r="C68" i="10"/>
  <c r="L13" i="92" s="1"/>
  <c r="S19" i="9"/>
  <c r="S44" i="9"/>
  <c r="D66" i="9"/>
  <c r="S12" i="9"/>
  <c r="S14" i="9"/>
  <c r="S21" i="9"/>
  <c r="S26" i="9"/>
  <c r="D64" i="9"/>
  <c r="S23" i="9"/>
  <c r="S41" i="9"/>
  <c r="S18" i="9"/>
  <c r="S33" i="9"/>
  <c r="S13" i="9"/>
  <c r="S35" i="9"/>
  <c r="S50" i="9"/>
  <c r="S22" i="9"/>
  <c r="S27" i="9"/>
  <c r="S32" i="9"/>
  <c r="S37" i="9"/>
  <c r="D65" i="9"/>
  <c r="R18" i="45"/>
  <c r="P18" i="45"/>
  <c r="L18" i="9"/>
  <c r="L34" i="9"/>
  <c r="L50" i="9"/>
  <c r="L37" i="9"/>
  <c r="L24" i="9"/>
  <c r="L27" i="9"/>
  <c r="L14" i="9"/>
  <c r="L30" i="9"/>
  <c r="L17" i="9"/>
  <c r="L33" i="9"/>
  <c r="L49" i="9"/>
  <c r="L20" i="9"/>
  <c r="L23" i="9"/>
  <c r="L55" i="9"/>
  <c r="L26" i="9"/>
  <c r="L13" i="9"/>
  <c r="L29" i="9"/>
  <c r="L45" i="9"/>
  <c r="L16" i="9"/>
  <c r="L32" i="9"/>
  <c r="L48" i="9"/>
  <c r="L19" i="9"/>
  <c r="L38" i="9"/>
  <c r="L25" i="9"/>
  <c r="L41" i="9"/>
  <c r="L44" i="9"/>
  <c r="L15" i="9"/>
  <c r="L47" i="9"/>
  <c r="C64" i="9"/>
  <c r="G12" i="92" s="1"/>
  <c r="I12" i="92" s="1"/>
  <c r="C67" i="9"/>
  <c r="Q18" i="45"/>
  <c r="O18" i="45"/>
  <c r="J18" i="45"/>
  <c r="N17" i="44"/>
  <c r="L23" i="126"/>
  <c r="L12" i="9"/>
  <c r="H18" i="47"/>
  <c r="J18" i="47" s="1"/>
  <c r="T12" i="9"/>
  <c r="V12" i="9" s="1"/>
  <c r="W12" i="9" s="1"/>
  <c r="T13" i="9"/>
  <c r="V13" i="9" s="1"/>
  <c r="W13" i="9" s="1"/>
  <c r="T14" i="9"/>
  <c r="V14" i="9" s="1"/>
  <c r="W14" i="9" s="1"/>
  <c r="T15" i="9"/>
  <c r="V15" i="9" s="1"/>
  <c r="W15" i="9" s="1"/>
  <c r="T16" i="9"/>
  <c r="V16" i="9" s="1"/>
  <c r="W16" i="9" s="1"/>
  <c r="T17" i="9"/>
  <c r="V17" i="9" s="1"/>
  <c r="W17" i="9" s="1"/>
  <c r="T18" i="9"/>
  <c r="V18" i="9" s="1"/>
  <c r="W18" i="9" s="1"/>
  <c r="T19" i="9"/>
  <c r="V19" i="9" s="1"/>
  <c r="W19" i="9" s="1"/>
  <c r="T20" i="9"/>
  <c r="V20" i="9" s="1"/>
  <c r="W20" i="9" s="1"/>
  <c r="T21" i="9"/>
  <c r="V21" i="9" s="1"/>
  <c r="W21" i="9" s="1"/>
  <c r="T22" i="9"/>
  <c r="V22" i="9" s="1"/>
  <c r="W22" i="9" s="1"/>
  <c r="T23" i="9"/>
  <c r="V23" i="9" s="1"/>
  <c r="W23" i="9" s="1"/>
  <c r="T24" i="9"/>
  <c r="V24" i="9" s="1"/>
  <c r="W24" i="9" s="1"/>
  <c r="T25" i="9"/>
  <c r="V25" i="9" s="1"/>
  <c r="W25" i="9" s="1"/>
  <c r="T26" i="9"/>
  <c r="V26" i="9" s="1"/>
  <c r="W26" i="9" s="1"/>
  <c r="T27" i="9"/>
  <c r="V27" i="9" s="1"/>
  <c r="W27" i="9" s="1"/>
  <c r="T28" i="9"/>
  <c r="V28" i="9" s="1"/>
  <c r="W28" i="9" s="1"/>
  <c r="T29" i="9"/>
  <c r="V29" i="9" s="1"/>
  <c r="W29" i="9" s="1"/>
  <c r="T30" i="9"/>
  <c r="V30" i="9" s="1"/>
  <c r="W30" i="9" s="1"/>
  <c r="T31" i="9"/>
  <c r="V31" i="9" s="1"/>
  <c r="W31" i="9" s="1"/>
  <c r="T32" i="9"/>
  <c r="V32" i="9" s="1"/>
  <c r="W32" i="9" s="1"/>
  <c r="T33" i="9"/>
  <c r="V33" i="9" s="1"/>
  <c r="W33" i="9" s="1"/>
  <c r="T34" i="9"/>
  <c r="V34" i="9" s="1"/>
  <c r="W34" i="9" s="1"/>
  <c r="T35" i="9"/>
  <c r="V35" i="9" s="1"/>
  <c r="W35" i="9" s="1"/>
  <c r="T36" i="9"/>
  <c r="V36" i="9" s="1"/>
  <c r="W36" i="9" s="1"/>
  <c r="T37" i="9"/>
  <c r="V37" i="9" s="1"/>
  <c r="W37" i="9" s="1"/>
  <c r="T38" i="9"/>
  <c r="V38" i="9" s="1"/>
  <c r="W38" i="9" s="1"/>
  <c r="T39" i="9"/>
  <c r="V39" i="9" s="1"/>
  <c r="W39" i="9" s="1"/>
  <c r="T40" i="9"/>
  <c r="V40" i="9" s="1"/>
  <c r="W40" i="9" s="1"/>
  <c r="T41" i="9"/>
  <c r="V41" i="9" s="1"/>
  <c r="W41" i="9" s="1"/>
  <c r="T42" i="9"/>
  <c r="V42" i="9" s="1"/>
  <c r="W42" i="9" s="1"/>
  <c r="T43" i="9"/>
  <c r="V43" i="9" s="1"/>
  <c r="W43" i="9" s="1"/>
  <c r="T44" i="9"/>
  <c r="V44" i="9" s="1"/>
  <c r="W44" i="9" s="1"/>
  <c r="T45" i="9"/>
  <c r="V45" i="9" s="1"/>
  <c r="W45" i="9" s="1"/>
  <c r="T46" i="9"/>
  <c r="V46" i="9" s="1"/>
  <c r="W46" i="9" s="1"/>
  <c r="T47" i="9"/>
  <c r="V47" i="9" s="1"/>
  <c r="W47" i="9" s="1"/>
  <c r="T48" i="9"/>
  <c r="V48" i="9" s="1"/>
  <c r="W48" i="9" s="1"/>
  <c r="T49" i="9"/>
  <c r="V49" i="9" s="1"/>
  <c r="W49" i="9" s="1"/>
  <c r="T50" i="9"/>
  <c r="V50" i="9" s="1"/>
  <c r="W50" i="9" s="1"/>
  <c r="T51" i="9"/>
  <c r="V51" i="9" s="1"/>
  <c r="W51" i="9" s="1"/>
  <c r="T52" i="9"/>
  <c r="V52" i="9" s="1"/>
  <c r="W52" i="9" s="1"/>
  <c r="T53" i="9"/>
  <c r="V53" i="9" s="1"/>
  <c r="W53" i="9" s="1"/>
  <c r="T54" i="9"/>
  <c r="V54" i="9" s="1"/>
  <c r="W54" i="9" s="1"/>
  <c r="T55" i="9"/>
  <c r="V55" i="9" s="1"/>
  <c r="W55" i="9" s="1"/>
  <c r="C65" i="9"/>
  <c r="C66" i="9"/>
  <c r="E18" i="45"/>
  <c r="V15" i="38"/>
  <c r="W15" i="38" s="1"/>
  <c r="V12" i="38"/>
  <c r="W12" i="38" s="1"/>
  <c r="S20" i="38"/>
  <c r="D193" i="38"/>
  <c r="S17" i="38"/>
  <c r="V14" i="38"/>
  <c r="W14" i="38" s="1"/>
  <c r="V17" i="38"/>
  <c r="W17" i="38" s="1"/>
  <c r="D190" i="38"/>
  <c r="D191" i="38"/>
  <c r="V169" i="38"/>
  <c r="W169" i="38" s="1"/>
  <c r="D192" i="38"/>
  <c r="I39" i="109"/>
  <c r="I21" i="99"/>
  <c r="N21" i="99" s="1"/>
  <c r="I37" i="120"/>
  <c r="N37" i="120" s="1"/>
  <c r="M48" i="1"/>
  <c r="T48" i="1" s="1"/>
  <c r="C190" i="38"/>
  <c r="G41" i="92" s="1"/>
  <c r="E47" i="45"/>
  <c r="M184" i="38"/>
  <c r="K184" i="38"/>
  <c r="N46" i="44" s="1"/>
  <c r="R47" i="45"/>
  <c r="P47" i="45"/>
  <c r="L47" i="38"/>
  <c r="L55" i="38"/>
  <c r="L137" i="38"/>
  <c r="L39" i="38"/>
  <c r="L65" i="38"/>
  <c r="L124" i="38"/>
  <c r="L106" i="38"/>
  <c r="T170" i="38"/>
  <c r="V170" i="38" s="1"/>
  <c r="W170" i="38" s="1"/>
  <c r="L149" i="38"/>
  <c r="P46" i="44"/>
  <c r="T20" i="38"/>
  <c r="V20" i="38" s="1"/>
  <c r="W20" i="38" s="1"/>
  <c r="L41" i="38"/>
  <c r="L85" i="38"/>
  <c r="T168" i="38"/>
  <c r="V168" i="38" s="1"/>
  <c r="W168" i="38" s="1"/>
  <c r="L59" i="38"/>
  <c r="L108" i="38"/>
  <c r="L141" i="38"/>
  <c r="L77" i="38"/>
  <c r="T13" i="38"/>
  <c r="V13" i="38" s="1"/>
  <c r="W13" i="38" s="1"/>
  <c r="T16" i="38"/>
  <c r="V16" i="38" s="1"/>
  <c r="W16" i="38" s="1"/>
  <c r="L61" i="38"/>
  <c r="L133" i="38"/>
  <c r="L171" i="38"/>
  <c r="L181" i="38"/>
  <c r="T19" i="38"/>
  <c r="V19" i="38" s="1"/>
  <c r="W19" i="38" s="1"/>
  <c r="L170" i="38"/>
  <c r="L79" i="38"/>
  <c r="L97" i="38"/>
  <c r="L148" i="38"/>
  <c r="L40" i="38"/>
  <c r="L140" i="38"/>
  <c r="C191" i="38"/>
  <c r="H41" i="92" s="1"/>
  <c r="L117" i="38"/>
  <c r="L120" i="38"/>
  <c r="L63" i="38"/>
  <c r="L145" i="38"/>
  <c r="T18" i="38"/>
  <c r="V18" i="38" s="1"/>
  <c r="W18" i="38" s="1"/>
  <c r="L68" i="38"/>
  <c r="E47" i="47"/>
  <c r="M47" i="47" s="1"/>
  <c r="G12" i="38"/>
  <c r="G13" i="38"/>
  <c r="L13" i="38" s="1"/>
  <c r="G14" i="38"/>
  <c r="G15" i="38"/>
  <c r="G16" i="38"/>
  <c r="L16" i="38" s="1"/>
  <c r="G17" i="38"/>
  <c r="L17" i="38" s="1"/>
  <c r="G18" i="38"/>
  <c r="L18" i="38" s="1"/>
  <c r="G19" i="38"/>
  <c r="G20" i="38"/>
  <c r="J47" i="45"/>
  <c r="C192" i="38"/>
  <c r="L41" i="92" s="1"/>
  <c r="O47" i="45"/>
  <c r="C193" i="38"/>
  <c r="M41" i="92" s="1"/>
  <c r="V14" i="30"/>
  <c r="W14" i="30" s="1"/>
  <c r="S17" i="30"/>
  <c r="V15" i="30"/>
  <c r="W15" i="30" s="1"/>
  <c r="D33" i="30"/>
  <c r="V13" i="30"/>
  <c r="W13" i="30" s="1"/>
  <c r="S10" i="30"/>
  <c r="V10" i="30"/>
  <c r="W10" i="30" s="1"/>
  <c r="T12" i="30"/>
  <c r="V12" i="30" s="1"/>
  <c r="W12" i="30" s="1"/>
  <c r="L18" i="30"/>
  <c r="C33" i="30"/>
  <c r="H32" i="92" s="1"/>
  <c r="I20" i="91"/>
  <c r="N20" i="91" s="1"/>
  <c r="I19" i="125"/>
  <c r="I24" i="125" s="1"/>
  <c r="I33" i="109"/>
  <c r="N33" i="109" s="1"/>
  <c r="E39" i="47"/>
  <c r="M39" i="47" s="1"/>
  <c r="J17" i="30"/>
  <c r="L17" i="30" s="1"/>
  <c r="L14" i="30"/>
  <c r="J15" i="30"/>
  <c r="L15" i="30" s="1"/>
  <c r="T22" i="30"/>
  <c r="V22" i="30" s="1"/>
  <c r="W22" i="30" s="1"/>
  <c r="K26" i="30"/>
  <c r="I20" i="118"/>
  <c r="N20" i="118" s="1"/>
  <c r="J24" i="30"/>
  <c r="L24" i="30" s="1"/>
  <c r="D19" i="49"/>
  <c r="C32" i="30"/>
  <c r="C36" i="30" s="1"/>
  <c r="I52" i="110"/>
  <c r="N52" i="110" s="1"/>
  <c r="D13" i="56"/>
  <c r="M39" i="1"/>
  <c r="AH39" i="1" s="1"/>
  <c r="I51" i="99"/>
  <c r="N51" i="99" s="1"/>
  <c r="I41" i="117"/>
  <c r="N41" i="117" s="1"/>
  <c r="I19" i="115"/>
  <c r="N19" i="115" s="1"/>
  <c r="I31" i="120"/>
  <c r="K37" i="44"/>
  <c r="D39" i="45"/>
  <c r="O39" i="45"/>
  <c r="Q13" i="56"/>
  <c r="J19" i="49"/>
  <c r="Q39" i="45"/>
  <c r="O19" i="49"/>
  <c r="L10" i="30"/>
  <c r="S21" i="24"/>
  <c r="S20" i="24"/>
  <c r="D35" i="24"/>
  <c r="D36" i="24"/>
  <c r="D37" i="24"/>
  <c r="P13" i="49"/>
  <c r="R13" i="49"/>
  <c r="R33" i="45"/>
  <c r="P33" i="45"/>
  <c r="L17" i="24"/>
  <c r="L20" i="24"/>
  <c r="D15" i="55"/>
  <c r="L16" i="24"/>
  <c r="L19" i="24"/>
  <c r="E13" i="49"/>
  <c r="K13" i="49" s="1"/>
  <c r="L18" i="24"/>
  <c r="C38" i="24"/>
  <c r="M26" i="92" s="1"/>
  <c r="L21" i="24"/>
  <c r="C35" i="24"/>
  <c r="G26" i="92" s="1"/>
  <c r="K33" i="47"/>
  <c r="L12" i="24"/>
  <c r="O33" i="45"/>
  <c r="J33" i="45"/>
  <c r="Q33" i="45"/>
  <c r="O13" i="49"/>
  <c r="Q11" i="55"/>
  <c r="Q13" i="49"/>
  <c r="C36" i="24"/>
  <c r="H26" i="92" s="1"/>
  <c r="C37" i="24"/>
  <c r="L26" i="92" s="1"/>
  <c r="T27" i="24"/>
  <c r="V27" i="24" s="1"/>
  <c r="W27" i="24" s="1"/>
  <c r="J11" i="55"/>
  <c r="K11" i="55" s="1"/>
  <c r="E33" i="47"/>
  <c r="M33" i="47" s="1"/>
  <c r="E33" i="45"/>
  <c r="T12" i="24"/>
  <c r="V12" i="24" s="1"/>
  <c r="W12" i="24" s="1"/>
  <c r="T13" i="24"/>
  <c r="V13" i="24" s="1"/>
  <c r="W13" i="24" s="1"/>
  <c r="T14" i="24"/>
  <c r="V14" i="24" s="1"/>
  <c r="W14" i="24" s="1"/>
  <c r="T15" i="24"/>
  <c r="V15" i="24" s="1"/>
  <c r="W15" i="24" s="1"/>
  <c r="T16" i="24"/>
  <c r="V16" i="24" s="1"/>
  <c r="W16" i="24" s="1"/>
  <c r="T17" i="24"/>
  <c r="V17" i="24" s="1"/>
  <c r="W17" i="24" s="1"/>
  <c r="T18" i="24"/>
  <c r="V18" i="24" s="1"/>
  <c r="W18" i="24" s="1"/>
  <c r="T19" i="24"/>
  <c r="V19" i="24" s="1"/>
  <c r="W19" i="24" s="1"/>
  <c r="T20" i="24"/>
  <c r="V20" i="24" s="1"/>
  <c r="W20" i="24" s="1"/>
  <c r="T21" i="24"/>
  <c r="V21" i="24" s="1"/>
  <c r="W21" i="24" s="1"/>
  <c r="T22" i="24"/>
  <c r="V22" i="24" s="1"/>
  <c r="W22" i="24" s="1"/>
  <c r="T23" i="24"/>
  <c r="V23" i="24" s="1"/>
  <c r="W23" i="24" s="1"/>
  <c r="O11" i="55"/>
  <c r="S75" i="13"/>
  <c r="D87" i="13"/>
  <c r="S34" i="13"/>
  <c r="S37" i="13"/>
  <c r="S40" i="13"/>
  <c r="S46" i="13"/>
  <c r="S24" i="13"/>
  <c r="V26" i="13"/>
  <c r="W26" i="13" s="1"/>
  <c r="V44" i="13"/>
  <c r="W44" i="13" s="1"/>
  <c r="S20" i="13"/>
  <c r="S51" i="13"/>
  <c r="V22" i="13"/>
  <c r="W22" i="13" s="1"/>
  <c r="S23" i="13"/>
  <c r="V12" i="13"/>
  <c r="W12" i="13" s="1"/>
  <c r="S35" i="13"/>
  <c r="S19" i="13"/>
  <c r="S53" i="13"/>
  <c r="D84" i="13"/>
  <c r="D85" i="13"/>
  <c r="D86" i="13"/>
  <c r="V18" i="13"/>
  <c r="W18" i="13" s="1"/>
  <c r="V25" i="13"/>
  <c r="W25" i="13" s="1"/>
  <c r="V36" i="13"/>
  <c r="W36" i="13" s="1"/>
  <c r="V50" i="13"/>
  <c r="W50" i="13" s="1"/>
  <c r="V32" i="13"/>
  <c r="W32" i="13" s="1"/>
  <c r="V28" i="13"/>
  <c r="W28" i="13" s="1"/>
  <c r="V46" i="13"/>
  <c r="W46" i="13" s="1"/>
  <c r="V76" i="13"/>
  <c r="W76" i="13" s="1"/>
  <c r="V13" i="13"/>
  <c r="W13" i="13" s="1"/>
  <c r="V20" i="13"/>
  <c r="W20" i="13" s="1"/>
  <c r="V42" i="13"/>
  <c r="W42" i="13" s="1"/>
  <c r="V38" i="13"/>
  <c r="W38" i="13" s="1"/>
  <c r="D22" i="45"/>
  <c r="I22" i="45" s="1"/>
  <c r="T37" i="13"/>
  <c r="V37" i="13" s="1"/>
  <c r="W37" i="13" s="1"/>
  <c r="T41" i="13"/>
  <c r="V41" i="13" s="1"/>
  <c r="W41" i="13" s="1"/>
  <c r="T45" i="13"/>
  <c r="V45" i="13" s="1"/>
  <c r="W45" i="13" s="1"/>
  <c r="T49" i="13"/>
  <c r="V49" i="13" s="1"/>
  <c r="W49" i="13" s="1"/>
  <c r="T53" i="13"/>
  <c r="V53" i="13" s="1"/>
  <c r="W53" i="13" s="1"/>
  <c r="T57" i="13"/>
  <c r="V57" i="13" s="1"/>
  <c r="W57" i="13" s="1"/>
  <c r="I35" i="116"/>
  <c r="N35" i="116" s="1"/>
  <c r="L13" i="13"/>
  <c r="L41" i="13"/>
  <c r="L45" i="13"/>
  <c r="L53" i="13"/>
  <c r="L57" i="13"/>
  <c r="K21" i="44"/>
  <c r="I35" i="120"/>
  <c r="N35" i="120" s="1"/>
  <c r="N20" i="126"/>
  <c r="L12" i="13"/>
  <c r="L16" i="13"/>
  <c r="L20" i="13"/>
  <c r="L32" i="13"/>
  <c r="L36" i="13"/>
  <c r="L40" i="13"/>
  <c r="L44" i="13"/>
  <c r="L52" i="13"/>
  <c r="L64" i="13"/>
  <c r="L59" i="13"/>
  <c r="I33" i="99"/>
  <c r="N33" i="99" s="1"/>
  <c r="T15" i="13"/>
  <c r="V15" i="13" s="1"/>
  <c r="W15" i="13" s="1"/>
  <c r="T19" i="13"/>
  <c r="V19" i="13" s="1"/>
  <c r="W19" i="13" s="1"/>
  <c r="T23" i="13"/>
  <c r="V23" i="13" s="1"/>
  <c r="W23" i="13" s="1"/>
  <c r="T27" i="13"/>
  <c r="V27" i="13" s="1"/>
  <c r="W27" i="13" s="1"/>
  <c r="T31" i="13"/>
  <c r="V31" i="13" s="1"/>
  <c r="W31" i="13" s="1"/>
  <c r="T35" i="13"/>
  <c r="V35" i="13" s="1"/>
  <c r="W35" i="13" s="1"/>
  <c r="T39" i="13"/>
  <c r="V39" i="13" s="1"/>
  <c r="W39" i="13" s="1"/>
  <c r="T43" i="13"/>
  <c r="V43" i="13" s="1"/>
  <c r="W43" i="13" s="1"/>
  <c r="T47" i="13"/>
  <c r="V47" i="13" s="1"/>
  <c r="W47" i="13" s="1"/>
  <c r="T51" i="13"/>
  <c r="V51" i="13" s="1"/>
  <c r="W51" i="13" s="1"/>
  <c r="T55" i="13"/>
  <c r="V55" i="13" s="1"/>
  <c r="W55" i="13" s="1"/>
  <c r="C84" i="13"/>
  <c r="G16" i="92" s="1"/>
  <c r="L15" i="13"/>
  <c r="L19" i="13"/>
  <c r="L27" i="13"/>
  <c r="L31" i="13"/>
  <c r="L35" i="13"/>
  <c r="L47" i="13"/>
  <c r="L55" i="13"/>
  <c r="L61" i="13"/>
  <c r="C85" i="13"/>
  <c r="H16" i="92" s="1"/>
  <c r="D22" i="47"/>
  <c r="I22" i="47" s="1"/>
  <c r="I25" i="109"/>
  <c r="N25" i="109" s="1"/>
  <c r="I32" i="117"/>
  <c r="N32" i="117" s="1"/>
  <c r="I31" i="118"/>
  <c r="N31" i="118" s="1"/>
  <c r="K78" i="13"/>
  <c r="L20" i="126" s="1"/>
  <c r="C86" i="13"/>
  <c r="L16" i="92" s="1"/>
  <c r="J16" i="92" s="1"/>
  <c r="K16" i="92" s="1"/>
  <c r="M23" i="1"/>
  <c r="L14" i="13"/>
  <c r="L18" i="13"/>
  <c r="L22" i="13"/>
  <c r="L26" i="13"/>
  <c r="L30" i="13"/>
  <c r="L38" i="13"/>
  <c r="L46" i="13"/>
  <c r="L50" i="13"/>
  <c r="L54" i="13"/>
  <c r="L58" i="13"/>
  <c r="L65" i="13"/>
  <c r="K22" i="47"/>
  <c r="N21" i="44"/>
  <c r="J22" i="45"/>
  <c r="O22" i="45"/>
  <c r="S22" i="12"/>
  <c r="S42" i="12"/>
  <c r="S24" i="12"/>
  <c r="D59" i="12"/>
  <c r="S36" i="12"/>
  <c r="S41" i="12"/>
  <c r="S31" i="12"/>
  <c r="S13" i="12"/>
  <c r="S33" i="12"/>
  <c r="D58" i="12"/>
  <c r="S45" i="12"/>
  <c r="D56" i="12"/>
  <c r="S12" i="12"/>
  <c r="D57" i="12"/>
  <c r="R21" i="45"/>
  <c r="P21" i="45"/>
  <c r="L20" i="12"/>
  <c r="L26" i="12"/>
  <c r="L13" i="12"/>
  <c r="L29" i="12"/>
  <c r="L32" i="12"/>
  <c r="L25" i="12"/>
  <c r="L44" i="12"/>
  <c r="L47" i="12"/>
  <c r="L24" i="12"/>
  <c r="L40" i="12"/>
  <c r="L43" i="12"/>
  <c r="J22" i="1"/>
  <c r="E21" i="45"/>
  <c r="AD16" i="126"/>
  <c r="O21" i="45"/>
  <c r="Q21" i="45"/>
  <c r="J21" i="45"/>
  <c r="C58" i="12"/>
  <c r="L15" i="92" s="1"/>
  <c r="C59" i="12"/>
  <c r="M15" i="92" s="1"/>
  <c r="K21" i="47"/>
  <c r="T12" i="12"/>
  <c r="V12" i="12" s="1"/>
  <c r="W12" i="12" s="1"/>
  <c r="T13" i="12"/>
  <c r="V13" i="12" s="1"/>
  <c r="W13" i="12" s="1"/>
  <c r="T14" i="12"/>
  <c r="V14" i="12" s="1"/>
  <c r="W14" i="12" s="1"/>
  <c r="T15" i="12"/>
  <c r="V15" i="12" s="1"/>
  <c r="W15" i="12" s="1"/>
  <c r="T16" i="12"/>
  <c r="V16" i="12" s="1"/>
  <c r="W16" i="12" s="1"/>
  <c r="T17" i="12"/>
  <c r="V17" i="12" s="1"/>
  <c r="W17" i="12" s="1"/>
  <c r="T18" i="12"/>
  <c r="V18" i="12" s="1"/>
  <c r="W18" i="12" s="1"/>
  <c r="T19" i="12"/>
  <c r="V19" i="12" s="1"/>
  <c r="W19" i="12" s="1"/>
  <c r="T20" i="12"/>
  <c r="V20" i="12" s="1"/>
  <c r="W20" i="12" s="1"/>
  <c r="T21" i="12"/>
  <c r="V21" i="12" s="1"/>
  <c r="W21" i="12" s="1"/>
  <c r="T22" i="12"/>
  <c r="V22" i="12" s="1"/>
  <c r="W22" i="12" s="1"/>
  <c r="T23" i="12"/>
  <c r="V23" i="12" s="1"/>
  <c r="W23" i="12" s="1"/>
  <c r="T24" i="12"/>
  <c r="V24" i="12" s="1"/>
  <c r="W24" i="12" s="1"/>
  <c r="T25" i="12"/>
  <c r="V25" i="12" s="1"/>
  <c r="W25" i="12" s="1"/>
  <c r="T26" i="12"/>
  <c r="V26" i="12" s="1"/>
  <c r="W26" i="12" s="1"/>
  <c r="T27" i="12"/>
  <c r="V27" i="12" s="1"/>
  <c r="W27" i="12" s="1"/>
  <c r="T28" i="12"/>
  <c r="V28" i="12" s="1"/>
  <c r="W28" i="12" s="1"/>
  <c r="T29" i="12"/>
  <c r="V29" i="12" s="1"/>
  <c r="W29" i="12" s="1"/>
  <c r="T30" i="12"/>
  <c r="V30" i="12" s="1"/>
  <c r="W30" i="12" s="1"/>
  <c r="T31" i="12"/>
  <c r="V31" i="12" s="1"/>
  <c r="W31" i="12" s="1"/>
  <c r="T32" i="12"/>
  <c r="V32" i="12" s="1"/>
  <c r="W32" i="12" s="1"/>
  <c r="T33" i="12"/>
  <c r="V33" i="12" s="1"/>
  <c r="W33" i="12" s="1"/>
  <c r="T34" i="12"/>
  <c r="V34" i="12" s="1"/>
  <c r="W34" i="12" s="1"/>
  <c r="T35" i="12"/>
  <c r="V35" i="12" s="1"/>
  <c r="W35" i="12" s="1"/>
  <c r="T36" i="12"/>
  <c r="V36" i="12" s="1"/>
  <c r="W36" i="12" s="1"/>
  <c r="T37" i="12"/>
  <c r="V37" i="12" s="1"/>
  <c r="W37" i="12" s="1"/>
  <c r="T38" i="12"/>
  <c r="V38" i="12" s="1"/>
  <c r="W38" i="12" s="1"/>
  <c r="T39" i="12"/>
  <c r="V39" i="12" s="1"/>
  <c r="W39" i="12" s="1"/>
  <c r="T40" i="12"/>
  <c r="V40" i="12" s="1"/>
  <c r="W40" i="12" s="1"/>
  <c r="T41" i="12"/>
  <c r="V41" i="12" s="1"/>
  <c r="W41" i="12" s="1"/>
  <c r="T42" i="12"/>
  <c r="V42" i="12" s="1"/>
  <c r="W42" i="12" s="1"/>
  <c r="T43" i="12"/>
  <c r="V43" i="12" s="1"/>
  <c r="W43" i="12" s="1"/>
  <c r="T44" i="12"/>
  <c r="V44" i="12" s="1"/>
  <c r="W44" i="12" s="1"/>
  <c r="T45" i="12"/>
  <c r="V45" i="12" s="1"/>
  <c r="W45" i="12" s="1"/>
  <c r="T46" i="12"/>
  <c r="V46" i="12" s="1"/>
  <c r="W46" i="12" s="1"/>
  <c r="T47" i="12"/>
  <c r="V47" i="12" s="1"/>
  <c r="W47" i="12" s="1"/>
  <c r="T48" i="12"/>
  <c r="V48" i="12" s="1"/>
  <c r="W48" i="12" s="1"/>
  <c r="C56" i="12"/>
  <c r="C57" i="12"/>
  <c r="H15" i="92" s="1"/>
  <c r="V35" i="28"/>
  <c r="W35" i="28" s="1"/>
  <c r="S19" i="28"/>
  <c r="S41" i="28"/>
  <c r="V28" i="28"/>
  <c r="W28" i="28" s="1"/>
  <c r="S29" i="28"/>
  <c r="V31" i="28"/>
  <c r="W31" i="28" s="1"/>
  <c r="S21" i="28"/>
  <c r="S31" i="28"/>
  <c r="S34" i="28"/>
  <c r="V27" i="28"/>
  <c r="W27" i="28" s="1"/>
  <c r="V47" i="28"/>
  <c r="W47" i="28" s="1"/>
  <c r="V40" i="28"/>
  <c r="W40" i="28" s="1"/>
  <c r="V32" i="28"/>
  <c r="W32" i="28" s="1"/>
  <c r="D58" i="28"/>
  <c r="D59" i="28"/>
  <c r="D60" i="28"/>
  <c r="R37" i="45"/>
  <c r="P37" i="45"/>
  <c r="AH37" i="1"/>
  <c r="T49" i="28"/>
  <c r="V49" i="28" s="1"/>
  <c r="W49" i="28" s="1"/>
  <c r="L29" i="28"/>
  <c r="L33" i="28"/>
  <c r="L41" i="28"/>
  <c r="T14" i="28"/>
  <c r="V14" i="28" s="1"/>
  <c r="W14" i="28" s="1"/>
  <c r="T18" i="28"/>
  <c r="V18" i="28" s="1"/>
  <c r="W18" i="28" s="1"/>
  <c r="T22" i="28"/>
  <c r="V22" i="28" s="1"/>
  <c r="W22" i="28" s="1"/>
  <c r="T25" i="28"/>
  <c r="V25" i="28" s="1"/>
  <c r="W25" i="28" s="1"/>
  <c r="P13" i="55"/>
  <c r="E37" i="45"/>
  <c r="L14" i="28"/>
  <c r="L18" i="28"/>
  <c r="L25" i="28"/>
  <c r="L28" i="28"/>
  <c r="L32" i="28"/>
  <c r="L44" i="28"/>
  <c r="L48" i="28"/>
  <c r="T13" i="28"/>
  <c r="V13" i="28" s="1"/>
  <c r="W13" i="28" s="1"/>
  <c r="T17" i="28"/>
  <c r="V17" i="28" s="1"/>
  <c r="W17" i="28" s="1"/>
  <c r="T21" i="28"/>
  <c r="V21" i="28" s="1"/>
  <c r="W21" i="28" s="1"/>
  <c r="T24" i="28"/>
  <c r="V24" i="28" s="1"/>
  <c r="W24" i="28" s="1"/>
  <c r="L21" i="28"/>
  <c r="L24" i="28"/>
  <c r="L27" i="28"/>
  <c r="L31" i="28"/>
  <c r="L35" i="28"/>
  <c r="L39" i="28"/>
  <c r="L43" i="28"/>
  <c r="K52" i="28"/>
  <c r="N35" i="44" s="1"/>
  <c r="T12" i="28"/>
  <c r="V12" i="28" s="1"/>
  <c r="W12" i="28" s="1"/>
  <c r="T16" i="28"/>
  <c r="V16" i="28" s="1"/>
  <c r="W16" i="28" s="1"/>
  <c r="T20" i="28"/>
  <c r="V20" i="28" s="1"/>
  <c r="W20" i="28" s="1"/>
  <c r="T23" i="28"/>
  <c r="V23" i="28" s="1"/>
  <c r="W23" i="28" s="1"/>
  <c r="L12" i="28"/>
  <c r="L16" i="28"/>
  <c r="L20" i="28"/>
  <c r="L23" i="28"/>
  <c r="P17" i="49"/>
  <c r="C61" i="28"/>
  <c r="M30" i="92" s="1"/>
  <c r="T30" i="28"/>
  <c r="V30" i="28" s="1"/>
  <c r="W30" i="28" s="1"/>
  <c r="T34" i="28"/>
  <c r="V34" i="28" s="1"/>
  <c r="W34" i="28" s="1"/>
  <c r="T38" i="28"/>
  <c r="V38" i="28" s="1"/>
  <c r="W38" i="28" s="1"/>
  <c r="T42" i="28"/>
  <c r="V42" i="28" s="1"/>
  <c r="W42" i="28" s="1"/>
  <c r="T46" i="28"/>
  <c r="V46" i="28" s="1"/>
  <c r="W46" i="28" s="1"/>
  <c r="T50" i="28"/>
  <c r="V50" i="28" s="1"/>
  <c r="W50" i="28" s="1"/>
  <c r="L15" i="28"/>
  <c r="L30" i="28"/>
  <c r="L34" i="28"/>
  <c r="L38" i="28"/>
  <c r="L50" i="28"/>
  <c r="Q13" i="55"/>
  <c r="O13" i="55"/>
  <c r="J13" i="55"/>
  <c r="K37" i="47"/>
  <c r="E37" i="47"/>
  <c r="M37" i="47" s="1"/>
  <c r="J37" i="45"/>
  <c r="C58" i="28"/>
  <c r="O37" i="45"/>
  <c r="C59" i="28"/>
  <c r="H30" i="92" s="1"/>
  <c r="F33" i="128"/>
  <c r="V56" i="48"/>
  <c r="W56" i="48" s="1"/>
  <c r="V76" i="48"/>
  <c r="W76" i="48" s="1"/>
  <c r="V20" i="48"/>
  <c r="W20" i="48" s="1"/>
  <c r="D114" i="48"/>
  <c r="V66" i="48"/>
  <c r="W66" i="48" s="1"/>
  <c r="D115" i="48"/>
  <c r="V71" i="48"/>
  <c r="W71" i="48" s="1"/>
  <c r="V72" i="48"/>
  <c r="W72" i="48" s="1"/>
  <c r="V86" i="48"/>
  <c r="W86" i="48" s="1"/>
  <c r="V16" i="48"/>
  <c r="W16" i="48" s="1"/>
  <c r="V39" i="48"/>
  <c r="W39" i="48" s="1"/>
  <c r="D112" i="48"/>
  <c r="D113" i="48"/>
  <c r="V12" i="48"/>
  <c r="W12" i="48" s="1"/>
  <c r="V48" i="48"/>
  <c r="W48" i="48" s="1"/>
  <c r="V62" i="48"/>
  <c r="W62" i="48" s="1"/>
  <c r="V69" i="48"/>
  <c r="W69" i="48" s="1"/>
  <c r="V77" i="48"/>
  <c r="W77" i="48" s="1"/>
  <c r="V18" i="48"/>
  <c r="W18" i="48" s="1"/>
  <c r="V78" i="48"/>
  <c r="W78" i="48" s="1"/>
  <c r="V19" i="48"/>
  <c r="W19" i="48" s="1"/>
  <c r="V42" i="48"/>
  <c r="W42" i="48" s="1"/>
  <c r="V44" i="48"/>
  <c r="W44" i="48" s="1"/>
  <c r="V70" i="48"/>
  <c r="W70" i="48" s="1"/>
  <c r="V99" i="48"/>
  <c r="W99" i="48" s="1"/>
  <c r="V79" i="48"/>
  <c r="W79" i="48" s="1"/>
  <c r="V81" i="48"/>
  <c r="W81" i="48" s="1"/>
  <c r="N10" i="44"/>
  <c r="L28" i="126"/>
  <c r="C113" i="48"/>
  <c r="F5" i="92" s="1"/>
  <c r="F45" i="92" s="1"/>
  <c r="C52" i="92" s="1"/>
  <c r="C114" i="48"/>
  <c r="G5" i="92" s="1"/>
  <c r="T13" i="48"/>
  <c r="V13" i="48" s="1"/>
  <c r="W13" i="48" s="1"/>
  <c r="T41" i="48"/>
  <c r="V41" i="48" s="1"/>
  <c r="W41" i="48" s="1"/>
  <c r="T57" i="48"/>
  <c r="V57" i="48" s="1"/>
  <c r="W57" i="48" s="1"/>
  <c r="T73" i="48"/>
  <c r="V73" i="48" s="1"/>
  <c r="W73" i="48" s="1"/>
  <c r="T89" i="48"/>
  <c r="V89" i="48" s="1"/>
  <c r="W89" i="48" s="1"/>
  <c r="C115" i="48"/>
  <c r="H5" i="92" s="1"/>
  <c r="T26" i="48"/>
  <c r="V26" i="48" s="1"/>
  <c r="W26" i="48" s="1"/>
  <c r="T35" i="48"/>
  <c r="V35" i="48" s="1"/>
  <c r="W35" i="48" s="1"/>
  <c r="T51" i="48"/>
  <c r="V51" i="48" s="1"/>
  <c r="W51" i="48" s="1"/>
  <c r="T67" i="48"/>
  <c r="V67" i="48" s="1"/>
  <c r="W67" i="48" s="1"/>
  <c r="T100" i="48"/>
  <c r="V100" i="48" s="1"/>
  <c r="W100" i="48" s="1"/>
  <c r="C112" i="48"/>
  <c r="D54" i="17"/>
  <c r="V14" i="17"/>
  <c r="W14" i="17" s="1"/>
  <c r="V31" i="17"/>
  <c r="W31" i="17" s="1"/>
  <c r="D53" i="17"/>
  <c r="D55" i="17"/>
  <c r="V40" i="17"/>
  <c r="W40" i="17" s="1"/>
  <c r="V13" i="17"/>
  <c r="W13" i="17" s="1"/>
  <c r="V16" i="17"/>
  <c r="W16" i="17" s="1"/>
  <c r="V19" i="17"/>
  <c r="W19" i="17" s="1"/>
  <c r="V32" i="17"/>
  <c r="W32" i="17" s="1"/>
  <c r="V26" i="17"/>
  <c r="W26" i="17" s="1"/>
  <c r="V12" i="17"/>
  <c r="W12" i="17" s="1"/>
  <c r="V30" i="17"/>
  <c r="W30" i="17" s="1"/>
  <c r="V41" i="17"/>
  <c r="W41" i="17" s="1"/>
  <c r="V22" i="17"/>
  <c r="W22" i="17" s="1"/>
  <c r="V44" i="17"/>
  <c r="W44" i="17" s="1"/>
  <c r="V25" i="17"/>
  <c r="W25" i="17" s="1"/>
  <c r="V33" i="17"/>
  <c r="W33" i="17" s="1"/>
  <c r="V18" i="17"/>
  <c r="W18" i="17" s="1"/>
  <c r="V21" i="17"/>
  <c r="W21" i="17" s="1"/>
  <c r="D52" i="17"/>
  <c r="R26" i="45"/>
  <c r="P26" i="45"/>
  <c r="E26" i="47"/>
  <c r="M26" i="47" s="1"/>
  <c r="P25" i="44"/>
  <c r="L17" i="17"/>
  <c r="N17" i="125"/>
  <c r="J20" i="92"/>
  <c r="K20" i="92" s="1"/>
  <c r="K26" i="47"/>
  <c r="H26" i="45"/>
  <c r="F43" i="116"/>
  <c r="F43" i="120"/>
  <c r="C52" i="17"/>
  <c r="F36" i="99"/>
  <c r="F40" i="110"/>
  <c r="F36" i="117"/>
  <c r="C53" i="17"/>
  <c r="H20" i="92" s="1"/>
  <c r="K46" i="17"/>
  <c r="I27" i="1"/>
  <c r="F42" i="109"/>
  <c r="F43" i="115"/>
  <c r="F17" i="125"/>
  <c r="D26" i="22"/>
  <c r="O14" i="22"/>
  <c r="O18" i="22"/>
  <c r="O22" i="22"/>
  <c r="N48" i="99"/>
  <c r="AB22" i="126"/>
  <c r="D17" i="109"/>
  <c r="D32" i="116"/>
  <c r="N18" i="91"/>
  <c r="D29" i="44"/>
  <c r="D32" i="120"/>
  <c r="D32" i="115"/>
  <c r="D32" i="118"/>
  <c r="D47" i="110"/>
  <c r="D29" i="117"/>
  <c r="F31" i="1"/>
  <c r="J13" i="22"/>
  <c r="Q14" i="22"/>
  <c r="J17" i="22"/>
  <c r="Q18" i="22"/>
  <c r="J21" i="22"/>
  <c r="Q22" i="22"/>
  <c r="G12" i="22"/>
  <c r="G16" i="22"/>
  <c r="G20" i="22"/>
  <c r="G24" i="22"/>
  <c r="O13" i="22"/>
  <c r="S13" i="22" s="1"/>
  <c r="O17" i="22"/>
  <c r="S17" i="22" s="1"/>
  <c r="O21" i="22"/>
  <c r="S21" i="22" s="1"/>
  <c r="J12" i="22"/>
  <c r="J16" i="22"/>
  <c r="J20" i="22"/>
  <c r="J24" i="22"/>
  <c r="G15" i="22"/>
  <c r="G19" i="22"/>
  <c r="G23" i="22"/>
  <c r="O12" i="22"/>
  <c r="O16" i="22"/>
  <c r="S16" i="22" s="1"/>
  <c r="O20" i="22"/>
  <c r="S20" i="22" s="1"/>
  <c r="O24" i="22"/>
  <c r="S24" i="22" s="1"/>
  <c r="Q12" i="22"/>
  <c r="J15" i="22"/>
  <c r="J19" i="22"/>
  <c r="J23" i="22"/>
  <c r="G14" i="22"/>
  <c r="L14" i="22" s="1"/>
  <c r="G18" i="22"/>
  <c r="L18" i="22" s="1"/>
  <c r="G22" i="22"/>
  <c r="L22" i="22" s="1"/>
  <c r="O15" i="22"/>
  <c r="S15" i="22" s="1"/>
  <c r="O19" i="22"/>
  <c r="S19" i="22" s="1"/>
  <c r="O23" i="22"/>
  <c r="S23" i="22" s="1"/>
  <c r="G13" i="22"/>
  <c r="G17" i="22"/>
  <c r="G21" i="22"/>
  <c r="Q31" i="45"/>
  <c r="O31" i="45"/>
  <c r="J31" i="45"/>
  <c r="K31" i="45" s="1"/>
  <c r="J11" i="57"/>
  <c r="E31" i="47"/>
  <c r="M31" i="47" s="1"/>
  <c r="O11" i="57"/>
  <c r="Q11" i="57"/>
  <c r="H21" i="49"/>
  <c r="J21" i="49" s="1"/>
  <c r="J11" i="49"/>
  <c r="C32" i="22"/>
  <c r="C15" i="57"/>
  <c r="C33" i="22"/>
  <c r="H24" i="92" s="1"/>
  <c r="S17" i="8"/>
  <c r="S32" i="8"/>
  <c r="S39" i="8"/>
  <c r="V63" i="8"/>
  <c r="W63" i="8" s="1"/>
  <c r="S47" i="8"/>
  <c r="V57" i="8"/>
  <c r="W57" i="8" s="1"/>
  <c r="S27" i="8"/>
  <c r="S23" i="8"/>
  <c r="S38" i="8"/>
  <c r="V37" i="8"/>
  <c r="W37" i="8" s="1"/>
  <c r="S46" i="8"/>
  <c r="D81" i="8"/>
  <c r="V27" i="8"/>
  <c r="W27" i="8" s="1"/>
  <c r="V45" i="8"/>
  <c r="W45" i="8" s="1"/>
  <c r="S50" i="8"/>
  <c r="D78" i="8"/>
  <c r="V19" i="8"/>
  <c r="W19" i="8" s="1"/>
  <c r="S22" i="8"/>
  <c r="S58" i="8"/>
  <c r="V61" i="8"/>
  <c r="W61" i="8" s="1"/>
  <c r="S29" i="8"/>
  <c r="S65" i="8"/>
  <c r="V29" i="8"/>
  <c r="W29" i="8" s="1"/>
  <c r="V58" i="8"/>
  <c r="W58" i="8" s="1"/>
  <c r="V28" i="8"/>
  <c r="W28" i="8" s="1"/>
  <c r="S14" i="8"/>
  <c r="V15" i="8"/>
  <c r="W15" i="8" s="1"/>
  <c r="V21" i="8"/>
  <c r="W21" i="8" s="1"/>
  <c r="V59" i="8"/>
  <c r="W59" i="8" s="1"/>
  <c r="V33" i="8"/>
  <c r="W33" i="8" s="1"/>
  <c r="V13" i="8"/>
  <c r="W13" i="8" s="1"/>
  <c r="V64" i="8"/>
  <c r="W64" i="8" s="1"/>
  <c r="V23" i="8"/>
  <c r="W23" i="8" s="1"/>
  <c r="V43" i="8"/>
  <c r="W43" i="8" s="1"/>
  <c r="V32" i="8"/>
  <c r="W32" i="8" s="1"/>
  <c r="D79" i="8"/>
  <c r="D80" i="8"/>
  <c r="R17" i="45"/>
  <c r="P17" i="45"/>
  <c r="N16" i="44"/>
  <c r="L26" i="126"/>
  <c r="AD26" i="126" s="1"/>
  <c r="J24" i="8"/>
  <c r="L24" i="8" s="1"/>
  <c r="Z34" i="8"/>
  <c r="Z35" i="8"/>
  <c r="Z36" i="8"/>
  <c r="Z37" i="8"/>
  <c r="J65" i="8"/>
  <c r="L65" i="8" s="1"/>
  <c r="J66" i="8"/>
  <c r="J14" i="8"/>
  <c r="T17" i="8"/>
  <c r="V17" i="8" s="1"/>
  <c r="W17" i="8" s="1"/>
  <c r="T18" i="8"/>
  <c r="V18" i="8" s="1"/>
  <c r="W18" i="8" s="1"/>
  <c r="T20" i="8"/>
  <c r="V20" i="8" s="1"/>
  <c r="W20" i="8" s="1"/>
  <c r="Z21" i="8"/>
  <c r="Z31" i="8"/>
  <c r="Z32" i="8"/>
  <c r="Z33" i="8"/>
  <c r="J39" i="8"/>
  <c r="T47" i="8"/>
  <c r="V47" i="8" s="1"/>
  <c r="W47" i="8" s="1"/>
  <c r="T51" i="8"/>
  <c r="V51" i="8" s="1"/>
  <c r="W51" i="8" s="1"/>
  <c r="Z59" i="8"/>
  <c r="Z60" i="8"/>
  <c r="Z61" i="8"/>
  <c r="AG16" i="44"/>
  <c r="J23" i="8"/>
  <c r="L23" i="8" s="1"/>
  <c r="T48" i="8"/>
  <c r="V48" i="8" s="1"/>
  <c r="W48" i="8" s="1"/>
  <c r="T49" i="8"/>
  <c r="V49" i="8" s="1"/>
  <c r="W49" i="8" s="1"/>
  <c r="T52" i="8"/>
  <c r="V52" i="8" s="1"/>
  <c r="W52" i="8" s="1"/>
  <c r="T53" i="8"/>
  <c r="V53" i="8" s="1"/>
  <c r="W53" i="8" s="1"/>
  <c r="Z55" i="8"/>
  <c r="J63" i="8"/>
  <c r="J12" i="8"/>
  <c r="L12" i="8" s="1"/>
  <c r="J38" i="8"/>
  <c r="L59" i="8"/>
  <c r="J69" i="8"/>
  <c r="L31" i="8"/>
  <c r="J32" i="8"/>
  <c r="L32" i="8" s="1"/>
  <c r="J33" i="8"/>
  <c r="L33" i="8" s="1"/>
  <c r="J34" i="8"/>
  <c r="L34" i="8" s="1"/>
  <c r="T40" i="8"/>
  <c r="V40" i="8" s="1"/>
  <c r="W40" i="8" s="1"/>
  <c r="T41" i="8"/>
  <c r="V41" i="8" s="1"/>
  <c r="W41" i="8" s="1"/>
  <c r="T42" i="8"/>
  <c r="V42" i="8" s="1"/>
  <c r="W42" i="8" s="1"/>
  <c r="Z47" i="8"/>
  <c r="J55" i="8"/>
  <c r="L55" i="8" s="1"/>
  <c r="J59" i="8"/>
  <c r="J60" i="8"/>
  <c r="J61" i="8"/>
  <c r="L19" i="8"/>
  <c r="L18" i="8"/>
  <c r="J21" i="8"/>
  <c r="Z26" i="8"/>
  <c r="Z27" i="8"/>
  <c r="Z28" i="8"/>
  <c r="L47" i="8"/>
  <c r="L51" i="8"/>
  <c r="T16" i="8"/>
  <c r="V16" i="8" s="1"/>
  <c r="W16" i="8" s="1"/>
  <c r="Z25" i="8"/>
  <c r="L16" i="8"/>
  <c r="Z40" i="8"/>
  <c r="Z41" i="8"/>
  <c r="T12" i="8"/>
  <c r="V12" i="8" s="1"/>
  <c r="W12" i="8" s="1"/>
  <c r="L15" i="8"/>
  <c r="L26" i="8"/>
  <c r="L43" i="8"/>
  <c r="T24" i="8"/>
  <c r="V24" i="8" s="1"/>
  <c r="W24" i="8" s="1"/>
  <c r="L40" i="8"/>
  <c r="L41" i="8"/>
  <c r="L67" i="8"/>
  <c r="C81" i="8"/>
  <c r="M11" i="92" s="1"/>
  <c r="M17" i="47"/>
  <c r="K17" i="47"/>
  <c r="Q17" i="45"/>
  <c r="O17" i="45"/>
  <c r="J17" i="45"/>
  <c r="E17" i="45"/>
  <c r="G14" i="8"/>
  <c r="G22" i="8"/>
  <c r="L22" i="8" s="1"/>
  <c r="G30" i="8"/>
  <c r="L30" i="8" s="1"/>
  <c r="G38" i="8"/>
  <c r="G46" i="8"/>
  <c r="L46" i="8" s="1"/>
  <c r="G54" i="8"/>
  <c r="L54" i="8" s="1"/>
  <c r="G62" i="8"/>
  <c r="L62" i="8" s="1"/>
  <c r="Y68" i="8"/>
  <c r="G70" i="8"/>
  <c r="C79" i="8"/>
  <c r="H11" i="92" s="1"/>
  <c r="I11" i="92" s="1"/>
  <c r="C80" i="8"/>
  <c r="L11" i="92" s="1"/>
  <c r="T14" i="8"/>
  <c r="V14" i="8" s="1"/>
  <c r="W14" i="8" s="1"/>
  <c r="T22" i="8"/>
  <c r="V22" i="8" s="1"/>
  <c r="W22" i="8" s="1"/>
  <c r="T30" i="8"/>
  <c r="V30" i="8" s="1"/>
  <c r="W30" i="8" s="1"/>
  <c r="T38" i="8"/>
  <c r="V38" i="8" s="1"/>
  <c r="W38" i="8" s="1"/>
  <c r="T46" i="8"/>
  <c r="V46" i="8" s="1"/>
  <c r="W46" i="8" s="1"/>
  <c r="T54" i="8"/>
  <c r="V54" i="8" s="1"/>
  <c r="W54" i="8" s="1"/>
  <c r="T62" i="8"/>
  <c r="V62" i="8" s="1"/>
  <c r="W62" i="8" s="1"/>
  <c r="Y21" i="8"/>
  <c r="S24" i="7"/>
  <c r="S26" i="7"/>
  <c r="D55" i="7"/>
  <c r="S23" i="7"/>
  <c r="D58" i="7"/>
  <c r="S12" i="7"/>
  <c r="S35" i="7"/>
  <c r="V36" i="7"/>
  <c r="W36" i="7" s="1"/>
  <c r="D56" i="7"/>
  <c r="D57" i="7"/>
  <c r="K15" i="44"/>
  <c r="P15" i="44" s="1"/>
  <c r="I50" i="116"/>
  <c r="N50" i="116" s="1"/>
  <c r="I21" i="118"/>
  <c r="N21" i="118" s="1"/>
  <c r="I20" i="115"/>
  <c r="N20" i="115" s="1"/>
  <c r="D16" i="47"/>
  <c r="I16" i="47" s="1"/>
  <c r="I39" i="99"/>
  <c r="N39" i="99" s="1"/>
  <c r="I30" i="126"/>
  <c r="N30" i="126" s="1"/>
  <c r="D16" i="45"/>
  <c r="I16" i="45" s="1"/>
  <c r="R16" i="45" s="1"/>
  <c r="I20" i="109"/>
  <c r="N20" i="109" s="1"/>
  <c r="I19" i="117"/>
  <c r="N19" i="117" s="1"/>
  <c r="M17" i="1"/>
  <c r="T17" i="1" s="1"/>
  <c r="I50" i="120"/>
  <c r="N50" i="120" s="1"/>
  <c r="I37" i="110"/>
  <c r="N37" i="110" s="1"/>
  <c r="C72" i="7"/>
  <c r="L15" i="44"/>
  <c r="O15" i="44" s="1"/>
  <c r="J30" i="126"/>
  <c r="M30" i="126" s="1"/>
  <c r="T21" i="7"/>
  <c r="V21" i="7" s="1"/>
  <c r="W21" i="7" s="1"/>
  <c r="T20" i="7"/>
  <c r="V20" i="7" s="1"/>
  <c r="W20" i="7" s="1"/>
  <c r="T45" i="7"/>
  <c r="V45" i="7" s="1"/>
  <c r="W45" i="7" s="1"/>
  <c r="J19" i="117"/>
  <c r="T35" i="7"/>
  <c r="V35" i="7" s="1"/>
  <c r="W35" i="7" s="1"/>
  <c r="T29" i="7"/>
  <c r="V29" i="7" s="1"/>
  <c r="W29" i="7" s="1"/>
  <c r="T13" i="7"/>
  <c r="V13" i="7" s="1"/>
  <c r="W13" i="7" s="1"/>
  <c r="J50" i="120"/>
  <c r="J39" i="99"/>
  <c r="T43" i="7"/>
  <c r="V43" i="7" s="1"/>
  <c r="W43" i="7" s="1"/>
  <c r="P17" i="1"/>
  <c r="T19" i="7"/>
  <c r="V19" i="7" s="1"/>
  <c r="W19" i="7" s="1"/>
  <c r="J20" i="115"/>
  <c r="T27" i="7"/>
  <c r="V27" i="7" s="1"/>
  <c r="W27" i="7" s="1"/>
  <c r="J50" i="116"/>
  <c r="M49" i="7"/>
  <c r="J37" i="110"/>
  <c r="J20" i="109"/>
  <c r="J21" i="118"/>
  <c r="T14" i="7"/>
  <c r="V14" i="7" s="1"/>
  <c r="W14" i="7" s="1"/>
  <c r="T30" i="7"/>
  <c r="V30" i="7" s="1"/>
  <c r="W30" i="7" s="1"/>
  <c r="T17" i="7"/>
  <c r="V17" i="7" s="1"/>
  <c r="W17" i="7" s="1"/>
  <c r="T33" i="7"/>
  <c r="V33" i="7" s="1"/>
  <c r="W33" i="7" s="1"/>
  <c r="T23" i="7"/>
  <c r="V23" i="7" s="1"/>
  <c r="W23" i="7" s="1"/>
  <c r="T39" i="7"/>
  <c r="V39" i="7" s="1"/>
  <c r="W39" i="7" s="1"/>
  <c r="T12" i="7"/>
  <c r="V12" i="7" s="1"/>
  <c r="W12" i="7" s="1"/>
  <c r="T26" i="7"/>
  <c r="V26" i="7" s="1"/>
  <c r="W26" i="7" s="1"/>
  <c r="T42" i="7"/>
  <c r="V42" i="7" s="1"/>
  <c r="W42" i="7" s="1"/>
  <c r="T16" i="7"/>
  <c r="V16" i="7" s="1"/>
  <c r="W16" i="7" s="1"/>
  <c r="T32" i="7"/>
  <c r="V32" i="7" s="1"/>
  <c r="W32" i="7" s="1"/>
  <c r="T22" i="7"/>
  <c r="V22" i="7" s="1"/>
  <c r="W22" i="7" s="1"/>
  <c r="T38" i="7"/>
  <c r="V38" i="7" s="1"/>
  <c r="W38" i="7" s="1"/>
  <c r="T25" i="7"/>
  <c r="V25" i="7" s="1"/>
  <c r="W25" i="7" s="1"/>
  <c r="T41" i="7"/>
  <c r="V41" i="7" s="1"/>
  <c r="W41" i="7" s="1"/>
  <c r="T28" i="7"/>
  <c r="V28" i="7" s="1"/>
  <c r="W28" i="7" s="1"/>
  <c r="T44" i="7"/>
  <c r="V44" i="7" s="1"/>
  <c r="W44" i="7" s="1"/>
  <c r="K49" i="7"/>
  <c r="N15" i="44" s="1"/>
  <c r="T15" i="7"/>
  <c r="V15" i="7" s="1"/>
  <c r="W15" i="7" s="1"/>
  <c r="T31" i="7"/>
  <c r="V31" i="7" s="1"/>
  <c r="W31" i="7" s="1"/>
  <c r="T18" i="7"/>
  <c r="V18" i="7" s="1"/>
  <c r="W18" i="7" s="1"/>
  <c r="T34" i="7"/>
  <c r="V34" i="7" s="1"/>
  <c r="W34" i="7" s="1"/>
  <c r="T24" i="7"/>
  <c r="V24" i="7" s="1"/>
  <c r="W24" i="7" s="1"/>
  <c r="T40" i="7"/>
  <c r="V40" i="7" s="1"/>
  <c r="W40" i="7" s="1"/>
  <c r="C56" i="7"/>
  <c r="H10" i="92" s="1"/>
  <c r="C58" i="7"/>
  <c r="M10" i="92" s="1"/>
  <c r="C16" i="47"/>
  <c r="H16" i="47" s="1"/>
  <c r="F19" i="117"/>
  <c r="F50" i="120"/>
  <c r="F20" i="115"/>
  <c r="F37" i="110"/>
  <c r="F39" i="99"/>
  <c r="F20" i="109"/>
  <c r="I17" i="1"/>
  <c r="C16" i="45"/>
  <c r="F30" i="126"/>
  <c r="F33" i="126" s="1"/>
  <c r="F50" i="116"/>
  <c r="F21" i="118"/>
  <c r="C55" i="7"/>
  <c r="G12" i="7"/>
  <c r="G13" i="7"/>
  <c r="L13" i="7" s="1"/>
  <c r="G14" i="7"/>
  <c r="G15" i="7"/>
  <c r="L15" i="7" s="1"/>
  <c r="G16" i="7"/>
  <c r="L16" i="7" s="1"/>
  <c r="G17" i="7"/>
  <c r="G18" i="7"/>
  <c r="G19" i="7"/>
  <c r="L19" i="7" s="1"/>
  <c r="G20" i="7"/>
  <c r="L20" i="7" s="1"/>
  <c r="G21" i="7"/>
  <c r="L21" i="7" s="1"/>
  <c r="G22" i="7"/>
  <c r="L22" i="7" s="1"/>
  <c r="G23" i="7"/>
  <c r="L23" i="7" s="1"/>
  <c r="G24" i="7"/>
  <c r="L24" i="7" s="1"/>
  <c r="G25" i="7"/>
  <c r="L25" i="7" s="1"/>
  <c r="G26" i="7"/>
  <c r="G27" i="7"/>
  <c r="G28" i="7"/>
  <c r="L28" i="7" s="1"/>
  <c r="G29" i="7"/>
  <c r="L29" i="7" s="1"/>
  <c r="G30" i="7"/>
  <c r="G31" i="7"/>
  <c r="L31" i="7" s="1"/>
  <c r="G32" i="7"/>
  <c r="L32" i="7" s="1"/>
  <c r="G33" i="7"/>
  <c r="G34" i="7"/>
  <c r="L34" i="7" s="1"/>
  <c r="G35" i="7"/>
  <c r="G36" i="7"/>
  <c r="G37" i="7"/>
  <c r="L37" i="7" s="1"/>
  <c r="G38" i="7"/>
  <c r="G39" i="7"/>
  <c r="L39" i="7" s="1"/>
  <c r="G41" i="7"/>
  <c r="G42" i="7"/>
  <c r="G43" i="7"/>
  <c r="G44" i="7"/>
  <c r="G45" i="7"/>
  <c r="L45" i="7" s="1"/>
  <c r="C57" i="7"/>
  <c r="L10" i="92" s="1"/>
  <c r="D35" i="26"/>
  <c r="S20" i="26"/>
  <c r="S16" i="26"/>
  <c r="S19" i="26"/>
  <c r="V18" i="26"/>
  <c r="W18" i="26" s="1"/>
  <c r="D33" i="26"/>
  <c r="V17" i="26"/>
  <c r="W17" i="26" s="1"/>
  <c r="D34" i="26"/>
  <c r="D36" i="26"/>
  <c r="V19" i="26"/>
  <c r="W19" i="26" s="1"/>
  <c r="V15" i="26"/>
  <c r="W15" i="26" s="1"/>
  <c r="V16" i="26"/>
  <c r="W16" i="26" s="1"/>
  <c r="R15" i="49"/>
  <c r="P15" i="49"/>
  <c r="N33" i="44"/>
  <c r="L15" i="126"/>
  <c r="I13" i="57"/>
  <c r="J13" i="57" s="1"/>
  <c r="T35" i="1"/>
  <c r="L20" i="26"/>
  <c r="T12" i="26"/>
  <c r="V12" i="26" s="1"/>
  <c r="W12" i="26" s="1"/>
  <c r="J15" i="26"/>
  <c r="P35" i="45"/>
  <c r="L19" i="26"/>
  <c r="T22" i="26"/>
  <c r="V22" i="26" s="1"/>
  <c r="W22" i="26" s="1"/>
  <c r="AH35" i="1"/>
  <c r="C33" i="26"/>
  <c r="G28" i="92" s="1"/>
  <c r="L17" i="26"/>
  <c r="C34" i="26"/>
  <c r="H28" i="92" s="1"/>
  <c r="D15" i="57"/>
  <c r="L22" i="26"/>
  <c r="Q15" i="49"/>
  <c r="O15" i="49"/>
  <c r="J15" i="49"/>
  <c r="Q13" i="57"/>
  <c r="E15" i="49"/>
  <c r="J35" i="45"/>
  <c r="K35" i="45" s="1"/>
  <c r="O35" i="45"/>
  <c r="C35" i="26"/>
  <c r="L28" i="92" s="1"/>
  <c r="J28" i="92" s="1"/>
  <c r="K28" i="92" s="1"/>
  <c r="V32" i="37"/>
  <c r="W32" i="37" s="1"/>
  <c r="S35" i="37"/>
  <c r="S42" i="37"/>
  <c r="S18" i="37"/>
  <c r="S41" i="37"/>
  <c r="S31" i="37"/>
  <c r="V29" i="37"/>
  <c r="W29" i="37" s="1"/>
  <c r="S21" i="37"/>
  <c r="S28" i="37"/>
  <c r="S32" i="37"/>
  <c r="S39" i="37"/>
  <c r="S36" i="37"/>
  <c r="S43" i="37"/>
  <c r="S20" i="37"/>
  <c r="S30" i="37"/>
  <c r="V24" i="37"/>
  <c r="W24" i="37" s="1"/>
  <c r="V14" i="37"/>
  <c r="W14" i="37" s="1"/>
  <c r="S22" i="37"/>
  <c r="D175" i="37"/>
  <c r="S44" i="37"/>
  <c r="D172" i="37"/>
  <c r="D173" i="37"/>
  <c r="D174" i="37"/>
  <c r="V15" i="37"/>
  <c r="W15" i="37" s="1"/>
  <c r="V20" i="37"/>
  <c r="W20" i="37" s="1"/>
  <c r="V28" i="37"/>
  <c r="W28" i="37" s="1"/>
  <c r="T31" i="37"/>
  <c r="V31" i="37" s="1"/>
  <c r="W31" i="37" s="1"/>
  <c r="C175" i="37"/>
  <c r="M40" i="92" s="1"/>
  <c r="M166" i="37"/>
  <c r="T26" i="37"/>
  <c r="V26" i="37" s="1"/>
  <c r="W26" i="37" s="1"/>
  <c r="T13" i="37"/>
  <c r="V13" i="37" s="1"/>
  <c r="W13" i="37" s="1"/>
  <c r="J46" i="45"/>
  <c r="G29" i="37"/>
  <c r="L29" i="37" s="1"/>
  <c r="Q46" i="45"/>
  <c r="G14" i="37"/>
  <c r="L14" i="37" s="1"/>
  <c r="T30" i="37"/>
  <c r="V30" i="37" s="1"/>
  <c r="W30" i="37" s="1"/>
  <c r="T18" i="37"/>
  <c r="V18" i="37" s="1"/>
  <c r="W18" i="37" s="1"/>
  <c r="G28" i="37"/>
  <c r="L28" i="37" s="1"/>
  <c r="L48" i="37"/>
  <c r="L76" i="37"/>
  <c r="L42" i="37"/>
  <c r="L74" i="37"/>
  <c r="E46" i="45"/>
  <c r="L85" i="37"/>
  <c r="L102" i="37"/>
  <c r="G16" i="37"/>
  <c r="L16" i="37" s="1"/>
  <c r="G20" i="37"/>
  <c r="L20" i="37" s="1"/>
  <c r="L63" i="37"/>
  <c r="L97" i="37"/>
  <c r="E46" i="47"/>
  <c r="M46" i="47" s="1"/>
  <c r="T22" i="37"/>
  <c r="V22" i="37" s="1"/>
  <c r="W22" i="37" s="1"/>
  <c r="G24" i="37"/>
  <c r="L58" i="37"/>
  <c r="L109" i="37"/>
  <c r="L121" i="37"/>
  <c r="L133" i="37"/>
  <c r="L145" i="37"/>
  <c r="L25" i="37"/>
  <c r="L68" i="37"/>
  <c r="L39" i="37"/>
  <c r="L87" i="37"/>
  <c r="L92" i="37"/>
  <c r="L157" i="37"/>
  <c r="G15" i="37"/>
  <c r="T17" i="37"/>
  <c r="V17" i="37" s="1"/>
  <c r="W17" i="37" s="1"/>
  <c r="G19" i="37"/>
  <c r="T21" i="37"/>
  <c r="V21" i="37" s="1"/>
  <c r="W21" i="37" s="1"/>
  <c r="L55" i="37"/>
  <c r="L77" i="37"/>
  <c r="L135" i="37"/>
  <c r="T12" i="37"/>
  <c r="V12" i="37" s="1"/>
  <c r="W12" i="37" s="1"/>
  <c r="L60" i="37"/>
  <c r="L67" i="37"/>
  <c r="L72" i="37"/>
  <c r="L89" i="37"/>
  <c r="T25" i="37"/>
  <c r="V25" i="37" s="1"/>
  <c r="W25" i="37" s="1"/>
  <c r="G27" i="37"/>
  <c r="G31" i="37"/>
  <c r="L31" i="37" s="1"/>
  <c r="T33" i="37"/>
  <c r="V33" i="37" s="1"/>
  <c r="W33" i="37" s="1"/>
  <c r="L79" i="37"/>
  <c r="L84" i="37"/>
  <c r="L113" i="37"/>
  <c r="L142" i="37"/>
  <c r="L23" i="37"/>
  <c r="L52" i="37"/>
  <c r="L103" i="37"/>
  <c r="L120" i="37"/>
  <c r="L132" i="37"/>
  <c r="K166" i="37"/>
  <c r="L29" i="126" s="1"/>
  <c r="L18" i="37"/>
  <c r="L44" i="37"/>
  <c r="L64" i="37"/>
  <c r="L91" i="37"/>
  <c r="L127" i="37"/>
  <c r="L22" i="37"/>
  <c r="L47" i="37"/>
  <c r="L122" i="37"/>
  <c r="L146" i="37"/>
  <c r="L26" i="37"/>
  <c r="L30" i="37"/>
  <c r="L54" i="37"/>
  <c r="L59" i="37"/>
  <c r="L105" i="37"/>
  <c r="L117" i="37"/>
  <c r="L129" i="37"/>
  <c r="L134" i="37"/>
  <c r="L37" i="37"/>
  <c r="L66" i="37"/>
  <c r="L83" i="37"/>
  <c r="L112" i="37"/>
  <c r="L153" i="37"/>
  <c r="L17" i="37"/>
  <c r="L40" i="37"/>
  <c r="L78" i="37"/>
  <c r="L148" i="37"/>
  <c r="L56" i="37"/>
  <c r="L73" i="37"/>
  <c r="L119" i="37"/>
  <c r="L136" i="37"/>
  <c r="L12" i="37"/>
  <c r="P46" i="45"/>
  <c r="T23" i="37"/>
  <c r="V23" i="37" s="1"/>
  <c r="W23" i="37" s="1"/>
  <c r="T34" i="37"/>
  <c r="V34" i="37" s="1"/>
  <c r="W34" i="37" s="1"/>
  <c r="T35" i="37"/>
  <c r="V35" i="37" s="1"/>
  <c r="W35" i="37" s="1"/>
  <c r="T36" i="37"/>
  <c r="V36" i="37" s="1"/>
  <c r="W36" i="37" s="1"/>
  <c r="T37" i="37"/>
  <c r="V37" i="37" s="1"/>
  <c r="W37" i="37" s="1"/>
  <c r="T38" i="37"/>
  <c r="V38" i="37" s="1"/>
  <c r="W38" i="37" s="1"/>
  <c r="T39" i="37"/>
  <c r="V39" i="37" s="1"/>
  <c r="W39" i="37" s="1"/>
  <c r="T40" i="37"/>
  <c r="V40" i="37" s="1"/>
  <c r="W40" i="37" s="1"/>
  <c r="T41" i="37"/>
  <c r="V41" i="37" s="1"/>
  <c r="W41" i="37" s="1"/>
  <c r="T42" i="37"/>
  <c r="V42" i="37" s="1"/>
  <c r="W42" i="37" s="1"/>
  <c r="T43" i="37"/>
  <c r="V43" i="37" s="1"/>
  <c r="W43" i="37" s="1"/>
  <c r="T44" i="37"/>
  <c r="V44" i="37" s="1"/>
  <c r="W44" i="37" s="1"/>
  <c r="T45" i="37"/>
  <c r="V45" i="37" s="1"/>
  <c r="W45" i="37" s="1"/>
  <c r="T46" i="37"/>
  <c r="V46" i="37" s="1"/>
  <c r="W46" i="37" s="1"/>
  <c r="O47" i="1"/>
  <c r="AH47" i="1"/>
  <c r="AB29" i="126"/>
  <c r="C172" i="37"/>
  <c r="C173" i="37"/>
  <c r="H40" i="92" s="1"/>
  <c r="C174" i="37"/>
  <c r="L40" i="92" s="1"/>
  <c r="D40" i="27"/>
  <c r="V16" i="27"/>
  <c r="W16" i="27" s="1"/>
  <c r="V19" i="27"/>
  <c r="W19" i="27" s="1"/>
  <c r="S27" i="27"/>
  <c r="V12" i="27"/>
  <c r="W12" i="27" s="1"/>
  <c r="V15" i="27"/>
  <c r="W15" i="27" s="1"/>
  <c r="S17" i="27"/>
  <c r="D38" i="27"/>
  <c r="S20" i="27"/>
  <c r="V20" i="27"/>
  <c r="W20" i="27" s="1"/>
  <c r="D37" i="27"/>
  <c r="D39" i="27"/>
  <c r="S12" i="27"/>
  <c r="V17" i="27"/>
  <c r="W17" i="27" s="1"/>
  <c r="V26" i="27"/>
  <c r="W26" i="27" s="1"/>
  <c r="V24" i="27"/>
  <c r="W24" i="27" s="1"/>
  <c r="I24" i="116"/>
  <c r="N24" i="116" s="1"/>
  <c r="I30" i="118"/>
  <c r="N30" i="118" s="1"/>
  <c r="T29" i="27"/>
  <c r="V29" i="27" s="1"/>
  <c r="W29" i="27" s="1"/>
  <c r="I12" i="55"/>
  <c r="I10" i="124"/>
  <c r="J18" i="55"/>
  <c r="I13" i="117"/>
  <c r="N13" i="117" s="1"/>
  <c r="J13" i="27"/>
  <c r="L13" i="27" s="1"/>
  <c r="J17" i="27"/>
  <c r="L17" i="27" s="1"/>
  <c r="J21" i="27"/>
  <c r="L21" i="27" s="1"/>
  <c r="J25" i="27"/>
  <c r="L25" i="27" s="1"/>
  <c r="I24" i="120"/>
  <c r="N24" i="120" s="1"/>
  <c r="I46" i="99"/>
  <c r="N46" i="99" s="1"/>
  <c r="L16" i="27"/>
  <c r="D36" i="45"/>
  <c r="I36" i="45" s="1"/>
  <c r="M36" i="1"/>
  <c r="D16" i="49"/>
  <c r="K34" i="44"/>
  <c r="C40" i="27"/>
  <c r="M29" i="92" s="1"/>
  <c r="I17" i="91"/>
  <c r="L19" i="27"/>
  <c r="L23" i="27"/>
  <c r="L27" i="27"/>
  <c r="I46" i="110"/>
  <c r="N46" i="110" s="1"/>
  <c r="I14" i="109"/>
  <c r="N14" i="109" s="1"/>
  <c r="I30" i="115"/>
  <c r="N30" i="115" s="1"/>
  <c r="L12" i="27"/>
  <c r="J15" i="55"/>
  <c r="F14" i="109"/>
  <c r="F30" i="115"/>
  <c r="C36" i="45"/>
  <c r="F46" i="99"/>
  <c r="F13" i="117"/>
  <c r="C36" i="47"/>
  <c r="F24" i="120"/>
  <c r="C16" i="49"/>
  <c r="F24" i="116"/>
  <c r="C37" i="27"/>
  <c r="I36" i="1"/>
  <c r="F46" i="110"/>
  <c r="C38" i="27"/>
  <c r="H29" i="92" s="1"/>
  <c r="K31" i="27"/>
  <c r="F17" i="91"/>
  <c r="F22" i="91" s="1"/>
  <c r="C39" i="27"/>
  <c r="L29" i="92" s="1"/>
  <c r="C12" i="55"/>
  <c r="F30" i="118"/>
  <c r="D64" i="100"/>
  <c r="V32" i="100"/>
  <c r="W32" i="100" s="1"/>
  <c r="V35" i="100"/>
  <c r="W35" i="100" s="1"/>
  <c r="V12" i="100"/>
  <c r="W12" i="100" s="1"/>
  <c r="V15" i="100"/>
  <c r="W15" i="100" s="1"/>
  <c r="V16" i="100"/>
  <c r="W16" i="100" s="1"/>
  <c r="V19" i="100"/>
  <c r="W19" i="100" s="1"/>
  <c r="D61" i="100"/>
  <c r="D62" i="100"/>
  <c r="V28" i="100"/>
  <c r="W28" i="100" s="1"/>
  <c r="D63" i="100"/>
  <c r="V20" i="100"/>
  <c r="W20" i="100" s="1"/>
  <c r="V31" i="100"/>
  <c r="W31" i="100" s="1"/>
  <c r="T21" i="100"/>
  <c r="V21" i="100" s="1"/>
  <c r="W21" i="100" s="1"/>
  <c r="T26" i="100"/>
  <c r="V26" i="100" s="1"/>
  <c r="W26" i="100" s="1"/>
  <c r="C64" i="100"/>
  <c r="M38" i="92" s="1"/>
  <c r="O45" i="1"/>
  <c r="T25" i="100"/>
  <c r="V25" i="100" s="1"/>
  <c r="W25" i="100" s="1"/>
  <c r="K55" i="100"/>
  <c r="L10" i="126" s="1"/>
  <c r="T24" i="100"/>
  <c r="V24" i="100" s="1"/>
  <c r="W24" i="100" s="1"/>
  <c r="T13" i="100"/>
  <c r="V13" i="100" s="1"/>
  <c r="W13" i="100" s="1"/>
  <c r="T29" i="100"/>
  <c r="V29" i="100" s="1"/>
  <c r="W29" i="100" s="1"/>
  <c r="T53" i="100"/>
  <c r="V53" i="100" s="1"/>
  <c r="W53" i="100" s="1"/>
  <c r="T18" i="100"/>
  <c r="V18" i="100" s="1"/>
  <c r="W18" i="100" s="1"/>
  <c r="T34" i="100"/>
  <c r="V34" i="100" s="1"/>
  <c r="W34" i="100" s="1"/>
  <c r="T17" i="100"/>
  <c r="V17" i="100" s="1"/>
  <c r="W17" i="100" s="1"/>
  <c r="T33" i="100"/>
  <c r="V33" i="100" s="1"/>
  <c r="W33" i="100" s="1"/>
  <c r="T22" i="100"/>
  <c r="V22" i="100" s="1"/>
  <c r="W22" i="100" s="1"/>
  <c r="T27" i="100"/>
  <c r="V27" i="100" s="1"/>
  <c r="W27" i="100" s="1"/>
  <c r="C62" i="100"/>
  <c r="H38" i="92" s="1"/>
  <c r="C63" i="100"/>
  <c r="L38" i="92" s="1"/>
  <c r="J38" i="92" s="1"/>
  <c r="K38" i="92" s="1"/>
  <c r="J45" i="1"/>
  <c r="D199" i="39"/>
  <c r="S184" i="39"/>
  <c r="V188" i="39"/>
  <c r="W188" i="39" s="1"/>
  <c r="D196" i="39"/>
  <c r="D197" i="39"/>
  <c r="D198" i="39"/>
  <c r="V175" i="39"/>
  <c r="W175" i="39" s="1"/>
  <c r="S12" i="39"/>
  <c r="V15" i="39"/>
  <c r="W15" i="39" s="1"/>
  <c r="V13" i="39"/>
  <c r="W13" i="39" s="1"/>
  <c r="V179" i="39"/>
  <c r="W179" i="39" s="1"/>
  <c r="T49" i="1"/>
  <c r="N35" i="99"/>
  <c r="AB11" i="126"/>
  <c r="N39" i="120"/>
  <c r="R48" i="45"/>
  <c r="P48" i="45"/>
  <c r="C198" i="39"/>
  <c r="L42" i="92" s="1"/>
  <c r="L135" i="39"/>
  <c r="L153" i="39"/>
  <c r="J12" i="39"/>
  <c r="L180" i="39"/>
  <c r="L144" i="39"/>
  <c r="L166" i="39"/>
  <c r="L83" i="39"/>
  <c r="L88" i="39"/>
  <c r="L19" i="39"/>
  <c r="L98" i="39"/>
  <c r="L108" i="39"/>
  <c r="C199" i="39"/>
  <c r="M42" i="92" s="1"/>
  <c r="E48" i="45"/>
  <c r="E48" i="47"/>
  <c r="M48" i="47" s="1"/>
  <c r="C197" i="39"/>
  <c r="H42" i="92" s="1"/>
  <c r="G28" i="128"/>
  <c r="J41" i="48" l="1"/>
  <c r="G41" i="48"/>
  <c r="Q41" i="48"/>
  <c r="O41" i="48"/>
  <c r="O84" i="48"/>
  <c r="Q84" i="48"/>
  <c r="G84" i="48"/>
  <c r="J84" i="48"/>
  <c r="L84" i="48" s="1"/>
  <c r="Q61" i="48"/>
  <c r="G61" i="48"/>
  <c r="J61" i="48"/>
  <c r="O61" i="48"/>
  <c r="J39" i="48"/>
  <c r="Q39" i="48"/>
  <c r="G39" i="48"/>
  <c r="O39" i="48"/>
  <c r="O93" i="48"/>
  <c r="Q93" i="48"/>
  <c r="G93" i="48"/>
  <c r="J93" i="48"/>
  <c r="L93" i="48" s="1"/>
  <c r="O50" i="48"/>
  <c r="Q50" i="48"/>
  <c r="J50" i="48"/>
  <c r="G50" i="48"/>
  <c r="O19" i="48"/>
  <c r="J19" i="48"/>
  <c r="G19" i="48"/>
  <c r="Q19" i="48"/>
  <c r="O46" i="48"/>
  <c r="Q46" i="48"/>
  <c r="J46" i="48"/>
  <c r="G46" i="48"/>
  <c r="O83" i="48"/>
  <c r="Q83" i="48"/>
  <c r="J83" i="48"/>
  <c r="G83" i="48"/>
  <c r="O21" i="48"/>
  <c r="Q21" i="48"/>
  <c r="G21" i="48"/>
  <c r="J21" i="48"/>
  <c r="L21" i="48" s="1"/>
  <c r="O56" i="48"/>
  <c r="Q56" i="48"/>
  <c r="J56" i="48"/>
  <c r="G56" i="48"/>
  <c r="J49" i="48"/>
  <c r="G49" i="48"/>
  <c r="O49" i="48"/>
  <c r="Q49" i="48"/>
  <c r="S49" i="48" s="1"/>
  <c r="J63" i="48"/>
  <c r="Q63" i="48"/>
  <c r="G63" i="48"/>
  <c r="O63" i="48"/>
  <c r="O101" i="48"/>
  <c r="Q101" i="48"/>
  <c r="G101" i="48"/>
  <c r="J101" i="48"/>
  <c r="L101" i="48" s="1"/>
  <c r="O58" i="48"/>
  <c r="Q58" i="48"/>
  <c r="J58" i="48"/>
  <c r="G58" i="48"/>
  <c r="O27" i="48"/>
  <c r="G27" i="48"/>
  <c r="Q27" i="48"/>
  <c r="J27" i="48"/>
  <c r="L27" i="48" s="1"/>
  <c r="Q29" i="48"/>
  <c r="G29" i="48"/>
  <c r="J29" i="48"/>
  <c r="L29" i="48" s="1"/>
  <c r="O29" i="48"/>
  <c r="O22" i="48"/>
  <c r="Q22" i="48"/>
  <c r="J22" i="48"/>
  <c r="G22" i="48"/>
  <c r="J79" i="48"/>
  <c r="Q79" i="48"/>
  <c r="G79" i="48"/>
  <c r="O79" i="48"/>
  <c r="O60" i="48"/>
  <c r="Q60" i="48"/>
  <c r="J60" i="48"/>
  <c r="G60" i="48"/>
  <c r="Q31" i="48"/>
  <c r="O31" i="48"/>
  <c r="G31" i="48"/>
  <c r="J31" i="48"/>
  <c r="L31" i="48" s="1"/>
  <c r="O102" i="48"/>
  <c r="Q102" i="48"/>
  <c r="J102" i="48"/>
  <c r="G102" i="48"/>
  <c r="J42" i="48"/>
  <c r="O42" i="48"/>
  <c r="Q42" i="48"/>
  <c r="G42" i="48"/>
  <c r="O98" i="48"/>
  <c r="Q98" i="48"/>
  <c r="G98" i="48"/>
  <c r="J98" i="48"/>
  <c r="L98" i="48" s="1"/>
  <c r="Q38" i="48"/>
  <c r="O38" i="48"/>
  <c r="G38" i="48"/>
  <c r="J38" i="48"/>
  <c r="L38" i="48" s="1"/>
  <c r="O75" i="48"/>
  <c r="Q75" i="48"/>
  <c r="S75" i="48" s="1"/>
  <c r="J75" i="48"/>
  <c r="G75" i="48"/>
  <c r="Q15" i="48"/>
  <c r="G15" i="48"/>
  <c r="J15" i="48"/>
  <c r="O15" i="48"/>
  <c r="O48" i="48"/>
  <c r="Q48" i="48"/>
  <c r="J48" i="48"/>
  <c r="G48" i="48"/>
  <c r="J89" i="48"/>
  <c r="G89" i="48"/>
  <c r="Q89" i="48"/>
  <c r="O89" i="48"/>
  <c r="Q23" i="48"/>
  <c r="J23" i="48"/>
  <c r="O23" i="48"/>
  <c r="G23" i="48"/>
  <c r="Q77" i="48"/>
  <c r="J77" i="48"/>
  <c r="O77" i="48"/>
  <c r="G77" i="48"/>
  <c r="Q55" i="48"/>
  <c r="G55" i="48"/>
  <c r="O55" i="48"/>
  <c r="J55" i="48"/>
  <c r="L55" i="48" s="1"/>
  <c r="Q104" i="48"/>
  <c r="O104" i="48"/>
  <c r="G104" i="48"/>
  <c r="J104" i="48"/>
  <c r="L104" i="48" s="1"/>
  <c r="O94" i="48"/>
  <c r="Q94" i="48"/>
  <c r="G94" i="48"/>
  <c r="J94" i="48"/>
  <c r="L94" i="48" s="1"/>
  <c r="O34" i="48"/>
  <c r="Q34" i="48"/>
  <c r="J34" i="48"/>
  <c r="G34" i="48"/>
  <c r="O92" i="48"/>
  <c r="Q92" i="48"/>
  <c r="G92" i="48"/>
  <c r="J92" i="48"/>
  <c r="O30" i="48"/>
  <c r="Q30" i="48"/>
  <c r="G30" i="48"/>
  <c r="J30" i="48"/>
  <c r="L30" i="48" s="1"/>
  <c r="O67" i="48"/>
  <c r="Q67" i="48"/>
  <c r="J67" i="48"/>
  <c r="G67" i="48"/>
  <c r="O13" i="48"/>
  <c r="J13" i="48"/>
  <c r="Q13" i="48"/>
  <c r="G13" i="48"/>
  <c r="O40" i="48"/>
  <c r="Q40" i="48"/>
  <c r="J40" i="48"/>
  <c r="G40" i="48"/>
  <c r="J81" i="48"/>
  <c r="G81" i="48"/>
  <c r="O81" i="48"/>
  <c r="Q81" i="48"/>
  <c r="Q17" i="48"/>
  <c r="G17" i="48"/>
  <c r="O17" i="48"/>
  <c r="J17" i="48"/>
  <c r="L17" i="48" s="1"/>
  <c r="O76" i="48"/>
  <c r="Q76" i="48"/>
  <c r="G76" i="48"/>
  <c r="J76" i="48"/>
  <c r="L76" i="48" s="1"/>
  <c r="Q53" i="48"/>
  <c r="J53" i="48"/>
  <c r="O53" i="48"/>
  <c r="G53" i="48"/>
  <c r="Q99" i="48"/>
  <c r="O99" i="48"/>
  <c r="G99" i="48"/>
  <c r="J99" i="48"/>
  <c r="L99" i="48" s="1"/>
  <c r="O90" i="48"/>
  <c r="Q90" i="48"/>
  <c r="J90" i="48"/>
  <c r="G90" i="48"/>
  <c r="O28" i="48"/>
  <c r="Q28" i="48"/>
  <c r="G28" i="48"/>
  <c r="J28" i="48"/>
  <c r="L28" i="48" s="1"/>
  <c r="O86" i="48"/>
  <c r="Q86" i="48"/>
  <c r="G86" i="48"/>
  <c r="J86" i="48"/>
  <c r="L86" i="48" s="1"/>
  <c r="O24" i="48"/>
  <c r="Q24" i="48"/>
  <c r="G24" i="48"/>
  <c r="J24" i="48"/>
  <c r="L24" i="48" s="1"/>
  <c r="O59" i="48"/>
  <c r="Q59" i="48"/>
  <c r="J59" i="48"/>
  <c r="G59" i="48"/>
  <c r="O100" i="48"/>
  <c r="Q100" i="48"/>
  <c r="J100" i="48"/>
  <c r="G100" i="48"/>
  <c r="O32" i="48"/>
  <c r="Q32" i="48"/>
  <c r="J32" i="48"/>
  <c r="G32" i="48"/>
  <c r="O44" i="48"/>
  <c r="Q44" i="48"/>
  <c r="J44" i="48"/>
  <c r="G44" i="48"/>
  <c r="Q91" i="48"/>
  <c r="G91" i="48"/>
  <c r="O91" i="48"/>
  <c r="J91" i="48"/>
  <c r="L91" i="48" s="1"/>
  <c r="J73" i="48"/>
  <c r="G73" i="48"/>
  <c r="Q73" i="48"/>
  <c r="O73" i="48"/>
  <c r="Q37" i="48"/>
  <c r="J37" i="48"/>
  <c r="O37" i="48"/>
  <c r="G37" i="48"/>
  <c r="J71" i="48"/>
  <c r="Q71" i="48"/>
  <c r="G71" i="48"/>
  <c r="O71" i="48"/>
  <c r="O52" i="48"/>
  <c r="Q52" i="48"/>
  <c r="G52" i="48"/>
  <c r="J52" i="48"/>
  <c r="L52" i="48" s="1"/>
  <c r="Q97" i="48"/>
  <c r="G97" i="48"/>
  <c r="O97" i="48"/>
  <c r="J97" i="48"/>
  <c r="L97" i="48" s="1"/>
  <c r="O82" i="48"/>
  <c r="Q82" i="48"/>
  <c r="J82" i="48"/>
  <c r="G82" i="48"/>
  <c r="J20" i="48"/>
  <c r="O20" i="48"/>
  <c r="Q20" i="48"/>
  <c r="G20" i="48"/>
  <c r="O78" i="48"/>
  <c r="Q78" i="48"/>
  <c r="G78" i="48"/>
  <c r="J78" i="48"/>
  <c r="L78" i="48" s="1"/>
  <c r="O16" i="48"/>
  <c r="Q16" i="48"/>
  <c r="S16" i="48" s="1"/>
  <c r="G16" i="48"/>
  <c r="J16" i="48"/>
  <c r="L16" i="48" s="1"/>
  <c r="O51" i="48"/>
  <c r="Q51" i="48"/>
  <c r="J51" i="48"/>
  <c r="G51" i="48"/>
  <c r="O88" i="48"/>
  <c r="Q88" i="48"/>
  <c r="S88" i="48" s="1"/>
  <c r="J88" i="48"/>
  <c r="G88" i="48"/>
  <c r="O26" i="48"/>
  <c r="Q26" i="48"/>
  <c r="S26" i="48" s="1"/>
  <c r="J26" i="48"/>
  <c r="G26" i="48"/>
  <c r="Q85" i="48"/>
  <c r="J85" i="48"/>
  <c r="O85" i="48"/>
  <c r="G85" i="48"/>
  <c r="O64" i="48"/>
  <c r="Q64" i="48"/>
  <c r="J64" i="48"/>
  <c r="G64" i="48"/>
  <c r="J65" i="48"/>
  <c r="G65" i="48"/>
  <c r="O65" i="48"/>
  <c r="Q65" i="48"/>
  <c r="O36" i="48"/>
  <c r="Q36" i="48"/>
  <c r="J36" i="48"/>
  <c r="G36" i="48"/>
  <c r="Q69" i="48"/>
  <c r="J69" i="48"/>
  <c r="O69" i="48"/>
  <c r="G69" i="48"/>
  <c r="Q47" i="48"/>
  <c r="S47" i="48" s="1"/>
  <c r="G47" i="48"/>
  <c r="O47" i="48"/>
  <c r="J47" i="48"/>
  <c r="L47" i="48" s="1"/>
  <c r="Q96" i="48"/>
  <c r="O96" i="48"/>
  <c r="J96" i="48"/>
  <c r="G96" i="48"/>
  <c r="O74" i="48"/>
  <c r="Q74" i="48"/>
  <c r="G74" i="48"/>
  <c r="J74" i="48"/>
  <c r="J14" i="48"/>
  <c r="O14" i="48"/>
  <c r="Q14" i="48"/>
  <c r="G14" i="48"/>
  <c r="O70" i="48"/>
  <c r="Q70" i="48"/>
  <c r="G70" i="48"/>
  <c r="J70" i="48"/>
  <c r="O103" i="48"/>
  <c r="Q103" i="48"/>
  <c r="G103" i="48"/>
  <c r="J103" i="48"/>
  <c r="L103" i="48" s="1"/>
  <c r="O43" i="48"/>
  <c r="Q43" i="48"/>
  <c r="J43" i="48"/>
  <c r="G43" i="48"/>
  <c r="O80" i="48"/>
  <c r="Q80" i="48"/>
  <c r="J80" i="48"/>
  <c r="G80" i="48"/>
  <c r="O18" i="48"/>
  <c r="Q18" i="48"/>
  <c r="G18" i="48"/>
  <c r="J18" i="48"/>
  <c r="O54" i="48"/>
  <c r="Q54" i="48"/>
  <c r="J54" i="48"/>
  <c r="G54" i="48"/>
  <c r="J57" i="48"/>
  <c r="L57" i="48" s="1"/>
  <c r="G57" i="48"/>
  <c r="O57" i="48"/>
  <c r="Q57" i="48"/>
  <c r="S57" i="48" s="1"/>
  <c r="Q87" i="48"/>
  <c r="G87" i="48"/>
  <c r="O87" i="48"/>
  <c r="J87" i="48"/>
  <c r="L87" i="48" s="1"/>
  <c r="O68" i="48"/>
  <c r="Q68" i="48"/>
  <c r="G68" i="48"/>
  <c r="J68" i="48"/>
  <c r="Q45" i="48"/>
  <c r="G45" i="48"/>
  <c r="J45" i="48"/>
  <c r="O45" i="48"/>
  <c r="Q25" i="48"/>
  <c r="S25" i="48" s="1"/>
  <c r="O25" i="48"/>
  <c r="G25" i="48"/>
  <c r="J25" i="48"/>
  <c r="O66" i="48"/>
  <c r="Q66" i="48"/>
  <c r="J66" i="48"/>
  <c r="G66" i="48"/>
  <c r="O33" i="48"/>
  <c r="G33" i="48"/>
  <c r="Q33" i="48"/>
  <c r="J33" i="48"/>
  <c r="L33" i="48" s="1"/>
  <c r="O62" i="48"/>
  <c r="Q62" i="48"/>
  <c r="J62" i="48"/>
  <c r="G62" i="48"/>
  <c r="O95" i="48"/>
  <c r="Q95" i="48"/>
  <c r="G95" i="48"/>
  <c r="J95" i="48"/>
  <c r="O35" i="48"/>
  <c r="Q35" i="48"/>
  <c r="G35" i="48"/>
  <c r="J35" i="48"/>
  <c r="L35" i="48" s="1"/>
  <c r="O72" i="48"/>
  <c r="Q72" i="48"/>
  <c r="J72" i="48"/>
  <c r="G72" i="48"/>
  <c r="O12" i="48"/>
  <c r="Q12" i="48"/>
  <c r="J12" i="48"/>
  <c r="G12" i="48"/>
  <c r="D16" i="120"/>
  <c r="N16" i="120" s="1"/>
  <c r="D24" i="109"/>
  <c r="N24" i="109" s="1"/>
  <c r="D16" i="116"/>
  <c r="N16" i="116" s="1"/>
  <c r="D54" i="1"/>
  <c r="C116" i="48"/>
  <c r="L14" i="8"/>
  <c r="G41" i="20"/>
  <c r="Q41" i="20"/>
  <c r="G18" i="20"/>
  <c r="Q18" i="20"/>
  <c r="J27" i="20"/>
  <c r="Q27" i="20"/>
  <c r="L75" i="32"/>
  <c r="D60" i="6"/>
  <c r="J8" i="92"/>
  <c r="K8" i="92" s="1"/>
  <c r="D29" i="24"/>
  <c r="L20" i="17"/>
  <c r="L38" i="17"/>
  <c r="J20" i="17"/>
  <c r="Q20" i="17"/>
  <c r="O20" i="17"/>
  <c r="G54" i="9"/>
  <c r="L54" i="9" s="1"/>
  <c r="G39" i="100"/>
  <c r="J23" i="29"/>
  <c r="J22" i="30"/>
  <c r="G70" i="40"/>
  <c r="J106" i="40"/>
  <c r="O30" i="40"/>
  <c r="S30" i="40" s="1"/>
  <c r="G92" i="40"/>
  <c r="J39" i="40"/>
  <c r="G133" i="40"/>
  <c r="G119" i="40"/>
  <c r="G141" i="40"/>
  <c r="J61" i="40"/>
  <c r="Q115" i="40"/>
  <c r="G115" i="40"/>
  <c r="G39" i="40"/>
  <c r="S20" i="75"/>
  <c r="Q76" i="75"/>
  <c r="J76" i="75"/>
  <c r="L40" i="80"/>
  <c r="G89" i="18"/>
  <c r="Q167" i="36"/>
  <c r="J167" i="36"/>
  <c r="G167" i="36"/>
  <c r="O74" i="32"/>
  <c r="Q74" i="32"/>
  <c r="Q99" i="37"/>
  <c r="O99" i="37"/>
  <c r="Q85" i="37"/>
  <c r="O85" i="37"/>
  <c r="J181" i="36"/>
  <c r="J88" i="37"/>
  <c r="O22" i="14"/>
  <c r="Q22" i="14"/>
  <c r="G22" i="14"/>
  <c r="O60" i="8"/>
  <c r="Q60" i="8"/>
  <c r="S60" i="8" s="1"/>
  <c r="Q18" i="14"/>
  <c r="S18" i="14" s="1"/>
  <c r="O18" i="14"/>
  <c r="Q55" i="8"/>
  <c r="O55" i="8"/>
  <c r="O44" i="17"/>
  <c r="Q44" i="17"/>
  <c r="Q40" i="17"/>
  <c r="O40" i="17"/>
  <c r="Q37" i="17"/>
  <c r="O37" i="17"/>
  <c r="G60" i="8"/>
  <c r="Q16" i="6"/>
  <c r="S16" i="6" s="1"/>
  <c r="G16" i="6"/>
  <c r="L16" i="6" s="1"/>
  <c r="Q41" i="6"/>
  <c r="G41" i="6"/>
  <c r="O41" i="6"/>
  <c r="O21" i="75"/>
  <c r="J21" i="75"/>
  <c r="L21" i="75" s="1"/>
  <c r="Q26" i="75"/>
  <c r="J26" i="75"/>
  <c r="L26" i="75" s="1"/>
  <c r="Q55" i="75"/>
  <c r="S55" i="75" s="1"/>
  <c r="J55" i="75"/>
  <c r="Q13" i="75"/>
  <c r="J13" i="75"/>
  <c r="L25" i="40"/>
  <c r="O37" i="20"/>
  <c r="G16" i="20"/>
  <c r="Q16" i="20"/>
  <c r="O32" i="20"/>
  <c r="Q32" i="20"/>
  <c r="L40" i="5"/>
  <c r="L23" i="12"/>
  <c r="J15" i="17"/>
  <c r="O15" i="17"/>
  <c r="Q15" i="17"/>
  <c r="Q19" i="17"/>
  <c r="O19" i="17"/>
  <c r="J51" i="100"/>
  <c r="J38" i="100"/>
  <c r="D25" i="29"/>
  <c r="M38" i="47"/>
  <c r="L19" i="30"/>
  <c r="J130" i="40"/>
  <c r="G64" i="40"/>
  <c r="J166" i="40"/>
  <c r="G61" i="40"/>
  <c r="J209" i="40"/>
  <c r="J169" i="40"/>
  <c r="G57" i="40"/>
  <c r="G148" i="40"/>
  <c r="J115" i="40"/>
  <c r="J137" i="40"/>
  <c r="Q87" i="40"/>
  <c r="J62" i="40"/>
  <c r="O36" i="40"/>
  <c r="J138" i="40"/>
  <c r="G138" i="40"/>
  <c r="G137" i="40"/>
  <c r="Q128" i="40"/>
  <c r="J133" i="40"/>
  <c r="J25" i="40"/>
  <c r="Q39" i="40"/>
  <c r="O31" i="40"/>
  <c r="S31" i="40" s="1"/>
  <c r="O135" i="40"/>
  <c r="D60" i="14"/>
  <c r="Q69" i="75"/>
  <c r="S69" i="75" s="1"/>
  <c r="J69" i="75"/>
  <c r="L113" i="38"/>
  <c r="L50" i="38"/>
  <c r="AB17" i="126"/>
  <c r="L23" i="38"/>
  <c r="L143" i="38"/>
  <c r="L95" i="38"/>
  <c r="L150" i="38"/>
  <c r="L37" i="13"/>
  <c r="L23" i="13"/>
  <c r="L69" i="37"/>
  <c r="G158" i="37"/>
  <c r="O86" i="18"/>
  <c r="O16" i="41"/>
  <c r="S16" i="41" s="1"/>
  <c r="O60" i="41"/>
  <c r="J16" i="41"/>
  <c r="L16" i="41" s="1"/>
  <c r="O56" i="41"/>
  <c r="S56" i="41" s="1"/>
  <c r="G58" i="41"/>
  <c r="L58" i="41" s="1"/>
  <c r="Q41" i="41"/>
  <c r="S41" i="41" s="1"/>
  <c r="J54" i="41"/>
  <c r="L20" i="27"/>
  <c r="Q47" i="7"/>
  <c r="G47" i="7"/>
  <c r="J47" i="7"/>
  <c r="J30" i="41"/>
  <c r="Q108" i="37"/>
  <c r="O108" i="37"/>
  <c r="Q73" i="32"/>
  <c r="O73" i="32"/>
  <c r="Q120" i="37"/>
  <c r="O120" i="37"/>
  <c r="G124" i="36"/>
  <c r="G21" i="37"/>
  <c r="G34" i="37"/>
  <c r="L34" i="37" s="1"/>
  <c r="D92" i="32"/>
  <c r="O21" i="14"/>
  <c r="Q21" i="14"/>
  <c r="S21" i="14" s="1"/>
  <c r="Q43" i="9"/>
  <c r="S43" i="9" s="1"/>
  <c r="O43" i="9"/>
  <c r="Q54" i="8"/>
  <c r="O54" i="8"/>
  <c r="Q28" i="17"/>
  <c r="O28" i="17"/>
  <c r="O32" i="17"/>
  <c r="Q32" i="17"/>
  <c r="Q29" i="17"/>
  <c r="O29" i="17"/>
  <c r="O23" i="6"/>
  <c r="Q23" i="6"/>
  <c r="S23" i="6" s="1"/>
  <c r="G23" i="6"/>
  <c r="Q29" i="13"/>
  <c r="S29" i="13" s="1"/>
  <c r="O29" i="13"/>
  <c r="Q61" i="75"/>
  <c r="S61" i="75" s="1"/>
  <c r="J61" i="75"/>
  <c r="O17" i="75"/>
  <c r="J17" i="75"/>
  <c r="Q17" i="75"/>
  <c r="S17" i="75" s="1"/>
  <c r="Q53" i="75"/>
  <c r="J53" i="75"/>
  <c r="Q62" i="75"/>
  <c r="J62" i="75"/>
  <c r="Q22" i="75"/>
  <c r="S22" i="75" s="1"/>
  <c r="J22" i="75"/>
  <c r="L22" i="75" s="1"/>
  <c r="O22" i="75"/>
  <c r="S40" i="14"/>
  <c r="O19" i="6"/>
  <c r="Q19" i="6"/>
  <c r="S19" i="6" s="1"/>
  <c r="O20" i="75"/>
  <c r="J20" i="75"/>
  <c r="L20" i="75" s="1"/>
  <c r="AB11" i="125"/>
  <c r="L57" i="75"/>
  <c r="L37" i="42"/>
  <c r="G44" i="20"/>
  <c r="Q44" i="20"/>
  <c r="G14" i="20"/>
  <c r="Q14" i="20"/>
  <c r="G34" i="20"/>
  <c r="Q34" i="20"/>
  <c r="G19" i="20"/>
  <c r="Q19" i="20"/>
  <c r="G25" i="17"/>
  <c r="Q25" i="17"/>
  <c r="O25" i="17"/>
  <c r="J17" i="100"/>
  <c r="L20" i="14"/>
  <c r="S26" i="75"/>
  <c r="L37" i="38"/>
  <c r="J72" i="18"/>
  <c r="L72" i="18" s="1"/>
  <c r="S13" i="48"/>
  <c r="J150" i="37"/>
  <c r="L150" i="37" s="1"/>
  <c r="G30" i="41"/>
  <c r="J25" i="41"/>
  <c r="L25" i="41" s="1"/>
  <c r="G102" i="36"/>
  <c r="G124" i="37"/>
  <c r="L124" i="37" s="1"/>
  <c r="G173" i="36"/>
  <c r="J124" i="36"/>
  <c r="L124" i="36" s="1"/>
  <c r="J118" i="37"/>
  <c r="G150" i="36"/>
  <c r="J53" i="37"/>
  <c r="L53" i="37" s="1"/>
  <c r="G175" i="36"/>
  <c r="L175" i="36" s="1"/>
  <c r="G181" i="36"/>
  <c r="Q14" i="26"/>
  <c r="O14" i="26"/>
  <c r="Q19" i="14"/>
  <c r="O19" i="14"/>
  <c r="O42" i="14"/>
  <c r="Q42" i="14"/>
  <c r="S42" i="14" s="1"/>
  <c r="G27" i="17"/>
  <c r="O27" i="17"/>
  <c r="Q27" i="17"/>
  <c r="Q31" i="17"/>
  <c r="O31" i="17"/>
  <c r="G45" i="20"/>
  <c r="G21" i="8"/>
  <c r="L21" i="8" s="1"/>
  <c r="Q24" i="6"/>
  <c r="O24" i="6"/>
  <c r="G24" i="6"/>
  <c r="L24" i="6" s="1"/>
  <c r="Q51" i="6"/>
  <c r="O51" i="6"/>
  <c r="O68" i="75"/>
  <c r="J68" i="75"/>
  <c r="G39" i="9"/>
  <c r="O15" i="13"/>
  <c r="Q15" i="13"/>
  <c r="S15" i="13" s="1"/>
  <c r="O57" i="75"/>
  <c r="S57" i="75" s="1"/>
  <c r="J57" i="75"/>
  <c r="O52" i="75"/>
  <c r="J52" i="75"/>
  <c r="Q52" i="75"/>
  <c r="Q15" i="75"/>
  <c r="S15" i="75" s="1"/>
  <c r="J15" i="75"/>
  <c r="Q23" i="75"/>
  <c r="S23" i="75" s="1"/>
  <c r="J23" i="75"/>
  <c r="L23" i="75" s="1"/>
  <c r="J34" i="14"/>
  <c r="L34" i="14" s="1"/>
  <c r="G28" i="13"/>
  <c r="L28" i="13" s="1"/>
  <c r="J31" i="9"/>
  <c r="L31" i="9" s="1"/>
  <c r="L62" i="75"/>
  <c r="G42" i="20"/>
  <c r="Q42" i="20"/>
  <c r="J43" i="20"/>
  <c r="Q43" i="20"/>
  <c r="J30" i="20"/>
  <c r="Q30" i="20"/>
  <c r="G17" i="20"/>
  <c r="Q17" i="20"/>
  <c r="L41" i="6"/>
  <c r="S12" i="6"/>
  <c r="L77" i="36"/>
  <c r="L13" i="126"/>
  <c r="AD13" i="126" s="1"/>
  <c r="Q16" i="17"/>
  <c r="O16" i="17"/>
  <c r="Q22" i="17"/>
  <c r="O22" i="17"/>
  <c r="D72" i="8"/>
  <c r="J125" i="40"/>
  <c r="O70" i="40"/>
  <c r="Q125" i="40"/>
  <c r="Q141" i="40"/>
  <c r="G75" i="75"/>
  <c r="J75" i="75"/>
  <c r="S51" i="75"/>
  <c r="S21" i="75"/>
  <c r="L25" i="13"/>
  <c r="L21" i="37"/>
  <c r="S53" i="48"/>
  <c r="G59" i="41"/>
  <c r="L59" i="41" s="1"/>
  <c r="O54" i="41"/>
  <c r="O41" i="31"/>
  <c r="S41" i="31" s="1"/>
  <c r="G118" i="37"/>
  <c r="Q46" i="37"/>
  <c r="O46" i="37"/>
  <c r="G88" i="37"/>
  <c r="J173" i="36"/>
  <c r="J86" i="36"/>
  <c r="J102" i="36"/>
  <c r="L102" i="36" s="1"/>
  <c r="J15" i="37"/>
  <c r="L15" i="37" s="1"/>
  <c r="S12" i="32"/>
  <c r="G165" i="36"/>
  <c r="L165" i="36" s="1"/>
  <c r="J80" i="37"/>
  <c r="G40" i="9"/>
  <c r="J23" i="31"/>
  <c r="L23" i="31" s="1"/>
  <c r="G18" i="14"/>
  <c r="Q45" i="8"/>
  <c r="S45" i="8" s="1"/>
  <c r="O45" i="8"/>
  <c r="G45" i="8"/>
  <c r="L45" i="8" s="1"/>
  <c r="O39" i="17"/>
  <c r="Q39" i="17"/>
  <c r="Q38" i="17"/>
  <c r="O38" i="17"/>
  <c r="G47" i="14"/>
  <c r="G43" i="9"/>
  <c r="J39" i="9"/>
  <c r="L39" i="9" s="1"/>
  <c r="Q25" i="6"/>
  <c r="S25" i="6" s="1"/>
  <c r="O25" i="6"/>
  <c r="G25" i="6"/>
  <c r="L25" i="6" s="1"/>
  <c r="O28" i="6"/>
  <c r="G28" i="6"/>
  <c r="Q28" i="6"/>
  <c r="Q64" i="75"/>
  <c r="S64" i="75" s="1"/>
  <c r="J64" i="75"/>
  <c r="L64" i="75" s="1"/>
  <c r="Q36" i="75"/>
  <c r="J36" i="75"/>
  <c r="L36" i="75" s="1"/>
  <c r="O16" i="13"/>
  <c r="Q16" i="13"/>
  <c r="S16" i="13" s="1"/>
  <c r="Q51" i="75"/>
  <c r="J51" i="75"/>
  <c r="L51" i="75" s="1"/>
  <c r="J43" i="9"/>
  <c r="L43" i="9" s="1"/>
  <c r="Q25" i="75"/>
  <c r="S25" i="75" s="1"/>
  <c r="J25" i="75"/>
  <c r="L25" i="75" s="1"/>
  <c r="O31" i="75"/>
  <c r="J31" i="75"/>
  <c r="L31" i="75" s="1"/>
  <c r="J24" i="13"/>
  <c r="L24" i="13" s="1"/>
  <c r="L13" i="22"/>
  <c r="J7" i="92"/>
  <c r="K7" i="92" s="1"/>
  <c r="L55" i="75"/>
  <c r="L61" i="75"/>
  <c r="Q47" i="20"/>
  <c r="O47" i="20"/>
  <c r="J47" i="20"/>
  <c r="G31" i="20"/>
  <c r="Q31" i="20"/>
  <c r="S167" i="36"/>
  <c r="L15" i="12"/>
  <c r="L45" i="12"/>
  <c r="L39" i="12"/>
  <c r="Q26" i="17"/>
  <c r="O26" i="17"/>
  <c r="Q14" i="17"/>
  <c r="O14" i="17"/>
  <c r="Q37" i="34"/>
  <c r="Q23" i="29"/>
  <c r="L13" i="30"/>
  <c r="G46" i="40"/>
  <c r="O119" i="40"/>
  <c r="O32" i="40"/>
  <c r="L18" i="14"/>
  <c r="S13" i="75"/>
  <c r="S36" i="75"/>
  <c r="S31" i="75"/>
  <c r="L22" i="28"/>
  <c r="O65" i="37"/>
  <c r="Q65" i="37"/>
  <c r="O137" i="37"/>
  <c r="Q137" i="37"/>
  <c r="Q21" i="21"/>
  <c r="S21" i="21" s="1"/>
  <c r="O21" i="21"/>
  <c r="O64" i="8"/>
  <c r="Q64" i="8"/>
  <c r="S64" i="8" s="1"/>
  <c r="Q43" i="17"/>
  <c r="O43" i="17"/>
  <c r="Q30" i="17"/>
  <c r="O30" i="17"/>
  <c r="Q49" i="6"/>
  <c r="S49" i="6" s="1"/>
  <c r="O49" i="6"/>
  <c r="Q29" i="6"/>
  <c r="S29" i="6" s="1"/>
  <c r="G29" i="6"/>
  <c r="L29" i="6" s="1"/>
  <c r="O29" i="6"/>
  <c r="Q59" i="75"/>
  <c r="S59" i="75" s="1"/>
  <c r="J59" i="75"/>
  <c r="Q32" i="75"/>
  <c r="S32" i="75" s="1"/>
  <c r="J32" i="75"/>
  <c r="L32" i="75" s="1"/>
  <c r="O17" i="13"/>
  <c r="Q17" i="13"/>
  <c r="S17" i="13" s="1"/>
  <c r="O47" i="75"/>
  <c r="S47" i="75" s="1"/>
  <c r="J47" i="75"/>
  <c r="L47" i="75" s="1"/>
  <c r="Q28" i="75"/>
  <c r="S28" i="75" s="1"/>
  <c r="J28" i="75"/>
  <c r="L28" i="75" s="1"/>
  <c r="J11" i="45"/>
  <c r="K11" i="45" s="1"/>
  <c r="H52" i="45"/>
  <c r="J52" i="45" s="1"/>
  <c r="Q11" i="45"/>
  <c r="O11" i="45"/>
  <c r="O30" i="75"/>
  <c r="J30" i="75"/>
  <c r="L30" i="75" s="1"/>
  <c r="Q33" i="75"/>
  <c r="J33" i="75"/>
  <c r="L33" i="75" s="1"/>
  <c r="Q39" i="75"/>
  <c r="S39" i="75" s="1"/>
  <c r="J39" i="75"/>
  <c r="O12" i="45"/>
  <c r="J12" i="45"/>
  <c r="K12" i="45" s="1"/>
  <c r="Q12" i="45"/>
  <c r="L49" i="6"/>
  <c r="L68" i="75"/>
  <c r="L13" i="42"/>
  <c r="J24" i="20"/>
  <c r="Q24" i="20"/>
  <c r="G40" i="20"/>
  <c r="Q40" i="20"/>
  <c r="G38" i="20"/>
  <c r="Q38" i="20"/>
  <c r="Q21" i="17"/>
  <c r="O21" i="17"/>
  <c r="L20" i="8"/>
  <c r="G34" i="100"/>
  <c r="J37" i="34"/>
  <c r="G37" i="34"/>
  <c r="O46" i="40"/>
  <c r="O118" i="40"/>
  <c r="J226" i="40"/>
  <c r="G47" i="40"/>
  <c r="Q33" i="40"/>
  <c r="S33" i="40" s="1"/>
  <c r="J160" i="40"/>
  <c r="J135" i="40"/>
  <c r="S53" i="75"/>
  <c r="O67" i="75"/>
  <c r="J67" i="75"/>
  <c r="S68" i="75"/>
  <c r="S24" i="75"/>
  <c r="L79" i="80"/>
  <c r="L35" i="37"/>
  <c r="L57" i="37"/>
  <c r="J90" i="18"/>
  <c r="D19" i="118"/>
  <c r="N19" i="118" s="1"/>
  <c r="D28" i="126"/>
  <c r="AB28" i="126" s="1"/>
  <c r="L12" i="41"/>
  <c r="J72" i="41"/>
  <c r="J48" i="41"/>
  <c r="L18" i="41"/>
  <c r="Q40" i="31"/>
  <c r="S40" i="31" s="1"/>
  <c r="J11" i="30"/>
  <c r="J82" i="37"/>
  <c r="L82" i="37" s="1"/>
  <c r="O123" i="36"/>
  <c r="J123" i="36"/>
  <c r="L123" i="36" s="1"/>
  <c r="G123" i="36"/>
  <c r="Q123" i="36"/>
  <c r="Q183" i="36"/>
  <c r="S183" i="36" s="1"/>
  <c r="J183" i="36"/>
  <c r="G183" i="36"/>
  <c r="G80" i="37"/>
  <c r="O12" i="37"/>
  <c r="Q12" i="37"/>
  <c r="Q119" i="37"/>
  <c r="O119" i="37"/>
  <c r="J75" i="37"/>
  <c r="L75" i="37" s="1"/>
  <c r="Q50" i="37"/>
  <c r="O50" i="37"/>
  <c r="J104" i="37"/>
  <c r="L104" i="37" s="1"/>
  <c r="Q133" i="37"/>
  <c r="O133" i="37"/>
  <c r="J134" i="36"/>
  <c r="Q35" i="21"/>
  <c r="O35" i="21"/>
  <c r="O63" i="8"/>
  <c r="Q63" i="8"/>
  <c r="S63" i="8" s="1"/>
  <c r="Q20" i="8"/>
  <c r="O20" i="8"/>
  <c r="J53" i="6"/>
  <c r="L53" i="6" s="1"/>
  <c r="Q12" i="14"/>
  <c r="S12" i="14" s="1"/>
  <c r="O12" i="14"/>
  <c r="G47" i="20"/>
  <c r="Q42" i="17"/>
  <c r="O42" i="17"/>
  <c r="O36" i="17"/>
  <c r="Q36" i="17"/>
  <c r="O50" i="6"/>
  <c r="S50" i="6" s="1"/>
  <c r="G50" i="6"/>
  <c r="L50" i="6" s="1"/>
  <c r="Q30" i="6"/>
  <c r="G30" i="6"/>
  <c r="L30" i="6" s="1"/>
  <c r="O30" i="6"/>
  <c r="O49" i="75"/>
  <c r="S49" i="75" s="1"/>
  <c r="J49" i="75"/>
  <c r="L49" i="75" s="1"/>
  <c r="Q60" i="75"/>
  <c r="S60" i="75" s="1"/>
  <c r="J60" i="75"/>
  <c r="Q27" i="75"/>
  <c r="S27" i="75" s="1"/>
  <c r="J27" i="75"/>
  <c r="L27" i="75" s="1"/>
  <c r="J23" i="6"/>
  <c r="L23" i="6" s="1"/>
  <c r="O24" i="75"/>
  <c r="J24" i="75"/>
  <c r="L24" i="75" s="1"/>
  <c r="O38" i="75"/>
  <c r="J38" i="75"/>
  <c r="L38" i="75" s="1"/>
  <c r="Q48" i="75"/>
  <c r="S48" i="75" s="1"/>
  <c r="J48" i="75"/>
  <c r="L48" i="75" s="1"/>
  <c r="Q46" i="75"/>
  <c r="S46" i="75" s="1"/>
  <c r="J46" i="75"/>
  <c r="L60" i="8"/>
  <c r="L53" i="75"/>
  <c r="L67" i="75"/>
  <c r="G22" i="20"/>
  <c r="Q22" i="20"/>
  <c r="G23" i="20"/>
  <c r="Q23" i="20"/>
  <c r="Q13" i="17"/>
  <c r="O13" i="17"/>
  <c r="Q24" i="17"/>
  <c r="S24" i="17" s="1"/>
  <c r="O24" i="17"/>
  <c r="O23" i="17"/>
  <c r="Q23" i="17"/>
  <c r="O34" i="34"/>
  <c r="O25" i="29"/>
  <c r="J118" i="40"/>
  <c r="G76" i="40"/>
  <c r="J60" i="40"/>
  <c r="O61" i="40"/>
  <c r="S30" i="75"/>
  <c r="G76" i="75"/>
  <c r="L39" i="21"/>
  <c r="O48" i="41"/>
  <c r="O51" i="41"/>
  <c r="S51" i="41" s="1"/>
  <c r="G54" i="41"/>
  <c r="J51" i="41"/>
  <c r="L163" i="39"/>
  <c r="Q76" i="32"/>
  <c r="O76" i="32"/>
  <c r="Q136" i="37"/>
  <c r="O136" i="37"/>
  <c r="Q13" i="37"/>
  <c r="S13" i="37" s="1"/>
  <c r="O13" i="37"/>
  <c r="O135" i="37"/>
  <c r="Q135" i="37"/>
  <c r="O63" i="37"/>
  <c r="Q63" i="37"/>
  <c r="J76" i="32"/>
  <c r="L76" i="32" s="1"/>
  <c r="G21" i="21"/>
  <c r="L21" i="21" s="1"/>
  <c r="J74" i="32"/>
  <c r="L74" i="32" s="1"/>
  <c r="G12" i="26"/>
  <c r="L12" i="26" s="1"/>
  <c r="Q62" i="8"/>
  <c r="S62" i="8" s="1"/>
  <c r="O62" i="8"/>
  <c r="Q20" i="14"/>
  <c r="O20" i="14"/>
  <c r="Q36" i="9"/>
  <c r="O36" i="9"/>
  <c r="Q17" i="17"/>
  <c r="S17" i="17" s="1"/>
  <c r="O17" i="17"/>
  <c r="Q41" i="17"/>
  <c r="O41" i="17"/>
  <c r="Q35" i="17"/>
  <c r="O35" i="17"/>
  <c r="G64" i="8"/>
  <c r="L64" i="8" s="1"/>
  <c r="J17" i="6"/>
  <c r="L17" i="6" s="1"/>
  <c r="Q18" i="6"/>
  <c r="S18" i="6" s="1"/>
  <c r="G18" i="6"/>
  <c r="L18" i="6" s="1"/>
  <c r="Q31" i="6"/>
  <c r="S31" i="6" s="1"/>
  <c r="G31" i="6"/>
  <c r="L31" i="6" s="1"/>
  <c r="O40" i="75"/>
  <c r="J40" i="75"/>
  <c r="L40" i="75" s="1"/>
  <c r="Q40" i="75"/>
  <c r="Q50" i="75"/>
  <c r="S50" i="75" s="1"/>
  <c r="J50" i="75"/>
  <c r="L50" i="75" s="1"/>
  <c r="J40" i="9"/>
  <c r="L40" i="9" s="1"/>
  <c r="G17" i="75"/>
  <c r="Q26" i="13"/>
  <c r="O26" i="13"/>
  <c r="Q42" i="75"/>
  <c r="S42" i="75" s="1"/>
  <c r="J42" i="75"/>
  <c r="L42" i="75" s="1"/>
  <c r="Q45" i="75"/>
  <c r="S45" i="75" s="1"/>
  <c r="J45" i="75"/>
  <c r="Q58" i="75"/>
  <c r="S58" i="75" s="1"/>
  <c r="J58" i="75"/>
  <c r="L58" i="75" s="1"/>
  <c r="Q56" i="75"/>
  <c r="S56" i="75" s="1"/>
  <c r="J56" i="75"/>
  <c r="L56" i="75" s="1"/>
  <c r="J54" i="6"/>
  <c r="L54" i="6" s="1"/>
  <c r="M28" i="47"/>
  <c r="K28" i="47"/>
  <c r="O45" i="6"/>
  <c r="Q45" i="6"/>
  <c r="G45" i="6"/>
  <c r="L45" i="6" s="1"/>
  <c r="K13" i="57"/>
  <c r="L52" i="75"/>
  <c r="Q46" i="20"/>
  <c r="O46" i="20"/>
  <c r="J46" i="20"/>
  <c r="J12" i="20"/>
  <c r="Q12" i="20"/>
  <c r="G36" i="20"/>
  <c r="Q36" i="20"/>
  <c r="J35" i="20"/>
  <c r="Q35" i="20"/>
  <c r="L42" i="12"/>
  <c r="G29" i="24"/>
  <c r="J22" i="17"/>
  <c r="L40" i="17"/>
  <c r="G53" i="9"/>
  <c r="L57" i="8"/>
  <c r="O33" i="34"/>
  <c r="Q20" i="29"/>
  <c r="J70" i="40"/>
  <c r="G72" i="40"/>
  <c r="O42" i="40"/>
  <c r="G99" i="40"/>
  <c r="O183" i="40"/>
  <c r="J50" i="40"/>
  <c r="O160" i="40"/>
  <c r="O22" i="40"/>
  <c r="S22" i="40" s="1"/>
  <c r="O43" i="40"/>
  <c r="J92" i="40"/>
  <c r="J30" i="40"/>
  <c r="G43" i="40"/>
  <c r="G140" i="40"/>
  <c r="J126" i="40"/>
  <c r="G126" i="40"/>
  <c r="O64" i="40"/>
  <c r="J87" i="40"/>
  <c r="J16" i="40"/>
  <c r="O25" i="40"/>
  <c r="S25" i="40" s="1"/>
  <c r="J66" i="40"/>
  <c r="G135" i="40"/>
  <c r="J31" i="40"/>
  <c r="L31" i="40" s="1"/>
  <c r="S62" i="75"/>
  <c r="S33" i="75"/>
  <c r="G78" i="75"/>
  <c r="S38" i="75"/>
  <c r="L53" i="80"/>
  <c r="L47" i="80"/>
  <c r="L78" i="80"/>
  <c r="L34" i="80"/>
  <c r="L33" i="38"/>
  <c r="J67" i="13"/>
  <c r="Q18" i="107"/>
  <c r="S18" i="107" s="1"/>
  <c r="J104" i="18"/>
  <c r="G104" i="18"/>
  <c r="J86" i="18"/>
  <c r="L36" i="41"/>
  <c r="J152" i="37"/>
  <c r="O52" i="10"/>
  <c r="E13" i="57"/>
  <c r="J24" i="37"/>
  <c r="L24" i="37" s="1"/>
  <c r="Q117" i="36"/>
  <c r="O117" i="36"/>
  <c r="J51" i="37"/>
  <c r="L51" i="37" s="1"/>
  <c r="O75" i="32"/>
  <c r="Q75" i="32"/>
  <c r="S75" i="32" s="1"/>
  <c r="J125" i="37"/>
  <c r="L125" i="37" s="1"/>
  <c r="J94" i="37"/>
  <c r="L94" i="37" s="1"/>
  <c r="Q122" i="37"/>
  <c r="O122" i="37"/>
  <c r="G134" i="36"/>
  <c r="G86" i="36"/>
  <c r="J150" i="36"/>
  <c r="L150" i="36" s="1"/>
  <c r="J14" i="26"/>
  <c r="L14" i="26" s="1"/>
  <c r="J73" i="32"/>
  <c r="L73" i="32" s="1"/>
  <c r="G74" i="32"/>
  <c r="J30" i="21"/>
  <c r="L30" i="21" s="1"/>
  <c r="Q42" i="9"/>
  <c r="S42" i="9" s="1"/>
  <c r="O42" i="9"/>
  <c r="Q61" i="8"/>
  <c r="O61" i="8"/>
  <c r="O46" i="7"/>
  <c r="G46" i="7"/>
  <c r="Q46" i="7"/>
  <c r="J46" i="7"/>
  <c r="Q18" i="17"/>
  <c r="S18" i="17" s="1"/>
  <c r="O18" i="17"/>
  <c r="Q33" i="17"/>
  <c r="O33" i="17"/>
  <c r="Q34" i="17"/>
  <c r="O34" i="17"/>
  <c r="G61" i="8"/>
  <c r="L61" i="8" s="1"/>
  <c r="O15" i="6"/>
  <c r="Q15" i="6"/>
  <c r="S15" i="6" s="1"/>
  <c r="G15" i="6"/>
  <c r="L15" i="6" s="1"/>
  <c r="Q43" i="6"/>
  <c r="S43" i="6" s="1"/>
  <c r="G43" i="6"/>
  <c r="L43" i="6" s="1"/>
  <c r="Q40" i="6"/>
  <c r="O40" i="6"/>
  <c r="Q35" i="75"/>
  <c r="S35" i="75" s="1"/>
  <c r="J35" i="75"/>
  <c r="L35" i="75" s="1"/>
  <c r="Q41" i="75"/>
  <c r="S41" i="75" s="1"/>
  <c r="J41" i="75"/>
  <c r="L41" i="75" s="1"/>
  <c r="Q16" i="75"/>
  <c r="S16" i="75" s="1"/>
  <c r="J16" i="75"/>
  <c r="J25" i="15"/>
  <c r="L25" i="15" s="1"/>
  <c r="Q27" i="13"/>
  <c r="S27" i="13" s="1"/>
  <c r="O27" i="13"/>
  <c r="J42" i="9"/>
  <c r="L42" i="9" s="1"/>
  <c r="O37" i="75"/>
  <c r="S37" i="75" s="1"/>
  <c r="J37" i="75"/>
  <c r="L37" i="75" s="1"/>
  <c r="Q18" i="75"/>
  <c r="S18" i="75" s="1"/>
  <c r="J18" i="75"/>
  <c r="L18" i="75" s="1"/>
  <c r="O54" i="75"/>
  <c r="Q54" i="75"/>
  <c r="S54" i="75" s="1"/>
  <c r="J54" i="75"/>
  <c r="L54" i="75" s="1"/>
  <c r="Q65" i="75"/>
  <c r="S65" i="75" s="1"/>
  <c r="J65" i="75"/>
  <c r="L65" i="75" s="1"/>
  <c r="Q63" i="75"/>
  <c r="S63" i="75" s="1"/>
  <c r="J63" i="75"/>
  <c r="L63" i="75" s="1"/>
  <c r="J28" i="6"/>
  <c r="L28" i="6" s="1"/>
  <c r="G46" i="14"/>
  <c r="O37" i="6"/>
  <c r="Q37" i="6"/>
  <c r="G37" i="6"/>
  <c r="L37" i="6" s="1"/>
  <c r="J20" i="42"/>
  <c r="Q12" i="42"/>
  <c r="G20" i="42"/>
  <c r="L22" i="42"/>
  <c r="J39" i="42"/>
  <c r="L39" i="42" s="1"/>
  <c r="O12" i="42"/>
  <c r="G12" i="42"/>
  <c r="G38" i="42"/>
  <c r="L38" i="42" s="1"/>
  <c r="Q20" i="42"/>
  <c r="S20" i="42" s="1"/>
  <c r="Q22" i="42"/>
  <c r="O22" i="42"/>
  <c r="Q51" i="42"/>
  <c r="O51" i="42"/>
  <c r="O42" i="42"/>
  <c r="Q42" i="42"/>
  <c r="O49" i="42"/>
  <c r="Q49" i="42"/>
  <c r="O23" i="42"/>
  <c r="Q23" i="42"/>
  <c r="Q34" i="42"/>
  <c r="O34" i="42"/>
  <c r="O46" i="42"/>
  <c r="Q46" i="42"/>
  <c r="Q33" i="42"/>
  <c r="O33" i="42"/>
  <c r="O32" i="42"/>
  <c r="Q32" i="42"/>
  <c r="O44" i="42"/>
  <c r="Q44" i="42"/>
  <c r="O16" i="42"/>
  <c r="Q16" i="42"/>
  <c r="G42" i="42"/>
  <c r="J31" i="42"/>
  <c r="G23" i="42"/>
  <c r="L23" i="42" s="1"/>
  <c r="O37" i="42"/>
  <c r="Q37" i="42"/>
  <c r="S14" i="42"/>
  <c r="Q15" i="42"/>
  <c r="O15" i="42"/>
  <c r="Q28" i="42"/>
  <c r="O28" i="42"/>
  <c r="D49" i="118"/>
  <c r="N49" i="118" s="1"/>
  <c r="D43" i="109"/>
  <c r="N43" i="109" s="1"/>
  <c r="D17" i="99"/>
  <c r="N17" i="99" s="1"/>
  <c r="D16" i="110"/>
  <c r="N16" i="110" s="1"/>
  <c r="D19" i="44"/>
  <c r="D10" i="125"/>
  <c r="Q26" i="42"/>
  <c r="O26" i="42"/>
  <c r="O13" i="42"/>
  <c r="Q13" i="42"/>
  <c r="J48" i="42"/>
  <c r="L48" i="42" s="1"/>
  <c r="G35" i="42"/>
  <c r="L35" i="42" s="1"/>
  <c r="G34" i="42"/>
  <c r="L34" i="42" s="1"/>
  <c r="J42" i="42"/>
  <c r="G31" i="42"/>
  <c r="G32" i="42"/>
  <c r="L32" i="42" s="1"/>
  <c r="O30" i="42"/>
  <c r="Q30" i="42"/>
  <c r="Q19" i="42"/>
  <c r="O19" i="42"/>
  <c r="Q14" i="42"/>
  <c r="G14" i="42"/>
  <c r="G15" i="42"/>
  <c r="L15" i="42" s="1"/>
  <c r="G22" i="30"/>
  <c r="O22" i="30"/>
  <c r="S22" i="30" s="1"/>
  <c r="G11" i="30"/>
  <c r="L11" i="30" s="1"/>
  <c r="D36" i="30"/>
  <c r="S45" i="7"/>
  <c r="L35" i="7"/>
  <c r="P16" i="45"/>
  <c r="AB13" i="124"/>
  <c r="N13" i="124"/>
  <c r="P11" i="44"/>
  <c r="S17" i="26"/>
  <c r="L25" i="16"/>
  <c r="L42" i="16"/>
  <c r="C76" i="16"/>
  <c r="L41" i="37"/>
  <c r="L38" i="37"/>
  <c r="L143" i="37"/>
  <c r="L99" i="37"/>
  <c r="L152" i="37"/>
  <c r="L32" i="37"/>
  <c r="L36" i="37"/>
  <c r="L137" i="37"/>
  <c r="L140" i="37"/>
  <c r="L123" i="37"/>
  <c r="L45" i="28"/>
  <c r="S46" i="28"/>
  <c r="K13" i="55"/>
  <c r="G46" i="28"/>
  <c r="L46" i="28" s="1"/>
  <c r="K37" i="45"/>
  <c r="L37" i="28"/>
  <c r="G42" i="28"/>
  <c r="O38" i="28"/>
  <c r="Q38" i="28"/>
  <c r="J36" i="28"/>
  <c r="G36" i="28"/>
  <c r="J40" i="28"/>
  <c r="J52" i="28" s="1"/>
  <c r="I52" i="28" s="1"/>
  <c r="G40" i="28"/>
  <c r="J42" i="28"/>
  <c r="G47" i="28"/>
  <c r="L47" i="28" s="1"/>
  <c r="L19" i="28"/>
  <c r="J30" i="92"/>
  <c r="K30" i="92" s="1"/>
  <c r="S48" i="41"/>
  <c r="L32" i="41"/>
  <c r="L147" i="39"/>
  <c r="N47" i="44"/>
  <c r="S176" i="39"/>
  <c r="S178" i="39"/>
  <c r="Q48" i="45"/>
  <c r="O48" i="45"/>
  <c r="L91" i="39"/>
  <c r="S179" i="39"/>
  <c r="S183" i="39"/>
  <c r="L54" i="39"/>
  <c r="S16" i="39"/>
  <c r="L82" i="39"/>
  <c r="L41" i="39"/>
  <c r="L105" i="39"/>
  <c r="L39" i="39"/>
  <c r="S177" i="39"/>
  <c r="L46" i="39"/>
  <c r="L21" i="17"/>
  <c r="L44" i="17"/>
  <c r="G23" i="34"/>
  <c r="J29" i="34"/>
  <c r="O14" i="34"/>
  <c r="S14" i="34" s="1"/>
  <c r="J23" i="34"/>
  <c r="G14" i="34"/>
  <c r="G35" i="34"/>
  <c r="J36" i="92"/>
  <c r="K36" i="92" s="1"/>
  <c r="O29" i="34"/>
  <c r="J14" i="34"/>
  <c r="O23" i="34"/>
  <c r="G29" i="34"/>
  <c r="L22" i="21"/>
  <c r="J51" i="21"/>
  <c r="L51" i="21" s="1"/>
  <c r="O58" i="21"/>
  <c r="G51" i="21"/>
  <c r="J58" i="21"/>
  <c r="G49" i="21"/>
  <c r="O49" i="21"/>
  <c r="G50" i="21"/>
  <c r="L50" i="21" s="1"/>
  <c r="L27" i="21"/>
  <c r="O43" i="21"/>
  <c r="S43" i="21" s="1"/>
  <c r="J49" i="21"/>
  <c r="L49" i="21" s="1"/>
  <c r="L44" i="21"/>
  <c r="L27" i="24"/>
  <c r="E23" i="47"/>
  <c r="M23" i="47" s="1"/>
  <c r="L29" i="14"/>
  <c r="L14" i="5"/>
  <c r="L43" i="5"/>
  <c r="L44" i="5"/>
  <c r="L24" i="5"/>
  <c r="L107" i="38"/>
  <c r="L82" i="38"/>
  <c r="L48" i="38"/>
  <c r="L29" i="38"/>
  <c r="L100" i="38"/>
  <c r="L24" i="35"/>
  <c r="L17" i="13"/>
  <c r="L37" i="80"/>
  <c r="N30" i="120"/>
  <c r="L24" i="80"/>
  <c r="L65" i="80"/>
  <c r="L46" i="80"/>
  <c r="L87" i="80"/>
  <c r="K12" i="56"/>
  <c r="L22" i="29"/>
  <c r="L16" i="29"/>
  <c r="L12" i="12"/>
  <c r="L34" i="12"/>
  <c r="L36" i="12"/>
  <c r="L37" i="12"/>
  <c r="S24" i="30"/>
  <c r="L57" i="10"/>
  <c r="L38" i="10"/>
  <c r="L38" i="36"/>
  <c r="M45" i="47"/>
  <c r="L38" i="8"/>
  <c r="L25" i="8"/>
  <c r="L27" i="8"/>
  <c r="L22" i="126"/>
  <c r="K11" i="49"/>
  <c r="J24" i="92"/>
  <c r="K24" i="92" s="1"/>
  <c r="AG41" i="44"/>
  <c r="S34" i="48"/>
  <c r="S41" i="48"/>
  <c r="S38" i="48"/>
  <c r="T12" i="1"/>
  <c r="D23" i="115"/>
  <c r="N23" i="115" s="1"/>
  <c r="D10" i="44"/>
  <c r="D12" i="110"/>
  <c r="N12" i="110" s="1"/>
  <c r="F12" i="1"/>
  <c r="D12" i="99"/>
  <c r="N12" i="99" s="1"/>
  <c r="S61" i="48"/>
  <c r="L20" i="16"/>
  <c r="L26" i="16"/>
  <c r="S15" i="33"/>
  <c r="L75" i="39"/>
  <c r="L20" i="39"/>
  <c r="L61" i="39"/>
  <c r="L40" i="39"/>
  <c r="L123" i="39"/>
  <c r="L56" i="39"/>
  <c r="L164" i="39"/>
  <c r="L60" i="39"/>
  <c r="L93" i="39"/>
  <c r="L151" i="39"/>
  <c r="L171" i="39"/>
  <c r="L71" i="39"/>
  <c r="L119" i="39"/>
  <c r="L15" i="39"/>
  <c r="L12" i="39"/>
  <c r="L13" i="39"/>
  <c r="L113" i="39"/>
  <c r="L47" i="39"/>
  <c r="L168" i="39"/>
  <c r="L112" i="39"/>
  <c r="L158" i="38"/>
  <c r="L129" i="38"/>
  <c r="L125" i="38"/>
  <c r="L157" i="38"/>
  <c r="L38" i="38"/>
  <c r="L64" i="38"/>
  <c r="L135" i="38"/>
  <c r="L15" i="38"/>
  <c r="J180" i="38"/>
  <c r="L57" i="38"/>
  <c r="L134" i="38"/>
  <c r="L73" i="38"/>
  <c r="L66" i="38"/>
  <c r="L146" i="38"/>
  <c r="L90" i="38"/>
  <c r="L93" i="38"/>
  <c r="L122" i="38"/>
  <c r="L104" i="38"/>
  <c r="L138" i="38"/>
  <c r="L34" i="38"/>
  <c r="L22" i="38"/>
  <c r="L24" i="38"/>
  <c r="L26" i="38"/>
  <c r="L139" i="38"/>
  <c r="L167" i="38"/>
  <c r="L42" i="38"/>
  <c r="L110" i="38"/>
  <c r="L46" i="38"/>
  <c r="L43" i="38"/>
  <c r="L70" i="38"/>
  <c r="L127" i="38"/>
  <c r="L69" i="38"/>
  <c r="L156" i="38"/>
  <c r="L56" i="38"/>
  <c r="L84" i="38"/>
  <c r="L159" i="38"/>
  <c r="L81" i="38"/>
  <c r="L116" i="38"/>
  <c r="L172" i="38"/>
  <c r="L75" i="38"/>
  <c r="L109" i="38"/>
  <c r="L173" i="38"/>
  <c r="L74" i="18"/>
  <c r="L54" i="18"/>
  <c r="L50" i="18"/>
  <c r="S21" i="34"/>
  <c r="L21" i="34"/>
  <c r="L48" i="16"/>
  <c r="L32" i="16"/>
  <c r="L13" i="16"/>
  <c r="L37" i="16"/>
  <c r="L50" i="16"/>
  <c r="L22" i="16"/>
  <c r="L53" i="16"/>
  <c r="L33" i="16"/>
  <c r="L55" i="16"/>
  <c r="L28" i="42"/>
  <c r="I14" i="92"/>
  <c r="L10" i="125"/>
  <c r="N19" i="44"/>
  <c r="L45" i="10"/>
  <c r="L25" i="10"/>
  <c r="L30" i="10"/>
  <c r="Q49" i="10"/>
  <c r="O49" i="10"/>
  <c r="D60" i="10"/>
  <c r="Q53" i="10"/>
  <c r="O53" i="10"/>
  <c r="J52" i="10"/>
  <c r="L52" i="10" s="1"/>
  <c r="G55" i="10"/>
  <c r="G56" i="10"/>
  <c r="L35" i="9"/>
  <c r="L24" i="27"/>
  <c r="S27" i="40"/>
  <c r="S32" i="40"/>
  <c r="L27" i="6"/>
  <c r="L14" i="125"/>
  <c r="AD14" i="125" s="1"/>
  <c r="L12" i="125"/>
  <c r="AD12" i="125" s="1"/>
  <c r="L29" i="41"/>
  <c r="L66" i="41"/>
  <c r="L40" i="41"/>
  <c r="L15" i="80"/>
  <c r="L12" i="80"/>
  <c r="L33" i="80"/>
  <c r="L35" i="80"/>
  <c r="L62" i="80"/>
  <c r="L55" i="80"/>
  <c r="L30" i="80"/>
  <c r="L75" i="80"/>
  <c r="L18" i="80"/>
  <c r="L13" i="8"/>
  <c r="L53" i="8"/>
  <c r="L53" i="100"/>
  <c r="L20" i="100"/>
  <c r="L15" i="5"/>
  <c r="E14" i="47"/>
  <c r="M14" i="47" s="1"/>
  <c r="I8" i="92"/>
  <c r="L20" i="5"/>
  <c r="Q93" i="80"/>
  <c r="P93" i="80" s="1"/>
  <c r="S11" i="44" s="1"/>
  <c r="J93" i="80"/>
  <c r="I93" i="80" s="1"/>
  <c r="L28" i="80"/>
  <c r="L83" i="80"/>
  <c r="G93" i="80"/>
  <c r="L30" i="7"/>
  <c r="L14" i="7"/>
  <c r="L27" i="7"/>
  <c r="L26" i="7"/>
  <c r="L28" i="12"/>
  <c r="L48" i="12"/>
  <c r="L18" i="12"/>
  <c r="L41" i="12"/>
  <c r="N45" i="118"/>
  <c r="K21" i="45"/>
  <c r="L31" i="12"/>
  <c r="L22" i="12"/>
  <c r="O44" i="31"/>
  <c r="J39" i="31"/>
  <c r="L39" i="31" s="1"/>
  <c r="Q44" i="31"/>
  <c r="J41" i="31"/>
  <c r="L41" i="31" s="1"/>
  <c r="L40" i="31"/>
  <c r="L14" i="31"/>
  <c r="G44" i="31"/>
  <c r="L44" i="31" s="1"/>
  <c r="G50" i="31"/>
  <c r="L50" i="31" s="1"/>
  <c r="L26" i="31"/>
  <c r="S44" i="31"/>
  <c r="D52" i="31"/>
  <c r="Q43" i="31"/>
  <c r="O43" i="31"/>
  <c r="S36" i="31"/>
  <c r="J33" i="92"/>
  <c r="K33" i="92" s="1"/>
  <c r="L21" i="126"/>
  <c r="F54" i="118"/>
  <c r="P12" i="49"/>
  <c r="J25" i="92"/>
  <c r="K25" i="92" s="1"/>
  <c r="M32" i="47"/>
  <c r="L49" i="37"/>
  <c r="L65" i="37"/>
  <c r="L96" i="37"/>
  <c r="L115" i="37"/>
  <c r="L81" i="37"/>
  <c r="L43" i="37"/>
  <c r="L71" i="37"/>
  <c r="L138" i="37"/>
  <c r="S12" i="15"/>
  <c r="J48" i="15"/>
  <c r="I48" i="15" s="1"/>
  <c r="I18" i="92"/>
  <c r="S36" i="17"/>
  <c r="S14" i="22"/>
  <c r="L18" i="29"/>
  <c r="L18" i="125"/>
  <c r="AD18" i="125" s="1"/>
  <c r="L17" i="29"/>
  <c r="L12" i="29"/>
  <c r="L21" i="29"/>
  <c r="I54" i="117"/>
  <c r="S63" i="48"/>
  <c r="S60" i="48"/>
  <c r="S100" i="48"/>
  <c r="S65" i="48"/>
  <c r="S89" i="48"/>
  <c r="S71" i="48"/>
  <c r="S76" i="48"/>
  <c r="S54" i="48"/>
  <c r="S77" i="48"/>
  <c r="J27" i="92"/>
  <c r="K27" i="92" s="1"/>
  <c r="AG23" i="44"/>
  <c r="AG12" i="44"/>
  <c r="AG46" i="44"/>
  <c r="D59" i="7"/>
  <c r="L36" i="7"/>
  <c r="L17" i="7"/>
  <c r="L38" i="7"/>
  <c r="L42" i="7"/>
  <c r="J40" i="7"/>
  <c r="L41" i="7"/>
  <c r="G40" i="7"/>
  <c r="O40" i="7"/>
  <c r="S40" i="7" s="1"/>
  <c r="L18" i="7"/>
  <c r="L33" i="7"/>
  <c r="L47" i="7"/>
  <c r="L44" i="7"/>
  <c r="Q42" i="7"/>
  <c r="O42" i="7"/>
  <c r="O41" i="7"/>
  <c r="Q41" i="7"/>
  <c r="Q43" i="7"/>
  <c r="O43" i="7"/>
  <c r="J43" i="7"/>
  <c r="Q44" i="7"/>
  <c r="O44" i="7"/>
  <c r="D49" i="7"/>
  <c r="O47" i="7"/>
  <c r="N45" i="44"/>
  <c r="L164" i="37"/>
  <c r="L101" i="37"/>
  <c r="L126" i="37"/>
  <c r="L162" i="37"/>
  <c r="L27" i="37"/>
  <c r="L114" i="37"/>
  <c r="O145" i="37"/>
  <c r="Q145" i="37"/>
  <c r="G141" i="37"/>
  <c r="J151" i="37"/>
  <c r="G155" i="37"/>
  <c r="Q163" i="37"/>
  <c r="J155" i="37"/>
  <c r="Q149" i="37"/>
  <c r="O149" i="37"/>
  <c r="J149" i="37"/>
  <c r="L149" i="37" s="1"/>
  <c r="J163" i="37"/>
  <c r="L116" i="37"/>
  <c r="O155" i="37"/>
  <c r="J141" i="37"/>
  <c r="O151" i="37"/>
  <c r="G163" i="37"/>
  <c r="L70" i="37"/>
  <c r="L106" i="37"/>
  <c r="G151" i="37"/>
  <c r="O141" i="37"/>
  <c r="G149" i="37"/>
  <c r="Q150" i="37"/>
  <c r="O150" i="37"/>
  <c r="L98" i="37"/>
  <c r="L90" i="37"/>
  <c r="L130" i="37"/>
  <c r="Q29" i="27"/>
  <c r="O29" i="27"/>
  <c r="Q25" i="27"/>
  <c r="O25" i="27"/>
  <c r="J29" i="27"/>
  <c r="L26" i="27"/>
  <c r="J28" i="27"/>
  <c r="Q28" i="27"/>
  <c r="O28" i="27"/>
  <c r="G29" i="27"/>
  <c r="G31" i="27" s="1"/>
  <c r="D31" i="27"/>
  <c r="L14" i="27"/>
  <c r="S60" i="41"/>
  <c r="S62" i="41"/>
  <c r="S46" i="41"/>
  <c r="S54" i="41"/>
  <c r="S47" i="41"/>
  <c r="J44" i="92"/>
  <c r="K44" i="92" s="1"/>
  <c r="O44" i="41"/>
  <c r="S44" i="41" s="1"/>
  <c r="L33" i="41"/>
  <c r="G48" i="41"/>
  <c r="L48" i="41" s="1"/>
  <c r="L70" i="41"/>
  <c r="G47" i="41"/>
  <c r="G51" i="41"/>
  <c r="L51" i="41" s="1"/>
  <c r="J46" i="41"/>
  <c r="L46" i="41" s="1"/>
  <c r="G62" i="41"/>
  <c r="J44" i="41"/>
  <c r="J49" i="41"/>
  <c r="L49" i="41" s="1"/>
  <c r="G56" i="41"/>
  <c r="L56" i="41" s="1"/>
  <c r="Q49" i="41"/>
  <c r="S49" i="41" s="1"/>
  <c r="G44" i="41"/>
  <c r="J47" i="41"/>
  <c r="G61" i="41"/>
  <c r="L61" i="41" s="1"/>
  <c r="O63" i="41"/>
  <c r="S63" i="41" s="1"/>
  <c r="G67" i="41"/>
  <c r="J63" i="41"/>
  <c r="L63" i="41" s="1"/>
  <c r="L75" i="41"/>
  <c r="O67" i="41"/>
  <c r="S67" i="41" s="1"/>
  <c r="O55" i="41"/>
  <c r="Q55" i="41"/>
  <c r="D77" i="41"/>
  <c r="L42" i="41"/>
  <c r="J60" i="41"/>
  <c r="L60" i="41" s="1"/>
  <c r="J62" i="41"/>
  <c r="J64" i="41"/>
  <c r="O57" i="41"/>
  <c r="Q57" i="41"/>
  <c r="J68" i="41"/>
  <c r="L68" i="41" s="1"/>
  <c r="O53" i="41"/>
  <c r="Q53" i="41"/>
  <c r="L20" i="41"/>
  <c r="L41" i="41"/>
  <c r="O72" i="41"/>
  <c r="J67" i="41"/>
  <c r="Q59" i="41"/>
  <c r="O59" i="41"/>
  <c r="Q65" i="41"/>
  <c r="O65" i="41"/>
  <c r="O75" i="41"/>
  <c r="Q75" i="41"/>
  <c r="Q71" i="41"/>
  <c r="O71" i="41"/>
  <c r="Q69" i="41"/>
  <c r="O69" i="41"/>
  <c r="G64" i="41"/>
  <c r="J69" i="41"/>
  <c r="L69" i="41" s="1"/>
  <c r="Q68" i="41"/>
  <c r="O68" i="41"/>
  <c r="J65" i="41"/>
  <c r="L65" i="41" s="1"/>
  <c r="O73" i="41"/>
  <c r="Q73" i="41"/>
  <c r="G71" i="41"/>
  <c r="L71" i="41" s="1"/>
  <c r="Q66" i="41"/>
  <c r="O66" i="41"/>
  <c r="Q74" i="41"/>
  <c r="O74" i="41"/>
  <c r="Q64" i="41"/>
  <c r="O64" i="41"/>
  <c r="G73" i="41"/>
  <c r="S81" i="48"/>
  <c r="S24" i="48"/>
  <c r="D106" i="48"/>
  <c r="L11" i="125"/>
  <c r="L76" i="18"/>
  <c r="G82" i="18"/>
  <c r="L67" i="18"/>
  <c r="O105" i="18"/>
  <c r="J106" i="18"/>
  <c r="G88" i="18"/>
  <c r="O73" i="18"/>
  <c r="S73" i="18" s="1"/>
  <c r="L64" i="18"/>
  <c r="O84" i="18"/>
  <c r="G86" i="18"/>
  <c r="G105" i="18"/>
  <c r="G84" i="18"/>
  <c r="J102" i="18"/>
  <c r="Q85" i="18"/>
  <c r="J96" i="18"/>
  <c r="O85" i="18"/>
  <c r="G94" i="18"/>
  <c r="O81" i="18"/>
  <c r="O79" i="18"/>
  <c r="S79" i="18" s="1"/>
  <c r="O80" i="18"/>
  <c r="G80" i="18"/>
  <c r="G81" i="18"/>
  <c r="O72" i="18"/>
  <c r="S72" i="18" s="1"/>
  <c r="J71" i="18"/>
  <c r="L71" i="18" s="1"/>
  <c r="J105" i="18"/>
  <c r="J85" i="18"/>
  <c r="J101" i="18"/>
  <c r="G90" i="18"/>
  <c r="J84" i="18"/>
  <c r="J81" i="18"/>
  <c r="O108" i="18"/>
  <c r="J82" i="18"/>
  <c r="J73" i="18"/>
  <c r="L73" i="18" s="1"/>
  <c r="J91" i="18"/>
  <c r="O87" i="18"/>
  <c r="Q87" i="18"/>
  <c r="O76" i="18"/>
  <c r="Q76" i="18"/>
  <c r="O67" i="18"/>
  <c r="Q67" i="18"/>
  <c r="O70" i="18"/>
  <c r="S70" i="18" s="1"/>
  <c r="G93" i="18"/>
  <c r="Q77" i="18"/>
  <c r="O77" i="18"/>
  <c r="G92" i="18"/>
  <c r="O92" i="18"/>
  <c r="O68" i="18"/>
  <c r="S68" i="18" s="1"/>
  <c r="G70" i="18"/>
  <c r="G91" i="18"/>
  <c r="Q69" i="18"/>
  <c r="S69" i="18" s="1"/>
  <c r="J107" i="18"/>
  <c r="O78" i="18"/>
  <c r="S78" i="18" s="1"/>
  <c r="J80" i="18"/>
  <c r="G98" i="18"/>
  <c r="J79" i="18"/>
  <c r="L79" i="18" s="1"/>
  <c r="J87" i="18"/>
  <c r="J69" i="18"/>
  <c r="L69" i="18" s="1"/>
  <c r="J92" i="18"/>
  <c r="J70" i="18"/>
  <c r="G102" i="18"/>
  <c r="J68" i="18"/>
  <c r="L68" i="18" s="1"/>
  <c r="G101" i="18"/>
  <c r="Q64" i="18"/>
  <c r="O64" i="18"/>
  <c r="O89" i="18"/>
  <c r="Q89" i="18"/>
  <c r="J78" i="18"/>
  <c r="L78" i="18" s="1"/>
  <c r="J93" i="18"/>
  <c r="G107" i="18"/>
  <c r="O93" i="18"/>
  <c r="O104" i="18"/>
  <c r="O107" i="18"/>
  <c r="O102" i="18"/>
  <c r="O98" i="18"/>
  <c r="Q98" i="18"/>
  <c r="Q96" i="18"/>
  <c r="O96" i="18"/>
  <c r="Q94" i="18"/>
  <c r="O94" i="18"/>
  <c r="Q99" i="18"/>
  <c r="O99" i="18"/>
  <c r="Q97" i="18"/>
  <c r="O97" i="18"/>
  <c r="G97" i="18"/>
  <c r="Q95" i="18"/>
  <c r="O95" i="18"/>
  <c r="G95" i="18"/>
  <c r="G99" i="18"/>
  <c r="J97" i="18"/>
  <c r="J95" i="18"/>
  <c r="J99" i="18"/>
  <c r="D110" i="18"/>
  <c r="L20" i="33"/>
  <c r="S17" i="33"/>
  <c r="S13" i="33"/>
  <c r="G27" i="33"/>
  <c r="L27" i="33" s="1"/>
  <c r="O19" i="33"/>
  <c r="S19" i="33" s="1"/>
  <c r="Q27" i="33"/>
  <c r="L16" i="33"/>
  <c r="O27" i="33"/>
  <c r="Q12" i="33"/>
  <c r="S12" i="33" s="1"/>
  <c r="J13" i="33"/>
  <c r="L13" i="33" s="1"/>
  <c r="O20" i="33"/>
  <c r="S20" i="33" s="1"/>
  <c r="J15" i="33"/>
  <c r="L15" i="33" s="1"/>
  <c r="H42" i="45"/>
  <c r="L14" i="33"/>
  <c r="J19" i="33"/>
  <c r="L19" i="33" s="1"/>
  <c r="G12" i="33"/>
  <c r="O14" i="33"/>
  <c r="Q14" i="33"/>
  <c r="S26" i="33"/>
  <c r="J12" i="33"/>
  <c r="G31" i="33"/>
  <c r="O31" i="33"/>
  <c r="Q31" i="33"/>
  <c r="J31" i="33"/>
  <c r="J38" i="33"/>
  <c r="O38" i="33"/>
  <c r="Q38" i="33"/>
  <c r="G38" i="33"/>
  <c r="G44" i="33"/>
  <c r="J44" i="33"/>
  <c r="O44" i="33"/>
  <c r="Q44" i="33"/>
  <c r="J35" i="33"/>
  <c r="O35" i="33"/>
  <c r="Q35" i="33"/>
  <c r="S35" i="33" s="1"/>
  <c r="G35" i="33"/>
  <c r="G28" i="33"/>
  <c r="O28" i="33"/>
  <c r="Q28" i="33"/>
  <c r="J28" i="33"/>
  <c r="O32" i="33"/>
  <c r="Q32" i="33"/>
  <c r="G32" i="33"/>
  <c r="J32" i="33"/>
  <c r="J26" i="33"/>
  <c r="L26" i="33" s="1"/>
  <c r="O29" i="33"/>
  <c r="Q29" i="33"/>
  <c r="J29" i="33"/>
  <c r="G29" i="33"/>
  <c r="G41" i="33"/>
  <c r="J41" i="33"/>
  <c r="O41" i="33"/>
  <c r="Q41" i="33"/>
  <c r="Q42" i="33"/>
  <c r="O42" i="33"/>
  <c r="G42" i="33"/>
  <c r="J42" i="33"/>
  <c r="O45" i="33"/>
  <c r="Q45" i="33"/>
  <c r="J45" i="33"/>
  <c r="G45" i="33"/>
  <c r="G21" i="33"/>
  <c r="L21" i="33" s="1"/>
  <c r="O39" i="33"/>
  <c r="Q39" i="33"/>
  <c r="G39" i="33"/>
  <c r="J39" i="33"/>
  <c r="O36" i="33"/>
  <c r="Q36" i="33"/>
  <c r="G36" i="33"/>
  <c r="J36" i="33"/>
  <c r="Q33" i="33"/>
  <c r="J33" i="33"/>
  <c r="G33" i="33"/>
  <c r="O33" i="33"/>
  <c r="G23" i="33"/>
  <c r="G46" i="33"/>
  <c r="J46" i="33"/>
  <c r="O46" i="33"/>
  <c r="Q46" i="33"/>
  <c r="G30" i="33"/>
  <c r="J30" i="33"/>
  <c r="O30" i="33"/>
  <c r="Q30" i="33"/>
  <c r="S30" i="33" s="1"/>
  <c r="G43" i="33"/>
  <c r="J43" i="33"/>
  <c r="O43" i="33"/>
  <c r="Q43" i="33"/>
  <c r="J40" i="33"/>
  <c r="O40" i="33"/>
  <c r="Q40" i="33"/>
  <c r="G40" i="33"/>
  <c r="J35" i="92"/>
  <c r="K35" i="92" s="1"/>
  <c r="O23" i="33"/>
  <c r="S23" i="33" s="1"/>
  <c r="J37" i="33"/>
  <c r="O37" i="33"/>
  <c r="Q37" i="33"/>
  <c r="G37" i="33"/>
  <c r="Q34" i="33"/>
  <c r="O34" i="33"/>
  <c r="J34" i="33"/>
  <c r="G34" i="33"/>
  <c r="D48" i="33"/>
  <c r="Q25" i="33"/>
  <c r="G25" i="33"/>
  <c r="L25" i="33" s="1"/>
  <c r="O25" i="33"/>
  <c r="O24" i="33"/>
  <c r="Q24" i="33"/>
  <c r="J24" i="33"/>
  <c r="L24" i="33" s="1"/>
  <c r="Q22" i="33"/>
  <c r="O22" i="33"/>
  <c r="L22" i="33"/>
  <c r="J23" i="33"/>
  <c r="O21" i="33"/>
  <c r="Q21" i="33"/>
  <c r="Q14" i="107"/>
  <c r="O14" i="107"/>
  <c r="J14" i="107"/>
  <c r="L14" i="107" s="1"/>
  <c r="O16" i="107"/>
  <c r="Q16" i="107"/>
  <c r="J18" i="107"/>
  <c r="L18" i="107" s="1"/>
  <c r="J13" i="107"/>
  <c r="J16" i="107"/>
  <c r="L16" i="107" s="1"/>
  <c r="S15" i="107"/>
  <c r="L107" i="37"/>
  <c r="L158" i="37"/>
  <c r="L144" i="37"/>
  <c r="L128" i="37"/>
  <c r="L110" i="37"/>
  <c r="L111" i="37"/>
  <c r="L13" i="37"/>
  <c r="L100" i="37"/>
  <c r="G161" i="37"/>
  <c r="O161" i="37"/>
  <c r="O154" i="37"/>
  <c r="Q154" i="37"/>
  <c r="K46" i="45"/>
  <c r="J161" i="37"/>
  <c r="G154" i="37"/>
  <c r="O160" i="37"/>
  <c r="Q160" i="37"/>
  <c r="O156" i="37"/>
  <c r="Q156" i="37"/>
  <c r="G156" i="37"/>
  <c r="L156" i="37" s="1"/>
  <c r="J160" i="37"/>
  <c r="L160" i="37" s="1"/>
  <c r="J154" i="37"/>
  <c r="D166" i="37"/>
  <c r="S30" i="34"/>
  <c r="S34" i="34"/>
  <c r="S29" i="34"/>
  <c r="S23" i="34"/>
  <c r="K43" i="45"/>
  <c r="L26" i="34"/>
  <c r="J28" i="34"/>
  <c r="O28" i="34"/>
  <c r="S28" i="34" s="1"/>
  <c r="L31" i="34"/>
  <c r="J39" i="34"/>
  <c r="O39" i="34"/>
  <c r="S39" i="34" s="1"/>
  <c r="J34" i="34"/>
  <c r="S33" i="34"/>
  <c r="G40" i="34"/>
  <c r="L40" i="34" s="1"/>
  <c r="O35" i="34"/>
  <c r="S35" i="34" s="1"/>
  <c r="G13" i="34"/>
  <c r="L13" i="34" s="1"/>
  <c r="D26" i="115"/>
  <c r="N26" i="115" s="1"/>
  <c r="D26" i="99"/>
  <c r="N26" i="99" s="1"/>
  <c r="D15" i="124"/>
  <c r="S19" i="34"/>
  <c r="G28" i="34"/>
  <c r="G34" i="34"/>
  <c r="Q12" i="34"/>
  <c r="O12" i="34"/>
  <c r="K12" i="49"/>
  <c r="P32" i="45"/>
  <c r="L17" i="23"/>
  <c r="L29" i="21"/>
  <c r="L37" i="21"/>
  <c r="J57" i="21"/>
  <c r="L25" i="21"/>
  <c r="J47" i="21"/>
  <c r="L47" i="21" s="1"/>
  <c r="L36" i="21"/>
  <c r="J60" i="21"/>
  <c r="L60" i="21" s="1"/>
  <c r="Q44" i="21"/>
  <c r="O44" i="21"/>
  <c r="Q60" i="21"/>
  <c r="Q53" i="21"/>
  <c r="O53" i="21"/>
  <c r="J53" i="21"/>
  <c r="O52" i="21"/>
  <c r="Q52" i="21"/>
  <c r="O57" i="21"/>
  <c r="J46" i="21"/>
  <c r="L46" i="21" s="1"/>
  <c r="G52" i="21"/>
  <c r="G57" i="21"/>
  <c r="L56" i="21"/>
  <c r="G53" i="21"/>
  <c r="J61" i="21"/>
  <c r="L61" i="21" s="1"/>
  <c r="J52" i="21"/>
  <c r="J43" i="21"/>
  <c r="J55" i="21"/>
  <c r="L55" i="21" s="1"/>
  <c r="O48" i="21"/>
  <c r="Q48" i="21"/>
  <c r="O46" i="21"/>
  <c r="Q46" i="21"/>
  <c r="S62" i="21"/>
  <c r="L62" i="21"/>
  <c r="G43" i="21"/>
  <c r="G48" i="21"/>
  <c r="L48" i="21" s="1"/>
  <c r="O56" i="21"/>
  <c r="L19" i="21"/>
  <c r="G58" i="21"/>
  <c r="O45" i="21"/>
  <c r="Q45" i="21"/>
  <c r="J45" i="21"/>
  <c r="L45" i="21" s="1"/>
  <c r="S38" i="21"/>
  <c r="Q54" i="21"/>
  <c r="O54" i="21"/>
  <c r="G54" i="21"/>
  <c r="L54" i="21" s="1"/>
  <c r="Q59" i="21"/>
  <c r="O59" i="21"/>
  <c r="G59" i="21"/>
  <c r="L59" i="21" s="1"/>
  <c r="O61" i="21"/>
  <c r="Q61" i="21"/>
  <c r="Q55" i="21"/>
  <c r="O55" i="21"/>
  <c r="D64" i="21"/>
  <c r="L51" i="13"/>
  <c r="L62" i="13"/>
  <c r="E22" i="47"/>
  <c r="M22" i="47" s="1"/>
  <c r="L21" i="13"/>
  <c r="I16" i="92"/>
  <c r="L43" i="13"/>
  <c r="L33" i="13"/>
  <c r="L42" i="13"/>
  <c r="Q66" i="13"/>
  <c r="O66" i="13"/>
  <c r="L29" i="13"/>
  <c r="G76" i="13"/>
  <c r="L76" i="13" s="1"/>
  <c r="L56" i="13"/>
  <c r="L75" i="13"/>
  <c r="L49" i="13"/>
  <c r="G67" i="13"/>
  <c r="L67" i="13" s="1"/>
  <c r="J66" i="13"/>
  <c r="L66" i="13" s="1"/>
  <c r="Q70" i="13"/>
  <c r="O70" i="13"/>
  <c r="G70" i="13"/>
  <c r="Q74" i="13"/>
  <c r="O74" i="13"/>
  <c r="Q69" i="13"/>
  <c r="O69" i="13"/>
  <c r="J69" i="13"/>
  <c r="Q68" i="13"/>
  <c r="O68" i="13"/>
  <c r="Q72" i="13"/>
  <c r="O72" i="13"/>
  <c r="J72" i="13"/>
  <c r="L72" i="13" s="1"/>
  <c r="G69" i="13"/>
  <c r="S31" i="13"/>
  <c r="O76" i="13"/>
  <c r="Q76" i="13"/>
  <c r="J70" i="13"/>
  <c r="J74" i="13"/>
  <c r="S12" i="13"/>
  <c r="J68" i="13"/>
  <c r="S30" i="13"/>
  <c r="D78" i="13"/>
  <c r="G68" i="13"/>
  <c r="J73" i="13"/>
  <c r="L73" i="13" s="1"/>
  <c r="Q73" i="13"/>
  <c r="O73" i="13"/>
  <c r="O71" i="13"/>
  <c r="Q71" i="13"/>
  <c r="G74" i="13"/>
  <c r="J71" i="13"/>
  <c r="L71" i="13" s="1"/>
  <c r="Q54" i="42"/>
  <c r="O54" i="42"/>
  <c r="G53" i="42"/>
  <c r="Q53" i="42"/>
  <c r="O53" i="42"/>
  <c r="Q56" i="42"/>
  <c r="O56" i="42"/>
  <c r="J54" i="42"/>
  <c r="Q57" i="42"/>
  <c r="O57" i="42"/>
  <c r="Q52" i="42"/>
  <c r="O52" i="42"/>
  <c r="G56" i="42"/>
  <c r="G57" i="42"/>
  <c r="J53" i="42"/>
  <c r="D59" i="42"/>
  <c r="L35" i="38"/>
  <c r="L163" i="38"/>
  <c r="L91" i="38"/>
  <c r="L31" i="38"/>
  <c r="L180" i="38"/>
  <c r="L152" i="38"/>
  <c r="L164" i="38"/>
  <c r="L76" i="38"/>
  <c r="L128" i="38"/>
  <c r="L30" i="38"/>
  <c r="L161" i="38"/>
  <c r="L44" i="38"/>
  <c r="L20" i="38"/>
  <c r="L136" i="38"/>
  <c r="L88" i="38"/>
  <c r="L160" i="38"/>
  <c r="L74" i="38"/>
  <c r="L162" i="38"/>
  <c r="L166" i="38"/>
  <c r="L123" i="38"/>
  <c r="L105" i="38"/>
  <c r="L142" i="38"/>
  <c r="L154" i="38"/>
  <c r="L103" i="38"/>
  <c r="L58" i="38"/>
  <c r="L144" i="38"/>
  <c r="L28" i="38"/>
  <c r="L21" i="38"/>
  <c r="L118" i="38"/>
  <c r="L98" i="38"/>
  <c r="L27" i="38"/>
  <c r="L72" i="38"/>
  <c r="L92" i="38"/>
  <c r="L49" i="38"/>
  <c r="L99" i="38"/>
  <c r="L32" i="38"/>
  <c r="L86" i="38"/>
  <c r="L52" i="38"/>
  <c r="L19" i="38"/>
  <c r="D184" i="38"/>
  <c r="L112" i="38"/>
  <c r="L14" i="38"/>
  <c r="L89" i="38"/>
  <c r="L151" i="38"/>
  <c r="L147" i="38"/>
  <c r="L54" i="38"/>
  <c r="G176" i="38"/>
  <c r="L176" i="38" s="1"/>
  <c r="L78" i="38"/>
  <c r="L121" i="38"/>
  <c r="L25" i="38"/>
  <c r="L96" i="38"/>
  <c r="L131" i="38"/>
  <c r="L67" i="38"/>
  <c r="L179" i="38"/>
  <c r="L51" i="38"/>
  <c r="L114" i="38"/>
  <c r="L153" i="38"/>
  <c r="L83" i="38"/>
  <c r="O182" i="38"/>
  <c r="G182" i="38"/>
  <c r="Q182" i="38"/>
  <c r="L71" i="38"/>
  <c r="L80" i="38"/>
  <c r="Q180" i="38"/>
  <c r="O180" i="38"/>
  <c r="L119" i="38"/>
  <c r="J182" i="38"/>
  <c r="L62" i="38"/>
  <c r="N39" i="109"/>
  <c r="Q178" i="38"/>
  <c r="O178" i="38"/>
  <c r="G178" i="38"/>
  <c r="L178" i="38" s="1"/>
  <c r="L101" i="38"/>
  <c r="Q174" i="38"/>
  <c r="O174" i="38"/>
  <c r="J174" i="38"/>
  <c r="Q177" i="38"/>
  <c r="O177" i="38"/>
  <c r="G177" i="38"/>
  <c r="L177" i="38" s="1"/>
  <c r="G175" i="38"/>
  <c r="L175" i="38" s="1"/>
  <c r="Q175" i="38"/>
  <c r="O175" i="38"/>
  <c r="Q176" i="38"/>
  <c r="O176" i="38"/>
  <c r="L169" i="38"/>
  <c r="G174" i="38"/>
  <c r="L36" i="38"/>
  <c r="S71" i="80"/>
  <c r="O93" i="80"/>
  <c r="N93" i="80" s="1"/>
  <c r="L71" i="80"/>
  <c r="L57" i="80"/>
  <c r="L84" i="80"/>
  <c r="L45" i="80"/>
  <c r="L22" i="80"/>
  <c r="L13" i="80"/>
  <c r="L39" i="80"/>
  <c r="L58" i="80"/>
  <c r="L86" i="80"/>
  <c r="L89" i="80"/>
  <c r="L72" i="80"/>
  <c r="Q24" i="126"/>
  <c r="T24" i="126" s="1"/>
  <c r="S15" i="80"/>
  <c r="L91" i="80"/>
  <c r="L90" i="80"/>
  <c r="S28" i="80"/>
  <c r="L77" i="80"/>
  <c r="S12" i="80"/>
  <c r="S16" i="10"/>
  <c r="L44" i="10"/>
  <c r="L12" i="10"/>
  <c r="L56" i="10"/>
  <c r="Q58" i="10"/>
  <c r="O58" i="10"/>
  <c r="Q56" i="10"/>
  <c r="O56" i="10"/>
  <c r="J58" i="10"/>
  <c r="L58" i="10" s="1"/>
  <c r="Q55" i="10"/>
  <c r="O55" i="10"/>
  <c r="J55" i="10"/>
  <c r="L55" i="10" s="1"/>
  <c r="S11" i="10"/>
  <c r="D62" i="28"/>
  <c r="Q49" i="28"/>
  <c r="O49" i="28"/>
  <c r="G49" i="28"/>
  <c r="S45" i="28"/>
  <c r="S12" i="28"/>
  <c r="S50" i="28"/>
  <c r="D52" i="28"/>
  <c r="Q47" i="28"/>
  <c r="O47" i="28"/>
  <c r="S15" i="28"/>
  <c r="S76" i="75"/>
  <c r="S67" i="75"/>
  <c r="L14" i="75"/>
  <c r="L16" i="75"/>
  <c r="N12" i="44"/>
  <c r="L12" i="75"/>
  <c r="G72" i="75"/>
  <c r="L72" i="75" s="1"/>
  <c r="G71" i="75"/>
  <c r="L71" i="75" s="1"/>
  <c r="L70" i="75"/>
  <c r="L15" i="75"/>
  <c r="L39" i="75"/>
  <c r="L46" i="75"/>
  <c r="L60" i="75"/>
  <c r="L59" i="75"/>
  <c r="L69" i="75"/>
  <c r="AB21" i="125"/>
  <c r="L45" i="75"/>
  <c r="S74" i="75"/>
  <c r="O72" i="75"/>
  <c r="Q72" i="75"/>
  <c r="Q77" i="75"/>
  <c r="O77" i="75"/>
  <c r="Q75" i="75"/>
  <c r="O75" i="75"/>
  <c r="G77" i="75"/>
  <c r="Q73" i="75"/>
  <c r="O73" i="75"/>
  <c r="Q78" i="75"/>
  <c r="O78" i="75"/>
  <c r="L78" i="75"/>
  <c r="L75" i="75"/>
  <c r="Q79" i="75"/>
  <c r="O79" i="75"/>
  <c r="G79" i="75"/>
  <c r="Q71" i="75"/>
  <c r="O71" i="75"/>
  <c r="D81" i="75"/>
  <c r="Q70" i="75"/>
  <c r="O70" i="75"/>
  <c r="L73" i="75"/>
  <c r="AG39" i="44"/>
  <c r="P41" i="44"/>
  <c r="Q12" i="35"/>
  <c r="D46" i="35"/>
  <c r="S16" i="35"/>
  <c r="L34" i="35"/>
  <c r="J37" i="92"/>
  <c r="K37" i="92" s="1"/>
  <c r="L38" i="35"/>
  <c r="O12" i="35"/>
  <c r="S12" i="35" s="1"/>
  <c r="G32" i="35"/>
  <c r="L37" i="35"/>
  <c r="G19" i="35"/>
  <c r="L19" i="35" s="1"/>
  <c r="O32" i="35"/>
  <c r="G31" i="35"/>
  <c r="L31" i="35" s="1"/>
  <c r="J40" i="35"/>
  <c r="O23" i="35"/>
  <c r="S23" i="35" s="1"/>
  <c r="O43" i="35"/>
  <c r="J35" i="35"/>
  <c r="L35" i="35" s="1"/>
  <c r="J32" i="35"/>
  <c r="J15" i="35"/>
  <c r="L15" i="35" s="1"/>
  <c r="O21" i="35"/>
  <c r="S21" i="35" s="1"/>
  <c r="J17" i="35"/>
  <c r="L17" i="35" s="1"/>
  <c r="G41" i="35"/>
  <c r="L41" i="35" s="1"/>
  <c r="Q19" i="35"/>
  <c r="S19" i="35" s="1"/>
  <c r="O25" i="35"/>
  <c r="S25" i="35" s="1"/>
  <c r="Q26" i="35"/>
  <c r="S26" i="35" s="1"/>
  <c r="Q36" i="35"/>
  <c r="Q14" i="35"/>
  <c r="O14" i="35"/>
  <c r="J25" i="35"/>
  <c r="L25" i="35" s="1"/>
  <c r="J22" i="35"/>
  <c r="G28" i="35"/>
  <c r="G29" i="35"/>
  <c r="L29" i="35" s="1"/>
  <c r="J26" i="35"/>
  <c r="L26" i="35" s="1"/>
  <c r="O24" i="35"/>
  <c r="S24" i="35" s="1"/>
  <c r="L27" i="35"/>
  <c r="G40" i="35"/>
  <c r="J21" i="35"/>
  <c r="L21" i="35" s="1"/>
  <c r="O35" i="35"/>
  <c r="Q35" i="35"/>
  <c r="J14" i="35"/>
  <c r="L14" i="35" s="1"/>
  <c r="J18" i="35"/>
  <c r="L18" i="35" s="1"/>
  <c r="Q20" i="35"/>
  <c r="S20" i="35" s="1"/>
  <c r="G30" i="35"/>
  <c r="G12" i="35"/>
  <c r="O18" i="35"/>
  <c r="S18" i="35" s="1"/>
  <c r="J16" i="35"/>
  <c r="L16" i="35" s="1"/>
  <c r="J30" i="35"/>
  <c r="G22" i="35"/>
  <c r="O30" i="35"/>
  <c r="O22" i="35"/>
  <c r="S22" i="35" s="1"/>
  <c r="J13" i="35"/>
  <c r="L13" i="35" s="1"/>
  <c r="O34" i="35"/>
  <c r="Q31" i="35"/>
  <c r="O31" i="35"/>
  <c r="J20" i="35"/>
  <c r="L20" i="35" s="1"/>
  <c r="O17" i="35"/>
  <c r="S17" i="35" s="1"/>
  <c r="J28" i="35"/>
  <c r="J36" i="35"/>
  <c r="L36" i="35" s="1"/>
  <c r="O13" i="35"/>
  <c r="S13" i="35" s="1"/>
  <c r="O41" i="35"/>
  <c r="J39" i="35"/>
  <c r="L39" i="35" s="1"/>
  <c r="Q38" i="35"/>
  <c r="O38" i="35"/>
  <c r="J12" i="35"/>
  <c r="L43" i="35"/>
  <c r="L33" i="35"/>
  <c r="F54" i="110"/>
  <c r="G20" i="20"/>
  <c r="G12" i="20"/>
  <c r="L12" i="20" s="1"/>
  <c r="S47" i="20"/>
  <c r="D70" i="14"/>
  <c r="C70" i="14"/>
  <c r="Q58" i="14"/>
  <c r="O58" i="14"/>
  <c r="J58" i="14"/>
  <c r="G58" i="14"/>
  <c r="Q55" i="14"/>
  <c r="O55" i="14"/>
  <c r="J55" i="14"/>
  <c r="L55" i="14" s="1"/>
  <c r="Q52" i="14"/>
  <c r="O52" i="14"/>
  <c r="J52" i="14"/>
  <c r="G52" i="14"/>
  <c r="Q49" i="14"/>
  <c r="O49" i="14"/>
  <c r="J49" i="14"/>
  <c r="G49" i="14"/>
  <c r="Q56" i="14"/>
  <c r="O56" i="14"/>
  <c r="G56" i="14"/>
  <c r="L56" i="14" s="1"/>
  <c r="Q53" i="14"/>
  <c r="O53" i="14"/>
  <c r="G53" i="14"/>
  <c r="L53" i="14" s="1"/>
  <c r="Q54" i="14"/>
  <c r="O54" i="14"/>
  <c r="J54" i="14"/>
  <c r="G54" i="14"/>
  <c r="J51" i="14"/>
  <c r="G51" i="14"/>
  <c r="Q51" i="14"/>
  <c r="O51" i="14"/>
  <c r="S25" i="14"/>
  <c r="J48" i="14"/>
  <c r="G48" i="14"/>
  <c r="Q48" i="14"/>
  <c r="O48" i="14"/>
  <c r="L12" i="14"/>
  <c r="L60" i="14" s="1"/>
  <c r="S47" i="31"/>
  <c r="S21" i="31"/>
  <c r="L43" i="31"/>
  <c r="G46" i="31"/>
  <c r="Q48" i="31"/>
  <c r="O48" i="31"/>
  <c r="Q49" i="31"/>
  <c r="O49" i="31"/>
  <c r="L47" i="31"/>
  <c r="J48" i="31"/>
  <c r="Q42" i="31"/>
  <c r="O42" i="31"/>
  <c r="G42" i="31"/>
  <c r="S13" i="31"/>
  <c r="G48" i="31"/>
  <c r="Q45" i="31"/>
  <c r="O45" i="31"/>
  <c r="G45" i="31"/>
  <c r="L45" i="31" s="1"/>
  <c r="J42" i="31"/>
  <c r="G49" i="31"/>
  <c r="Q46" i="31"/>
  <c r="O46" i="31"/>
  <c r="J46" i="31"/>
  <c r="J49" i="31"/>
  <c r="O103" i="40"/>
  <c r="G69" i="40"/>
  <c r="G107" i="40"/>
  <c r="J136" i="40"/>
  <c r="G58" i="40"/>
  <c r="O14" i="40"/>
  <c r="S14" i="40" s="1"/>
  <c r="G63" i="40"/>
  <c r="Q66" i="40"/>
  <c r="G95" i="40"/>
  <c r="G167" i="40"/>
  <c r="J32" i="40"/>
  <c r="G145" i="40"/>
  <c r="J103" i="40"/>
  <c r="J134" i="40"/>
  <c r="J27" i="40"/>
  <c r="O15" i="40"/>
  <c r="S15" i="40" s="1"/>
  <c r="Q143" i="40"/>
  <c r="Q88" i="40"/>
  <c r="O116" i="40"/>
  <c r="O77" i="40"/>
  <c r="G20" i="40"/>
  <c r="J132" i="40"/>
  <c r="O223" i="40"/>
  <c r="J100" i="40"/>
  <c r="J75" i="40"/>
  <c r="O134" i="40"/>
  <c r="J111" i="40"/>
  <c r="L19" i="40"/>
  <c r="J46" i="40"/>
  <c r="G54" i="40"/>
  <c r="O63" i="40"/>
  <c r="O107" i="40"/>
  <c r="O111" i="40"/>
  <c r="J76" i="40"/>
  <c r="Q126" i="40"/>
  <c r="G88" i="40"/>
  <c r="O37" i="40"/>
  <c r="O79" i="40"/>
  <c r="J69" i="40"/>
  <c r="L18" i="40"/>
  <c r="O167" i="40"/>
  <c r="J20" i="40"/>
  <c r="J79" i="40"/>
  <c r="G79" i="40"/>
  <c r="L17" i="40"/>
  <c r="G134" i="40"/>
  <c r="O181" i="40"/>
  <c r="G223" i="40"/>
  <c r="O169" i="40"/>
  <c r="G152" i="40"/>
  <c r="J15" i="40"/>
  <c r="L15" i="40" s="1"/>
  <c r="Q138" i="40"/>
  <c r="O97" i="40"/>
  <c r="O105" i="40"/>
  <c r="J77" i="40"/>
  <c r="J17" i="40"/>
  <c r="J144" i="40"/>
  <c r="G77" i="40"/>
  <c r="L32" i="40"/>
  <c r="O50" i="40"/>
  <c r="G132" i="40"/>
  <c r="O139" i="40"/>
  <c r="O144" i="40"/>
  <c r="G169" i="40"/>
  <c r="G97" i="40"/>
  <c r="G75" i="40"/>
  <c r="Q20" i="40"/>
  <c r="S20" i="40" s="1"/>
  <c r="O95" i="40"/>
  <c r="J95" i="40"/>
  <c r="O54" i="40"/>
  <c r="J14" i="40"/>
  <c r="L14" i="40" s="1"/>
  <c r="G100" i="40"/>
  <c r="J152" i="40"/>
  <c r="Q90" i="40"/>
  <c r="J51" i="40"/>
  <c r="O69" i="40"/>
  <c r="G30" i="40"/>
  <c r="L30" i="40" s="1"/>
  <c r="O49" i="40"/>
  <c r="G125" i="40"/>
  <c r="J84" i="40"/>
  <c r="O76" i="40"/>
  <c r="O75" i="40"/>
  <c r="J64" i="40"/>
  <c r="O168" i="40"/>
  <c r="G103" i="40"/>
  <c r="G144" i="40"/>
  <c r="O19" i="40"/>
  <c r="S19" i="40" s="1"/>
  <c r="G122" i="40"/>
  <c r="J54" i="40"/>
  <c r="G121" i="40"/>
  <c r="J145" i="40"/>
  <c r="J73" i="40"/>
  <c r="O132" i="40"/>
  <c r="G27" i="40"/>
  <c r="L27" i="40" s="1"/>
  <c r="O102" i="40"/>
  <c r="O152" i="40"/>
  <c r="J49" i="40"/>
  <c r="J119" i="40"/>
  <c r="G181" i="40"/>
  <c r="G105" i="40"/>
  <c r="O136" i="40"/>
  <c r="J116" i="40"/>
  <c r="G51" i="40"/>
  <c r="J139" i="40"/>
  <c r="Q17" i="40"/>
  <c r="S17" i="40" s="1"/>
  <c r="O40" i="40"/>
  <c r="Q40" i="40"/>
  <c r="J88" i="40"/>
  <c r="G73" i="40"/>
  <c r="G90" i="40"/>
  <c r="Q51" i="40"/>
  <c r="J107" i="40"/>
  <c r="G111" i="40"/>
  <c r="J195" i="40"/>
  <c r="J81" i="40"/>
  <c r="J90" i="40"/>
  <c r="G49" i="40"/>
  <c r="J63" i="40"/>
  <c r="O100" i="40"/>
  <c r="J121" i="40"/>
  <c r="G37" i="40"/>
  <c r="J174" i="40"/>
  <c r="L33" i="40"/>
  <c r="O219" i="40"/>
  <c r="O232" i="40"/>
  <c r="J232" i="40"/>
  <c r="J238" i="40"/>
  <c r="J219" i="40"/>
  <c r="O228" i="40"/>
  <c r="G149" i="40"/>
  <c r="J176" i="40"/>
  <c r="G232" i="40"/>
  <c r="G207" i="40"/>
  <c r="G187" i="40"/>
  <c r="J207" i="40"/>
  <c r="O207" i="40"/>
  <c r="J218" i="40"/>
  <c r="G241" i="40"/>
  <c r="J241" i="40"/>
  <c r="L241" i="40" s="1"/>
  <c r="O241" i="40"/>
  <c r="Q241" i="40"/>
  <c r="N18" i="126"/>
  <c r="J223" i="40"/>
  <c r="G218" i="40"/>
  <c r="O218" i="40"/>
  <c r="J220" i="40"/>
  <c r="J178" i="40"/>
  <c r="J204" i="40"/>
  <c r="O213" i="40"/>
  <c r="O226" i="40"/>
  <c r="G204" i="40"/>
  <c r="J202" i="40"/>
  <c r="Q201" i="40"/>
  <c r="G203" i="40"/>
  <c r="Q204" i="40"/>
  <c r="J201" i="40"/>
  <c r="G156" i="40"/>
  <c r="J43" i="92"/>
  <c r="K43" i="92" s="1"/>
  <c r="G222" i="40"/>
  <c r="G221" i="40"/>
  <c r="O221" i="40"/>
  <c r="G194" i="40"/>
  <c r="O202" i="40"/>
  <c r="G228" i="40"/>
  <c r="J240" i="40"/>
  <c r="G202" i="40"/>
  <c r="G219" i="40"/>
  <c r="O220" i="40"/>
  <c r="J228" i="40"/>
  <c r="J153" i="40"/>
  <c r="G213" i="40"/>
  <c r="G172" i="40"/>
  <c r="J213" i="40"/>
  <c r="L16" i="40"/>
  <c r="G208" i="40"/>
  <c r="G230" i="40"/>
  <c r="O211" i="40"/>
  <c r="J211" i="40"/>
  <c r="J236" i="40"/>
  <c r="G211" i="40"/>
  <c r="L26" i="40"/>
  <c r="L24" i="40"/>
  <c r="J198" i="40"/>
  <c r="G197" i="40"/>
  <c r="J227" i="40"/>
  <c r="J221" i="40"/>
  <c r="Q170" i="40"/>
  <c r="O170" i="40"/>
  <c r="Q192" i="40"/>
  <c r="O192" i="40"/>
  <c r="Q235" i="40"/>
  <c r="O235" i="40"/>
  <c r="Q155" i="40"/>
  <c r="O155" i="40"/>
  <c r="J147" i="40"/>
  <c r="Q190" i="40"/>
  <c r="O190" i="40"/>
  <c r="Q157" i="40"/>
  <c r="O157" i="40"/>
  <c r="O151" i="40"/>
  <c r="Q151" i="40"/>
  <c r="Q234" i="40"/>
  <c r="O234" i="40"/>
  <c r="G155" i="40"/>
  <c r="J214" i="40"/>
  <c r="Q214" i="40"/>
  <c r="O214" i="40"/>
  <c r="O231" i="40"/>
  <c r="Q231" i="40"/>
  <c r="Q149" i="40"/>
  <c r="O149" i="40"/>
  <c r="Q171" i="40"/>
  <c r="O171" i="40"/>
  <c r="Q165" i="40"/>
  <c r="O165" i="40"/>
  <c r="O212" i="40"/>
  <c r="Q212" i="40"/>
  <c r="Q229" i="40"/>
  <c r="O229" i="40"/>
  <c r="Q163" i="40"/>
  <c r="O163" i="40"/>
  <c r="Q216" i="40"/>
  <c r="O216" i="40"/>
  <c r="Q147" i="40"/>
  <c r="O147" i="40"/>
  <c r="Q217" i="40"/>
  <c r="O217" i="40"/>
  <c r="G217" i="40"/>
  <c r="Q150" i="40"/>
  <c r="O150" i="40"/>
  <c r="Q239" i="40"/>
  <c r="O239" i="40"/>
  <c r="G214" i="40"/>
  <c r="O210" i="40"/>
  <c r="Q210" i="40"/>
  <c r="D243" i="40"/>
  <c r="Q200" i="40"/>
  <c r="O200" i="40"/>
  <c r="Q215" i="40"/>
  <c r="O215" i="40"/>
  <c r="Q154" i="40"/>
  <c r="O154" i="40"/>
  <c r="J151" i="40"/>
  <c r="Q184" i="40"/>
  <c r="O184" i="40"/>
  <c r="J157" i="40"/>
  <c r="Q237" i="40"/>
  <c r="O237" i="40"/>
  <c r="G212" i="40"/>
  <c r="G191" i="40"/>
  <c r="Q227" i="40"/>
  <c r="O227" i="40"/>
  <c r="J234" i="40"/>
  <c r="Q198" i="40"/>
  <c r="O198" i="40"/>
  <c r="J184" i="40"/>
  <c r="J200" i="40"/>
  <c r="J237" i="40"/>
  <c r="G235" i="40"/>
  <c r="Q225" i="40"/>
  <c r="O225" i="40"/>
  <c r="G225" i="40"/>
  <c r="J150" i="40"/>
  <c r="J163" i="40"/>
  <c r="J165" i="40"/>
  <c r="Q224" i="40"/>
  <c r="O224" i="40"/>
  <c r="G216" i="40"/>
  <c r="Q195" i="40"/>
  <c r="O195" i="40"/>
  <c r="Q208" i="40"/>
  <c r="O208" i="40"/>
  <c r="J215" i="40"/>
  <c r="G192" i="40"/>
  <c r="J231" i="40"/>
  <c r="G224" i="40"/>
  <c r="Q222" i="40"/>
  <c r="O222" i="40"/>
  <c r="J212" i="40"/>
  <c r="O174" i="40"/>
  <c r="Q174" i="40"/>
  <c r="J193" i="40"/>
  <c r="Q193" i="40"/>
  <c r="O193" i="40"/>
  <c r="G200" i="40"/>
  <c r="Q179" i="40"/>
  <c r="O179" i="40"/>
  <c r="G190" i="40"/>
  <c r="G193" i="40"/>
  <c r="Q199" i="40"/>
  <c r="O199" i="40"/>
  <c r="Q191" i="40"/>
  <c r="O191" i="40"/>
  <c r="Q196" i="40"/>
  <c r="O196" i="40"/>
  <c r="J196" i="40"/>
  <c r="G239" i="40"/>
  <c r="Q197" i="40"/>
  <c r="O197" i="40"/>
  <c r="Q176" i="40"/>
  <c r="O176" i="40"/>
  <c r="G170" i="40"/>
  <c r="Q194" i="40"/>
  <c r="O194" i="40"/>
  <c r="Q230" i="40"/>
  <c r="O230" i="40"/>
  <c r="J210" i="40"/>
  <c r="Q177" i="40"/>
  <c r="O177" i="40"/>
  <c r="G177" i="40"/>
  <c r="Q203" i="40"/>
  <c r="O203" i="40"/>
  <c r="G237" i="40"/>
  <c r="G233" i="40"/>
  <c r="Q233" i="40"/>
  <c r="O233" i="40"/>
  <c r="Q189" i="40"/>
  <c r="O189" i="40"/>
  <c r="Q240" i="40"/>
  <c r="O240" i="40"/>
  <c r="Q158" i="40"/>
  <c r="O158" i="40"/>
  <c r="J158" i="40"/>
  <c r="J192" i="40"/>
  <c r="G171" i="40"/>
  <c r="J189" i="40"/>
  <c r="Q205" i="40"/>
  <c r="O205" i="40"/>
  <c r="J199" i="40"/>
  <c r="J170" i="40"/>
  <c r="G231" i="40"/>
  <c r="Q153" i="40"/>
  <c r="O153" i="40"/>
  <c r="Q187" i="40"/>
  <c r="O187" i="40"/>
  <c r="Q238" i="40"/>
  <c r="O238" i="40"/>
  <c r="Q156" i="40"/>
  <c r="O156" i="40"/>
  <c r="J190" i="40"/>
  <c r="J217" i="40"/>
  <c r="J216" i="40"/>
  <c r="Q178" i="40"/>
  <c r="O178" i="40"/>
  <c r="G229" i="40"/>
  <c r="G151" i="40"/>
  <c r="O172" i="40"/>
  <c r="Q172" i="40"/>
  <c r="Q236" i="40"/>
  <c r="O236" i="40"/>
  <c r="G154" i="40"/>
  <c r="G150" i="40"/>
  <c r="J205" i="40"/>
  <c r="J224" i="40"/>
  <c r="J179" i="40"/>
  <c r="G32" i="92"/>
  <c r="I32" i="92" s="1"/>
  <c r="O23" i="30"/>
  <c r="L22" i="30"/>
  <c r="L16" i="30"/>
  <c r="J23" i="30"/>
  <c r="L23" i="30" s="1"/>
  <c r="N31" i="120"/>
  <c r="O20" i="30"/>
  <c r="Q20" i="30"/>
  <c r="Q21" i="30"/>
  <c r="G21" i="30"/>
  <c r="L21" i="30" s="1"/>
  <c r="O21" i="30"/>
  <c r="Q19" i="30"/>
  <c r="O19" i="30"/>
  <c r="D26" i="30"/>
  <c r="G20" i="30"/>
  <c r="L20" i="30" s="1"/>
  <c r="S20" i="29"/>
  <c r="S23" i="29"/>
  <c r="D35" i="29"/>
  <c r="L19" i="29"/>
  <c r="J31" i="92"/>
  <c r="K31" i="92" s="1"/>
  <c r="L23" i="29"/>
  <c r="L13" i="29"/>
  <c r="I31" i="92"/>
  <c r="C35" i="29"/>
  <c r="G25" i="29"/>
  <c r="F25" i="29" s="1"/>
  <c r="J25" i="29"/>
  <c r="I25" i="29" s="1"/>
  <c r="C47" i="29" s="1"/>
  <c r="Q25" i="29"/>
  <c r="P25" i="29" s="1"/>
  <c r="S36" i="44" s="1"/>
  <c r="S12" i="29"/>
  <c r="N25" i="29"/>
  <c r="S36" i="34"/>
  <c r="S37" i="34"/>
  <c r="L16" i="34"/>
  <c r="L27" i="34"/>
  <c r="L25" i="34"/>
  <c r="L22" i="34"/>
  <c r="L19" i="34"/>
  <c r="J33" i="34"/>
  <c r="L36" i="34"/>
  <c r="G33" i="34"/>
  <c r="L18" i="34"/>
  <c r="L23" i="34"/>
  <c r="L12" i="34"/>
  <c r="J35" i="34"/>
  <c r="L35" i="34" s="1"/>
  <c r="G41" i="34"/>
  <c r="L41" i="34" s="1"/>
  <c r="L15" i="34"/>
  <c r="O40" i="34"/>
  <c r="S40" i="34" s="1"/>
  <c r="L37" i="34"/>
  <c r="L29" i="34"/>
  <c r="G39" i="34"/>
  <c r="Q38" i="34"/>
  <c r="O38" i="34"/>
  <c r="L32" i="34"/>
  <c r="G38" i="34"/>
  <c r="L38" i="34" s="1"/>
  <c r="D43" i="34"/>
  <c r="Q41" i="34"/>
  <c r="O41" i="34"/>
  <c r="D65" i="100"/>
  <c r="N43" i="44"/>
  <c r="I38" i="92"/>
  <c r="L34" i="100"/>
  <c r="Q52" i="100"/>
  <c r="O52" i="100"/>
  <c r="J50" i="100"/>
  <c r="Q50" i="100"/>
  <c r="O50" i="100"/>
  <c r="O19" i="100"/>
  <c r="Q19" i="100"/>
  <c r="Q47" i="100"/>
  <c r="O47" i="100"/>
  <c r="J47" i="100"/>
  <c r="Q17" i="100"/>
  <c r="O17" i="100"/>
  <c r="G43" i="100"/>
  <c r="Q43" i="100"/>
  <c r="O43" i="100"/>
  <c r="O16" i="100"/>
  <c r="Q16" i="100"/>
  <c r="Q44" i="100"/>
  <c r="O44" i="100"/>
  <c r="Q41" i="100"/>
  <c r="O41" i="100"/>
  <c r="Q37" i="100"/>
  <c r="O37" i="100"/>
  <c r="L28" i="100"/>
  <c r="G33" i="100"/>
  <c r="Q33" i="100"/>
  <c r="O33" i="100"/>
  <c r="Q46" i="100"/>
  <c r="O46" i="100"/>
  <c r="O28" i="100"/>
  <c r="Q28" i="100"/>
  <c r="Q23" i="100"/>
  <c r="O23" i="100"/>
  <c r="Q14" i="100"/>
  <c r="O14" i="100"/>
  <c r="L31" i="100"/>
  <c r="J44" i="100"/>
  <c r="Q20" i="100"/>
  <c r="O20" i="100"/>
  <c r="G52" i="100"/>
  <c r="Q24" i="100"/>
  <c r="O24" i="100"/>
  <c r="G24" i="100"/>
  <c r="J25" i="100"/>
  <c r="L25" i="100" s="1"/>
  <c r="Q39" i="100"/>
  <c r="O39" i="100"/>
  <c r="Q53" i="100"/>
  <c r="O53" i="100"/>
  <c r="G14" i="100"/>
  <c r="G41" i="100"/>
  <c r="J41" i="100"/>
  <c r="G12" i="100"/>
  <c r="Q12" i="100"/>
  <c r="O12" i="100"/>
  <c r="D55" i="100"/>
  <c r="G19" i="100"/>
  <c r="O34" i="100"/>
  <c r="Q34" i="100"/>
  <c r="Q49" i="100"/>
  <c r="O49" i="100"/>
  <c r="G49" i="100"/>
  <c r="J33" i="100"/>
  <c r="Q21" i="100"/>
  <c r="O21" i="100"/>
  <c r="J43" i="100"/>
  <c r="G16" i="100"/>
  <c r="O31" i="100"/>
  <c r="Q31" i="100"/>
  <c r="Q40" i="100"/>
  <c r="O40" i="100"/>
  <c r="J24" i="100"/>
  <c r="Q15" i="100"/>
  <c r="O15" i="100"/>
  <c r="J15" i="100"/>
  <c r="L15" i="100" s="1"/>
  <c r="Q48" i="100"/>
  <c r="O48" i="100"/>
  <c r="L17" i="100"/>
  <c r="O25" i="100"/>
  <c r="Q25" i="100"/>
  <c r="Q35" i="100"/>
  <c r="O35" i="100"/>
  <c r="G35" i="100"/>
  <c r="L35" i="100" s="1"/>
  <c r="J16" i="100"/>
  <c r="G36" i="100"/>
  <c r="Q36" i="100"/>
  <c r="O36" i="100"/>
  <c r="Q32" i="100"/>
  <c r="O32" i="100"/>
  <c r="G32" i="100"/>
  <c r="L32" i="100" s="1"/>
  <c r="J37" i="100"/>
  <c r="G30" i="100"/>
  <c r="L30" i="100" s="1"/>
  <c r="Q30" i="100"/>
  <c r="O30" i="100"/>
  <c r="G23" i="100"/>
  <c r="L23" i="100" s="1"/>
  <c r="Q29" i="100"/>
  <c r="O29" i="100"/>
  <c r="G29" i="100"/>
  <c r="L29" i="100" s="1"/>
  <c r="J21" i="100"/>
  <c r="D43" i="44"/>
  <c r="P43" i="44" s="1"/>
  <c r="D26" i="120"/>
  <c r="N26" i="120" s="1"/>
  <c r="D10" i="126"/>
  <c r="D34" i="118"/>
  <c r="N34" i="118" s="1"/>
  <c r="D26" i="116"/>
  <c r="N26" i="116" s="1"/>
  <c r="D31" i="109"/>
  <c r="N31" i="109" s="1"/>
  <c r="D25" i="117"/>
  <c r="N25" i="117" s="1"/>
  <c r="D42" i="110"/>
  <c r="N42" i="110" s="1"/>
  <c r="D34" i="115"/>
  <c r="N34" i="115" s="1"/>
  <c r="F45" i="1"/>
  <c r="G27" i="100"/>
  <c r="Q27" i="100"/>
  <c r="O27" i="100"/>
  <c r="Q26" i="100"/>
  <c r="O26" i="100"/>
  <c r="G26" i="100"/>
  <c r="L26" i="100" s="1"/>
  <c r="J12" i="100"/>
  <c r="L22" i="100"/>
  <c r="G44" i="100"/>
  <c r="J40" i="100"/>
  <c r="J52" i="100"/>
  <c r="J19" i="100"/>
  <c r="G46" i="100"/>
  <c r="Q51" i="100"/>
  <c r="O51" i="100"/>
  <c r="G37" i="100"/>
  <c r="J36" i="100"/>
  <c r="J27" i="100"/>
  <c r="L27" i="100" s="1"/>
  <c r="Q22" i="100"/>
  <c r="O22" i="100"/>
  <c r="Q13" i="100"/>
  <c r="O13" i="100"/>
  <c r="G13" i="100"/>
  <c r="L13" i="100" s="1"/>
  <c r="Q42" i="100"/>
  <c r="O42" i="100"/>
  <c r="J42" i="100"/>
  <c r="Q38" i="100"/>
  <c r="O38" i="100"/>
  <c r="G21" i="100"/>
  <c r="J14" i="100"/>
  <c r="S37" i="20"/>
  <c r="D59" i="20"/>
  <c r="J38" i="20"/>
  <c r="L38" i="20" s="1"/>
  <c r="O38" i="20"/>
  <c r="J26" i="20"/>
  <c r="D15" i="109"/>
  <c r="N15" i="109" s="1"/>
  <c r="G39" i="20"/>
  <c r="J31" i="20"/>
  <c r="L31" i="20" s="1"/>
  <c r="G35" i="20"/>
  <c r="L35" i="20" s="1"/>
  <c r="J39" i="20"/>
  <c r="J42" i="20"/>
  <c r="L42" i="20" s="1"/>
  <c r="G28" i="20"/>
  <c r="G27" i="20"/>
  <c r="L27" i="20" s="1"/>
  <c r="G15" i="20"/>
  <c r="F29" i="1"/>
  <c r="J22" i="20"/>
  <c r="L22" i="20" s="1"/>
  <c r="L12" i="15"/>
  <c r="S46" i="15"/>
  <c r="S48" i="15"/>
  <c r="Q45" i="15"/>
  <c r="Q48" i="15" s="1"/>
  <c r="P48" i="15" s="1"/>
  <c r="S23" i="44" s="1"/>
  <c r="O45" i="15"/>
  <c r="O48" i="15" s="1"/>
  <c r="G45" i="15"/>
  <c r="S13" i="26"/>
  <c r="L13" i="26"/>
  <c r="L16" i="26"/>
  <c r="I28" i="92"/>
  <c r="G23" i="26"/>
  <c r="Q23" i="26"/>
  <c r="O23" i="26"/>
  <c r="J23" i="26"/>
  <c r="Q18" i="26"/>
  <c r="O18" i="26"/>
  <c r="J18" i="26"/>
  <c r="Q15" i="26"/>
  <c r="O15" i="26"/>
  <c r="Q24" i="26"/>
  <c r="O24" i="26"/>
  <c r="D27" i="26"/>
  <c r="G18" i="26"/>
  <c r="G15" i="26"/>
  <c r="L15" i="26" s="1"/>
  <c r="G24" i="26"/>
  <c r="L58" i="8"/>
  <c r="L39" i="8"/>
  <c r="L63" i="8"/>
  <c r="Q70" i="8"/>
  <c r="O70" i="8"/>
  <c r="Q66" i="8"/>
  <c r="O66" i="8"/>
  <c r="G68" i="8"/>
  <c r="L66" i="8"/>
  <c r="Q69" i="8"/>
  <c r="O69" i="8"/>
  <c r="G69" i="8"/>
  <c r="L69" i="8" s="1"/>
  <c r="Q68" i="8"/>
  <c r="O68" i="8"/>
  <c r="J68" i="8"/>
  <c r="J72" i="8" s="1"/>
  <c r="I72" i="8" s="1"/>
  <c r="L35" i="8"/>
  <c r="J70" i="8"/>
  <c r="L70" i="8" s="1"/>
  <c r="L53" i="9"/>
  <c r="Q56" i="9"/>
  <c r="O56" i="9"/>
  <c r="O46" i="9"/>
  <c r="Q46" i="9"/>
  <c r="Q52" i="9"/>
  <c r="O52" i="9"/>
  <c r="J56" i="9"/>
  <c r="J52" i="9"/>
  <c r="J46" i="9"/>
  <c r="Q51" i="9"/>
  <c r="O51" i="9"/>
  <c r="D58" i="9"/>
  <c r="G56" i="9"/>
  <c r="S55" i="9"/>
  <c r="Q53" i="9"/>
  <c r="O53" i="9"/>
  <c r="G52" i="9"/>
  <c r="J51" i="9"/>
  <c r="L51" i="9" s="1"/>
  <c r="Q54" i="9"/>
  <c r="O54" i="9"/>
  <c r="AG20" i="44"/>
  <c r="AG14" i="44"/>
  <c r="S21" i="17"/>
  <c r="D56" i="17"/>
  <c r="S38" i="17"/>
  <c r="G19" i="17"/>
  <c r="G14" i="17"/>
  <c r="J14" i="17"/>
  <c r="L14" i="17" s="1"/>
  <c r="L31" i="17"/>
  <c r="S14" i="17"/>
  <c r="L24" i="17"/>
  <c r="S22" i="17"/>
  <c r="S32" i="17"/>
  <c r="S23" i="17"/>
  <c r="G42" i="17"/>
  <c r="J42" i="17"/>
  <c r="G22" i="17"/>
  <c r="L22" i="17" s="1"/>
  <c r="G34" i="17"/>
  <c r="G15" i="17"/>
  <c r="L15" i="17" s="1"/>
  <c r="S34" i="17"/>
  <c r="L32" i="17"/>
  <c r="S13" i="17"/>
  <c r="J19" i="17"/>
  <c r="J35" i="17"/>
  <c r="S42" i="17"/>
  <c r="S19" i="17"/>
  <c r="J13" i="17"/>
  <c r="J34" i="17"/>
  <c r="S30" i="17"/>
  <c r="J30" i="17"/>
  <c r="Q12" i="17"/>
  <c r="O12" i="17"/>
  <c r="J12" i="17"/>
  <c r="G12" i="17"/>
  <c r="J41" i="17"/>
  <c r="L41" i="17" s="1"/>
  <c r="J43" i="17"/>
  <c r="G16" i="17"/>
  <c r="G43" i="17"/>
  <c r="S35" i="17"/>
  <c r="G35" i="17"/>
  <c r="L35" i="17" s="1"/>
  <c r="J39" i="17"/>
  <c r="L39" i="17" s="1"/>
  <c r="G26" i="17"/>
  <c r="L26" i="17" s="1"/>
  <c r="J37" i="17"/>
  <c r="L37" i="17" s="1"/>
  <c r="D46" i="17"/>
  <c r="G13" i="17"/>
  <c r="L13" i="17" s="1"/>
  <c r="J33" i="17"/>
  <c r="L33" i="17" s="1"/>
  <c r="G30" i="17"/>
  <c r="J16" i="17"/>
  <c r="G28" i="17"/>
  <c r="L28" i="17" s="1"/>
  <c r="J29" i="17"/>
  <c r="L29" i="17" s="1"/>
  <c r="J25" i="17"/>
  <c r="L25" i="17" s="1"/>
  <c r="S44" i="17"/>
  <c r="D39" i="24"/>
  <c r="L14" i="126"/>
  <c r="AD14" i="126" s="1"/>
  <c r="L23" i="24"/>
  <c r="L22" i="24"/>
  <c r="C39" i="24"/>
  <c r="Q26" i="24"/>
  <c r="Q29" i="24" s="1"/>
  <c r="P29" i="24" s="1"/>
  <c r="S31" i="44" s="1"/>
  <c r="O26" i="24"/>
  <c r="S29" i="24"/>
  <c r="O29" i="24"/>
  <c r="L13" i="24"/>
  <c r="J26" i="24"/>
  <c r="J29" i="24" s="1"/>
  <c r="I29" i="24" s="1"/>
  <c r="J41" i="116" s="1"/>
  <c r="S18" i="22"/>
  <c r="L21" i="22"/>
  <c r="K11" i="57"/>
  <c r="S22" i="22"/>
  <c r="L46" i="12"/>
  <c r="L35" i="12"/>
  <c r="L21" i="12"/>
  <c r="L14" i="12"/>
  <c r="J50" i="12"/>
  <c r="I50" i="12" s="1"/>
  <c r="J16" i="126" s="1"/>
  <c r="L33" i="12"/>
  <c r="G50" i="12"/>
  <c r="L19" i="12"/>
  <c r="L16" i="12"/>
  <c r="Q50" i="12"/>
  <c r="P50" i="12" s="1"/>
  <c r="S20" i="44" s="1"/>
  <c r="S50" i="12"/>
  <c r="O50" i="12"/>
  <c r="L39" i="16"/>
  <c r="L31" i="16"/>
  <c r="L18" i="16"/>
  <c r="L51" i="16"/>
  <c r="L36" i="16"/>
  <c r="L40" i="16"/>
  <c r="L56" i="16"/>
  <c r="L30" i="16"/>
  <c r="L43" i="16"/>
  <c r="L47" i="16"/>
  <c r="L41" i="16"/>
  <c r="L16" i="16"/>
  <c r="L44" i="16"/>
  <c r="L14" i="16"/>
  <c r="P24" i="44"/>
  <c r="L45" i="16"/>
  <c r="L23" i="16"/>
  <c r="L35" i="16"/>
  <c r="L34" i="16"/>
  <c r="L62" i="16"/>
  <c r="L24" i="16"/>
  <c r="Q66" i="16"/>
  <c r="P66" i="16" s="1"/>
  <c r="L21" i="16"/>
  <c r="O66" i="16"/>
  <c r="N66" i="16" s="1"/>
  <c r="L15" i="16"/>
  <c r="S14" i="16"/>
  <c r="S66" i="16" s="1"/>
  <c r="G66" i="16"/>
  <c r="F66" i="16" s="1"/>
  <c r="L57" i="16"/>
  <c r="L61" i="16"/>
  <c r="L46" i="16"/>
  <c r="L49" i="16"/>
  <c r="L59" i="16"/>
  <c r="L54" i="16"/>
  <c r="L60" i="16"/>
  <c r="D197" i="36"/>
  <c r="J39" i="92"/>
  <c r="K39" i="92" s="1"/>
  <c r="L44" i="36"/>
  <c r="Q45" i="45"/>
  <c r="O45" i="45"/>
  <c r="J45" i="45"/>
  <c r="K45" i="45" s="1"/>
  <c r="C197" i="36"/>
  <c r="G39" i="92"/>
  <c r="I39" i="92" s="1"/>
  <c r="L22" i="36"/>
  <c r="Q162" i="36"/>
  <c r="O162" i="36"/>
  <c r="G162" i="36"/>
  <c r="L162" i="36" s="1"/>
  <c r="Q161" i="36"/>
  <c r="O161" i="36"/>
  <c r="J161" i="36"/>
  <c r="J187" i="36" s="1"/>
  <c r="I187" i="36" s="1"/>
  <c r="G161" i="36"/>
  <c r="L12" i="36"/>
  <c r="D187" i="36"/>
  <c r="S12" i="36"/>
  <c r="D65" i="5"/>
  <c r="L27" i="5"/>
  <c r="N13" i="44"/>
  <c r="L29" i="5"/>
  <c r="L37" i="5"/>
  <c r="L33" i="5"/>
  <c r="L28" i="5"/>
  <c r="L16" i="5"/>
  <c r="L21" i="5"/>
  <c r="L47" i="5"/>
  <c r="L13" i="5"/>
  <c r="L18" i="5"/>
  <c r="L31" i="5"/>
  <c r="L22" i="5"/>
  <c r="G52" i="5"/>
  <c r="N50" i="117"/>
  <c r="J46" i="5"/>
  <c r="J50" i="5"/>
  <c r="L50" i="5" s="1"/>
  <c r="J52" i="5"/>
  <c r="G46" i="5"/>
  <c r="L38" i="5"/>
  <c r="O52" i="5"/>
  <c r="Q46" i="5"/>
  <c r="S46" i="5" s="1"/>
  <c r="J49" i="5"/>
  <c r="L49" i="5" s="1"/>
  <c r="J45" i="5"/>
  <c r="L17" i="5"/>
  <c r="L48" i="5"/>
  <c r="O45" i="5"/>
  <c r="S45" i="5" s="1"/>
  <c r="Q50" i="5"/>
  <c r="O50" i="5"/>
  <c r="L53" i="5"/>
  <c r="G45" i="5"/>
  <c r="O49" i="5"/>
  <c r="Q49" i="5"/>
  <c r="L42" i="5"/>
  <c r="Q51" i="5"/>
  <c r="O51" i="5"/>
  <c r="G51" i="5"/>
  <c r="N13" i="115"/>
  <c r="S53" i="5"/>
  <c r="D55" i="5"/>
  <c r="J51" i="5"/>
  <c r="L33" i="6"/>
  <c r="L38" i="6"/>
  <c r="L32" i="6"/>
  <c r="L44" i="6"/>
  <c r="L39" i="6"/>
  <c r="L55" i="6"/>
  <c r="L22" i="6"/>
  <c r="O58" i="6"/>
  <c r="Q58" i="6"/>
  <c r="Q55" i="6"/>
  <c r="O55" i="6"/>
  <c r="O56" i="6"/>
  <c r="Q56" i="6"/>
  <c r="J58" i="6"/>
  <c r="G58" i="6"/>
  <c r="G60" i="6" s="1"/>
  <c r="F60" i="6" s="1"/>
  <c r="L52" i="6"/>
  <c r="J56" i="6"/>
  <c r="L56" i="6" s="1"/>
  <c r="L150" i="39"/>
  <c r="L187" i="39"/>
  <c r="L42" i="39"/>
  <c r="L96" i="39"/>
  <c r="L126" i="39"/>
  <c r="L127" i="39"/>
  <c r="L24" i="39"/>
  <c r="L165" i="39"/>
  <c r="L86" i="39"/>
  <c r="L124" i="39"/>
  <c r="L162" i="39"/>
  <c r="L103" i="39"/>
  <c r="L109" i="39"/>
  <c r="L36" i="39"/>
  <c r="L169" i="39"/>
  <c r="L114" i="39"/>
  <c r="L23" i="39"/>
  <c r="L32" i="39"/>
  <c r="L140" i="39"/>
  <c r="L131" i="39"/>
  <c r="L102" i="39"/>
  <c r="L136" i="39"/>
  <c r="L89" i="39"/>
  <c r="L48" i="39"/>
  <c r="L117" i="39"/>
  <c r="L97" i="39"/>
  <c r="L107" i="39"/>
  <c r="L128" i="39"/>
  <c r="L78" i="39"/>
  <c r="L37" i="39"/>
  <c r="L111" i="39"/>
  <c r="L149" i="39"/>
  <c r="L80" i="39"/>
  <c r="L74" i="39"/>
  <c r="L68" i="39"/>
  <c r="L143" i="39"/>
  <c r="L155" i="39"/>
  <c r="L50" i="39"/>
  <c r="L133" i="39"/>
  <c r="L28" i="39"/>
  <c r="L45" i="39"/>
  <c r="L16" i="39"/>
  <c r="L172" i="39"/>
  <c r="L49" i="39"/>
  <c r="L175" i="39"/>
  <c r="L157" i="39"/>
  <c r="L59" i="39"/>
  <c r="L142" i="39"/>
  <c r="L120" i="39"/>
  <c r="L184" i="39"/>
  <c r="L52" i="39"/>
  <c r="L99" i="39"/>
  <c r="L66" i="39"/>
  <c r="L156" i="39"/>
  <c r="L29" i="39"/>
  <c r="L94" i="39"/>
  <c r="L160" i="39"/>
  <c r="L116" i="39"/>
  <c r="L174" i="39"/>
  <c r="L26" i="39"/>
  <c r="L79" i="39"/>
  <c r="L104" i="39"/>
  <c r="L95" i="39"/>
  <c r="L101" i="39"/>
  <c r="L130" i="39"/>
  <c r="L43" i="39"/>
  <c r="L33" i="39"/>
  <c r="L77" i="39"/>
  <c r="L118" i="39"/>
  <c r="L62" i="39"/>
  <c r="L129" i="39"/>
  <c r="L182" i="39"/>
  <c r="L35" i="39"/>
  <c r="L87" i="39"/>
  <c r="L85" i="39"/>
  <c r="L90" i="39"/>
  <c r="L177" i="39"/>
  <c r="L179" i="39"/>
  <c r="L122" i="39"/>
  <c r="L138" i="39"/>
  <c r="L178" i="39"/>
  <c r="L31" i="39"/>
  <c r="L115" i="39"/>
  <c r="L67" i="39"/>
  <c r="L152" i="39"/>
  <c r="L148" i="39"/>
  <c r="L65" i="39"/>
  <c r="L30" i="39"/>
  <c r="L137" i="39"/>
  <c r="L181" i="39"/>
  <c r="L72" i="39"/>
  <c r="L25" i="39"/>
  <c r="L176" i="39"/>
  <c r="L84" i="39"/>
  <c r="L70" i="39"/>
  <c r="L81" i="39"/>
  <c r="L110" i="39"/>
  <c r="L64" i="39"/>
  <c r="L141" i="39"/>
  <c r="L17" i="39"/>
  <c r="L44" i="39"/>
  <c r="L158" i="39"/>
  <c r="L132" i="39"/>
  <c r="L159" i="39"/>
  <c r="L21" i="39"/>
  <c r="L27" i="39"/>
  <c r="L173" i="39"/>
  <c r="L18" i="39"/>
  <c r="L183" i="39"/>
  <c r="L185" i="39"/>
  <c r="L100" i="39"/>
  <c r="L58" i="39"/>
  <c r="L134" i="39"/>
  <c r="L38" i="39"/>
  <c r="L106" i="39"/>
  <c r="L69" i="39"/>
  <c r="L125" i="39"/>
  <c r="S187" i="39"/>
  <c r="L186" i="39"/>
  <c r="L16" i="125"/>
  <c r="AD16" i="125" s="1"/>
  <c r="P11" i="56"/>
  <c r="L17" i="25"/>
  <c r="J22" i="25"/>
  <c r="J13" i="25"/>
  <c r="L13" i="25" s="1"/>
  <c r="D32" i="44"/>
  <c r="P32" i="44" s="1"/>
  <c r="L24" i="25"/>
  <c r="L22" i="25"/>
  <c r="G19" i="25"/>
  <c r="L19" i="25" s="1"/>
  <c r="D27" i="116"/>
  <c r="N27" i="116" s="1"/>
  <c r="G14" i="25"/>
  <c r="L14" i="25" s="1"/>
  <c r="O12" i="25"/>
  <c r="T34" i="1"/>
  <c r="D51" i="110"/>
  <c r="N51" i="110" s="1"/>
  <c r="D16" i="125"/>
  <c r="J20" i="25"/>
  <c r="Q18" i="25"/>
  <c r="O18" i="25"/>
  <c r="O16" i="25"/>
  <c r="S16" i="25" s="1"/>
  <c r="F34" i="1"/>
  <c r="D49" i="99"/>
  <c r="D18" i="115"/>
  <c r="N18" i="115" s="1"/>
  <c r="D44" i="117"/>
  <c r="N44" i="117" s="1"/>
  <c r="D14" i="91"/>
  <c r="N14" i="91" s="1"/>
  <c r="G20" i="25"/>
  <c r="O13" i="25"/>
  <c r="Q13" i="25"/>
  <c r="G18" i="25"/>
  <c r="L18" i="25" s="1"/>
  <c r="O22" i="25"/>
  <c r="Q22" i="25"/>
  <c r="D37" i="109"/>
  <c r="N37" i="109" s="1"/>
  <c r="Q15" i="25"/>
  <c r="O15" i="25"/>
  <c r="J16" i="25"/>
  <c r="O20" i="25"/>
  <c r="S20" i="25" s="1"/>
  <c r="G16" i="25"/>
  <c r="Q17" i="25"/>
  <c r="O17" i="25"/>
  <c r="Q12" i="25"/>
  <c r="J12" i="25"/>
  <c r="L12" i="25" s="1"/>
  <c r="G15" i="25"/>
  <c r="L15" i="25" s="1"/>
  <c r="D18" i="118"/>
  <c r="N18" i="118" s="1"/>
  <c r="D26" i="25"/>
  <c r="O14" i="25"/>
  <c r="Q14" i="25"/>
  <c r="O19" i="25"/>
  <c r="Q19" i="25"/>
  <c r="J21" i="25"/>
  <c r="Q23" i="25"/>
  <c r="O23" i="25"/>
  <c r="Q21" i="25"/>
  <c r="O21" i="25"/>
  <c r="J23" i="25"/>
  <c r="L23" i="25" s="1"/>
  <c r="S24" i="25"/>
  <c r="O92" i="32"/>
  <c r="D102" i="32"/>
  <c r="L34" i="32"/>
  <c r="J92" i="32"/>
  <c r="I92" i="32" s="1"/>
  <c r="J17" i="116" s="1"/>
  <c r="J22" i="118"/>
  <c r="S23" i="32"/>
  <c r="L88" i="32"/>
  <c r="L82" i="32"/>
  <c r="L66" i="32"/>
  <c r="L50" i="32"/>
  <c r="G92" i="32"/>
  <c r="L18" i="32"/>
  <c r="Q92" i="32"/>
  <c r="P92" i="32" s="1"/>
  <c r="S39" i="44" s="1"/>
  <c r="G34" i="92"/>
  <c r="I34" i="92" s="1"/>
  <c r="C102" i="32"/>
  <c r="AG15" i="44"/>
  <c r="AG44" i="44"/>
  <c r="AG25" i="44"/>
  <c r="AG47" i="44"/>
  <c r="AI33" i="44"/>
  <c r="AG22" i="44"/>
  <c r="AG10" i="44"/>
  <c r="AG48" i="44"/>
  <c r="AG50" i="44"/>
  <c r="H52" i="44"/>
  <c r="J23" i="23"/>
  <c r="L23" i="23" s="1"/>
  <c r="O21" i="23"/>
  <c r="Q21" i="23"/>
  <c r="L20" i="23"/>
  <c r="O18" i="23"/>
  <c r="Q18" i="23"/>
  <c r="S13" i="23"/>
  <c r="G18" i="23"/>
  <c r="Q22" i="23"/>
  <c r="O22" i="23"/>
  <c r="Q15" i="23"/>
  <c r="O15" i="23"/>
  <c r="G15" i="23"/>
  <c r="L15" i="23" s="1"/>
  <c r="Q14" i="23"/>
  <c r="O14" i="23"/>
  <c r="Q16" i="23"/>
  <c r="O16" i="23"/>
  <c r="G16" i="23"/>
  <c r="L16" i="23" s="1"/>
  <c r="D25" i="23"/>
  <c r="G14" i="23"/>
  <c r="O32" i="45"/>
  <c r="Q23" i="23"/>
  <c r="O23" i="23"/>
  <c r="J21" i="23"/>
  <c r="J22" i="23"/>
  <c r="L22" i="23" s="1"/>
  <c r="J18" i="23"/>
  <c r="D35" i="23"/>
  <c r="S17" i="23"/>
  <c r="J32" i="45"/>
  <c r="K32" i="45" s="1"/>
  <c r="G21" i="23"/>
  <c r="N30" i="44"/>
  <c r="E15" i="57"/>
  <c r="K12" i="57"/>
  <c r="G25" i="92"/>
  <c r="I25" i="92" s="1"/>
  <c r="C35" i="23"/>
  <c r="AD25" i="126"/>
  <c r="D56" i="35"/>
  <c r="N42" i="44"/>
  <c r="L27" i="126"/>
  <c r="J44" i="1"/>
  <c r="AH44" i="1"/>
  <c r="H44" i="47"/>
  <c r="J44" i="47" s="1"/>
  <c r="E44" i="47"/>
  <c r="C56" i="35"/>
  <c r="G37" i="92"/>
  <c r="I37" i="92" s="1"/>
  <c r="H44" i="45"/>
  <c r="E44" i="45"/>
  <c r="D120" i="18"/>
  <c r="R27" i="45"/>
  <c r="P27" i="45"/>
  <c r="G21" i="92"/>
  <c r="I21" i="92" s="1"/>
  <c r="C120" i="18"/>
  <c r="L12" i="18"/>
  <c r="AD11" i="125"/>
  <c r="D87" i="41"/>
  <c r="N49" i="44"/>
  <c r="AI27" i="44" s="1"/>
  <c r="C87" i="41"/>
  <c r="G44" i="92"/>
  <c r="I44" i="92" s="1"/>
  <c r="AD20" i="125"/>
  <c r="D74" i="21"/>
  <c r="J23" i="92"/>
  <c r="K23" i="92" s="1"/>
  <c r="C74" i="21"/>
  <c r="G23" i="92"/>
  <c r="I23" i="92" s="1"/>
  <c r="D36" i="22"/>
  <c r="L20" i="22"/>
  <c r="L12" i="22"/>
  <c r="L17" i="22"/>
  <c r="L24" i="22"/>
  <c r="G26" i="22"/>
  <c r="O21" i="20"/>
  <c r="S21" i="20" s="1"/>
  <c r="O16" i="20"/>
  <c r="J13" i="20"/>
  <c r="G30" i="20"/>
  <c r="L30" i="20" s="1"/>
  <c r="J33" i="20"/>
  <c r="O15" i="20"/>
  <c r="S15" i="20" s="1"/>
  <c r="D27" i="44"/>
  <c r="AG38" i="44" s="1"/>
  <c r="O45" i="20"/>
  <c r="S45" i="20" s="1"/>
  <c r="O29" i="20"/>
  <c r="S29" i="20" s="1"/>
  <c r="J15" i="20"/>
  <c r="J21" i="20"/>
  <c r="T29" i="1"/>
  <c r="O28" i="20"/>
  <c r="S28" i="20" s="1"/>
  <c r="J28" i="20"/>
  <c r="G13" i="20"/>
  <c r="J37" i="20"/>
  <c r="L37" i="20" s="1"/>
  <c r="O43" i="20"/>
  <c r="G29" i="20"/>
  <c r="O13" i="20"/>
  <c r="S13" i="20" s="1"/>
  <c r="J45" i="20"/>
  <c r="G24" i="20"/>
  <c r="L24" i="20" s="1"/>
  <c r="J29" i="20"/>
  <c r="J40" i="20"/>
  <c r="L40" i="20" s="1"/>
  <c r="O25" i="20"/>
  <c r="S25" i="20" s="1"/>
  <c r="J25" i="20"/>
  <c r="G43" i="20"/>
  <c r="L43" i="20" s="1"/>
  <c r="O39" i="20"/>
  <c r="S39" i="20" s="1"/>
  <c r="D44" i="110"/>
  <c r="N44" i="110" s="1"/>
  <c r="O14" i="20"/>
  <c r="J44" i="20"/>
  <c r="L44" i="20" s="1"/>
  <c r="G21" i="20"/>
  <c r="J41" i="20"/>
  <c r="L41" i="20" s="1"/>
  <c r="O24" i="20"/>
  <c r="O22" i="20"/>
  <c r="O36" i="20"/>
  <c r="O19" i="20"/>
  <c r="D41" i="115"/>
  <c r="N41" i="115" s="1"/>
  <c r="O17" i="20"/>
  <c r="G33" i="20"/>
  <c r="O33" i="20"/>
  <c r="S33" i="20" s="1"/>
  <c r="S32" i="20"/>
  <c r="J32" i="20"/>
  <c r="G32" i="20"/>
  <c r="J14" i="20"/>
  <c r="L14" i="20" s="1"/>
  <c r="O34" i="20"/>
  <c r="J34" i="20"/>
  <c r="L34" i="20" s="1"/>
  <c r="D41" i="118"/>
  <c r="N41" i="118" s="1"/>
  <c r="D43" i="99"/>
  <c r="D11" i="124"/>
  <c r="O30" i="20"/>
  <c r="O23" i="20"/>
  <c r="O35" i="20"/>
  <c r="O40" i="20"/>
  <c r="O27" i="20"/>
  <c r="O12" i="20"/>
  <c r="G26" i="20"/>
  <c r="O20" i="20"/>
  <c r="S20" i="20" s="1"/>
  <c r="J20" i="20"/>
  <c r="J23" i="20"/>
  <c r="L23" i="20" s="1"/>
  <c r="O26" i="20"/>
  <c r="S26" i="20" s="1"/>
  <c r="O18" i="20"/>
  <c r="J19" i="20"/>
  <c r="L19" i="20" s="1"/>
  <c r="G25" i="20"/>
  <c r="J36" i="20"/>
  <c r="L36" i="20" s="1"/>
  <c r="J17" i="20"/>
  <c r="L17" i="20" s="1"/>
  <c r="D38" i="120"/>
  <c r="N38" i="120" s="1"/>
  <c r="J18" i="20"/>
  <c r="L18" i="20" s="1"/>
  <c r="D38" i="116"/>
  <c r="N38" i="116" s="1"/>
  <c r="J16" i="20"/>
  <c r="L16" i="20" s="1"/>
  <c r="O31" i="20"/>
  <c r="J29" i="1"/>
  <c r="O41" i="20"/>
  <c r="O44" i="20"/>
  <c r="O42" i="20"/>
  <c r="D49" i="20"/>
  <c r="E29" i="47"/>
  <c r="M29" i="47" s="1"/>
  <c r="H29" i="45"/>
  <c r="E29" i="45"/>
  <c r="J22" i="92"/>
  <c r="K22" i="92" s="1"/>
  <c r="AD11" i="124"/>
  <c r="C59" i="20"/>
  <c r="G22" i="92"/>
  <c r="I22" i="92" s="1"/>
  <c r="D58" i="15"/>
  <c r="L23" i="44"/>
  <c r="O23" i="44" s="1"/>
  <c r="J33" i="118"/>
  <c r="J36" i="116"/>
  <c r="J36" i="120"/>
  <c r="O36" i="120" s="1"/>
  <c r="J33" i="115"/>
  <c r="O33" i="115" s="1"/>
  <c r="J13" i="124"/>
  <c r="C71" i="15"/>
  <c r="P25" i="1"/>
  <c r="J24" i="99"/>
  <c r="J33" i="117"/>
  <c r="J28" i="109"/>
  <c r="J30" i="110"/>
  <c r="AD13" i="124"/>
  <c r="M24" i="47"/>
  <c r="K24" i="47"/>
  <c r="C58" i="15"/>
  <c r="K24" i="45"/>
  <c r="D53" i="34"/>
  <c r="N41" i="44"/>
  <c r="C53" i="34"/>
  <c r="G36" i="92"/>
  <c r="I36" i="92" s="1"/>
  <c r="AD15" i="124"/>
  <c r="D58" i="33"/>
  <c r="N40" i="44"/>
  <c r="C58" i="33"/>
  <c r="G35" i="92"/>
  <c r="I35" i="92" s="1"/>
  <c r="AD19" i="126"/>
  <c r="D69" i="42"/>
  <c r="L45" i="42"/>
  <c r="L20" i="42"/>
  <c r="L12" i="42"/>
  <c r="J14" i="92"/>
  <c r="K14" i="92" s="1"/>
  <c r="C69" i="42"/>
  <c r="AD10" i="125"/>
  <c r="AI19" i="44"/>
  <c r="D62" i="31"/>
  <c r="C62" i="31"/>
  <c r="G33" i="92"/>
  <c r="I33" i="92" s="1"/>
  <c r="AD21" i="126"/>
  <c r="D253" i="40"/>
  <c r="G43" i="92"/>
  <c r="I43" i="92" s="1"/>
  <c r="C253" i="40"/>
  <c r="L12" i="40"/>
  <c r="AD18" i="126"/>
  <c r="D103" i="80"/>
  <c r="J6" i="92"/>
  <c r="K6" i="92" s="1"/>
  <c r="C103" i="80"/>
  <c r="G6" i="92"/>
  <c r="I6" i="92" s="1"/>
  <c r="AD24" i="126"/>
  <c r="F93" i="80"/>
  <c r="D36" i="25"/>
  <c r="G27" i="92"/>
  <c r="I27" i="92" s="1"/>
  <c r="C36" i="25"/>
  <c r="Q11" i="56"/>
  <c r="O11" i="56"/>
  <c r="J11" i="56"/>
  <c r="K11" i="56" s="1"/>
  <c r="AI32" i="44"/>
  <c r="D76" i="16"/>
  <c r="J19" i="92"/>
  <c r="K19" i="92" s="1"/>
  <c r="Q25" i="45"/>
  <c r="J25" i="45"/>
  <c r="K25" i="45" s="1"/>
  <c r="J66" i="16"/>
  <c r="I66" i="16" s="1"/>
  <c r="G19" i="92"/>
  <c r="I19" i="92" s="1"/>
  <c r="E14" i="45"/>
  <c r="K14" i="45" s="1"/>
  <c r="I14" i="45"/>
  <c r="AG13" i="44"/>
  <c r="P13" i="44"/>
  <c r="T15" i="1"/>
  <c r="O15" i="1"/>
  <c r="AB13" i="125"/>
  <c r="N13" i="125"/>
  <c r="C65" i="5"/>
  <c r="D91" i="75"/>
  <c r="C91" i="75"/>
  <c r="G7" i="92"/>
  <c r="I7" i="92" s="1"/>
  <c r="AD21" i="125"/>
  <c r="D30" i="107"/>
  <c r="AD31" i="126"/>
  <c r="G20" i="107"/>
  <c r="C30" i="107"/>
  <c r="D70" i="6"/>
  <c r="M15" i="47"/>
  <c r="G9" i="92"/>
  <c r="I9" i="92" s="1"/>
  <c r="C70" i="6"/>
  <c r="K15" i="45"/>
  <c r="D70" i="10"/>
  <c r="L22" i="125"/>
  <c r="AD22" i="125" s="1"/>
  <c r="F54" i="117"/>
  <c r="E19" i="47"/>
  <c r="H19" i="47"/>
  <c r="J19" i="47" s="1"/>
  <c r="F24" i="125"/>
  <c r="L24" i="125" s="1"/>
  <c r="J13" i="92"/>
  <c r="K13" i="92" s="1"/>
  <c r="AH20" i="1"/>
  <c r="J20" i="1"/>
  <c r="E19" i="45"/>
  <c r="H19" i="45"/>
  <c r="G13" i="92"/>
  <c r="I13" i="92" s="1"/>
  <c r="C70" i="10"/>
  <c r="D68" i="9"/>
  <c r="C68" i="9"/>
  <c r="M18" i="47"/>
  <c r="K18" i="47"/>
  <c r="AD23" i="126"/>
  <c r="K18" i="45"/>
  <c r="D194" i="38"/>
  <c r="AH48" i="1"/>
  <c r="O48" i="1"/>
  <c r="L17" i="126"/>
  <c r="AD17" i="126" s="1"/>
  <c r="K47" i="45"/>
  <c r="I41" i="92"/>
  <c r="J41" i="92"/>
  <c r="K41" i="92" s="1"/>
  <c r="L12" i="38"/>
  <c r="C194" i="38"/>
  <c r="J26" i="30"/>
  <c r="T39" i="1"/>
  <c r="O39" i="1"/>
  <c r="I13" i="56"/>
  <c r="E13" i="56"/>
  <c r="K13" i="56" s="1"/>
  <c r="D15" i="56"/>
  <c r="E15" i="56" s="1"/>
  <c r="I19" i="49"/>
  <c r="E19" i="49"/>
  <c r="K19" i="49" s="1"/>
  <c r="I39" i="45"/>
  <c r="E39" i="45"/>
  <c r="K39" i="45" s="1"/>
  <c r="P37" i="44"/>
  <c r="AB19" i="125"/>
  <c r="N19" i="125"/>
  <c r="L19" i="125"/>
  <c r="N37" i="44"/>
  <c r="AI22" i="44" s="1"/>
  <c r="J26" i="92"/>
  <c r="K26" i="92" s="1"/>
  <c r="K33" i="45"/>
  <c r="I26" i="92"/>
  <c r="F29" i="24"/>
  <c r="D88" i="13"/>
  <c r="O23" i="1"/>
  <c r="T23" i="1"/>
  <c r="AG21" i="44"/>
  <c r="P21" i="44"/>
  <c r="R22" i="45"/>
  <c r="P22" i="45"/>
  <c r="E22" i="45"/>
  <c r="K22" i="45" s="1"/>
  <c r="AH23" i="1"/>
  <c r="C88" i="13"/>
  <c r="AD20" i="126"/>
  <c r="D60" i="12"/>
  <c r="J15" i="92"/>
  <c r="K15" i="92" s="1"/>
  <c r="C60" i="12"/>
  <c r="G15" i="92"/>
  <c r="I15" i="92" s="1"/>
  <c r="L12" i="124"/>
  <c r="G30" i="92"/>
  <c r="I30" i="92" s="1"/>
  <c r="C62" i="28"/>
  <c r="AD12" i="124"/>
  <c r="D116" i="48"/>
  <c r="AD28" i="126"/>
  <c r="AI10" i="44"/>
  <c r="L5" i="92"/>
  <c r="J5" i="92" s="1"/>
  <c r="D5" i="92"/>
  <c r="J27" i="1"/>
  <c r="AH27" i="1"/>
  <c r="F53" i="99"/>
  <c r="L17" i="125"/>
  <c r="N25" i="44"/>
  <c r="C56" i="17"/>
  <c r="G20" i="92"/>
  <c r="I20" i="92" s="1"/>
  <c r="Q26" i="45"/>
  <c r="O26" i="45"/>
  <c r="J26" i="45"/>
  <c r="K26" i="45" s="1"/>
  <c r="L16" i="22"/>
  <c r="O26" i="22"/>
  <c r="L23" i="22"/>
  <c r="J26" i="22"/>
  <c r="I26" i="22" s="1"/>
  <c r="J17" i="109" s="1"/>
  <c r="G29" i="1"/>
  <c r="G25" i="1"/>
  <c r="G21" i="1"/>
  <c r="G52" i="1"/>
  <c r="G47" i="1"/>
  <c r="G14" i="1"/>
  <c r="G51" i="1"/>
  <c r="G35" i="1"/>
  <c r="G42" i="1"/>
  <c r="G32" i="1"/>
  <c r="G31" i="1"/>
  <c r="G39" i="1"/>
  <c r="G28" i="1"/>
  <c r="G22" i="1"/>
  <c r="G19" i="1"/>
  <c r="G15" i="1"/>
  <c r="G43" i="1"/>
  <c r="G49" i="1"/>
  <c r="G38" i="1"/>
  <c r="G40" i="1"/>
  <c r="G33" i="1"/>
  <c r="G17" i="1"/>
  <c r="Q17" i="1" s="1"/>
  <c r="G50" i="1"/>
  <c r="G26" i="1"/>
  <c r="G12" i="1"/>
  <c r="G24" i="1"/>
  <c r="G37" i="1"/>
  <c r="G23" i="1"/>
  <c r="G48" i="1"/>
  <c r="G46" i="1"/>
  <c r="G44" i="1"/>
  <c r="G20" i="1"/>
  <c r="G16" i="1"/>
  <c r="G41" i="1"/>
  <c r="G36" i="1"/>
  <c r="G30" i="1"/>
  <c r="G18" i="1"/>
  <c r="G13" i="1"/>
  <c r="G34" i="1"/>
  <c r="G27" i="1"/>
  <c r="G45" i="1"/>
  <c r="N29" i="117"/>
  <c r="L19" i="22"/>
  <c r="N47" i="110"/>
  <c r="L15" i="22"/>
  <c r="N32" i="118"/>
  <c r="N32" i="116"/>
  <c r="N32" i="115"/>
  <c r="N32" i="120"/>
  <c r="AG29" i="44"/>
  <c r="P29" i="44"/>
  <c r="S12" i="22"/>
  <c r="Q26" i="22"/>
  <c r="P26" i="22" s="1"/>
  <c r="S29" i="44" s="1"/>
  <c r="D54" i="109"/>
  <c r="N17" i="109"/>
  <c r="G24" i="92"/>
  <c r="I24" i="92" s="1"/>
  <c r="C36" i="22"/>
  <c r="F26" i="22"/>
  <c r="AD22" i="126"/>
  <c r="D82" i="8"/>
  <c r="K17" i="45"/>
  <c r="J11" i="92"/>
  <c r="K11" i="92" s="1"/>
  <c r="C82" i="8"/>
  <c r="I54" i="110"/>
  <c r="AB30" i="126"/>
  <c r="AC30" i="126" s="1"/>
  <c r="I53" i="99"/>
  <c r="I54" i="118"/>
  <c r="C77" i="7"/>
  <c r="C79" i="7" s="1"/>
  <c r="K52" i="44"/>
  <c r="G80" i="128" s="1"/>
  <c r="O17" i="1"/>
  <c r="I54" i="120"/>
  <c r="M54" i="1"/>
  <c r="C74" i="7"/>
  <c r="O20" i="115"/>
  <c r="L30" i="126"/>
  <c r="AD30" i="126" s="1"/>
  <c r="O50" i="120"/>
  <c r="J10" i="92"/>
  <c r="K10" i="92" s="1"/>
  <c r="M45" i="92"/>
  <c r="C56" i="92" s="1"/>
  <c r="C61" i="92" s="1"/>
  <c r="F54" i="116"/>
  <c r="E16" i="47"/>
  <c r="M16" i="47" s="1"/>
  <c r="F54" i="120"/>
  <c r="F54" i="115"/>
  <c r="F54" i="109"/>
  <c r="E16" i="45"/>
  <c r="H16" i="45"/>
  <c r="AH17" i="1"/>
  <c r="J17" i="1"/>
  <c r="C59" i="7"/>
  <c r="G10" i="92"/>
  <c r="I10" i="92" s="1"/>
  <c r="L12" i="7"/>
  <c r="D37" i="26"/>
  <c r="R13" i="57"/>
  <c r="P13" i="57"/>
  <c r="AD15" i="126"/>
  <c r="C37" i="26"/>
  <c r="K15" i="49"/>
  <c r="D176" i="37"/>
  <c r="J40" i="92"/>
  <c r="K40" i="92" s="1"/>
  <c r="L19" i="37"/>
  <c r="L33" i="126"/>
  <c r="H45" i="92"/>
  <c r="C54" i="92" s="1"/>
  <c r="G40" i="92"/>
  <c r="I40" i="92" s="1"/>
  <c r="C176" i="37"/>
  <c r="AD29" i="126"/>
  <c r="D41" i="27"/>
  <c r="P12" i="55"/>
  <c r="R12" i="55"/>
  <c r="I54" i="116"/>
  <c r="J29" i="92"/>
  <c r="K29" i="92" s="1"/>
  <c r="AG34" i="44"/>
  <c r="P34" i="44"/>
  <c r="I54" i="115"/>
  <c r="I54" i="109"/>
  <c r="I16" i="49"/>
  <c r="D21" i="49"/>
  <c r="T36" i="1"/>
  <c r="O36" i="1"/>
  <c r="AB10" i="124"/>
  <c r="I17" i="124"/>
  <c r="L17" i="124" s="1"/>
  <c r="N10" i="124"/>
  <c r="I22" i="91"/>
  <c r="N17" i="91"/>
  <c r="N22" i="91" s="1"/>
  <c r="R36" i="45"/>
  <c r="P36" i="45"/>
  <c r="N34" i="44"/>
  <c r="AI11" i="44" s="1"/>
  <c r="L10" i="124"/>
  <c r="H36" i="45"/>
  <c r="E36" i="45"/>
  <c r="C21" i="49"/>
  <c r="H16" i="49"/>
  <c r="E16" i="49"/>
  <c r="E36" i="47"/>
  <c r="M36" i="47" s="1"/>
  <c r="H36" i="47"/>
  <c r="C15" i="55"/>
  <c r="E15" i="55" s="1"/>
  <c r="H12" i="55"/>
  <c r="E12" i="55"/>
  <c r="AH36" i="1"/>
  <c r="I54" i="1"/>
  <c r="J36" i="1"/>
  <c r="F31" i="27"/>
  <c r="C41" i="27"/>
  <c r="G29" i="92"/>
  <c r="I29" i="92" s="1"/>
  <c r="AD10" i="126"/>
  <c r="C65" i="100"/>
  <c r="D200" i="39"/>
  <c r="AD11" i="126"/>
  <c r="C200" i="39"/>
  <c r="I42" i="92"/>
  <c r="K48" i="45"/>
  <c r="J42" i="92"/>
  <c r="K42" i="92" s="1"/>
  <c r="S72" i="48" l="1"/>
  <c r="S68" i="48"/>
  <c r="S18" i="48"/>
  <c r="S43" i="48"/>
  <c r="S74" i="48"/>
  <c r="S51" i="48"/>
  <c r="S78" i="48"/>
  <c r="S82" i="48"/>
  <c r="S32" i="48"/>
  <c r="S86" i="48"/>
  <c r="S90" i="48"/>
  <c r="S21" i="48"/>
  <c r="S50" i="48"/>
  <c r="S84" i="48"/>
  <c r="S12" i="48"/>
  <c r="S35" i="48"/>
  <c r="S62" i="48"/>
  <c r="S44" i="48"/>
  <c r="S58" i="48"/>
  <c r="S56" i="48"/>
  <c r="L15" i="48"/>
  <c r="L92" i="48"/>
  <c r="L61" i="48"/>
  <c r="L72" i="48"/>
  <c r="S33" i="48"/>
  <c r="L43" i="48"/>
  <c r="L49" i="48"/>
  <c r="L45" i="48"/>
  <c r="S14" i="48"/>
  <c r="S30" i="48"/>
  <c r="L95" i="48"/>
  <c r="L25" i="48"/>
  <c r="L68" i="48"/>
  <c r="L18" i="48"/>
  <c r="L70" i="48"/>
  <c r="L74" i="48"/>
  <c r="L36" i="48"/>
  <c r="L64" i="48"/>
  <c r="L26" i="48"/>
  <c r="L51" i="48"/>
  <c r="L82" i="48"/>
  <c r="L32" i="48"/>
  <c r="L59" i="48"/>
  <c r="L90" i="48"/>
  <c r="L40" i="48"/>
  <c r="L67" i="48"/>
  <c r="L48" i="48"/>
  <c r="L75" i="48"/>
  <c r="L102" i="48"/>
  <c r="L60" i="48"/>
  <c r="L22" i="48"/>
  <c r="L46" i="48"/>
  <c r="L50" i="48"/>
  <c r="S36" i="48"/>
  <c r="S64" i="48"/>
  <c r="S52" i="48"/>
  <c r="L37" i="48"/>
  <c r="L53" i="48"/>
  <c r="L23" i="48"/>
  <c r="S48" i="48"/>
  <c r="S39" i="48"/>
  <c r="L39" i="48"/>
  <c r="L12" i="48"/>
  <c r="L62" i="48"/>
  <c r="L66" i="48"/>
  <c r="L54" i="48"/>
  <c r="L80" i="48"/>
  <c r="L96" i="48"/>
  <c r="L88" i="48"/>
  <c r="L44" i="48"/>
  <c r="L100" i="48"/>
  <c r="L34" i="48"/>
  <c r="L58" i="48"/>
  <c r="L56" i="48"/>
  <c r="L83" i="48"/>
  <c r="L69" i="48"/>
  <c r="L85" i="48"/>
  <c r="L13" i="48"/>
  <c r="L77" i="48"/>
  <c r="S79" i="48"/>
  <c r="L19" i="48"/>
  <c r="S45" i="48"/>
  <c r="S87" i="48"/>
  <c r="L14" i="48"/>
  <c r="L65" i="48"/>
  <c r="L20" i="48"/>
  <c r="L71" i="48"/>
  <c r="L73" i="48"/>
  <c r="L81" i="48"/>
  <c r="L89" i="48"/>
  <c r="L42" i="48"/>
  <c r="L79" i="48"/>
  <c r="L63" i="48"/>
  <c r="L41" i="48"/>
  <c r="N28" i="126"/>
  <c r="L45" i="92"/>
  <c r="C55" i="92" s="1"/>
  <c r="J16" i="118"/>
  <c r="J14" i="120"/>
  <c r="O14" i="120" s="1"/>
  <c r="J18" i="109"/>
  <c r="J19" i="91"/>
  <c r="L35" i="44"/>
  <c r="O35" i="44" s="1"/>
  <c r="J12" i="124"/>
  <c r="C78" i="28"/>
  <c r="J16" i="99"/>
  <c r="J17" i="117"/>
  <c r="J18" i="110"/>
  <c r="J14" i="116"/>
  <c r="J16" i="115"/>
  <c r="O16" i="115" s="1"/>
  <c r="P37" i="1"/>
  <c r="G187" i="36"/>
  <c r="F187" i="36" s="1"/>
  <c r="L14" i="100"/>
  <c r="R93" i="80"/>
  <c r="L58" i="21"/>
  <c r="L62" i="41"/>
  <c r="L141" i="37"/>
  <c r="G60" i="10"/>
  <c r="F60" i="10" s="1"/>
  <c r="L14" i="34"/>
  <c r="S45" i="6"/>
  <c r="L183" i="36"/>
  <c r="S19" i="14"/>
  <c r="S22" i="14"/>
  <c r="S74" i="32"/>
  <c r="L76" i="75"/>
  <c r="L30" i="41"/>
  <c r="O187" i="36"/>
  <c r="L151" i="37"/>
  <c r="L42" i="28"/>
  <c r="G59" i="42"/>
  <c r="S16" i="42"/>
  <c r="S42" i="42"/>
  <c r="S30" i="6"/>
  <c r="S35" i="21"/>
  <c r="S28" i="6"/>
  <c r="L86" i="36"/>
  <c r="S51" i="6"/>
  <c r="S14" i="26"/>
  <c r="L17" i="75"/>
  <c r="S54" i="8"/>
  <c r="S55" i="8"/>
  <c r="L88" i="37"/>
  <c r="S19" i="100"/>
  <c r="S37" i="6"/>
  <c r="S40" i="75"/>
  <c r="S36" i="9"/>
  <c r="L134" i="36"/>
  <c r="L173" i="36"/>
  <c r="L181" i="36"/>
  <c r="L167" i="36"/>
  <c r="S187" i="36"/>
  <c r="Q49" i="109"/>
  <c r="S24" i="44"/>
  <c r="S12" i="37"/>
  <c r="S40" i="6"/>
  <c r="S20" i="14"/>
  <c r="S60" i="14" s="1"/>
  <c r="S76" i="32"/>
  <c r="L80" i="37"/>
  <c r="S24" i="6"/>
  <c r="J81" i="75"/>
  <c r="I81" i="75" s="1"/>
  <c r="L13" i="75"/>
  <c r="S26" i="22"/>
  <c r="S67" i="18"/>
  <c r="S30" i="42"/>
  <c r="S13" i="42"/>
  <c r="S32" i="42"/>
  <c r="S26" i="13"/>
  <c r="S20" i="8"/>
  <c r="S46" i="37"/>
  <c r="S73" i="32"/>
  <c r="S92" i="32" s="1"/>
  <c r="S40" i="17"/>
  <c r="T26" i="22"/>
  <c r="J32" i="115"/>
  <c r="J31" i="27"/>
  <c r="I31" i="27" s="1"/>
  <c r="L155" i="37"/>
  <c r="S61" i="8"/>
  <c r="S52" i="75"/>
  <c r="L118" i="37"/>
  <c r="L54" i="41"/>
  <c r="S41" i="6"/>
  <c r="AI47" i="44"/>
  <c r="AG28" i="44"/>
  <c r="AG17" i="44"/>
  <c r="P10" i="44"/>
  <c r="L14" i="42"/>
  <c r="S44" i="42"/>
  <c r="D24" i="125"/>
  <c r="S28" i="42"/>
  <c r="S15" i="42"/>
  <c r="S23" i="42"/>
  <c r="L31" i="42"/>
  <c r="S12" i="42"/>
  <c r="S46" i="42"/>
  <c r="S37" i="42"/>
  <c r="S34" i="42"/>
  <c r="S26" i="42"/>
  <c r="N10" i="125"/>
  <c r="AB10" i="125"/>
  <c r="AG19" i="44"/>
  <c r="P19" i="44"/>
  <c r="S19" i="42"/>
  <c r="S22" i="42"/>
  <c r="J59" i="42"/>
  <c r="I59" i="42" s="1"/>
  <c r="J49" i="115" s="1"/>
  <c r="O49" i="115" s="1"/>
  <c r="L42" i="42"/>
  <c r="S33" i="42"/>
  <c r="Q26" i="30"/>
  <c r="P26" i="30" s="1"/>
  <c r="S37" i="44" s="1"/>
  <c r="Q20" i="107"/>
  <c r="P20" i="107" s="1"/>
  <c r="S50" i="44" s="1"/>
  <c r="AG42" i="44"/>
  <c r="AG11" i="44"/>
  <c r="L58" i="6"/>
  <c r="Q27" i="26"/>
  <c r="P27" i="26" s="1"/>
  <c r="S33" i="44" s="1"/>
  <c r="S15" i="26"/>
  <c r="J27" i="26"/>
  <c r="I27" i="26" s="1"/>
  <c r="J28" i="115" s="1"/>
  <c r="O28" i="115" s="1"/>
  <c r="L23" i="26"/>
  <c r="S38" i="28"/>
  <c r="L40" i="28"/>
  <c r="L36" i="28"/>
  <c r="O52" i="28"/>
  <c r="L64" i="41"/>
  <c r="L16" i="17"/>
  <c r="S54" i="9"/>
  <c r="L57" i="21"/>
  <c r="S46" i="21"/>
  <c r="L29" i="24"/>
  <c r="S13" i="100"/>
  <c r="U93" i="80"/>
  <c r="R25" i="29"/>
  <c r="J23" i="116"/>
  <c r="J48" i="110"/>
  <c r="L25" i="29"/>
  <c r="J47" i="99"/>
  <c r="L36" i="44"/>
  <c r="O36" i="44" s="1"/>
  <c r="P38" i="1"/>
  <c r="O26" i="30"/>
  <c r="U92" i="32"/>
  <c r="T92" i="32"/>
  <c r="C116" i="32"/>
  <c r="S25" i="27"/>
  <c r="AI29" i="44"/>
  <c r="AG36" i="44"/>
  <c r="AG24" i="44"/>
  <c r="AG45" i="44"/>
  <c r="AI20" i="44"/>
  <c r="AG37" i="44"/>
  <c r="AI15" i="44"/>
  <c r="Q106" i="48"/>
  <c r="P106" i="48" s="1"/>
  <c r="S10" i="44" s="1"/>
  <c r="S42" i="48"/>
  <c r="S23" i="48"/>
  <c r="S40" i="48"/>
  <c r="N53" i="99"/>
  <c r="S70" i="48"/>
  <c r="S15" i="48"/>
  <c r="N92" i="32"/>
  <c r="J12" i="117"/>
  <c r="J18" i="99"/>
  <c r="L39" i="44"/>
  <c r="O39" i="44" s="1"/>
  <c r="J17" i="120"/>
  <c r="O17" i="120" s="1"/>
  <c r="J13" i="109"/>
  <c r="P41" i="1"/>
  <c r="J14" i="124"/>
  <c r="J22" i="110"/>
  <c r="J21" i="115"/>
  <c r="O21" i="115" s="1"/>
  <c r="S16" i="107"/>
  <c r="J20" i="107"/>
  <c r="I20" i="107" s="1"/>
  <c r="T20" i="107"/>
  <c r="R39" i="115"/>
  <c r="Q59" i="42"/>
  <c r="P59" i="42" s="1"/>
  <c r="S19" i="44" s="1"/>
  <c r="O59" i="42"/>
  <c r="L19" i="44"/>
  <c r="O19" i="44" s="1"/>
  <c r="J10" i="125"/>
  <c r="C82" i="42"/>
  <c r="J40" i="117"/>
  <c r="J17" i="99"/>
  <c r="L20" i="20"/>
  <c r="L60" i="10"/>
  <c r="O60" i="10"/>
  <c r="N60" i="10" s="1"/>
  <c r="O12" i="116" s="1"/>
  <c r="Q60" i="10"/>
  <c r="P60" i="10" s="1"/>
  <c r="J60" i="10"/>
  <c r="I60" i="10" s="1"/>
  <c r="S53" i="9"/>
  <c r="L52" i="9"/>
  <c r="S20" i="48"/>
  <c r="S73" i="48"/>
  <c r="S29" i="48"/>
  <c r="S85" i="48"/>
  <c r="S22" i="48"/>
  <c r="O60" i="6"/>
  <c r="J60" i="14"/>
  <c r="I60" i="14" s="1"/>
  <c r="J28" i="116" s="1"/>
  <c r="G81" i="75"/>
  <c r="F81" i="75" s="1"/>
  <c r="S45" i="21"/>
  <c r="G64" i="21"/>
  <c r="F64" i="21" s="1"/>
  <c r="S75" i="41"/>
  <c r="L67" i="41"/>
  <c r="L47" i="41"/>
  <c r="L72" i="8"/>
  <c r="L19" i="100"/>
  <c r="L40" i="7"/>
  <c r="J49" i="7"/>
  <c r="G49" i="7"/>
  <c r="L20" i="44"/>
  <c r="O20" i="44" s="1"/>
  <c r="J34" i="109"/>
  <c r="L50" i="12"/>
  <c r="S43" i="31"/>
  <c r="L49" i="31"/>
  <c r="L46" i="31"/>
  <c r="Q46" i="35"/>
  <c r="P46" i="35" s="1"/>
  <c r="S42" i="44" s="1"/>
  <c r="O46" i="35"/>
  <c r="N46" i="35" s="1"/>
  <c r="J46" i="35"/>
  <c r="I46" i="35" s="1"/>
  <c r="G46" i="35"/>
  <c r="Q187" i="36"/>
  <c r="P187" i="36" s="1"/>
  <c r="S44" i="44" s="1"/>
  <c r="V44" i="44" s="1"/>
  <c r="S16" i="17"/>
  <c r="U26" i="22"/>
  <c r="J22" i="126"/>
  <c r="AC22" i="126" s="1"/>
  <c r="J29" i="117"/>
  <c r="S25" i="29"/>
  <c r="J23" i="118"/>
  <c r="T25" i="29"/>
  <c r="P35" i="1"/>
  <c r="J34" i="116"/>
  <c r="L33" i="44"/>
  <c r="O33" i="44" s="1"/>
  <c r="J21" i="117"/>
  <c r="J28" i="118"/>
  <c r="J15" i="126"/>
  <c r="J12" i="91"/>
  <c r="J37" i="99"/>
  <c r="C53" i="26"/>
  <c r="J34" i="120"/>
  <c r="J21" i="109"/>
  <c r="J27" i="110"/>
  <c r="G27" i="26"/>
  <c r="F27" i="26" s="1"/>
  <c r="G34" i="120" s="1"/>
  <c r="S20" i="30"/>
  <c r="L26" i="30"/>
  <c r="S80" i="48"/>
  <c r="S59" i="48"/>
  <c r="S67" i="48"/>
  <c r="S37" i="48"/>
  <c r="S17" i="48"/>
  <c r="S83" i="48"/>
  <c r="S27" i="48"/>
  <c r="S19" i="48"/>
  <c r="S55" i="48"/>
  <c r="S31" i="48"/>
  <c r="S66" i="48"/>
  <c r="S69" i="48"/>
  <c r="J106" i="48"/>
  <c r="I106" i="48" s="1"/>
  <c r="J28" i="126" s="1"/>
  <c r="S28" i="48"/>
  <c r="S46" i="48"/>
  <c r="AI40" i="44"/>
  <c r="AI23" i="44"/>
  <c r="AG18" i="44"/>
  <c r="AI17" i="44"/>
  <c r="AI36" i="44"/>
  <c r="AI48" i="44"/>
  <c r="G79" i="128"/>
  <c r="N52" i="44"/>
  <c r="S42" i="7"/>
  <c r="L43" i="7"/>
  <c r="S44" i="7"/>
  <c r="O49" i="7"/>
  <c r="N49" i="7" s="1"/>
  <c r="S41" i="7"/>
  <c r="Q49" i="7"/>
  <c r="P49" i="7" s="1"/>
  <c r="S15" i="44" s="1"/>
  <c r="S43" i="7"/>
  <c r="L163" i="37"/>
  <c r="T31" i="27"/>
  <c r="L29" i="27"/>
  <c r="L31" i="27" s="1"/>
  <c r="Q31" i="27"/>
  <c r="P31" i="27" s="1"/>
  <c r="S34" i="44" s="1"/>
  <c r="S29" i="27"/>
  <c r="O31" i="27"/>
  <c r="S53" i="41"/>
  <c r="L44" i="41"/>
  <c r="L77" i="41" s="1"/>
  <c r="S69" i="41"/>
  <c r="S57" i="41"/>
  <c r="S59" i="41"/>
  <c r="S55" i="41"/>
  <c r="G77" i="41"/>
  <c r="S68" i="41"/>
  <c r="J77" i="41"/>
  <c r="I77" i="41" s="1"/>
  <c r="S64" i="41"/>
  <c r="Q77" i="41"/>
  <c r="P77" i="41" s="1"/>
  <c r="S49" i="44" s="1"/>
  <c r="S71" i="41"/>
  <c r="S66" i="41"/>
  <c r="S65" i="41"/>
  <c r="O77" i="41"/>
  <c r="S99" i="48"/>
  <c r="O106" i="48"/>
  <c r="N106" i="48" s="1"/>
  <c r="G106" i="48"/>
  <c r="F106" i="48" s="1"/>
  <c r="S76" i="18"/>
  <c r="L70" i="18"/>
  <c r="L110" i="18" s="1"/>
  <c r="J110" i="18"/>
  <c r="I110" i="18" s="1"/>
  <c r="S77" i="18"/>
  <c r="G110" i="18"/>
  <c r="S64" i="18"/>
  <c r="Q110" i="18"/>
  <c r="P110" i="18" s="1"/>
  <c r="S26" i="44" s="1"/>
  <c r="Q11" i="125"/>
  <c r="T11" i="125" s="1"/>
  <c r="O110" i="18"/>
  <c r="N110" i="18" s="1"/>
  <c r="S24" i="33"/>
  <c r="L46" i="33"/>
  <c r="L43" i="33"/>
  <c r="L44" i="33"/>
  <c r="S46" i="33"/>
  <c r="L33" i="33"/>
  <c r="S28" i="33"/>
  <c r="S16" i="33"/>
  <c r="S43" i="33"/>
  <c r="S14" i="33"/>
  <c r="S44" i="33"/>
  <c r="L28" i="33"/>
  <c r="L31" i="33"/>
  <c r="L36" i="33"/>
  <c r="Q42" i="45"/>
  <c r="O42" i="45"/>
  <c r="J42" i="45"/>
  <c r="K42" i="45" s="1"/>
  <c r="S40" i="33"/>
  <c r="S42" i="33"/>
  <c r="S36" i="33"/>
  <c r="L30" i="33"/>
  <c r="S45" i="33"/>
  <c r="S38" i="33"/>
  <c r="L32" i="33"/>
  <c r="L40" i="33"/>
  <c r="S32" i="33"/>
  <c r="L38" i="33"/>
  <c r="Q48" i="33"/>
  <c r="P48" i="33" s="1"/>
  <c r="L23" i="33"/>
  <c r="L12" i="33"/>
  <c r="L29" i="33"/>
  <c r="S29" i="33"/>
  <c r="L39" i="33"/>
  <c r="L41" i="33"/>
  <c r="L35" i="33"/>
  <c r="L37" i="33"/>
  <c r="L45" i="33"/>
  <c r="O48" i="33"/>
  <c r="L42" i="33"/>
  <c r="L34" i="33"/>
  <c r="S39" i="33"/>
  <c r="S25" i="33"/>
  <c r="S21" i="33"/>
  <c r="S31" i="33"/>
  <c r="S33" i="33"/>
  <c r="G48" i="33"/>
  <c r="F48" i="33" s="1"/>
  <c r="S22" i="33"/>
  <c r="S37" i="33"/>
  <c r="S41" i="33"/>
  <c r="S34" i="33"/>
  <c r="J48" i="33"/>
  <c r="I48" i="33" s="1"/>
  <c r="O20" i="107"/>
  <c r="N20" i="107" s="1"/>
  <c r="R20" i="107" s="1"/>
  <c r="F20" i="107"/>
  <c r="K52" i="1" s="1"/>
  <c r="L52" i="1" s="1"/>
  <c r="L13" i="107"/>
  <c r="L20" i="107" s="1"/>
  <c r="S14" i="107"/>
  <c r="S20" i="107" s="1"/>
  <c r="Q27" i="109"/>
  <c r="Q17" i="118"/>
  <c r="Q23" i="117"/>
  <c r="Q15" i="116"/>
  <c r="D45" i="107"/>
  <c r="Q15" i="110"/>
  <c r="Q31" i="126"/>
  <c r="T31" i="126" s="1"/>
  <c r="V50" i="44"/>
  <c r="R17" i="115"/>
  <c r="W52" i="1"/>
  <c r="X52" i="1" s="1"/>
  <c r="R15" i="120"/>
  <c r="L166" i="37"/>
  <c r="L161" i="37"/>
  <c r="L154" i="37"/>
  <c r="G166" i="37"/>
  <c r="F166" i="37" s="1"/>
  <c r="G51" i="118" s="1"/>
  <c r="O166" i="37"/>
  <c r="Q166" i="37"/>
  <c r="P166" i="37" s="1"/>
  <c r="S45" i="44" s="1"/>
  <c r="J166" i="37"/>
  <c r="I166" i="37" s="1"/>
  <c r="J49" i="116" s="1"/>
  <c r="L39" i="34"/>
  <c r="J43" i="34"/>
  <c r="D53" i="99"/>
  <c r="E25" i="99" s="1"/>
  <c r="L28" i="34"/>
  <c r="S12" i="34"/>
  <c r="N15" i="124"/>
  <c r="AB15" i="124"/>
  <c r="L34" i="34"/>
  <c r="S21" i="23"/>
  <c r="O25" i="23"/>
  <c r="S44" i="21"/>
  <c r="S64" i="21" s="1"/>
  <c r="Q64" i="21"/>
  <c r="P64" i="21" s="1"/>
  <c r="L43" i="21"/>
  <c r="O64" i="21"/>
  <c r="N64" i="21" s="1"/>
  <c r="J64" i="21"/>
  <c r="I64" i="21" s="1"/>
  <c r="L52" i="21"/>
  <c r="L53" i="21"/>
  <c r="L74" i="13"/>
  <c r="S76" i="13"/>
  <c r="O78" i="13"/>
  <c r="N78" i="13" s="1"/>
  <c r="G78" i="13"/>
  <c r="F78" i="13" s="1"/>
  <c r="G28" i="110" s="1"/>
  <c r="Q78" i="13"/>
  <c r="P78" i="13" s="1"/>
  <c r="D99" i="13" s="1"/>
  <c r="L69" i="13"/>
  <c r="S69" i="13"/>
  <c r="R35" i="120"/>
  <c r="Q35" i="116"/>
  <c r="W23" i="1"/>
  <c r="X23" i="1" s="1"/>
  <c r="L68" i="13"/>
  <c r="J78" i="13"/>
  <c r="I78" i="13" s="1"/>
  <c r="L70" i="13"/>
  <c r="N59" i="42"/>
  <c r="U59" i="42"/>
  <c r="W21" i="1"/>
  <c r="X21" i="1" s="1"/>
  <c r="V19" i="44"/>
  <c r="Q49" i="118"/>
  <c r="J184" i="38"/>
  <c r="I184" i="38" s="1"/>
  <c r="J44" i="118" s="1"/>
  <c r="O184" i="38"/>
  <c r="N184" i="38" s="1"/>
  <c r="L174" i="38"/>
  <c r="Q184" i="38"/>
  <c r="P184" i="38" s="1"/>
  <c r="S46" i="44" s="1"/>
  <c r="G184" i="38"/>
  <c r="F184" i="38" s="1"/>
  <c r="L182" i="38"/>
  <c r="L93" i="80"/>
  <c r="Q13" i="99"/>
  <c r="R30" i="120"/>
  <c r="V11" i="44"/>
  <c r="Q36" i="118"/>
  <c r="R36" i="115"/>
  <c r="T93" i="80"/>
  <c r="V93" i="80" s="1"/>
  <c r="W13" i="1"/>
  <c r="Q37" i="117"/>
  <c r="D117" i="80"/>
  <c r="Q40" i="109"/>
  <c r="Q30" i="116"/>
  <c r="Q14" i="110"/>
  <c r="S93" i="80"/>
  <c r="P13" i="1"/>
  <c r="Q13" i="1" s="1"/>
  <c r="J30" i="120"/>
  <c r="O30" i="120" s="1"/>
  <c r="J24" i="126"/>
  <c r="J13" i="99"/>
  <c r="J40" i="109"/>
  <c r="J14" i="110"/>
  <c r="C117" i="80"/>
  <c r="J30" i="116"/>
  <c r="J37" i="117"/>
  <c r="L11" i="44"/>
  <c r="O11" i="44" s="1"/>
  <c r="J36" i="115"/>
  <c r="O36" i="115" s="1"/>
  <c r="J36" i="118"/>
  <c r="W20" i="1"/>
  <c r="O28" i="99"/>
  <c r="U60" i="10"/>
  <c r="O26" i="110"/>
  <c r="AA26" i="110" s="1"/>
  <c r="O28" i="117"/>
  <c r="AA28" i="117" s="1"/>
  <c r="D83" i="10"/>
  <c r="D88" i="10" s="1"/>
  <c r="D90" i="10" s="1"/>
  <c r="Q28" i="117"/>
  <c r="Q23" i="109"/>
  <c r="O23" i="109"/>
  <c r="P12" i="120"/>
  <c r="AB12" i="120" s="1"/>
  <c r="O22" i="125"/>
  <c r="Q18" i="44"/>
  <c r="Q12" i="116"/>
  <c r="R14" i="115"/>
  <c r="U20" i="1"/>
  <c r="P14" i="115"/>
  <c r="AB14" i="115" s="1"/>
  <c r="R60" i="10"/>
  <c r="U18" i="44" s="1"/>
  <c r="S60" i="10"/>
  <c r="N52" i="28"/>
  <c r="S47" i="28"/>
  <c r="Q52" i="28"/>
  <c r="P52" i="28" s="1"/>
  <c r="S35" i="44" s="1"/>
  <c r="L49" i="28"/>
  <c r="L52" i="28" s="1"/>
  <c r="G52" i="28"/>
  <c r="S49" i="28"/>
  <c r="O81" i="75"/>
  <c r="N81" i="75" s="1"/>
  <c r="S70" i="75"/>
  <c r="S75" i="75"/>
  <c r="S71" i="75"/>
  <c r="S72" i="75"/>
  <c r="S79" i="75"/>
  <c r="L12" i="44"/>
  <c r="O12" i="44" s="1"/>
  <c r="S78" i="75"/>
  <c r="J13" i="110"/>
  <c r="L77" i="75"/>
  <c r="L79" i="75"/>
  <c r="Q81" i="75"/>
  <c r="P81" i="75" s="1"/>
  <c r="S12" i="44" s="1"/>
  <c r="S73" i="75"/>
  <c r="S77" i="75"/>
  <c r="AG43" i="44"/>
  <c r="L30" i="35"/>
  <c r="L22" i="35"/>
  <c r="L32" i="35"/>
  <c r="L28" i="35"/>
  <c r="L40" i="35"/>
  <c r="S14" i="35"/>
  <c r="S46" i="35" s="1"/>
  <c r="F46" i="35"/>
  <c r="AI50" i="44"/>
  <c r="AI43" i="44"/>
  <c r="AG49" i="44"/>
  <c r="AG30" i="44"/>
  <c r="AG40" i="44"/>
  <c r="AG35" i="44"/>
  <c r="T50" i="12"/>
  <c r="L47" i="20"/>
  <c r="L15" i="20"/>
  <c r="S38" i="20"/>
  <c r="D54" i="120"/>
  <c r="E32" i="120" s="1"/>
  <c r="Q60" i="14"/>
  <c r="P60" i="14" s="1"/>
  <c r="O60" i="14"/>
  <c r="N60" i="14" s="1"/>
  <c r="Q28" i="116"/>
  <c r="L51" i="14"/>
  <c r="L52" i="14"/>
  <c r="J28" i="120"/>
  <c r="G60" i="14"/>
  <c r="F60" i="14" s="1"/>
  <c r="L48" i="14"/>
  <c r="G52" i="31"/>
  <c r="O52" i="31"/>
  <c r="Q52" i="31"/>
  <c r="P52" i="31" s="1"/>
  <c r="S38" i="44" s="1"/>
  <c r="S42" i="31"/>
  <c r="L48" i="31"/>
  <c r="S46" i="31"/>
  <c r="L42" i="31"/>
  <c r="J52" i="31"/>
  <c r="I52" i="31" s="1"/>
  <c r="S45" i="31"/>
  <c r="L20" i="40"/>
  <c r="L243" i="40" s="1"/>
  <c r="S241" i="40"/>
  <c r="S243" i="40" s="1"/>
  <c r="G243" i="40"/>
  <c r="F243" i="40" s="1"/>
  <c r="J243" i="40"/>
  <c r="I243" i="40" s="1"/>
  <c r="J23" i="99" s="1"/>
  <c r="O243" i="40"/>
  <c r="N243" i="40" s="1"/>
  <c r="Q243" i="40"/>
  <c r="P243" i="40" s="1"/>
  <c r="S48" i="44" s="1"/>
  <c r="Q20" i="91"/>
  <c r="R19" i="115"/>
  <c r="W39" i="1"/>
  <c r="R31" i="120"/>
  <c r="Q41" i="117"/>
  <c r="D51" i="30"/>
  <c r="V37" i="44"/>
  <c r="Q20" i="118"/>
  <c r="Q33" i="109"/>
  <c r="Q31" i="116"/>
  <c r="Q19" i="125"/>
  <c r="T19" i="125" s="1"/>
  <c r="Q52" i="110"/>
  <c r="Q51" i="99"/>
  <c r="S19" i="30"/>
  <c r="G26" i="30"/>
  <c r="F26" i="30" s="1"/>
  <c r="S21" i="30"/>
  <c r="N26" i="30"/>
  <c r="U25" i="29"/>
  <c r="V25" i="29" s="1"/>
  <c r="J18" i="125"/>
  <c r="M18" i="125" s="1"/>
  <c r="J12" i="109"/>
  <c r="J23" i="120"/>
  <c r="O23" i="120" s="1"/>
  <c r="J15" i="91"/>
  <c r="J14" i="117"/>
  <c r="J22" i="115"/>
  <c r="O22" i="115" s="1"/>
  <c r="C52" i="29"/>
  <c r="C54" i="29" s="1"/>
  <c r="C49" i="29"/>
  <c r="O23" i="118"/>
  <c r="O48" i="110"/>
  <c r="O47" i="99"/>
  <c r="Q36" i="44"/>
  <c r="P22" i="115"/>
  <c r="P23" i="120"/>
  <c r="O14" i="117"/>
  <c r="O15" i="91"/>
  <c r="O18" i="125"/>
  <c r="O12" i="109"/>
  <c r="O23" i="116"/>
  <c r="U38" i="1"/>
  <c r="G12" i="109"/>
  <c r="G18" i="125"/>
  <c r="G23" i="116"/>
  <c r="U23" i="116" s="1"/>
  <c r="K38" i="1"/>
  <c r="AA38" i="1" s="1"/>
  <c r="I36" i="44"/>
  <c r="W36" i="44" s="1"/>
  <c r="G23" i="118"/>
  <c r="U23" i="118" s="1"/>
  <c r="G48" i="110"/>
  <c r="U48" i="110" s="1"/>
  <c r="G47" i="99"/>
  <c r="U47" i="99" s="1"/>
  <c r="G22" i="115"/>
  <c r="G14" i="117"/>
  <c r="U14" i="117" s="1"/>
  <c r="G15" i="91"/>
  <c r="G23" i="120"/>
  <c r="Q23" i="118"/>
  <c r="Q48" i="110"/>
  <c r="Q47" i="99"/>
  <c r="V36" i="44"/>
  <c r="R22" i="115"/>
  <c r="D47" i="29"/>
  <c r="R23" i="120"/>
  <c r="Q14" i="117"/>
  <c r="Q15" i="91"/>
  <c r="Q18" i="125"/>
  <c r="T18" i="125" s="1"/>
  <c r="Q12" i="109"/>
  <c r="Q23" i="116"/>
  <c r="W38" i="1"/>
  <c r="O43" i="34"/>
  <c r="N43" i="34" s="1"/>
  <c r="O18" i="117" s="1"/>
  <c r="AA18" i="117" s="1"/>
  <c r="L33" i="34"/>
  <c r="G43" i="34"/>
  <c r="F43" i="34" s="1"/>
  <c r="Q43" i="34"/>
  <c r="S38" i="34"/>
  <c r="S15" i="100"/>
  <c r="S21" i="100"/>
  <c r="S53" i="100"/>
  <c r="S17" i="100"/>
  <c r="S20" i="100"/>
  <c r="S22" i="100"/>
  <c r="S29" i="100"/>
  <c r="S35" i="100"/>
  <c r="S24" i="100"/>
  <c r="S36" i="100"/>
  <c r="S23" i="100"/>
  <c r="S30" i="100"/>
  <c r="L24" i="100"/>
  <c r="L16" i="100"/>
  <c r="S32" i="100"/>
  <c r="S34" i="100"/>
  <c r="S33" i="100"/>
  <c r="AB10" i="126"/>
  <c r="D33" i="126"/>
  <c r="N10" i="126"/>
  <c r="L12" i="100"/>
  <c r="J55" i="100"/>
  <c r="I55" i="100" s="1"/>
  <c r="O55" i="100"/>
  <c r="L21" i="100"/>
  <c r="Q55" i="100"/>
  <c r="P55" i="100" s="1"/>
  <c r="S43" i="44" s="1"/>
  <c r="S12" i="100"/>
  <c r="G55" i="100"/>
  <c r="S26" i="100"/>
  <c r="S31" i="100"/>
  <c r="L36" i="100"/>
  <c r="S27" i="100"/>
  <c r="S14" i="100"/>
  <c r="S16" i="100"/>
  <c r="S25" i="100"/>
  <c r="L33" i="100"/>
  <c r="S28" i="100"/>
  <c r="N54" i="120"/>
  <c r="L33" i="20"/>
  <c r="L28" i="20"/>
  <c r="L26" i="20"/>
  <c r="L21" i="20"/>
  <c r="L39" i="20"/>
  <c r="S16" i="20"/>
  <c r="N48" i="15"/>
  <c r="U48" i="15"/>
  <c r="Q33" i="117"/>
  <c r="Q24" i="99"/>
  <c r="Q13" i="124"/>
  <c r="T13" i="124" s="1"/>
  <c r="V23" i="44"/>
  <c r="D71" i="15"/>
  <c r="E71" i="15" s="1"/>
  <c r="Q30" i="110"/>
  <c r="Q28" i="109"/>
  <c r="W25" i="1"/>
  <c r="X25" i="1" s="1"/>
  <c r="Q36" i="116"/>
  <c r="R36" i="120"/>
  <c r="Q33" i="118"/>
  <c r="R33" i="115"/>
  <c r="L45" i="15"/>
  <c r="L48" i="15" s="1"/>
  <c r="G48" i="15"/>
  <c r="S18" i="26"/>
  <c r="L18" i="26"/>
  <c r="L27" i="26" s="1"/>
  <c r="O27" i="26"/>
  <c r="Q28" i="118"/>
  <c r="Q27" i="110"/>
  <c r="Q15" i="126"/>
  <c r="T15" i="126" s="1"/>
  <c r="Q34" i="116"/>
  <c r="R34" i="120"/>
  <c r="V33" i="44"/>
  <c r="R28" i="115"/>
  <c r="Q21" i="109"/>
  <c r="W35" i="1"/>
  <c r="X35" i="1" s="1"/>
  <c r="Q21" i="117"/>
  <c r="Q37" i="99"/>
  <c r="D53" i="26"/>
  <c r="Q12" i="91"/>
  <c r="S23" i="26"/>
  <c r="S27" i="26" s="1"/>
  <c r="O72" i="8"/>
  <c r="L68" i="8"/>
  <c r="Q72" i="8"/>
  <c r="P72" i="8" s="1"/>
  <c r="S16" i="44" s="1"/>
  <c r="S66" i="8"/>
  <c r="S72" i="8" s="1"/>
  <c r="G72" i="8"/>
  <c r="O58" i="9"/>
  <c r="N58" i="9" s="1"/>
  <c r="S51" i="9"/>
  <c r="J58" i="9"/>
  <c r="I58" i="9" s="1"/>
  <c r="L46" i="9"/>
  <c r="L58" i="9" s="1"/>
  <c r="S52" i="9"/>
  <c r="Q58" i="9"/>
  <c r="P58" i="9" s="1"/>
  <c r="S17" i="44" s="1"/>
  <c r="S46" i="9"/>
  <c r="G58" i="9"/>
  <c r="AG32" i="44"/>
  <c r="S29" i="17"/>
  <c r="L42" i="17"/>
  <c r="S33" i="17"/>
  <c r="S37" i="17"/>
  <c r="L34" i="17"/>
  <c r="O46" i="17"/>
  <c r="L19" i="17"/>
  <c r="S41" i="17"/>
  <c r="S26" i="17"/>
  <c r="S20" i="17"/>
  <c r="S28" i="17"/>
  <c r="J46" i="17"/>
  <c r="I46" i="17" s="1"/>
  <c r="L25" i="44" s="1"/>
  <c r="O25" i="44" s="1"/>
  <c r="S25" i="17"/>
  <c r="S15" i="17"/>
  <c r="S43" i="17"/>
  <c r="L12" i="17"/>
  <c r="G46" i="17"/>
  <c r="F46" i="17" s="1"/>
  <c r="S39" i="17"/>
  <c r="S12" i="17"/>
  <c r="Q46" i="17"/>
  <c r="P46" i="17" s="1"/>
  <c r="S25" i="44" s="1"/>
  <c r="L43" i="17"/>
  <c r="L30" i="17"/>
  <c r="S31" i="17"/>
  <c r="L31" i="44"/>
  <c r="O31" i="44" s="1"/>
  <c r="J14" i="126"/>
  <c r="AC14" i="126" s="1"/>
  <c r="C55" i="24"/>
  <c r="J41" i="120"/>
  <c r="O41" i="120" s="1"/>
  <c r="J50" i="99"/>
  <c r="J29" i="115"/>
  <c r="O29" i="115" s="1"/>
  <c r="J49" i="110"/>
  <c r="J16" i="91"/>
  <c r="J29" i="118"/>
  <c r="J44" i="109"/>
  <c r="P33" i="1"/>
  <c r="Q33" i="1" s="1"/>
  <c r="U29" i="24"/>
  <c r="N29" i="24"/>
  <c r="J52" i="117"/>
  <c r="T29" i="24"/>
  <c r="Q29" i="118"/>
  <c r="D55" i="24"/>
  <c r="Q49" i="110"/>
  <c r="Q44" i="109"/>
  <c r="R29" i="115"/>
  <c r="Q52" i="117"/>
  <c r="W33" i="1"/>
  <c r="X33" i="1" s="1"/>
  <c r="Q16" i="91"/>
  <c r="Q41" i="116"/>
  <c r="Q50" i="99"/>
  <c r="R41" i="120"/>
  <c r="V31" i="44"/>
  <c r="Q14" i="126"/>
  <c r="T14" i="126" s="1"/>
  <c r="J48" i="99"/>
  <c r="J32" i="120"/>
  <c r="J32" i="116"/>
  <c r="P22" i="1"/>
  <c r="J41" i="99"/>
  <c r="J43" i="117"/>
  <c r="J51" i="116"/>
  <c r="J41" i="110"/>
  <c r="J45" i="118"/>
  <c r="C75" i="12"/>
  <c r="C80" i="12" s="1"/>
  <c r="C82" i="12" s="1"/>
  <c r="J45" i="115"/>
  <c r="O45" i="115" s="1"/>
  <c r="J51" i="120"/>
  <c r="O51" i="120" s="1"/>
  <c r="F50" i="12"/>
  <c r="G51" i="116" s="1"/>
  <c r="Q34" i="109"/>
  <c r="W22" i="1"/>
  <c r="Q41" i="99"/>
  <c r="R45" i="115"/>
  <c r="Q51" i="116"/>
  <c r="D75" i="12"/>
  <c r="V20" i="44"/>
  <c r="R51" i="120"/>
  <c r="Q16" i="126"/>
  <c r="T16" i="126" s="1"/>
  <c r="Q43" i="117"/>
  <c r="Q45" i="118"/>
  <c r="Q41" i="110"/>
  <c r="N50" i="12"/>
  <c r="U50" i="12"/>
  <c r="W26" i="1"/>
  <c r="V24" i="44"/>
  <c r="D88" i="16"/>
  <c r="D93" i="16" s="1"/>
  <c r="D95" i="16" s="1"/>
  <c r="Q33" i="110"/>
  <c r="Q39" i="118"/>
  <c r="Q30" i="99"/>
  <c r="L66" i="16"/>
  <c r="Q48" i="117"/>
  <c r="R33" i="120"/>
  <c r="Q33" i="116"/>
  <c r="Q15" i="125"/>
  <c r="T15" i="125" s="1"/>
  <c r="U66" i="16"/>
  <c r="T187" i="36"/>
  <c r="U187" i="36"/>
  <c r="N187" i="36"/>
  <c r="Q47" i="117"/>
  <c r="D211" i="36"/>
  <c r="Q48" i="118"/>
  <c r="R48" i="115"/>
  <c r="R42" i="120"/>
  <c r="Q35" i="110"/>
  <c r="Q31" i="99"/>
  <c r="W46" i="1"/>
  <c r="Q42" i="116"/>
  <c r="Q51" i="109"/>
  <c r="Q13" i="126"/>
  <c r="T13" i="126" s="1"/>
  <c r="P46" i="1"/>
  <c r="Q46" i="1" s="1"/>
  <c r="J42" i="116"/>
  <c r="C211" i="36"/>
  <c r="J51" i="109"/>
  <c r="J47" i="117"/>
  <c r="J13" i="126"/>
  <c r="J48" i="118"/>
  <c r="L44" i="44"/>
  <c r="O44" i="44" s="1"/>
  <c r="J48" i="115"/>
  <c r="J35" i="110"/>
  <c r="J42" i="120"/>
  <c r="J31" i="99"/>
  <c r="L161" i="36"/>
  <c r="L187" i="36" s="1"/>
  <c r="K46" i="1"/>
  <c r="G42" i="116"/>
  <c r="G51" i="109"/>
  <c r="G47" i="117"/>
  <c r="G13" i="126"/>
  <c r="U13" i="126" s="1"/>
  <c r="G48" i="118"/>
  <c r="I44" i="44"/>
  <c r="G48" i="115"/>
  <c r="G35" i="110"/>
  <c r="G42" i="120"/>
  <c r="G31" i="99"/>
  <c r="U31" i="99" s="1"/>
  <c r="S49" i="5"/>
  <c r="L52" i="5"/>
  <c r="J55" i="5"/>
  <c r="I55" i="5" s="1"/>
  <c r="J21" i="120" s="1"/>
  <c r="O21" i="120" s="1"/>
  <c r="L51" i="5"/>
  <c r="L46" i="5"/>
  <c r="L45" i="5"/>
  <c r="S50" i="5"/>
  <c r="O55" i="5"/>
  <c r="N55" i="5" s="1"/>
  <c r="G55" i="5"/>
  <c r="F55" i="5" s="1"/>
  <c r="I13" i="44" s="1"/>
  <c r="Q55" i="5"/>
  <c r="P55" i="5" s="1"/>
  <c r="S13" i="44" s="1"/>
  <c r="S51" i="5"/>
  <c r="Q60" i="6"/>
  <c r="P60" i="6" s="1"/>
  <c r="S58" i="6"/>
  <c r="S60" i="6" s="1"/>
  <c r="L60" i="6"/>
  <c r="N60" i="6"/>
  <c r="Q25" i="99"/>
  <c r="Q50" i="118"/>
  <c r="J60" i="6"/>
  <c r="I60" i="6" s="1"/>
  <c r="S190" i="39"/>
  <c r="S22" i="25"/>
  <c r="N16" i="125"/>
  <c r="N24" i="125" s="1"/>
  <c r="D54" i="115"/>
  <c r="E32" i="115" s="1"/>
  <c r="K32" i="115" s="1"/>
  <c r="D54" i="116"/>
  <c r="E32" i="116" s="1"/>
  <c r="N54" i="110"/>
  <c r="AB16" i="125"/>
  <c r="S12" i="25"/>
  <c r="S18" i="25"/>
  <c r="S19" i="25"/>
  <c r="L20" i="25"/>
  <c r="D22" i="91"/>
  <c r="E13" i="91" s="1"/>
  <c r="S13" i="25"/>
  <c r="O26" i="25"/>
  <c r="N26" i="25" s="1"/>
  <c r="S17" i="25"/>
  <c r="N49" i="99"/>
  <c r="D54" i="118"/>
  <c r="E13" i="118" s="1"/>
  <c r="L16" i="25"/>
  <c r="N54" i="118"/>
  <c r="G26" i="25"/>
  <c r="F26" i="25" s="1"/>
  <c r="G14" i="91" s="1"/>
  <c r="N54" i="109"/>
  <c r="S15" i="25"/>
  <c r="N54" i="117"/>
  <c r="D54" i="117"/>
  <c r="E29" i="117" s="1"/>
  <c r="K29" i="117" s="1"/>
  <c r="S14" i="25"/>
  <c r="E19" i="125"/>
  <c r="R19" i="125" s="1"/>
  <c r="E22" i="125"/>
  <c r="E11" i="125"/>
  <c r="E14" i="125"/>
  <c r="E21" i="125"/>
  <c r="E13" i="125"/>
  <c r="E15" i="125"/>
  <c r="E10" i="125"/>
  <c r="K10" i="125" s="1"/>
  <c r="E18" i="125"/>
  <c r="E20" i="125"/>
  <c r="E12" i="125"/>
  <c r="E17" i="125"/>
  <c r="E16" i="125"/>
  <c r="S21" i="25"/>
  <c r="Q26" i="25"/>
  <c r="P26" i="25" s="1"/>
  <c r="S32" i="44" s="1"/>
  <c r="S23" i="25"/>
  <c r="L21" i="25"/>
  <c r="J26" i="25"/>
  <c r="V92" i="32"/>
  <c r="L92" i="32"/>
  <c r="O22" i="118"/>
  <c r="O22" i="110"/>
  <c r="O12" i="117"/>
  <c r="R92" i="32"/>
  <c r="Q39" i="44"/>
  <c r="O18" i="99"/>
  <c r="P21" i="115"/>
  <c r="P17" i="120"/>
  <c r="O14" i="124"/>
  <c r="U41" i="1"/>
  <c r="O13" i="109"/>
  <c r="O17" i="116"/>
  <c r="F92" i="32"/>
  <c r="G18" i="99" s="1"/>
  <c r="C121" i="32"/>
  <c r="C123" i="32" s="1"/>
  <c r="C118" i="32"/>
  <c r="Q17" i="116"/>
  <c r="Q22" i="110"/>
  <c r="R21" i="115"/>
  <c r="Q12" i="117"/>
  <c r="S12" i="117" s="1"/>
  <c r="R17" i="120"/>
  <c r="Q14" i="124"/>
  <c r="T14" i="124" s="1"/>
  <c r="W41" i="1"/>
  <c r="D116" i="32"/>
  <c r="Q13" i="109"/>
  <c r="V39" i="44"/>
  <c r="Q18" i="99"/>
  <c r="Q22" i="118"/>
  <c r="M14" i="124"/>
  <c r="AC14" i="124"/>
  <c r="AI45" i="44"/>
  <c r="AI44" i="44"/>
  <c r="AI24" i="44"/>
  <c r="AI13" i="44"/>
  <c r="AI35" i="44"/>
  <c r="AG31" i="44"/>
  <c r="AG33" i="44"/>
  <c r="AI18" i="44"/>
  <c r="AI28" i="44"/>
  <c r="AI41" i="44"/>
  <c r="AI21" i="44"/>
  <c r="D52" i="44"/>
  <c r="AI12" i="44"/>
  <c r="AI30" i="44"/>
  <c r="AI14" i="44"/>
  <c r="AI46" i="44"/>
  <c r="AI39" i="44"/>
  <c r="AI38" i="44"/>
  <c r="AI26" i="44"/>
  <c r="AI16" i="44"/>
  <c r="AG27" i="44"/>
  <c r="AG26" i="44"/>
  <c r="AI49" i="44"/>
  <c r="AI31" i="44"/>
  <c r="P27" i="44"/>
  <c r="L18" i="23"/>
  <c r="L21" i="23"/>
  <c r="N25" i="23"/>
  <c r="S14" i="23"/>
  <c r="Q25" i="23"/>
  <c r="P25" i="23" s="1"/>
  <c r="S30" i="44" s="1"/>
  <c r="S15" i="23"/>
  <c r="S23" i="23"/>
  <c r="S18" i="23"/>
  <c r="G25" i="23"/>
  <c r="J25" i="23"/>
  <c r="I25" i="23" s="1"/>
  <c r="L14" i="23"/>
  <c r="S16" i="23"/>
  <c r="O44" i="45"/>
  <c r="J44" i="45"/>
  <c r="K44" i="45" s="1"/>
  <c r="Q44" i="45"/>
  <c r="K44" i="47"/>
  <c r="M44" i="47"/>
  <c r="AD27" i="126"/>
  <c r="AI42" i="44"/>
  <c r="F110" i="18"/>
  <c r="F77" i="41"/>
  <c r="T77" i="41"/>
  <c r="G27" i="115"/>
  <c r="G25" i="120"/>
  <c r="G26" i="109"/>
  <c r="K30" i="1"/>
  <c r="I28" i="44"/>
  <c r="G22" i="117"/>
  <c r="G25" i="116"/>
  <c r="G25" i="110"/>
  <c r="G12" i="125"/>
  <c r="G29" i="99"/>
  <c r="G27" i="118"/>
  <c r="J47" i="110"/>
  <c r="N54" i="115"/>
  <c r="L29" i="44"/>
  <c r="O29" i="44" s="1"/>
  <c r="C50" i="22"/>
  <c r="C55" i="22" s="1"/>
  <c r="C57" i="22" s="1"/>
  <c r="L26" i="22"/>
  <c r="S30" i="20"/>
  <c r="L45" i="20"/>
  <c r="S36" i="20"/>
  <c r="L29" i="20"/>
  <c r="S40" i="20"/>
  <c r="S43" i="20"/>
  <c r="L13" i="20"/>
  <c r="S17" i="20"/>
  <c r="S12" i="20"/>
  <c r="D54" i="110"/>
  <c r="E46" i="110" s="1"/>
  <c r="S27" i="20"/>
  <c r="L25" i="20"/>
  <c r="S19" i="20"/>
  <c r="G49" i="20"/>
  <c r="F49" i="20" s="1"/>
  <c r="S24" i="20"/>
  <c r="AB11" i="124"/>
  <c r="D17" i="124"/>
  <c r="E11" i="124" s="1"/>
  <c r="N11" i="124"/>
  <c r="J49" i="20"/>
  <c r="I49" i="20" s="1"/>
  <c r="N43" i="99"/>
  <c r="S34" i="20"/>
  <c r="N54" i="116"/>
  <c r="O49" i="20"/>
  <c r="N49" i="20" s="1"/>
  <c r="S18" i="20"/>
  <c r="S35" i="20"/>
  <c r="S14" i="20"/>
  <c r="S42" i="20"/>
  <c r="L32" i="20"/>
  <c r="S44" i="20"/>
  <c r="S31" i="20"/>
  <c r="S23" i="20"/>
  <c r="S22" i="20"/>
  <c r="Q35" i="1"/>
  <c r="S41" i="20"/>
  <c r="Q49" i="20"/>
  <c r="P49" i="20" s="1"/>
  <c r="S27" i="44" s="1"/>
  <c r="Q29" i="45"/>
  <c r="O29" i="45"/>
  <c r="J29" i="45"/>
  <c r="K29" i="45" s="1"/>
  <c r="C73" i="15"/>
  <c r="C76" i="15"/>
  <c r="C78" i="15" s="1"/>
  <c r="M13" i="124"/>
  <c r="AC13" i="124"/>
  <c r="I43" i="34"/>
  <c r="C84" i="42"/>
  <c r="C87" i="42"/>
  <c r="C89" i="42" s="1"/>
  <c r="M10" i="125"/>
  <c r="AC10" i="125"/>
  <c r="L59" i="42"/>
  <c r="F59" i="42"/>
  <c r="T59" i="42"/>
  <c r="O30" i="116"/>
  <c r="O40" i="109"/>
  <c r="O14" i="110"/>
  <c r="Q11" i="44"/>
  <c r="P30" i="120"/>
  <c r="O13" i="99"/>
  <c r="O36" i="118"/>
  <c r="O37" i="117"/>
  <c r="O24" i="126"/>
  <c r="V24" i="126" s="1"/>
  <c r="U13" i="1"/>
  <c r="V13" i="1" s="1"/>
  <c r="P36" i="115"/>
  <c r="I11" i="44"/>
  <c r="K13" i="1"/>
  <c r="L13" i="1" s="1"/>
  <c r="G36" i="115"/>
  <c r="G30" i="120"/>
  <c r="G37" i="117"/>
  <c r="G40" i="109"/>
  <c r="G13" i="99"/>
  <c r="G30" i="116"/>
  <c r="G36" i="118"/>
  <c r="G24" i="126"/>
  <c r="G14" i="110"/>
  <c r="T66" i="16"/>
  <c r="L24" i="44"/>
  <c r="O24" i="44" s="1"/>
  <c r="P26" i="1"/>
  <c r="Q26" i="1" s="1"/>
  <c r="J30" i="99"/>
  <c r="J33" i="110"/>
  <c r="J48" i="117"/>
  <c r="J39" i="115"/>
  <c r="O39" i="115" s="1"/>
  <c r="J33" i="116"/>
  <c r="J33" i="120"/>
  <c r="O33" i="120" s="1"/>
  <c r="J39" i="118"/>
  <c r="J49" i="109"/>
  <c r="J15" i="125"/>
  <c r="C88" i="16"/>
  <c r="G33" i="110"/>
  <c r="G33" i="120"/>
  <c r="G49" i="109"/>
  <c r="G15" i="125"/>
  <c r="I24" i="44"/>
  <c r="G39" i="115"/>
  <c r="G48" i="117"/>
  <c r="K26" i="1"/>
  <c r="L26" i="1" s="1"/>
  <c r="G39" i="118"/>
  <c r="G33" i="116"/>
  <c r="G30" i="99"/>
  <c r="T54" i="1"/>
  <c r="R14" i="45"/>
  <c r="P14" i="45"/>
  <c r="K15" i="1"/>
  <c r="L15" i="1" s="1"/>
  <c r="G13" i="125"/>
  <c r="I50" i="44"/>
  <c r="G15" i="120"/>
  <c r="G44" i="116"/>
  <c r="G44" i="120"/>
  <c r="I14" i="44"/>
  <c r="G23" i="110"/>
  <c r="K16" i="1"/>
  <c r="L16" i="1" s="1"/>
  <c r="G30" i="109"/>
  <c r="G50" i="115"/>
  <c r="G27" i="117"/>
  <c r="G50" i="118"/>
  <c r="G12" i="126"/>
  <c r="G25" i="99"/>
  <c r="W14" i="115"/>
  <c r="J19" i="45"/>
  <c r="K19" i="45" s="1"/>
  <c r="O19" i="45"/>
  <c r="Q19" i="45"/>
  <c r="M19" i="47"/>
  <c r="K19" i="47"/>
  <c r="I18" i="44"/>
  <c r="K20" i="1"/>
  <c r="L20" i="1" s="1"/>
  <c r="G22" i="125"/>
  <c r="G12" i="118"/>
  <c r="G23" i="109"/>
  <c r="G12" i="116"/>
  <c r="G28" i="117"/>
  <c r="G12" i="120"/>
  <c r="G26" i="110"/>
  <c r="G28" i="99"/>
  <c r="G14" i="115"/>
  <c r="AD19" i="125"/>
  <c r="I26" i="30"/>
  <c r="R39" i="45"/>
  <c r="P39" i="45"/>
  <c r="R19" i="49"/>
  <c r="P19" i="49"/>
  <c r="I15" i="56"/>
  <c r="R13" i="56"/>
  <c r="P13" i="56"/>
  <c r="E21" i="49"/>
  <c r="AI37" i="44"/>
  <c r="M14" i="126"/>
  <c r="I31" i="44"/>
  <c r="G29" i="115"/>
  <c r="G44" i="109"/>
  <c r="G14" i="126"/>
  <c r="G50" i="99"/>
  <c r="G16" i="91"/>
  <c r="G29" i="118"/>
  <c r="G52" i="117"/>
  <c r="G41" i="116"/>
  <c r="G41" i="120"/>
  <c r="G49" i="110"/>
  <c r="K33" i="1"/>
  <c r="M16" i="126"/>
  <c r="AC16" i="126"/>
  <c r="I20" i="44"/>
  <c r="G45" i="118"/>
  <c r="G41" i="99"/>
  <c r="G41" i="110"/>
  <c r="M12" i="124"/>
  <c r="AC12" i="124"/>
  <c r="C83" i="28"/>
  <c r="C85" i="28" s="1"/>
  <c r="C80" i="28"/>
  <c r="J26" i="117"/>
  <c r="L10" i="44"/>
  <c r="O10" i="44" s="1"/>
  <c r="J24" i="109"/>
  <c r="J16" i="120"/>
  <c r="O16" i="120" s="1"/>
  <c r="J16" i="116"/>
  <c r="J12" i="110"/>
  <c r="I10" i="44"/>
  <c r="G19" i="118"/>
  <c r="G16" i="116"/>
  <c r="G16" i="120"/>
  <c r="G12" i="110"/>
  <c r="G24" i="109"/>
  <c r="G12" i="99"/>
  <c r="G28" i="126"/>
  <c r="G23" i="115"/>
  <c r="G26" i="117"/>
  <c r="K12" i="1"/>
  <c r="D45" i="92"/>
  <c r="C51" i="92" s="1"/>
  <c r="C49" i="92" s="1"/>
  <c r="E5" i="92"/>
  <c r="AD17" i="125"/>
  <c r="AI25" i="44"/>
  <c r="J32" i="118"/>
  <c r="N26" i="22"/>
  <c r="O47" i="110" s="1"/>
  <c r="P31" i="1"/>
  <c r="Q31" i="1" s="1"/>
  <c r="J18" i="91"/>
  <c r="V26" i="22"/>
  <c r="Q25" i="1"/>
  <c r="O32" i="115"/>
  <c r="O32" i="120"/>
  <c r="X46" i="1"/>
  <c r="X22" i="1"/>
  <c r="Q22" i="1"/>
  <c r="E49" i="109"/>
  <c r="E46" i="109"/>
  <c r="E27" i="109"/>
  <c r="E40" i="109"/>
  <c r="E32" i="109"/>
  <c r="E24" i="109"/>
  <c r="E21" i="109"/>
  <c r="E51" i="109"/>
  <c r="E48" i="109"/>
  <c r="E29" i="109"/>
  <c r="E13" i="109"/>
  <c r="E45" i="109"/>
  <c r="E37" i="109"/>
  <c r="E20" i="109"/>
  <c r="E16" i="109"/>
  <c r="E31" i="109"/>
  <c r="E39" i="109"/>
  <c r="E23" i="109"/>
  <c r="E50" i="109"/>
  <c r="E47" i="109"/>
  <c r="E28" i="109"/>
  <c r="E12" i="109"/>
  <c r="E44" i="109"/>
  <c r="E36" i="109"/>
  <c r="E19" i="109"/>
  <c r="E15" i="109"/>
  <c r="E41" i="109"/>
  <c r="E33" i="109"/>
  <c r="E25" i="109"/>
  <c r="E52" i="109"/>
  <c r="E30" i="109"/>
  <c r="E22" i="109"/>
  <c r="E14" i="109"/>
  <c r="E43" i="109"/>
  <c r="E35" i="109"/>
  <c r="E42" i="109"/>
  <c r="E38" i="109"/>
  <c r="E34" i="109"/>
  <c r="E18" i="109"/>
  <c r="E26" i="109"/>
  <c r="Q37" i="1"/>
  <c r="G54" i="1"/>
  <c r="Q41" i="1"/>
  <c r="X41" i="1"/>
  <c r="X39" i="1"/>
  <c r="E17" i="109"/>
  <c r="K17" i="109" s="1"/>
  <c r="R32" i="115"/>
  <c r="D50" i="22"/>
  <c r="V29" i="44"/>
  <c r="R32" i="120"/>
  <c r="Q29" i="117"/>
  <c r="Q32" i="118"/>
  <c r="Q17" i="109"/>
  <c r="Q32" i="116"/>
  <c r="Q22" i="126"/>
  <c r="Q18" i="91"/>
  <c r="Q47" i="110"/>
  <c r="W31" i="1"/>
  <c r="Q48" i="99"/>
  <c r="X26" i="1"/>
  <c r="M22" i="126"/>
  <c r="X13" i="1"/>
  <c r="L33" i="1"/>
  <c r="L30" i="1"/>
  <c r="X38" i="1"/>
  <c r="V38" i="1"/>
  <c r="Q38" i="1"/>
  <c r="L38" i="1"/>
  <c r="G32" i="120"/>
  <c r="G32" i="118"/>
  <c r="I29" i="44"/>
  <c r="K31" i="1"/>
  <c r="G48" i="99"/>
  <c r="G32" i="116"/>
  <c r="G17" i="109"/>
  <c r="G47" i="110"/>
  <c r="G32" i="115"/>
  <c r="G29" i="117"/>
  <c r="G18" i="91"/>
  <c r="G22" i="126"/>
  <c r="J27" i="99"/>
  <c r="C93" i="8"/>
  <c r="J29" i="116"/>
  <c r="J24" i="110"/>
  <c r="J37" i="118"/>
  <c r="P18" i="1"/>
  <c r="Q18" i="1" s="1"/>
  <c r="L16" i="44"/>
  <c r="O16" i="44" s="1"/>
  <c r="J29" i="120"/>
  <c r="J45" i="109"/>
  <c r="J39" i="117"/>
  <c r="J26" i="126"/>
  <c r="J37" i="115"/>
  <c r="T72" i="8"/>
  <c r="F72" i="8"/>
  <c r="C48" i="92"/>
  <c r="O16" i="45"/>
  <c r="Q16" i="45"/>
  <c r="J16" i="45"/>
  <c r="K16" i="45" s="1"/>
  <c r="F49" i="7"/>
  <c r="O34" i="120"/>
  <c r="M15" i="126"/>
  <c r="AC15" i="126"/>
  <c r="C58" i="26"/>
  <c r="C60" i="26" s="1"/>
  <c r="C55" i="26"/>
  <c r="G48" i="109"/>
  <c r="G22" i="99"/>
  <c r="G49" i="116"/>
  <c r="K47" i="1"/>
  <c r="L47" i="1" s="1"/>
  <c r="I45" i="44"/>
  <c r="G45" i="117"/>
  <c r="G29" i="126"/>
  <c r="G51" i="115"/>
  <c r="G34" i="110"/>
  <c r="G49" i="120"/>
  <c r="G45" i="92"/>
  <c r="C53" i="92" s="1"/>
  <c r="J34" i="110"/>
  <c r="J49" i="120"/>
  <c r="J30" i="115"/>
  <c r="J14" i="109"/>
  <c r="J46" i="110"/>
  <c r="J17" i="91"/>
  <c r="L34" i="44"/>
  <c r="O34" i="44" s="1"/>
  <c r="P36" i="1"/>
  <c r="Q36" i="1" s="1"/>
  <c r="J10" i="124"/>
  <c r="AC10" i="124" s="1"/>
  <c r="J24" i="120"/>
  <c r="J13" i="117"/>
  <c r="J46" i="99"/>
  <c r="J30" i="118"/>
  <c r="C56" i="27"/>
  <c r="J24" i="116"/>
  <c r="P16" i="49"/>
  <c r="R16" i="49"/>
  <c r="G30" i="118"/>
  <c r="G24" i="120"/>
  <c r="G17" i="91"/>
  <c r="K36" i="1"/>
  <c r="G46" i="110"/>
  <c r="G24" i="116"/>
  <c r="I34" i="44"/>
  <c r="G13" i="117"/>
  <c r="G46" i="99"/>
  <c r="G30" i="115"/>
  <c r="G14" i="109"/>
  <c r="G10" i="124"/>
  <c r="Q12" i="55"/>
  <c r="O12" i="55"/>
  <c r="J12" i="55"/>
  <c r="K12" i="55" s="1"/>
  <c r="AI34" i="44"/>
  <c r="AD10" i="124"/>
  <c r="O16" i="49"/>
  <c r="J16" i="49"/>
  <c r="K16" i="49" s="1"/>
  <c r="Q16" i="49"/>
  <c r="Q36" i="45"/>
  <c r="O36" i="45"/>
  <c r="J36" i="45"/>
  <c r="K36" i="45" s="1"/>
  <c r="N33" i="126" l="1"/>
  <c r="J23" i="115"/>
  <c r="O23" i="115" s="1"/>
  <c r="T106" i="48"/>
  <c r="J12" i="99"/>
  <c r="J19" i="118"/>
  <c r="C129" i="48"/>
  <c r="C131" i="48" s="1"/>
  <c r="P12" i="1"/>
  <c r="Q12" i="1" s="1"/>
  <c r="AA12" i="116"/>
  <c r="V12" i="116"/>
  <c r="S12" i="116"/>
  <c r="L34" i="120"/>
  <c r="G21" i="120"/>
  <c r="K32" i="116"/>
  <c r="D89" i="21"/>
  <c r="S28" i="44"/>
  <c r="P17" i="115"/>
  <c r="L49" i="7"/>
  <c r="AA46" i="1"/>
  <c r="Q49" i="117"/>
  <c r="S40" i="44"/>
  <c r="G13" i="115"/>
  <c r="D87" i="6"/>
  <c r="S14" i="44"/>
  <c r="V14" i="44" s="1"/>
  <c r="O12" i="118"/>
  <c r="AA12" i="118" s="1"/>
  <c r="S166" i="37"/>
  <c r="G14" i="118"/>
  <c r="U48" i="118"/>
  <c r="U15" i="91"/>
  <c r="Q38" i="109"/>
  <c r="S22" i="44"/>
  <c r="Q28" i="110"/>
  <c r="S21" i="44"/>
  <c r="Q26" i="110"/>
  <c r="S18" i="44"/>
  <c r="V18" i="44" s="1"/>
  <c r="U26" i="30"/>
  <c r="E29" i="44"/>
  <c r="E11" i="44"/>
  <c r="E10" i="44"/>
  <c r="T10" i="44" s="1"/>
  <c r="R16" i="120"/>
  <c r="V10" i="44"/>
  <c r="P52" i="44"/>
  <c r="S59" i="42"/>
  <c r="R45" i="120"/>
  <c r="Q10" i="125"/>
  <c r="T10" i="125" s="1"/>
  <c r="J45" i="116"/>
  <c r="Q43" i="109"/>
  <c r="J16" i="110"/>
  <c r="Z65" i="42"/>
  <c r="J45" i="120"/>
  <c r="O45" i="120" s="1"/>
  <c r="Q16" i="110"/>
  <c r="J49" i="118"/>
  <c r="D82" i="42"/>
  <c r="D87" i="42" s="1"/>
  <c r="D89" i="42" s="1"/>
  <c r="P21" i="1"/>
  <c r="Q21" i="1" s="1"/>
  <c r="Q17" i="99"/>
  <c r="J43" i="109"/>
  <c r="Q40" i="117"/>
  <c r="Z64" i="42"/>
  <c r="Q45" i="116"/>
  <c r="R49" i="115"/>
  <c r="R49" i="7"/>
  <c r="T49" i="7"/>
  <c r="W28" i="1"/>
  <c r="X28" i="1" s="1"/>
  <c r="O31" i="126"/>
  <c r="R44" i="120"/>
  <c r="R50" i="115"/>
  <c r="Q23" i="110"/>
  <c r="Q44" i="116"/>
  <c r="W16" i="1"/>
  <c r="X16" i="1" s="1"/>
  <c r="Q30" i="109"/>
  <c r="Q27" i="117"/>
  <c r="Q12" i="126"/>
  <c r="T12" i="126" s="1"/>
  <c r="R58" i="9"/>
  <c r="Q35" i="118"/>
  <c r="Q14" i="125"/>
  <c r="T14" i="125" s="1"/>
  <c r="P24" i="1"/>
  <c r="Q24" i="1" s="1"/>
  <c r="C84" i="14"/>
  <c r="J20" i="99"/>
  <c r="J24" i="117"/>
  <c r="J14" i="125"/>
  <c r="J35" i="118"/>
  <c r="J20" i="110"/>
  <c r="J38" i="109"/>
  <c r="L22" i="44"/>
  <c r="O22" i="44" s="1"/>
  <c r="J35" i="115"/>
  <c r="J21" i="116"/>
  <c r="J14" i="118"/>
  <c r="J13" i="125"/>
  <c r="L13" i="44"/>
  <c r="O13" i="44" s="1"/>
  <c r="C78" i="5"/>
  <c r="P15" i="1"/>
  <c r="Q15" i="1" s="1"/>
  <c r="S15" i="1" s="1"/>
  <c r="J21" i="110"/>
  <c r="T55" i="5"/>
  <c r="Q12" i="125"/>
  <c r="T12" i="125" s="1"/>
  <c r="J31" i="110"/>
  <c r="J44" i="115"/>
  <c r="O44" i="115" s="1"/>
  <c r="C210" i="38"/>
  <c r="R46" i="35"/>
  <c r="Q25" i="109"/>
  <c r="U18" i="125"/>
  <c r="T26" i="30"/>
  <c r="V26" i="30" s="1"/>
  <c r="AB20" i="1"/>
  <c r="Q22" i="125"/>
  <c r="T22" i="125" s="1"/>
  <c r="Q12" i="118"/>
  <c r="R12" i="120"/>
  <c r="Q28" i="99"/>
  <c r="S12" i="118"/>
  <c r="S31" i="27"/>
  <c r="V42" i="120"/>
  <c r="U35" i="110"/>
  <c r="V48" i="115"/>
  <c r="AB41" i="1"/>
  <c r="S22" i="110"/>
  <c r="U50" i="44"/>
  <c r="S31" i="126"/>
  <c r="Q50" i="44"/>
  <c r="X50" i="44" s="1"/>
  <c r="O15" i="116"/>
  <c r="U20" i="107"/>
  <c r="V20" i="107" s="1"/>
  <c r="P15" i="120"/>
  <c r="O27" i="109"/>
  <c r="AA27" i="109" s="1"/>
  <c r="O23" i="117"/>
  <c r="O17" i="118"/>
  <c r="O15" i="110"/>
  <c r="U52" i="1"/>
  <c r="J31" i="126"/>
  <c r="L50" i="44"/>
  <c r="O50" i="44" s="1"/>
  <c r="J15" i="116"/>
  <c r="J15" i="120"/>
  <c r="O15" i="120" s="1"/>
  <c r="J23" i="117"/>
  <c r="J15" i="110"/>
  <c r="P52" i="1"/>
  <c r="Q52" i="1" s="1"/>
  <c r="J27" i="109"/>
  <c r="J17" i="115"/>
  <c r="O17" i="115" s="1"/>
  <c r="J17" i="118"/>
  <c r="C45" i="107"/>
  <c r="G23" i="117"/>
  <c r="G17" i="115"/>
  <c r="G15" i="116"/>
  <c r="G15" i="110"/>
  <c r="G31" i="126"/>
  <c r="G27" i="109"/>
  <c r="G17" i="118"/>
  <c r="S78" i="13"/>
  <c r="S110" i="18"/>
  <c r="T110" i="18"/>
  <c r="L43" i="34"/>
  <c r="S52" i="28"/>
  <c r="V59" i="42"/>
  <c r="E82" i="42"/>
  <c r="R49" i="20"/>
  <c r="V29" i="24"/>
  <c r="T60" i="10"/>
  <c r="V60" i="10" s="1"/>
  <c r="V12" i="118"/>
  <c r="S26" i="110"/>
  <c r="V26" i="110"/>
  <c r="V20" i="1"/>
  <c r="L18" i="44"/>
  <c r="J28" i="99"/>
  <c r="J26" i="110"/>
  <c r="C83" i="10"/>
  <c r="J14" i="115"/>
  <c r="O14" i="115" s="1"/>
  <c r="J22" i="125"/>
  <c r="J12" i="120"/>
  <c r="O12" i="120" s="1"/>
  <c r="J28" i="117"/>
  <c r="U28" i="117" s="1"/>
  <c r="J23" i="109"/>
  <c r="L23" i="109" s="1"/>
  <c r="J12" i="116"/>
  <c r="L12" i="116" s="1"/>
  <c r="P20" i="1"/>
  <c r="Q20" i="1" s="1"/>
  <c r="S20" i="1" s="1"/>
  <c r="J12" i="118"/>
  <c r="S58" i="9"/>
  <c r="Q12" i="99"/>
  <c r="Q28" i="126"/>
  <c r="T28" i="126" s="1"/>
  <c r="Q26" i="117"/>
  <c r="U106" i="48"/>
  <c r="R106" i="48"/>
  <c r="U60" i="6"/>
  <c r="T60" i="6"/>
  <c r="R35" i="115"/>
  <c r="R28" i="120"/>
  <c r="D84" i="14"/>
  <c r="D89" i="14" s="1"/>
  <c r="D91" i="14" s="1"/>
  <c r="Q20" i="99"/>
  <c r="W24" i="1"/>
  <c r="X24" i="1" s="1"/>
  <c r="Q24" i="117"/>
  <c r="Q20" i="110"/>
  <c r="V22" i="44"/>
  <c r="Q25" i="116"/>
  <c r="R25" i="120"/>
  <c r="Q27" i="118"/>
  <c r="V28" i="44"/>
  <c r="W30" i="1"/>
  <c r="X30" i="1" s="1"/>
  <c r="Q22" i="117"/>
  <c r="Q25" i="110"/>
  <c r="Q29" i="99"/>
  <c r="Q26" i="109"/>
  <c r="T64" i="21"/>
  <c r="S49" i="7"/>
  <c r="V50" i="12"/>
  <c r="L25" i="23"/>
  <c r="U47" i="117"/>
  <c r="U51" i="109"/>
  <c r="U42" i="116"/>
  <c r="L48" i="118"/>
  <c r="N46" i="17"/>
  <c r="K32" i="120"/>
  <c r="U12" i="109"/>
  <c r="AC18" i="125"/>
  <c r="V23" i="120"/>
  <c r="T27" i="26"/>
  <c r="G15" i="126"/>
  <c r="U15" i="126" s="1"/>
  <c r="K35" i="1"/>
  <c r="G12" i="91"/>
  <c r="L12" i="91" s="1"/>
  <c r="G21" i="109"/>
  <c r="G21" i="117"/>
  <c r="G27" i="110"/>
  <c r="G28" i="118"/>
  <c r="I33" i="44"/>
  <c r="W33" i="44" s="1"/>
  <c r="G37" i="99"/>
  <c r="G34" i="116"/>
  <c r="G28" i="115"/>
  <c r="Q16" i="116"/>
  <c r="Q19" i="118"/>
  <c r="Q12" i="110"/>
  <c r="R23" i="115"/>
  <c r="D129" i="48"/>
  <c r="D131" i="48" s="1"/>
  <c r="S106" i="48"/>
  <c r="AE19" i="44"/>
  <c r="Q50" i="116"/>
  <c r="Q20" i="109"/>
  <c r="Q39" i="99"/>
  <c r="Q21" i="118"/>
  <c r="Q30" i="126"/>
  <c r="T30" i="126" s="1"/>
  <c r="W17" i="1"/>
  <c r="Q37" i="110"/>
  <c r="R50" i="120"/>
  <c r="Q19" i="117"/>
  <c r="D72" i="7"/>
  <c r="V15" i="44"/>
  <c r="R20" i="115"/>
  <c r="O30" i="126"/>
  <c r="O39" i="99"/>
  <c r="O37" i="110"/>
  <c r="P20" i="115"/>
  <c r="O20" i="109"/>
  <c r="U17" i="1"/>
  <c r="Q15" i="44"/>
  <c r="O50" i="116"/>
  <c r="O19" i="117"/>
  <c r="O21" i="118"/>
  <c r="P50" i="120"/>
  <c r="U49" i="7"/>
  <c r="V49" i="7" s="1"/>
  <c r="Q32" i="117"/>
  <c r="Q33" i="99"/>
  <c r="Q31" i="118"/>
  <c r="V21" i="44"/>
  <c r="R11" i="125"/>
  <c r="R25" i="115"/>
  <c r="Q24" i="118"/>
  <c r="Q30" i="117"/>
  <c r="R20" i="120"/>
  <c r="V26" i="44"/>
  <c r="Q34" i="99"/>
  <c r="Q19" i="110"/>
  <c r="U31" i="27"/>
  <c r="V31" i="27" s="1"/>
  <c r="N31" i="27"/>
  <c r="V34" i="44"/>
  <c r="Q30" i="118"/>
  <c r="Q14" i="109"/>
  <c r="R14" i="109" s="1"/>
  <c r="Q13" i="117"/>
  <c r="Q10" i="124"/>
  <c r="T10" i="124" s="1"/>
  <c r="R30" i="115"/>
  <c r="R24" i="120"/>
  <c r="Q46" i="110"/>
  <c r="Q46" i="99"/>
  <c r="Q24" i="116"/>
  <c r="D56" i="27"/>
  <c r="Q17" i="91"/>
  <c r="W36" i="1"/>
  <c r="N77" i="41"/>
  <c r="U77" i="41"/>
  <c r="V77" i="41" s="1"/>
  <c r="D102" i="41"/>
  <c r="Q38" i="118"/>
  <c r="Q32" i="99"/>
  <c r="V49" i="44"/>
  <c r="Q20" i="125"/>
  <c r="T20" i="125" s="1"/>
  <c r="Q42" i="117"/>
  <c r="Q36" i="109"/>
  <c r="R36" i="109" s="1"/>
  <c r="R46" i="120"/>
  <c r="R38" i="115"/>
  <c r="Q38" i="110"/>
  <c r="W51" i="1"/>
  <c r="Q46" i="116"/>
  <c r="S77" i="41"/>
  <c r="J42" i="117"/>
  <c r="J38" i="110"/>
  <c r="J46" i="116"/>
  <c r="J20" i="125"/>
  <c r="J36" i="109"/>
  <c r="J32" i="99"/>
  <c r="J38" i="115"/>
  <c r="O38" i="115" s="1"/>
  <c r="J46" i="120"/>
  <c r="O46" i="120" s="1"/>
  <c r="P51" i="1"/>
  <c r="Q51" i="1" s="1"/>
  <c r="L49" i="44"/>
  <c r="O49" i="44" s="1"/>
  <c r="J38" i="118"/>
  <c r="C102" i="41"/>
  <c r="W12" i="1"/>
  <c r="X12" i="1" s="1"/>
  <c r="Q24" i="109"/>
  <c r="L106" i="48"/>
  <c r="P16" i="120"/>
  <c r="Q29" i="109"/>
  <c r="Q20" i="116"/>
  <c r="D135" i="18"/>
  <c r="D137" i="18" s="1"/>
  <c r="J25" i="115"/>
  <c r="O25" i="115" s="1"/>
  <c r="J30" i="117"/>
  <c r="L26" i="44"/>
  <c r="O26" i="44" s="1"/>
  <c r="J11" i="125"/>
  <c r="C135" i="18"/>
  <c r="J20" i="120"/>
  <c r="O20" i="120" s="1"/>
  <c r="J20" i="116"/>
  <c r="P28" i="1"/>
  <c r="Q28" i="1" s="1"/>
  <c r="J24" i="118"/>
  <c r="J19" i="110"/>
  <c r="J29" i="109"/>
  <c r="K29" i="109" s="1"/>
  <c r="J34" i="99"/>
  <c r="U110" i="18"/>
  <c r="Q40" i="118"/>
  <c r="Q19" i="126"/>
  <c r="T19" i="126" s="1"/>
  <c r="D73" i="33"/>
  <c r="D78" i="33" s="1"/>
  <c r="D80" i="33" s="1"/>
  <c r="Q39" i="110"/>
  <c r="Q38" i="99"/>
  <c r="R40" i="115"/>
  <c r="U48" i="33"/>
  <c r="W42" i="1"/>
  <c r="X42" i="1" s="1"/>
  <c r="E46" i="99"/>
  <c r="K46" i="99" s="1"/>
  <c r="L48" i="33"/>
  <c r="V40" i="44"/>
  <c r="R48" i="120"/>
  <c r="Q46" i="109"/>
  <c r="Q48" i="116"/>
  <c r="E49" i="99"/>
  <c r="S48" i="33"/>
  <c r="T48" i="33"/>
  <c r="E21" i="99"/>
  <c r="E20" i="99"/>
  <c r="R20" i="99" s="1"/>
  <c r="E17" i="99"/>
  <c r="R17" i="99" s="1"/>
  <c r="N48" i="33"/>
  <c r="J40" i="118"/>
  <c r="J49" i="117"/>
  <c r="J19" i="126"/>
  <c r="J48" i="120"/>
  <c r="O48" i="120" s="1"/>
  <c r="C73" i="33"/>
  <c r="J39" i="110"/>
  <c r="J40" i="115"/>
  <c r="O40" i="115" s="1"/>
  <c r="J46" i="109"/>
  <c r="K46" i="109" s="1"/>
  <c r="P42" i="1"/>
  <c r="Q42" i="1" s="1"/>
  <c r="L40" i="44"/>
  <c r="O40" i="44" s="1"/>
  <c r="J38" i="99"/>
  <c r="J48" i="116"/>
  <c r="W15" i="120"/>
  <c r="S27" i="109"/>
  <c r="V17" i="118"/>
  <c r="V31" i="126"/>
  <c r="D47" i="107"/>
  <c r="D50" i="107"/>
  <c r="D52" i="107" s="1"/>
  <c r="J51" i="115"/>
  <c r="L45" i="44"/>
  <c r="O45" i="44" s="1"/>
  <c r="J48" i="109"/>
  <c r="U48" i="109" s="1"/>
  <c r="J45" i="117"/>
  <c r="J22" i="99"/>
  <c r="T166" i="37"/>
  <c r="P47" i="1"/>
  <c r="R47" i="1" s="1"/>
  <c r="J51" i="118"/>
  <c r="L51" i="118" s="1"/>
  <c r="J29" i="126"/>
  <c r="M29" i="126" s="1"/>
  <c r="C195" i="37"/>
  <c r="E37" i="99"/>
  <c r="K37" i="99" s="1"/>
  <c r="E35" i="99"/>
  <c r="E29" i="99"/>
  <c r="R29" i="99" s="1"/>
  <c r="E27" i="99"/>
  <c r="K27" i="99" s="1"/>
  <c r="E22" i="99"/>
  <c r="E38" i="99"/>
  <c r="E33" i="99"/>
  <c r="E41" i="99"/>
  <c r="K41" i="99" s="1"/>
  <c r="E40" i="99"/>
  <c r="K40" i="99" s="1"/>
  <c r="E39" i="99"/>
  <c r="K39" i="99" s="1"/>
  <c r="E18" i="99"/>
  <c r="K18" i="99" s="1"/>
  <c r="E28" i="99"/>
  <c r="K28" i="99" s="1"/>
  <c r="E26" i="99"/>
  <c r="R25" i="99"/>
  <c r="E15" i="99"/>
  <c r="E42" i="99"/>
  <c r="E24" i="99"/>
  <c r="K24" i="99" s="1"/>
  <c r="Q34" i="110"/>
  <c r="Q45" i="117"/>
  <c r="Q48" i="109"/>
  <c r="R48" i="109" s="1"/>
  <c r="R51" i="115"/>
  <c r="R49" i="120"/>
  <c r="W47" i="1"/>
  <c r="Q29" i="126"/>
  <c r="T29" i="126" s="1"/>
  <c r="V45" i="44"/>
  <c r="Q49" i="116"/>
  <c r="Q51" i="118"/>
  <c r="Q22" i="99"/>
  <c r="D195" i="37"/>
  <c r="E13" i="99"/>
  <c r="R13" i="99" s="1"/>
  <c r="E14" i="99"/>
  <c r="E31" i="99"/>
  <c r="R31" i="99" s="1"/>
  <c r="E30" i="99"/>
  <c r="R30" i="99" s="1"/>
  <c r="E48" i="99"/>
  <c r="K48" i="99" s="1"/>
  <c r="E47" i="99"/>
  <c r="K47" i="99" s="1"/>
  <c r="N166" i="37"/>
  <c r="U166" i="37"/>
  <c r="E16" i="99"/>
  <c r="K16" i="99" s="1"/>
  <c r="E34" i="99"/>
  <c r="R34" i="99" s="1"/>
  <c r="E12" i="99"/>
  <c r="E23" i="99"/>
  <c r="K23" i="99" s="1"/>
  <c r="E43" i="99"/>
  <c r="E45" i="99"/>
  <c r="E36" i="99"/>
  <c r="E44" i="99"/>
  <c r="E51" i="99"/>
  <c r="R51" i="99" s="1"/>
  <c r="E32" i="99"/>
  <c r="R32" i="99" s="1"/>
  <c r="E19" i="99"/>
  <c r="E50" i="99"/>
  <c r="K50" i="99" s="1"/>
  <c r="S43" i="34"/>
  <c r="N17" i="124"/>
  <c r="O26" i="99"/>
  <c r="AA26" i="99" s="1"/>
  <c r="O19" i="116"/>
  <c r="AA19" i="116" s="1"/>
  <c r="P19" i="120"/>
  <c r="AB19" i="120" s="1"/>
  <c r="O15" i="124"/>
  <c r="O19" i="109"/>
  <c r="AA19" i="109" s="1"/>
  <c r="Q41" i="44"/>
  <c r="O26" i="118"/>
  <c r="AA26" i="118" s="1"/>
  <c r="P26" i="115"/>
  <c r="AB26" i="115" s="1"/>
  <c r="U43" i="1"/>
  <c r="V43" i="1" s="1"/>
  <c r="O36" i="110"/>
  <c r="AA36" i="110" s="1"/>
  <c r="R27" i="115"/>
  <c r="U64" i="21"/>
  <c r="V64" i="21" s="1"/>
  <c r="D94" i="21"/>
  <c r="D96" i="21" s="1"/>
  <c r="D91" i="21"/>
  <c r="J26" i="109"/>
  <c r="L26" i="109" s="1"/>
  <c r="J12" i="125"/>
  <c r="K12" i="125" s="1"/>
  <c r="J25" i="120"/>
  <c r="O25" i="120" s="1"/>
  <c r="L28" i="44"/>
  <c r="J25" i="116"/>
  <c r="L25" i="116" s="1"/>
  <c r="C89" i="21"/>
  <c r="J27" i="115"/>
  <c r="O27" i="115" s="1"/>
  <c r="J22" i="117"/>
  <c r="L22" i="117" s="1"/>
  <c r="J29" i="99"/>
  <c r="J25" i="110"/>
  <c r="L25" i="110" s="1"/>
  <c r="P30" i="1"/>
  <c r="Q30" i="1" s="1"/>
  <c r="S30" i="1" s="1"/>
  <c r="J27" i="118"/>
  <c r="L27" i="118" s="1"/>
  <c r="R12" i="125"/>
  <c r="L64" i="21"/>
  <c r="O29" i="99"/>
  <c r="O27" i="118"/>
  <c r="O25" i="116"/>
  <c r="U30" i="1"/>
  <c r="O26" i="109"/>
  <c r="O25" i="110"/>
  <c r="P25" i="120"/>
  <c r="O12" i="125"/>
  <c r="V12" i="125" s="1"/>
  <c r="O22" i="117"/>
  <c r="P27" i="115"/>
  <c r="R64" i="21"/>
  <c r="Q28" i="44"/>
  <c r="G20" i="126"/>
  <c r="U78" i="13"/>
  <c r="R31" i="115"/>
  <c r="G31" i="115"/>
  <c r="G25" i="109"/>
  <c r="K23" i="1"/>
  <c r="L23" i="1" s="1"/>
  <c r="G32" i="117"/>
  <c r="I21" i="44"/>
  <c r="G35" i="120"/>
  <c r="G31" i="118"/>
  <c r="G35" i="116"/>
  <c r="G33" i="99"/>
  <c r="Q20" i="126"/>
  <c r="T20" i="126" s="1"/>
  <c r="O32" i="117"/>
  <c r="O20" i="126"/>
  <c r="O28" i="110"/>
  <c r="R78" i="13"/>
  <c r="O33" i="99"/>
  <c r="O35" i="116"/>
  <c r="U23" i="1"/>
  <c r="O25" i="109"/>
  <c r="P25" i="109" s="1"/>
  <c r="Q21" i="44"/>
  <c r="P31" i="115"/>
  <c r="O31" i="118"/>
  <c r="P35" i="120"/>
  <c r="D104" i="13"/>
  <c r="D106" i="13" s="1"/>
  <c r="D101" i="13"/>
  <c r="J31" i="115"/>
  <c r="O31" i="115" s="1"/>
  <c r="J35" i="116"/>
  <c r="U35" i="116" s="1"/>
  <c r="J28" i="110"/>
  <c r="U28" i="110" s="1"/>
  <c r="P23" i="1"/>
  <c r="Q23" i="1" s="1"/>
  <c r="J35" i="120"/>
  <c r="O35" i="120" s="1"/>
  <c r="J20" i="126"/>
  <c r="U20" i="126" s="1"/>
  <c r="J31" i="118"/>
  <c r="J32" i="117"/>
  <c r="J25" i="109"/>
  <c r="J33" i="99"/>
  <c r="L21" i="44"/>
  <c r="O21" i="44" s="1"/>
  <c r="C99" i="13"/>
  <c r="L78" i="13"/>
  <c r="T78" i="13"/>
  <c r="O43" i="109"/>
  <c r="O16" i="110"/>
  <c r="O17" i="99"/>
  <c r="O45" i="116"/>
  <c r="P45" i="120"/>
  <c r="O40" i="117"/>
  <c r="O49" i="118"/>
  <c r="O10" i="125"/>
  <c r="V10" i="125" s="1"/>
  <c r="U21" i="1"/>
  <c r="Q19" i="44"/>
  <c r="X19" i="44" s="1"/>
  <c r="P49" i="115"/>
  <c r="R59" i="42"/>
  <c r="J37" i="120"/>
  <c r="O37" i="120" s="1"/>
  <c r="J17" i="126"/>
  <c r="AC17" i="126" s="1"/>
  <c r="P48" i="1"/>
  <c r="Q48" i="1" s="1"/>
  <c r="J37" i="116"/>
  <c r="J39" i="109"/>
  <c r="K39" i="109" s="1"/>
  <c r="J21" i="99"/>
  <c r="L46" i="44"/>
  <c r="O46" i="44" s="1"/>
  <c r="J35" i="117"/>
  <c r="Q46" i="44"/>
  <c r="P37" i="120"/>
  <c r="AB37" i="120" s="1"/>
  <c r="O39" i="109"/>
  <c r="R184" i="38"/>
  <c r="S17" i="126" s="1"/>
  <c r="O44" i="118"/>
  <c r="AA44" i="118" s="1"/>
  <c r="O17" i="126"/>
  <c r="O31" i="110"/>
  <c r="AA31" i="110" s="1"/>
  <c r="O35" i="117"/>
  <c r="O21" i="99"/>
  <c r="U48" i="1"/>
  <c r="V48" i="1" s="1"/>
  <c r="L184" i="38"/>
  <c r="T184" i="38"/>
  <c r="P44" i="115"/>
  <c r="S184" i="38"/>
  <c r="O37" i="116"/>
  <c r="AA37" i="116" s="1"/>
  <c r="D210" i="38"/>
  <c r="R37" i="120"/>
  <c r="Q17" i="126"/>
  <c r="T17" i="126" s="1"/>
  <c r="Q21" i="99"/>
  <c r="Q39" i="109"/>
  <c r="Q35" i="117"/>
  <c r="Q37" i="116"/>
  <c r="W48" i="1"/>
  <c r="X48" i="1" s="1"/>
  <c r="Q31" i="110"/>
  <c r="Q44" i="118"/>
  <c r="R44" i="115"/>
  <c r="V46" i="44"/>
  <c r="U184" i="38"/>
  <c r="X11" i="44"/>
  <c r="D122" i="80"/>
  <c r="D124" i="80" s="1"/>
  <c r="D119" i="80"/>
  <c r="U24" i="126"/>
  <c r="W24" i="126" s="1"/>
  <c r="X24" i="126" s="1"/>
  <c r="AE11" i="44"/>
  <c r="C122" i="80"/>
  <c r="C124" i="80" s="1"/>
  <c r="C119" i="80"/>
  <c r="E117" i="80"/>
  <c r="M24" i="126"/>
  <c r="AC24" i="126"/>
  <c r="D85" i="10"/>
  <c r="V23" i="109"/>
  <c r="R22" i="125"/>
  <c r="V22" i="125"/>
  <c r="V28" i="99"/>
  <c r="X18" i="44"/>
  <c r="AA28" i="99"/>
  <c r="S28" i="117"/>
  <c r="Y20" i="1"/>
  <c r="AA23" i="109"/>
  <c r="S23" i="109"/>
  <c r="S22" i="125"/>
  <c r="AF22" i="125" s="1"/>
  <c r="AG22" i="125" s="1"/>
  <c r="X20" i="1"/>
  <c r="AI20" i="1"/>
  <c r="AJ20" i="1" s="1"/>
  <c r="AK20" i="1" s="1"/>
  <c r="W12" i="120"/>
  <c r="T12" i="120"/>
  <c r="V28" i="117"/>
  <c r="S28" i="99"/>
  <c r="T14" i="115"/>
  <c r="T52" i="28"/>
  <c r="F52" i="28"/>
  <c r="Q16" i="118"/>
  <c r="Q17" i="117"/>
  <c r="Q12" i="124"/>
  <c r="T12" i="124" s="1"/>
  <c r="D78" i="28"/>
  <c r="Q18" i="109"/>
  <c r="V35" i="44"/>
  <c r="Q18" i="110"/>
  <c r="W37" i="1"/>
  <c r="Q16" i="99"/>
  <c r="R14" i="120"/>
  <c r="R16" i="115"/>
  <c r="Q14" i="116"/>
  <c r="Q19" i="91"/>
  <c r="O18" i="109"/>
  <c r="P16" i="115"/>
  <c r="O19" i="91"/>
  <c r="O18" i="110"/>
  <c r="O16" i="99"/>
  <c r="R52" i="28"/>
  <c r="O16" i="118"/>
  <c r="O17" i="117"/>
  <c r="O14" i="116"/>
  <c r="O12" i="124"/>
  <c r="Q35" i="44"/>
  <c r="P14" i="120"/>
  <c r="U37" i="1"/>
  <c r="U52" i="28"/>
  <c r="L81" i="75"/>
  <c r="AH12" i="44"/>
  <c r="J22" i="120"/>
  <c r="O22" i="120" s="1"/>
  <c r="P14" i="1"/>
  <c r="Q14" i="1" s="1"/>
  <c r="J21" i="125"/>
  <c r="K21" i="125" s="1"/>
  <c r="J13" i="118"/>
  <c r="K13" i="118" s="1"/>
  <c r="T81" i="75"/>
  <c r="J12" i="115"/>
  <c r="O12" i="115" s="1"/>
  <c r="S81" i="75"/>
  <c r="J14" i="99"/>
  <c r="J51" i="117"/>
  <c r="U81" i="75"/>
  <c r="C103" i="75"/>
  <c r="J22" i="116"/>
  <c r="J50" i="109"/>
  <c r="K50" i="109" s="1"/>
  <c r="O51" i="117"/>
  <c r="U14" i="1"/>
  <c r="Q12" i="44"/>
  <c r="O22" i="116"/>
  <c r="O13" i="110"/>
  <c r="P12" i="115"/>
  <c r="O14" i="99"/>
  <c r="R81" i="75"/>
  <c r="O50" i="109"/>
  <c r="O21" i="125"/>
  <c r="O13" i="118"/>
  <c r="P22" i="120"/>
  <c r="Q50" i="109"/>
  <c r="W14" i="1"/>
  <c r="Q13" i="110"/>
  <c r="V12" i="44"/>
  <c r="R12" i="115"/>
  <c r="D103" i="75"/>
  <c r="R22" i="120"/>
  <c r="Q21" i="125"/>
  <c r="T21" i="125" s="1"/>
  <c r="Q13" i="118"/>
  <c r="Q22" i="116"/>
  <c r="Q51" i="117"/>
  <c r="Q14" i="99"/>
  <c r="Q40" i="116"/>
  <c r="L46" i="35"/>
  <c r="Q45" i="110"/>
  <c r="Q42" i="118"/>
  <c r="U46" i="35"/>
  <c r="Q31" i="117"/>
  <c r="Q32" i="109"/>
  <c r="R32" i="109" s="1"/>
  <c r="V42" i="44"/>
  <c r="W44" i="1"/>
  <c r="X44" i="1" s="1"/>
  <c r="R42" i="115"/>
  <c r="R40" i="120"/>
  <c r="D75" i="35"/>
  <c r="D80" i="35" s="1"/>
  <c r="D82" i="35" s="1"/>
  <c r="Q27" i="126"/>
  <c r="T27" i="126" s="1"/>
  <c r="Q44" i="99"/>
  <c r="T46" i="35"/>
  <c r="J31" i="117"/>
  <c r="J40" i="116"/>
  <c r="J40" i="120"/>
  <c r="O40" i="120" s="1"/>
  <c r="J27" i="126"/>
  <c r="J42" i="115"/>
  <c r="O42" i="115" s="1"/>
  <c r="J45" i="110"/>
  <c r="P44" i="1"/>
  <c r="Q44" i="1" s="1"/>
  <c r="C75" i="35"/>
  <c r="J44" i="99"/>
  <c r="J32" i="109"/>
  <c r="L42" i="44"/>
  <c r="O42" i="44" s="1"/>
  <c r="J42" i="118"/>
  <c r="E51" i="120"/>
  <c r="S51" i="120" s="1"/>
  <c r="E46" i="120"/>
  <c r="O42" i="118"/>
  <c r="O40" i="116"/>
  <c r="O32" i="109"/>
  <c r="P32" i="109" s="1"/>
  <c r="U44" i="1"/>
  <c r="O27" i="126"/>
  <c r="O31" i="117"/>
  <c r="P42" i="115"/>
  <c r="O44" i="99"/>
  <c r="O45" i="110"/>
  <c r="Q42" i="44"/>
  <c r="P40" i="120"/>
  <c r="AE31" i="44"/>
  <c r="AE23" i="44"/>
  <c r="D90" i="16"/>
  <c r="AE33" i="44"/>
  <c r="C77" i="12"/>
  <c r="E35" i="120"/>
  <c r="S35" i="120" s="1"/>
  <c r="E40" i="120"/>
  <c r="E12" i="120"/>
  <c r="K12" i="120" s="1"/>
  <c r="E50" i="120"/>
  <c r="Q50" i="120" s="1"/>
  <c r="E30" i="120"/>
  <c r="K30" i="120" s="1"/>
  <c r="E36" i="120"/>
  <c r="K36" i="120" s="1"/>
  <c r="E41" i="120"/>
  <c r="K41" i="120" s="1"/>
  <c r="E17" i="120"/>
  <c r="S17" i="120" s="1"/>
  <c r="E48" i="120"/>
  <c r="E33" i="120"/>
  <c r="S33" i="120" s="1"/>
  <c r="E13" i="120"/>
  <c r="E37" i="120"/>
  <c r="E22" i="120"/>
  <c r="E16" i="120"/>
  <c r="E49" i="120"/>
  <c r="S49" i="120" s="1"/>
  <c r="E14" i="120"/>
  <c r="E39" i="120"/>
  <c r="E52" i="120"/>
  <c r="E26" i="120"/>
  <c r="E47" i="120"/>
  <c r="E25" i="120"/>
  <c r="H25" i="120" s="1"/>
  <c r="E42" i="120"/>
  <c r="K42" i="120" s="1"/>
  <c r="E21" i="120"/>
  <c r="K21" i="120" s="1"/>
  <c r="E20" i="120"/>
  <c r="S20" i="120" s="1"/>
  <c r="E43" i="120"/>
  <c r="E28" i="120"/>
  <c r="S28" i="120" s="1"/>
  <c r="E29" i="120"/>
  <c r="K29" i="120" s="1"/>
  <c r="E27" i="120"/>
  <c r="E45" i="120"/>
  <c r="K45" i="120" s="1"/>
  <c r="E34" i="120"/>
  <c r="S34" i="120" s="1"/>
  <c r="E38" i="120"/>
  <c r="E19" i="120"/>
  <c r="E44" i="120"/>
  <c r="S44" i="120" s="1"/>
  <c r="E31" i="120"/>
  <c r="S31" i="120" s="1"/>
  <c r="E24" i="120"/>
  <c r="S24" i="120" s="1"/>
  <c r="E18" i="120"/>
  <c r="E23" i="120"/>
  <c r="Q23" i="120" s="1"/>
  <c r="E15" i="120"/>
  <c r="S15" i="120" s="1"/>
  <c r="U60" i="14"/>
  <c r="T60" i="14"/>
  <c r="D86" i="14"/>
  <c r="C89" i="14"/>
  <c r="C91" i="14" s="1"/>
  <c r="C86" i="14"/>
  <c r="M14" i="125"/>
  <c r="AC14" i="125"/>
  <c r="O35" i="115"/>
  <c r="O28" i="120"/>
  <c r="R60" i="14"/>
  <c r="P35" i="115"/>
  <c r="T35" i="115" s="1"/>
  <c r="O28" i="116"/>
  <c r="S28" i="116" s="1"/>
  <c r="O38" i="109"/>
  <c r="P38" i="109" s="1"/>
  <c r="Q22" i="44"/>
  <c r="O20" i="110"/>
  <c r="O14" i="125"/>
  <c r="V14" i="125" s="1"/>
  <c r="O35" i="118"/>
  <c r="S35" i="118" s="1"/>
  <c r="O24" i="117"/>
  <c r="U24" i="1"/>
  <c r="Y24" i="1" s="1"/>
  <c r="O20" i="99"/>
  <c r="P28" i="120"/>
  <c r="T28" i="120" s="1"/>
  <c r="S52" i="31"/>
  <c r="J24" i="115"/>
  <c r="O24" i="115" s="1"/>
  <c r="J18" i="116"/>
  <c r="L38" i="44"/>
  <c r="O38" i="44" s="1"/>
  <c r="J17" i="110"/>
  <c r="J18" i="120"/>
  <c r="O18" i="120" s="1"/>
  <c r="J21" i="126"/>
  <c r="J15" i="117"/>
  <c r="J15" i="99"/>
  <c r="P40" i="1"/>
  <c r="Q40" i="1" s="1"/>
  <c r="C74" i="31"/>
  <c r="J25" i="118"/>
  <c r="J16" i="109"/>
  <c r="L52" i="31"/>
  <c r="Q21" i="126"/>
  <c r="T21" i="126" s="1"/>
  <c r="R24" i="115"/>
  <c r="V38" i="44"/>
  <c r="R18" i="120"/>
  <c r="Q16" i="109"/>
  <c r="Q18" i="116"/>
  <c r="Q15" i="99"/>
  <c r="Q25" i="118"/>
  <c r="Q17" i="110"/>
  <c r="Q15" i="117"/>
  <c r="D74" i="31"/>
  <c r="W40" i="1"/>
  <c r="X40" i="1" s="1"/>
  <c r="N52" i="31"/>
  <c r="U52" i="31"/>
  <c r="F52" i="31"/>
  <c r="T52" i="31"/>
  <c r="T243" i="40"/>
  <c r="J52" i="115"/>
  <c r="O52" i="115" s="1"/>
  <c r="J32" i="110"/>
  <c r="J18" i="126"/>
  <c r="M18" i="126" s="1"/>
  <c r="L48" i="44"/>
  <c r="O48" i="44" s="1"/>
  <c r="J38" i="117"/>
  <c r="J41" i="109"/>
  <c r="K41" i="109" s="1"/>
  <c r="J52" i="120"/>
  <c r="O52" i="120" s="1"/>
  <c r="P50" i="1"/>
  <c r="Q50" i="1" s="1"/>
  <c r="C267" i="40"/>
  <c r="C272" i="40" s="1"/>
  <c r="C274" i="40" s="1"/>
  <c r="J52" i="118"/>
  <c r="J52" i="116"/>
  <c r="V48" i="44"/>
  <c r="Q38" i="117"/>
  <c r="Q32" i="110"/>
  <c r="D267" i="40"/>
  <c r="Q23" i="99"/>
  <c r="R52" i="120"/>
  <c r="R52" i="115"/>
  <c r="Q52" i="118"/>
  <c r="W50" i="1"/>
  <c r="Q18" i="126"/>
  <c r="T18" i="126" s="1"/>
  <c r="Q52" i="116"/>
  <c r="Q41" i="109"/>
  <c r="R41" i="109" s="1"/>
  <c r="U243" i="40"/>
  <c r="U50" i="1"/>
  <c r="O52" i="118"/>
  <c r="O32" i="110"/>
  <c r="O18" i="126"/>
  <c r="Q48" i="44"/>
  <c r="O23" i="99"/>
  <c r="O41" i="109"/>
  <c r="O52" i="116"/>
  <c r="P52" i="120"/>
  <c r="R243" i="40"/>
  <c r="O38" i="117"/>
  <c r="P52" i="115"/>
  <c r="K39" i="1"/>
  <c r="L39" i="1" s="1"/>
  <c r="G51" i="99"/>
  <c r="I37" i="44"/>
  <c r="G31" i="120"/>
  <c r="G19" i="115"/>
  <c r="G52" i="110"/>
  <c r="G20" i="91"/>
  <c r="G31" i="116"/>
  <c r="G33" i="109"/>
  <c r="G20" i="118"/>
  <c r="G41" i="117"/>
  <c r="G19" i="125"/>
  <c r="S26" i="30"/>
  <c r="D56" i="30"/>
  <c r="D58" i="30" s="1"/>
  <c r="D53" i="30"/>
  <c r="O20" i="118"/>
  <c r="P19" i="115"/>
  <c r="O52" i="110"/>
  <c r="O33" i="109"/>
  <c r="O19" i="125"/>
  <c r="V19" i="125" s="1"/>
  <c r="O31" i="116"/>
  <c r="P31" i="120"/>
  <c r="U39" i="1"/>
  <c r="O51" i="99"/>
  <c r="Q37" i="44"/>
  <c r="R26" i="30"/>
  <c r="O20" i="91"/>
  <c r="O41" i="117"/>
  <c r="V22" i="115"/>
  <c r="S14" i="117"/>
  <c r="L47" i="99"/>
  <c r="AB38" i="1"/>
  <c r="L22" i="115"/>
  <c r="T22" i="115"/>
  <c r="L23" i="118"/>
  <c r="L48" i="110"/>
  <c r="S47" i="99"/>
  <c r="R38" i="1"/>
  <c r="S48" i="110"/>
  <c r="S23" i="118"/>
  <c r="V18" i="125"/>
  <c r="W18" i="125" s="1"/>
  <c r="X18" i="125" s="1"/>
  <c r="AE36" i="44"/>
  <c r="AA23" i="116"/>
  <c r="V23" i="116"/>
  <c r="W23" i="116" s="1"/>
  <c r="X23" i="116" s="1"/>
  <c r="AA12" i="109"/>
  <c r="V12" i="109"/>
  <c r="W12" i="109" s="1"/>
  <c r="X12" i="109" s="1"/>
  <c r="U36" i="44"/>
  <c r="S18" i="125"/>
  <c r="L14" i="117"/>
  <c r="AI38" i="1"/>
  <c r="AJ38" i="1" s="1"/>
  <c r="AK38" i="1" s="1"/>
  <c r="Y38" i="1"/>
  <c r="AA15" i="91"/>
  <c r="V15" i="91"/>
  <c r="W15" i="91" s="1"/>
  <c r="X15" i="91" s="1"/>
  <c r="L15" i="91"/>
  <c r="S23" i="116"/>
  <c r="AA14" i="117"/>
  <c r="V14" i="117"/>
  <c r="W14" i="117" s="1"/>
  <c r="X14" i="117" s="1"/>
  <c r="L23" i="120"/>
  <c r="S12" i="109"/>
  <c r="AB23" i="120"/>
  <c r="W23" i="120"/>
  <c r="X23" i="120" s="1"/>
  <c r="Y23" i="120" s="1"/>
  <c r="W22" i="115"/>
  <c r="AB22" i="115"/>
  <c r="S15" i="91"/>
  <c r="AD36" i="44"/>
  <c r="X36" i="44"/>
  <c r="Y36" i="44" s="1"/>
  <c r="Z36" i="44" s="1"/>
  <c r="L12" i="109"/>
  <c r="AC38" i="1"/>
  <c r="AD38" i="1" s="1"/>
  <c r="AA47" i="99"/>
  <c r="V47" i="99"/>
  <c r="W47" i="99" s="1"/>
  <c r="X47" i="99" s="1"/>
  <c r="T23" i="120"/>
  <c r="AA48" i="110"/>
  <c r="V48" i="110"/>
  <c r="W48" i="110" s="1"/>
  <c r="X48" i="110" s="1"/>
  <c r="D52" i="29"/>
  <c r="D54" i="29" s="1"/>
  <c r="D49" i="29"/>
  <c r="AA23" i="118"/>
  <c r="V23" i="118"/>
  <c r="W23" i="118" s="1"/>
  <c r="X23" i="118" s="1"/>
  <c r="L23" i="116"/>
  <c r="T43" i="34"/>
  <c r="G19" i="116"/>
  <c r="G26" i="99"/>
  <c r="G19" i="109"/>
  <c r="G36" i="110"/>
  <c r="G26" i="115"/>
  <c r="G19" i="120"/>
  <c r="G18" i="117"/>
  <c r="G15" i="124"/>
  <c r="G26" i="118"/>
  <c r="K43" i="1"/>
  <c r="L43" i="1" s="1"/>
  <c r="I41" i="44"/>
  <c r="P43" i="34"/>
  <c r="S41" i="44" s="1"/>
  <c r="U43" i="34"/>
  <c r="S55" i="100"/>
  <c r="F55" i="100"/>
  <c r="T55" i="100"/>
  <c r="U55" i="100"/>
  <c r="N55" i="100"/>
  <c r="Q42" i="110"/>
  <c r="W45" i="1"/>
  <c r="Q25" i="117"/>
  <c r="Q10" i="126"/>
  <c r="T10" i="126" s="1"/>
  <c r="Q26" i="116"/>
  <c r="R26" i="120"/>
  <c r="Q34" i="118"/>
  <c r="V43" i="44"/>
  <c r="D84" i="100"/>
  <c r="R34" i="115"/>
  <c r="Q31" i="109"/>
  <c r="J34" i="115"/>
  <c r="O34" i="115" s="1"/>
  <c r="P45" i="1"/>
  <c r="Q45" i="1" s="1"/>
  <c r="J10" i="126"/>
  <c r="L43" i="44"/>
  <c r="O43" i="44" s="1"/>
  <c r="J42" i="110"/>
  <c r="J31" i="109"/>
  <c r="C84" i="100"/>
  <c r="J25" i="117"/>
  <c r="J26" i="120"/>
  <c r="O26" i="120" s="1"/>
  <c r="J34" i="118"/>
  <c r="J26" i="116"/>
  <c r="L55" i="100"/>
  <c r="E25" i="126"/>
  <c r="E27" i="126"/>
  <c r="E16" i="126"/>
  <c r="K16" i="126" s="1"/>
  <c r="E19" i="126"/>
  <c r="E20" i="126"/>
  <c r="E17" i="126"/>
  <c r="R17" i="126" s="1"/>
  <c r="E24" i="126"/>
  <c r="E29" i="126"/>
  <c r="E10" i="126"/>
  <c r="E13" i="126"/>
  <c r="E11" i="126"/>
  <c r="E21" i="126"/>
  <c r="E30" i="126"/>
  <c r="E12" i="126"/>
  <c r="H12" i="126" s="1"/>
  <c r="E23" i="126"/>
  <c r="E18" i="126"/>
  <c r="E28" i="126"/>
  <c r="K28" i="126" s="1"/>
  <c r="E26" i="126"/>
  <c r="K26" i="126" s="1"/>
  <c r="E15" i="126"/>
  <c r="R15" i="126" s="1"/>
  <c r="E14" i="126"/>
  <c r="H14" i="126" s="1"/>
  <c r="E31" i="126"/>
  <c r="H31" i="126" s="1"/>
  <c r="E22" i="126"/>
  <c r="K22" i="126" s="1"/>
  <c r="F48" i="15"/>
  <c r="T48" i="15"/>
  <c r="V48" i="15" s="1"/>
  <c r="D76" i="15"/>
  <c r="D78" i="15" s="1"/>
  <c r="D73" i="15"/>
  <c r="P36" i="120"/>
  <c r="O28" i="109"/>
  <c r="S28" i="109" s="1"/>
  <c r="O33" i="118"/>
  <c r="S33" i="118" s="1"/>
  <c r="O36" i="116"/>
  <c r="S36" i="116" s="1"/>
  <c r="O33" i="117"/>
  <c r="S33" i="117" s="1"/>
  <c r="R48" i="15"/>
  <c r="O30" i="110"/>
  <c r="S30" i="110" s="1"/>
  <c r="Q23" i="44"/>
  <c r="X23" i="44" s="1"/>
  <c r="O13" i="124"/>
  <c r="V13" i="124" s="1"/>
  <c r="O24" i="99"/>
  <c r="S24" i="99" s="1"/>
  <c r="U25" i="1"/>
  <c r="P33" i="115"/>
  <c r="R21" i="109"/>
  <c r="V34" i="120"/>
  <c r="U12" i="91"/>
  <c r="D58" i="26"/>
  <c r="D60" i="26" s="1"/>
  <c r="D55" i="26"/>
  <c r="N27" i="26"/>
  <c r="U27" i="26"/>
  <c r="V27" i="26" s="1"/>
  <c r="U72" i="8"/>
  <c r="V72" i="8" s="1"/>
  <c r="N72" i="8"/>
  <c r="O24" i="110" s="1"/>
  <c r="Q39" i="117"/>
  <c r="W18" i="1"/>
  <c r="Q29" i="116"/>
  <c r="Q24" i="110"/>
  <c r="Q45" i="109"/>
  <c r="Q26" i="126"/>
  <c r="V16" i="44"/>
  <c r="Q27" i="99"/>
  <c r="R37" i="115"/>
  <c r="D93" i="8"/>
  <c r="Q37" i="118"/>
  <c r="R29" i="120"/>
  <c r="O45" i="109"/>
  <c r="P45" i="109" s="1"/>
  <c r="R72" i="8"/>
  <c r="F58" i="9"/>
  <c r="T58" i="9"/>
  <c r="Q47" i="116"/>
  <c r="W19" i="1"/>
  <c r="D84" i="9"/>
  <c r="V17" i="44"/>
  <c r="Q46" i="117"/>
  <c r="R47" i="115"/>
  <c r="R47" i="120"/>
  <c r="Q47" i="109"/>
  <c r="Q42" i="99"/>
  <c r="Q47" i="118"/>
  <c r="Q43" i="110"/>
  <c r="Q23" i="126"/>
  <c r="J46" i="117"/>
  <c r="L17" i="44"/>
  <c r="O17" i="44" s="1"/>
  <c r="J47" i="118"/>
  <c r="J23" i="126"/>
  <c r="J43" i="110"/>
  <c r="J42" i="99"/>
  <c r="J47" i="116"/>
  <c r="J47" i="120"/>
  <c r="O47" i="120" s="1"/>
  <c r="C84" i="9"/>
  <c r="J47" i="115"/>
  <c r="O47" i="115" s="1"/>
  <c r="P19" i="1"/>
  <c r="Q19" i="1" s="1"/>
  <c r="J47" i="109"/>
  <c r="U58" i="9"/>
  <c r="O43" i="110"/>
  <c r="U19" i="1"/>
  <c r="O47" i="118"/>
  <c r="Q17" i="44"/>
  <c r="O23" i="126"/>
  <c r="P47" i="120"/>
  <c r="O47" i="109"/>
  <c r="P47" i="115"/>
  <c r="O42" i="99"/>
  <c r="O47" i="116"/>
  <c r="O46" i="117"/>
  <c r="AE20" i="44"/>
  <c r="W44" i="44"/>
  <c r="E55" i="24"/>
  <c r="C57" i="24"/>
  <c r="C60" i="24"/>
  <c r="C62" i="24" s="1"/>
  <c r="J43" i="120"/>
  <c r="O43" i="120" s="1"/>
  <c r="O42" i="109"/>
  <c r="AA42" i="109" s="1"/>
  <c r="O40" i="110"/>
  <c r="AA40" i="110" s="1"/>
  <c r="S46" i="17"/>
  <c r="P43" i="115"/>
  <c r="AB43" i="115" s="1"/>
  <c r="O43" i="118"/>
  <c r="AA43" i="118" s="1"/>
  <c r="P43" i="120"/>
  <c r="AB43" i="120" s="1"/>
  <c r="U27" i="1"/>
  <c r="V27" i="1" s="1"/>
  <c r="O36" i="117"/>
  <c r="AA36" i="117" s="1"/>
  <c r="O36" i="99"/>
  <c r="AA36" i="99" s="1"/>
  <c r="Q25" i="44"/>
  <c r="L46" i="17"/>
  <c r="J40" i="110"/>
  <c r="U46" i="17"/>
  <c r="J36" i="99"/>
  <c r="J17" i="125"/>
  <c r="K17" i="125" s="1"/>
  <c r="P27" i="1"/>
  <c r="Q27" i="1" s="1"/>
  <c r="J42" i="109"/>
  <c r="K42" i="109" s="1"/>
  <c r="C69" i="17"/>
  <c r="J43" i="115"/>
  <c r="O43" i="115" s="1"/>
  <c r="J36" i="117"/>
  <c r="J43" i="116"/>
  <c r="J43" i="118"/>
  <c r="Q40" i="110"/>
  <c r="Q36" i="117"/>
  <c r="Q43" i="116"/>
  <c r="D69" i="17"/>
  <c r="Q42" i="109"/>
  <c r="Q17" i="125"/>
  <c r="R17" i="125" s="1"/>
  <c r="Q36" i="99"/>
  <c r="V25" i="44"/>
  <c r="Q43" i="118"/>
  <c r="R43" i="115"/>
  <c r="W27" i="1"/>
  <c r="R43" i="120"/>
  <c r="T46" i="17"/>
  <c r="C68" i="92"/>
  <c r="D53" i="92" s="1"/>
  <c r="R20" i="125"/>
  <c r="E18" i="91"/>
  <c r="K18" i="91" s="1"/>
  <c r="E12" i="91"/>
  <c r="K12" i="91" s="1"/>
  <c r="P29" i="115"/>
  <c r="O49" i="110"/>
  <c r="O44" i="109"/>
  <c r="P44" i="109" s="1"/>
  <c r="Q31" i="44"/>
  <c r="X31" i="44" s="1"/>
  <c r="O41" i="116"/>
  <c r="O16" i="91"/>
  <c r="R29" i="24"/>
  <c r="O29" i="118"/>
  <c r="O14" i="126"/>
  <c r="O52" i="117"/>
  <c r="U33" i="1"/>
  <c r="P41" i="120"/>
  <c r="O50" i="99"/>
  <c r="E14" i="91"/>
  <c r="D57" i="24"/>
  <c r="D60" i="24"/>
  <c r="D62" i="24" s="1"/>
  <c r="O17" i="109"/>
  <c r="O29" i="117"/>
  <c r="P32" i="120"/>
  <c r="Q32" i="120" s="1"/>
  <c r="E20" i="91"/>
  <c r="H20" i="91" s="1"/>
  <c r="E15" i="91"/>
  <c r="K15" i="91" s="1"/>
  <c r="E75" i="12"/>
  <c r="G34" i="109"/>
  <c r="L34" i="109" s="1"/>
  <c r="G16" i="126"/>
  <c r="U16" i="126" s="1"/>
  <c r="G43" i="117"/>
  <c r="L43" i="117" s="1"/>
  <c r="G45" i="115"/>
  <c r="L45" i="115" s="1"/>
  <c r="G51" i="120"/>
  <c r="L51" i="120" s="1"/>
  <c r="K22" i="1"/>
  <c r="L22" i="1" s="1"/>
  <c r="S22" i="1" s="1"/>
  <c r="D77" i="12"/>
  <c r="D80" i="12"/>
  <c r="D82" i="12" s="1"/>
  <c r="P51" i="120"/>
  <c r="O34" i="109"/>
  <c r="P34" i="109" s="1"/>
  <c r="O41" i="99"/>
  <c r="R50" i="12"/>
  <c r="O51" i="116"/>
  <c r="O41" i="110"/>
  <c r="O45" i="118"/>
  <c r="O43" i="117"/>
  <c r="U22" i="1"/>
  <c r="O16" i="126"/>
  <c r="P45" i="115"/>
  <c r="Q20" i="44"/>
  <c r="X20" i="44" s="1"/>
  <c r="R15" i="125"/>
  <c r="V66" i="16"/>
  <c r="O30" i="99"/>
  <c r="O48" i="117"/>
  <c r="O49" i="109"/>
  <c r="O39" i="118"/>
  <c r="R66" i="16"/>
  <c r="Q24" i="44"/>
  <c r="X24" i="44" s="1"/>
  <c r="U26" i="1"/>
  <c r="P33" i="120"/>
  <c r="P39" i="115"/>
  <c r="O15" i="125"/>
  <c r="V15" i="125" s="1"/>
  <c r="O33" i="110"/>
  <c r="O33" i="116"/>
  <c r="V187" i="36"/>
  <c r="L46" i="1"/>
  <c r="S46" i="1" s="1"/>
  <c r="R46" i="1"/>
  <c r="L31" i="99"/>
  <c r="L35" i="110"/>
  <c r="L42" i="116"/>
  <c r="O42" i="120"/>
  <c r="L42" i="120"/>
  <c r="O48" i="115"/>
  <c r="L48" i="115"/>
  <c r="AE44" i="44"/>
  <c r="M13" i="126"/>
  <c r="AC13" i="126"/>
  <c r="D216" i="36"/>
  <c r="D218" i="36" s="1"/>
  <c r="D213" i="36"/>
  <c r="L47" i="117"/>
  <c r="L51" i="109"/>
  <c r="O51" i="109"/>
  <c r="O13" i="126"/>
  <c r="O47" i="117"/>
  <c r="O48" i="118"/>
  <c r="S48" i="118" s="1"/>
  <c r="R187" i="36"/>
  <c r="P48" i="115"/>
  <c r="T48" i="115" s="1"/>
  <c r="Q44" i="44"/>
  <c r="P42" i="120"/>
  <c r="O35" i="110"/>
  <c r="O31" i="99"/>
  <c r="U46" i="1"/>
  <c r="AI46" i="1" s="1"/>
  <c r="AJ46" i="1" s="1"/>
  <c r="AK46" i="1" s="1"/>
  <c r="O42" i="116"/>
  <c r="C216" i="36"/>
  <c r="C218" i="36" s="1"/>
  <c r="C213" i="36"/>
  <c r="L55" i="5"/>
  <c r="C83" i="5"/>
  <c r="C85" i="5" s="1"/>
  <c r="J50" i="117"/>
  <c r="J19" i="99"/>
  <c r="J52" i="109"/>
  <c r="J13" i="115"/>
  <c r="O13" i="115" s="1"/>
  <c r="G19" i="99"/>
  <c r="G21" i="110"/>
  <c r="U21" i="110" s="1"/>
  <c r="G21" i="116"/>
  <c r="G52" i="109"/>
  <c r="G50" i="117"/>
  <c r="O52" i="109"/>
  <c r="AA52" i="109" s="1"/>
  <c r="O19" i="99"/>
  <c r="O21" i="110"/>
  <c r="AA21" i="110" s="1"/>
  <c r="O21" i="116"/>
  <c r="AA21" i="116" s="1"/>
  <c r="P21" i="120"/>
  <c r="P13" i="115"/>
  <c r="AB13" i="115" s="1"/>
  <c r="O14" i="118"/>
  <c r="AA14" i="118" s="1"/>
  <c r="O50" i="117"/>
  <c r="O13" i="125"/>
  <c r="U15" i="1"/>
  <c r="V15" i="1" s="1"/>
  <c r="Q13" i="44"/>
  <c r="AD13" i="44" s="1"/>
  <c r="R55" i="5"/>
  <c r="S13" i="125" s="1"/>
  <c r="S55" i="5"/>
  <c r="R21" i="120"/>
  <c r="T21" i="120" s="1"/>
  <c r="Q21" i="110"/>
  <c r="V13" i="44"/>
  <c r="D83" i="5"/>
  <c r="D85" i="5" s="1"/>
  <c r="Q13" i="125"/>
  <c r="T13" i="125" s="1"/>
  <c r="Q14" i="118"/>
  <c r="Q50" i="117"/>
  <c r="R13" i="115"/>
  <c r="D78" i="5"/>
  <c r="D80" i="5" s="1"/>
  <c r="Q52" i="109"/>
  <c r="R52" i="109" s="1"/>
  <c r="W15" i="1"/>
  <c r="X15" i="1" s="1"/>
  <c r="Q19" i="99"/>
  <c r="Q21" i="116"/>
  <c r="U55" i="5"/>
  <c r="V55" i="5" s="1"/>
  <c r="V60" i="6"/>
  <c r="D89" i="6"/>
  <c r="D92" i="6"/>
  <c r="D94" i="6" s="1"/>
  <c r="J23" i="110"/>
  <c r="L23" i="110" s="1"/>
  <c r="P16" i="1"/>
  <c r="Q16" i="1" s="1"/>
  <c r="S16" i="1" s="1"/>
  <c r="J44" i="116"/>
  <c r="U44" i="116" s="1"/>
  <c r="J50" i="115"/>
  <c r="O50" i="115" s="1"/>
  <c r="L14" i="44"/>
  <c r="J50" i="118"/>
  <c r="J30" i="109"/>
  <c r="J12" i="126"/>
  <c r="J25" i="99"/>
  <c r="K25" i="99" s="1"/>
  <c r="C87" i="6"/>
  <c r="J44" i="120"/>
  <c r="O44" i="120" s="1"/>
  <c r="J27" i="117"/>
  <c r="U27" i="117" s="1"/>
  <c r="Q14" i="44"/>
  <c r="X14" i="44" s="1"/>
  <c r="O44" i="116"/>
  <c r="O12" i="126"/>
  <c r="U16" i="1"/>
  <c r="R60" i="6"/>
  <c r="O50" i="118"/>
  <c r="O23" i="110"/>
  <c r="O30" i="109"/>
  <c r="P44" i="120"/>
  <c r="O27" i="117"/>
  <c r="O25" i="99"/>
  <c r="P50" i="115"/>
  <c r="E16" i="116"/>
  <c r="E39" i="116"/>
  <c r="E12" i="117"/>
  <c r="E42" i="117"/>
  <c r="E15" i="115"/>
  <c r="E12" i="115"/>
  <c r="E21" i="115"/>
  <c r="E26" i="115"/>
  <c r="E52" i="116"/>
  <c r="E15" i="116"/>
  <c r="P15" i="116" s="1"/>
  <c r="E21" i="116"/>
  <c r="E27" i="116"/>
  <c r="E46" i="116"/>
  <c r="E22" i="116"/>
  <c r="E41" i="116"/>
  <c r="K41" i="116" s="1"/>
  <c r="E26" i="116"/>
  <c r="R26" i="116" s="1"/>
  <c r="E29" i="116"/>
  <c r="E39" i="118"/>
  <c r="K39" i="118" s="1"/>
  <c r="E18" i="116"/>
  <c r="E19" i="116"/>
  <c r="E23" i="116"/>
  <c r="P23" i="116" s="1"/>
  <c r="E31" i="116"/>
  <c r="E37" i="116"/>
  <c r="E35" i="116"/>
  <c r="E40" i="116"/>
  <c r="E38" i="116"/>
  <c r="E36" i="116"/>
  <c r="K36" i="116" s="1"/>
  <c r="E43" i="115"/>
  <c r="E51" i="116"/>
  <c r="P51" i="116" s="1"/>
  <c r="E14" i="116"/>
  <c r="E42" i="116"/>
  <c r="E13" i="115"/>
  <c r="K13" i="115" s="1"/>
  <c r="E33" i="116"/>
  <c r="H33" i="116" s="1"/>
  <c r="E49" i="116"/>
  <c r="E30" i="116"/>
  <c r="R30" i="116" s="1"/>
  <c r="E30" i="115"/>
  <c r="S30" i="115" s="1"/>
  <c r="E45" i="116"/>
  <c r="E34" i="115"/>
  <c r="E17" i="116"/>
  <c r="K17" i="116" s="1"/>
  <c r="E43" i="116"/>
  <c r="E44" i="116"/>
  <c r="H44" i="116" s="1"/>
  <c r="E13" i="116"/>
  <c r="E44" i="115"/>
  <c r="E12" i="116"/>
  <c r="K12" i="116" s="1"/>
  <c r="E24" i="116"/>
  <c r="R24" i="116" s="1"/>
  <c r="E20" i="116"/>
  <c r="K20" i="116" s="1"/>
  <c r="E34" i="116"/>
  <c r="R34" i="116" s="1"/>
  <c r="E35" i="115"/>
  <c r="S35" i="115" s="1"/>
  <c r="E25" i="116"/>
  <c r="E47" i="116"/>
  <c r="K47" i="116" s="1"/>
  <c r="E48" i="116"/>
  <c r="E28" i="116"/>
  <c r="R28" i="116" s="1"/>
  <c r="E50" i="116"/>
  <c r="P50" i="116" s="1"/>
  <c r="E27" i="117"/>
  <c r="R27" i="117" s="1"/>
  <c r="E40" i="117"/>
  <c r="P40" i="117" s="1"/>
  <c r="E51" i="117"/>
  <c r="R51" i="117" s="1"/>
  <c r="E47" i="118"/>
  <c r="E31" i="117"/>
  <c r="E27" i="118"/>
  <c r="R27" i="118" s="1"/>
  <c r="E30" i="117"/>
  <c r="R30" i="117" s="1"/>
  <c r="E38" i="117"/>
  <c r="E47" i="117"/>
  <c r="E26" i="117"/>
  <c r="E28" i="117"/>
  <c r="R28" i="117" s="1"/>
  <c r="E50" i="115"/>
  <c r="S50" i="115" s="1"/>
  <c r="E52" i="115"/>
  <c r="E17" i="117"/>
  <c r="P17" i="117" s="1"/>
  <c r="E19" i="117"/>
  <c r="E29" i="115"/>
  <c r="Q29" i="115" s="1"/>
  <c r="E52" i="117"/>
  <c r="K52" i="117" s="1"/>
  <c r="E46" i="117"/>
  <c r="P46" i="117" s="1"/>
  <c r="E19" i="115"/>
  <c r="E21" i="117"/>
  <c r="R21" i="117" s="1"/>
  <c r="E22" i="115"/>
  <c r="K22" i="115" s="1"/>
  <c r="E24" i="117"/>
  <c r="P24" i="117" s="1"/>
  <c r="E36" i="115"/>
  <c r="Q36" i="115" s="1"/>
  <c r="E36" i="117"/>
  <c r="E27" i="115"/>
  <c r="E22" i="117"/>
  <c r="E45" i="115"/>
  <c r="K45" i="115" s="1"/>
  <c r="E20" i="115"/>
  <c r="E46" i="44"/>
  <c r="E35" i="117"/>
  <c r="R35" i="117" s="1"/>
  <c r="E34" i="117"/>
  <c r="E46" i="115"/>
  <c r="E31" i="115"/>
  <c r="H31" i="115" s="1"/>
  <c r="E39" i="117"/>
  <c r="R39" i="117" s="1"/>
  <c r="E48" i="117"/>
  <c r="K48" i="117" s="1"/>
  <c r="E25" i="115"/>
  <c r="S25" i="115" s="1"/>
  <c r="E42" i="115"/>
  <c r="E14" i="117"/>
  <c r="P14" i="117" s="1"/>
  <c r="E37" i="117"/>
  <c r="P37" i="117" s="1"/>
  <c r="E14" i="115"/>
  <c r="K14" i="115" s="1"/>
  <c r="E47" i="115"/>
  <c r="E51" i="118"/>
  <c r="R51" i="118" s="1"/>
  <c r="E16" i="118"/>
  <c r="E22" i="118"/>
  <c r="R22" i="118" s="1"/>
  <c r="E38" i="118"/>
  <c r="E19" i="118"/>
  <c r="K19" i="118" s="1"/>
  <c r="E43" i="118"/>
  <c r="E32" i="118"/>
  <c r="K32" i="118" s="1"/>
  <c r="E25" i="118"/>
  <c r="E33" i="118"/>
  <c r="R33" i="118" s="1"/>
  <c r="E28" i="118"/>
  <c r="R28" i="118" s="1"/>
  <c r="E20" i="118"/>
  <c r="R20" i="118" s="1"/>
  <c r="E42" i="118"/>
  <c r="E50" i="118"/>
  <c r="K50" i="118" s="1"/>
  <c r="E18" i="118"/>
  <c r="E24" i="118"/>
  <c r="R24" i="118" s="1"/>
  <c r="E40" i="118"/>
  <c r="E36" i="118"/>
  <c r="K36" i="118" s="1"/>
  <c r="E12" i="118"/>
  <c r="P12" i="118" s="1"/>
  <c r="E21" i="118"/>
  <c r="P21" i="118" s="1"/>
  <c r="E35" i="118"/>
  <c r="E26" i="118"/>
  <c r="E46" i="118"/>
  <c r="E15" i="118"/>
  <c r="E31" i="118"/>
  <c r="R31" i="118" s="1"/>
  <c r="E29" i="118"/>
  <c r="R29" i="118" s="1"/>
  <c r="E49" i="118"/>
  <c r="K49" i="118" s="1"/>
  <c r="E45" i="118"/>
  <c r="R45" i="118" s="1"/>
  <c r="E52" i="118"/>
  <c r="E48" i="118"/>
  <c r="R48" i="118" s="1"/>
  <c r="E17" i="118"/>
  <c r="K17" i="118" s="1"/>
  <c r="E41" i="118"/>
  <c r="E34" i="118"/>
  <c r="E23" i="118"/>
  <c r="K23" i="118" s="1"/>
  <c r="E14" i="118"/>
  <c r="K14" i="118" s="1"/>
  <c r="E37" i="118"/>
  <c r="E30" i="118"/>
  <c r="R30" i="118" s="1"/>
  <c r="E44" i="118"/>
  <c r="P44" i="118" s="1"/>
  <c r="E12" i="44"/>
  <c r="K14" i="109"/>
  <c r="E30" i="44"/>
  <c r="L26" i="25"/>
  <c r="E49" i="117"/>
  <c r="E18" i="117"/>
  <c r="E16" i="115"/>
  <c r="E39" i="115"/>
  <c r="K39" i="115" s="1"/>
  <c r="E38" i="115"/>
  <c r="E16" i="91"/>
  <c r="E19" i="110"/>
  <c r="R19" i="110" s="1"/>
  <c r="E19" i="91"/>
  <c r="P19" i="91" s="1"/>
  <c r="E41" i="117"/>
  <c r="E45" i="117"/>
  <c r="E24" i="110"/>
  <c r="E51" i="115"/>
  <c r="S51" i="115" s="1"/>
  <c r="E23" i="115"/>
  <c r="H23" i="115" s="1"/>
  <c r="E17" i="91"/>
  <c r="R17" i="91" s="1"/>
  <c r="E13" i="110"/>
  <c r="K13" i="110" s="1"/>
  <c r="E33" i="117"/>
  <c r="E25" i="117"/>
  <c r="E51" i="110"/>
  <c r="E17" i="115"/>
  <c r="K17" i="115" s="1"/>
  <c r="E49" i="115"/>
  <c r="K49" i="115" s="1"/>
  <c r="E23" i="117"/>
  <c r="H23" i="117" s="1"/>
  <c r="E44" i="117"/>
  <c r="E16" i="117"/>
  <c r="E33" i="115"/>
  <c r="Q33" i="115" s="1"/>
  <c r="E37" i="115"/>
  <c r="S37" i="115" s="1"/>
  <c r="E32" i="117"/>
  <c r="R32" i="117" s="1"/>
  <c r="E15" i="117"/>
  <c r="R15" i="117" s="1"/>
  <c r="E13" i="117"/>
  <c r="R13" i="117" s="1"/>
  <c r="E24" i="115"/>
  <c r="S24" i="115" s="1"/>
  <c r="E48" i="115"/>
  <c r="K48" i="115" s="1"/>
  <c r="E28" i="115"/>
  <c r="S28" i="115" s="1"/>
  <c r="E20" i="117"/>
  <c r="E50" i="117"/>
  <c r="E43" i="117"/>
  <c r="E18" i="115"/>
  <c r="E41" i="115"/>
  <c r="E40" i="115"/>
  <c r="S40" i="115" s="1"/>
  <c r="G18" i="118"/>
  <c r="G51" i="110"/>
  <c r="K34" i="1"/>
  <c r="L34" i="1" s="1"/>
  <c r="E37" i="44"/>
  <c r="G49" i="99"/>
  <c r="E31" i="44"/>
  <c r="M31" i="44" s="1"/>
  <c r="G27" i="116"/>
  <c r="G16" i="125"/>
  <c r="H16" i="125" s="1"/>
  <c r="S26" i="25"/>
  <c r="G37" i="109"/>
  <c r="H37" i="109" s="1"/>
  <c r="G27" i="120"/>
  <c r="G18" i="115"/>
  <c r="G44" i="117"/>
  <c r="I32" i="44"/>
  <c r="E22" i="44"/>
  <c r="E38" i="110"/>
  <c r="K38" i="110" s="1"/>
  <c r="E20" i="110"/>
  <c r="K20" i="110" s="1"/>
  <c r="P21" i="125"/>
  <c r="R14" i="125"/>
  <c r="K14" i="125"/>
  <c r="I26" i="25"/>
  <c r="T26" i="25"/>
  <c r="E17" i="110"/>
  <c r="E28" i="110"/>
  <c r="E20" i="44"/>
  <c r="M20" i="44" s="1"/>
  <c r="R27" i="120"/>
  <c r="Q49" i="99"/>
  <c r="R18" i="115"/>
  <c r="Q44" i="117"/>
  <c r="Q14" i="91"/>
  <c r="Q51" i="110"/>
  <c r="Q37" i="109"/>
  <c r="W34" i="1"/>
  <c r="Q16" i="125"/>
  <c r="D47" i="25"/>
  <c r="V32" i="44"/>
  <c r="Q18" i="118"/>
  <c r="Q27" i="116"/>
  <c r="K11" i="125"/>
  <c r="E34" i="110"/>
  <c r="E50" i="44"/>
  <c r="P15" i="91"/>
  <c r="E26" i="110"/>
  <c r="H26" i="110" s="1"/>
  <c r="E42" i="44"/>
  <c r="P22" i="125"/>
  <c r="R16" i="91"/>
  <c r="E43" i="110"/>
  <c r="E32" i="110"/>
  <c r="E15" i="44"/>
  <c r="E25" i="110"/>
  <c r="K25" i="110" s="1"/>
  <c r="E14" i="110"/>
  <c r="H14" i="110" s="1"/>
  <c r="E39" i="110"/>
  <c r="H19" i="125"/>
  <c r="P18" i="125"/>
  <c r="K18" i="125"/>
  <c r="H18" i="125"/>
  <c r="R18" i="125"/>
  <c r="E21" i="110"/>
  <c r="K21" i="110" s="1"/>
  <c r="E30" i="110"/>
  <c r="E22" i="110"/>
  <c r="K22" i="110" s="1"/>
  <c r="P19" i="125"/>
  <c r="E24" i="125"/>
  <c r="R10" i="125"/>
  <c r="K22" i="125"/>
  <c r="E44" i="110"/>
  <c r="U26" i="25"/>
  <c r="O14" i="91"/>
  <c r="R26" i="25"/>
  <c r="O27" i="116"/>
  <c r="O44" i="117"/>
  <c r="O49" i="99"/>
  <c r="O37" i="109"/>
  <c r="U34" i="1"/>
  <c r="O16" i="125"/>
  <c r="P27" i="120"/>
  <c r="Q32" i="44"/>
  <c r="O18" i="118"/>
  <c r="P18" i="115"/>
  <c r="O51" i="110"/>
  <c r="S13" i="109"/>
  <c r="S17" i="116"/>
  <c r="V22" i="118"/>
  <c r="AA22" i="118"/>
  <c r="E47" i="110"/>
  <c r="K47" i="110" s="1"/>
  <c r="E18" i="110"/>
  <c r="K18" i="110" s="1"/>
  <c r="E37" i="110"/>
  <c r="E23" i="44"/>
  <c r="K41" i="1"/>
  <c r="L41" i="1" s="1"/>
  <c r="S41" i="1" s="1"/>
  <c r="E15" i="110"/>
  <c r="K15" i="110" s="1"/>
  <c r="E48" i="110"/>
  <c r="R48" i="110" s="1"/>
  <c r="G78" i="128"/>
  <c r="G22" i="110"/>
  <c r="U22" i="110" s="1"/>
  <c r="G12" i="117"/>
  <c r="U12" i="117" s="1"/>
  <c r="E27" i="110"/>
  <c r="R27" i="110" s="1"/>
  <c r="E35" i="110"/>
  <c r="R35" i="110" s="1"/>
  <c r="E39" i="44"/>
  <c r="R39" i="44" s="1"/>
  <c r="AA17" i="116"/>
  <c r="V17" i="116"/>
  <c r="E12" i="110"/>
  <c r="H12" i="110" s="1"/>
  <c r="E41" i="110"/>
  <c r="E27" i="44"/>
  <c r="S22" i="118"/>
  <c r="AA13" i="109"/>
  <c r="V13" i="109"/>
  <c r="S18" i="99"/>
  <c r="AE39" i="44"/>
  <c r="V14" i="124"/>
  <c r="G21" i="115"/>
  <c r="V21" i="115" s="1"/>
  <c r="AB17" i="120"/>
  <c r="W17" i="120"/>
  <c r="G22" i="118"/>
  <c r="L22" i="118" s="1"/>
  <c r="D121" i="32"/>
  <c r="D123" i="32" s="1"/>
  <c r="D118" i="32"/>
  <c r="AB21" i="115"/>
  <c r="W21" i="115"/>
  <c r="E16" i="110"/>
  <c r="P16" i="110" s="1"/>
  <c r="E25" i="44"/>
  <c r="G14" i="124"/>
  <c r="U14" i="124" s="1"/>
  <c r="AI41" i="1"/>
  <c r="AJ41" i="1" s="1"/>
  <c r="AK41" i="1" s="1"/>
  <c r="Y41" i="1"/>
  <c r="AA18" i="99"/>
  <c r="V18" i="99"/>
  <c r="I39" i="44"/>
  <c r="AD39" i="44" s="1"/>
  <c r="X39" i="44"/>
  <c r="G13" i="109"/>
  <c r="T17" i="120"/>
  <c r="S14" i="124"/>
  <c r="U39" i="44"/>
  <c r="E42" i="110"/>
  <c r="E50" i="110"/>
  <c r="V41" i="1"/>
  <c r="Z41" i="1" s="1"/>
  <c r="E41" i="44"/>
  <c r="G17" i="120"/>
  <c r="L17" i="120" s="1"/>
  <c r="AA12" i="117"/>
  <c r="V12" i="117"/>
  <c r="G17" i="116"/>
  <c r="L17" i="116" s="1"/>
  <c r="T21" i="115"/>
  <c r="V22" i="110"/>
  <c r="AA22" i="110"/>
  <c r="L21" i="115"/>
  <c r="U18" i="99"/>
  <c r="L18" i="99"/>
  <c r="L13" i="109"/>
  <c r="U13" i="109"/>
  <c r="E19" i="44"/>
  <c r="E28" i="44"/>
  <c r="J28" i="44" s="1"/>
  <c r="E24" i="44"/>
  <c r="T24" i="44" s="1"/>
  <c r="E48" i="44"/>
  <c r="E14" i="44"/>
  <c r="R14" i="44" s="1"/>
  <c r="T11" i="44"/>
  <c r="E32" i="44"/>
  <c r="E43" i="44"/>
  <c r="E49" i="44"/>
  <c r="E26" i="44"/>
  <c r="M26" i="44" s="1"/>
  <c r="E33" i="44"/>
  <c r="T33" i="44" s="1"/>
  <c r="E34" i="44"/>
  <c r="T34" i="44" s="1"/>
  <c r="E40" i="44"/>
  <c r="E45" i="44"/>
  <c r="E16" i="44"/>
  <c r="E13" i="44"/>
  <c r="E47" i="44"/>
  <c r="E18" i="44"/>
  <c r="T18" i="44" s="1"/>
  <c r="E17" i="44"/>
  <c r="E35" i="44"/>
  <c r="E21" i="44"/>
  <c r="E36" i="44"/>
  <c r="M36" i="44" s="1"/>
  <c r="E38" i="44"/>
  <c r="E44" i="44"/>
  <c r="AH23" i="44"/>
  <c r="C52" i="22"/>
  <c r="M29" i="44"/>
  <c r="H48" i="109"/>
  <c r="J13" i="120"/>
  <c r="O13" i="120" s="1"/>
  <c r="J15" i="118"/>
  <c r="J45" i="99"/>
  <c r="J13" i="91"/>
  <c r="K13" i="91" s="1"/>
  <c r="J15" i="115"/>
  <c r="O15" i="115" s="1"/>
  <c r="J34" i="117"/>
  <c r="P32" i="1"/>
  <c r="Q32" i="1" s="1"/>
  <c r="J13" i="116"/>
  <c r="C49" i="23"/>
  <c r="J35" i="109"/>
  <c r="J50" i="110"/>
  <c r="L30" i="44"/>
  <c r="O30" i="44" s="1"/>
  <c r="J25" i="126"/>
  <c r="F25" i="23"/>
  <c r="T25" i="23"/>
  <c r="Q13" i="116"/>
  <c r="W32" i="1"/>
  <c r="D49" i="23"/>
  <c r="V30" i="44"/>
  <c r="Q25" i="126"/>
  <c r="R13" i="120"/>
  <c r="Q50" i="110"/>
  <c r="Q13" i="91"/>
  <c r="R15" i="115"/>
  <c r="Q35" i="109"/>
  <c r="R35" i="109" s="1"/>
  <c r="Q45" i="99"/>
  <c r="Q15" i="118"/>
  <c r="Q34" i="117"/>
  <c r="S25" i="23"/>
  <c r="R25" i="23"/>
  <c r="O13" i="116"/>
  <c r="U32" i="1"/>
  <c r="Q30" i="44"/>
  <c r="O25" i="126"/>
  <c r="P13" i="120"/>
  <c r="O50" i="110"/>
  <c r="O13" i="91"/>
  <c r="P15" i="115"/>
  <c r="O35" i="109"/>
  <c r="O45" i="99"/>
  <c r="O15" i="118"/>
  <c r="O34" i="117"/>
  <c r="U25" i="23"/>
  <c r="G40" i="120"/>
  <c r="G42" i="118"/>
  <c r="G42" i="115"/>
  <c r="K44" i="1"/>
  <c r="I42" i="44"/>
  <c r="G32" i="109"/>
  <c r="H32" i="109" s="1"/>
  <c r="G45" i="110"/>
  <c r="G27" i="126"/>
  <c r="G40" i="116"/>
  <c r="G31" i="117"/>
  <c r="G44" i="99"/>
  <c r="G20" i="120"/>
  <c r="G25" i="115"/>
  <c r="K28" i="1"/>
  <c r="G11" i="125"/>
  <c r="G30" i="117"/>
  <c r="G29" i="109"/>
  <c r="H29" i="109" s="1"/>
  <c r="G19" i="110"/>
  <c r="G34" i="99"/>
  <c r="G24" i="118"/>
  <c r="G20" i="116"/>
  <c r="I26" i="44"/>
  <c r="G42" i="117"/>
  <c r="G32" i="99"/>
  <c r="I49" i="44"/>
  <c r="G46" i="116"/>
  <c r="G38" i="115"/>
  <c r="G20" i="125"/>
  <c r="G36" i="109"/>
  <c r="K51" i="1"/>
  <c r="G38" i="118"/>
  <c r="G38" i="110"/>
  <c r="G46" i="120"/>
  <c r="U27" i="118"/>
  <c r="U29" i="99"/>
  <c r="L29" i="99"/>
  <c r="H12" i="125"/>
  <c r="U12" i="125"/>
  <c r="U25" i="110"/>
  <c r="AA30" i="1"/>
  <c r="U26" i="109"/>
  <c r="V25" i="120"/>
  <c r="O32" i="116"/>
  <c r="S32" i="116" s="1"/>
  <c r="O48" i="99"/>
  <c r="AA48" i="99" s="1"/>
  <c r="Q29" i="44"/>
  <c r="AD29" i="44" s="1"/>
  <c r="P32" i="115"/>
  <c r="R26" i="22"/>
  <c r="U29" i="44" s="1"/>
  <c r="T49" i="20"/>
  <c r="L49" i="20"/>
  <c r="R46" i="110"/>
  <c r="E33" i="110"/>
  <c r="H33" i="110" s="1"/>
  <c r="E29" i="110"/>
  <c r="Z38" i="1"/>
  <c r="E36" i="110"/>
  <c r="E31" i="110"/>
  <c r="K31" i="110" s="1"/>
  <c r="E49" i="110"/>
  <c r="H49" i="110" s="1"/>
  <c r="E23" i="110"/>
  <c r="E40" i="110"/>
  <c r="E52" i="110"/>
  <c r="R52" i="110" s="1"/>
  <c r="K46" i="110"/>
  <c r="E45" i="110"/>
  <c r="S49" i="20"/>
  <c r="J16" i="117"/>
  <c r="J41" i="115"/>
  <c r="O41" i="115" s="1"/>
  <c r="L27" i="44"/>
  <c r="J41" i="118"/>
  <c r="J15" i="109"/>
  <c r="K15" i="109" s="1"/>
  <c r="J38" i="116"/>
  <c r="J44" i="110"/>
  <c r="J43" i="99"/>
  <c r="J11" i="124"/>
  <c r="J38" i="120"/>
  <c r="O38" i="120" s="1"/>
  <c r="C74" i="20"/>
  <c r="P29" i="1"/>
  <c r="Q29" i="1" s="1"/>
  <c r="K31" i="109"/>
  <c r="E12" i="124"/>
  <c r="E15" i="124"/>
  <c r="E10" i="124"/>
  <c r="K10" i="124" s="1"/>
  <c r="E14" i="124"/>
  <c r="E13" i="124"/>
  <c r="Q38" i="116"/>
  <c r="Q41" i="118"/>
  <c r="Q44" i="110"/>
  <c r="W29" i="1"/>
  <c r="Q16" i="117"/>
  <c r="V27" i="44"/>
  <c r="Q15" i="109"/>
  <c r="R15" i="109" s="1"/>
  <c r="Q11" i="124"/>
  <c r="R38" i="120"/>
  <c r="D74" i="20"/>
  <c r="R41" i="115"/>
  <c r="Q43" i="99"/>
  <c r="P38" i="120"/>
  <c r="O41" i="118"/>
  <c r="Q27" i="44"/>
  <c r="O43" i="99"/>
  <c r="O38" i="116"/>
  <c r="O16" i="117"/>
  <c r="P41" i="115"/>
  <c r="O15" i="109"/>
  <c r="P15" i="109" s="1"/>
  <c r="O44" i="110"/>
  <c r="U29" i="1"/>
  <c r="O11" i="124"/>
  <c r="U49" i="20"/>
  <c r="G16" i="117"/>
  <c r="G43" i="99"/>
  <c r="G41" i="118"/>
  <c r="G38" i="120"/>
  <c r="G44" i="110"/>
  <c r="K29" i="1"/>
  <c r="G38" i="116"/>
  <c r="I27" i="44"/>
  <c r="G15" i="109"/>
  <c r="H15" i="109" s="1"/>
  <c r="G41" i="115"/>
  <c r="G11" i="124"/>
  <c r="J26" i="99"/>
  <c r="J15" i="124"/>
  <c r="J18" i="117"/>
  <c r="J26" i="115"/>
  <c r="J36" i="110"/>
  <c r="P43" i="1"/>
  <c r="C71" i="34"/>
  <c r="J19" i="116"/>
  <c r="J19" i="109"/>
  <c r="L41" i="44"/>
  <c r="O41" i="44" s="1"/>
  <c r="J19" i="120"/>
  <c r="J26" i="118"/>
  <c r="G48" i="120"/>
  <c r="G40" i="118"/>
  <c r="G46" i="109"/>
  <c r="H46" i="109" s="1"/>
  <c r="G19" i="126"/>
  <c r="K42" i="1"/>
  <c r="G39" i="110"/>
  <c r="G40" i="115"/>
  <c r="G49" i="117"/>
  <c r="G48" i="116"/>
  <c r="I40" i="44"/>
  <c r="G38" i="99"/>
  <c r="G17" i="99"/>
  <c r="K21" i="1"/>
  <c r="G43" i="109"/>
  <c r="G45" i="116"/>
  <c r="G40" i="117"/>
  <c r="G49" i="115"/>
  <c r="G45" i="120"/>
  <c r="I19" i="44"/>
  <c r="G16" i="110"/>
  <c r="G49" i="118"/>
  <c r="G10" i="125"/>
  <c r="I48" i="44"/>
  <c r="G52" i="116"/>
  <c r="G23" i="99"/>
  <c r="G52" i="118"/>
  <c r="G52" i="115"/>
  <c r="K50" i="1"/>
  <c r="G18" i="126"/>
  <c r="G52" i="120"/>
  <c r="G38" i="117"/>
  <c r="G41" i="109"/>
  <c r="H41" i="109" s="1"/>
  <c r="G32" i="110"/>
  <c r="AB36" i="115"/>
  <c r="W36" i="115"/>
  <c r="T36" i="115"/>
  <c r="AI13" i="1"/>
  <c r="AJ13" i="1" s="1"/>
  <c r="AK13" i="1" s="1"/>
  <c r="AB13" i="1"/>
  <c r="Y13" i="1"/>
  <c r="AA37" i="117"/>
  <c r="V37" i="117"/>
  <c r="S37" i="117"/>
  <c r="AA36" i="118"/>
  <c r="V36" i="118"/>
  <c r="S36" i="118"/>
  <c r="AB30" i="120"/>
  <c r="W30" i="120"/>
  <c r="T30" i="120"/>
  <c r="AA14" i="110"/>
  <c r="V14" i="110"/>
  <c r="S14" i="110"/>
  <c r="AA40" i="109"/>
  <c r="V40" i="109"/>
  <c r="S40" i="109"/>
  <c r="AA13" i="99"/>
  <c r="V13" i="99"/>
  <c r="S13" i="99"/>
  <c r="V30" i="116"/>
  <c r="S30" i="116"/>
  <c r="AA30" i="116"/>
  <c r="U11" i="44"/>
  <c r="S24" i="126"/>
  <c r="U14" i="110"/>
  <c r="L14" i="110"/>
  <c r="U36" i="118"/>
  <c r="L36" i="118"/>
  <c r="U30" i="116"/>
  <c r="L30" i="116"/>
  <c r="L37" i="117"/>
  <c r="U37" i="117"/>
  <c r="L30" i="120"/>
  <c r="V30" i="120"/>
  <c r="L40" i="109"/>
  <c r="U40" i="109"/>
  <c r="L36" i="115"/>
  <c r="V36" i="115"/>
  <c r="L13" i="99"/>
  <c r="U13" i="99"/>
  <c r="AA13" i="1"/>
  <c r="R13" i="1"/>
  <c r="AD11" i="44"/>
  <c r="W11" i="44"/>
  <c r="H14" i="91"/>
  <c r="C93" i="16"/>
  <c r="C95" i="16" s="1"/>
  <c r="C90" i="16"/>
  <c r="M15" i="125"/>
  <c r="K15" i="125"/>
  <c r="AC15" i="125"/>
  <c r="AE24" i="44"/>
  <c r="U30" i="99"/>
  <c r="L30" i="99"/>
  <c r="U33" i="116"/>
  <c r="L33" i="116"/>
  <c r="U39" i="118"/>
  <c r="L39" i="118"/>
  <c r="AA26" i="1"/>
  <c r="R26" i="1"/>
  <c r="V39" i="115"/>
  <c r="L39" i="115"/>
  <c r="W24" i="44"/>
  <c r="H15" i="125"/>
  <c r="U15" i="125"/>
  <c r="L49" i="109"/>
  <c r="U49" i="109"/>
  <c r="L33" i="120"/>
  <c r="V33" i="120"/>
  <c r="U48" i="117"/>
  <c r="L48" i="117"/>
  <c r="S26" i="1"/>
  <c r="L33" i="110"/>
  <c r="U33" i="110"/>
  <c r="V13" i="125"/>
  <c r="P13" i="125"/>
  <c r="AA50" i="117"/>
  <c r="AB21" i="120"/>
  <c r="S21" i="110"/>
  <c r="AA19" i="99"/>
  <c r="U13" i="44"/>
  <c r="M13" i="125"/>
  <c r="K13" i="125"/>
  <c r="C80" i="5"/>
  <c r="AC13" i="125"/>
  <c r="AH13" i="44"/>
  <c r="L13" i="115"/>
  <c r="U19" i="99"/>
  <c r="L19" i="99"/>
  <c r="U21" i="116"/>
  <c r="L21" i="116"/>
  <c r="L14" i="118"/>
  <c r="U14" i="118"/>
  <c r="R15" i="1"/>
  <c r="AA15" i="1"/>
  <c r="L21" i="120"/>
  <c r="V21" i="120"/>
  <c r="H13" i="125"/>
  <c r="U13" i="125"/>
  <c r="W13" i="44"/>
  <c r="K14" i="1"/>
  <c r="G14" i="99"/>
  <c r="G50" i="109"/>
  <c r="G22" i="116"/>
  <c r="G21" i="125"/>
  <c r="G12" i="115"/>
  <c r="I12" i="44"/>
  <c r="G51" i="117"/>
  <c r="G13" i="110"/>
  <c r="G13" i="118"/>
  <c r="H13" i="118" s="1"/>
  <c r="G22" i="120"/>
  <c r="AE31" i="126"/>
  <c r="AF31" i="126"/>
  <c r="AG31" i="126" s="1"/>
  <c r="U23" i="117"/>
  <c r="L23" i="117"/>
  <c r="V17" i="115"/>
  <c r="L17" i="115"/>
  <c r="U15" i="116"/>
  <c r="L15" i="116"/>
  <c r="U15" i="110"/>
  <c r="L15" i="110"/>
  <c r="L27" i="109"/>
  <c r="U27" i="109"/>
  <c r="U31" i="126"/>
  <c r="L15" i="120"/>
  <c r="V15" i="120"/>
  <c r="X15" i="120" s="1"/>
  <c r="Y15" i="120" s="1"/>
  <c r="W50" i="44"/>
  <c r="AA52" i="1"/>
  <c r="R52" i="1"/>
  <c r="U25" i="99"/>
  <c r="L25" i="99"/>
  <c r="H25" i="99"/>
  <c r="U12" i="126"/>
  <c r="U50" i="118"/>
  <c r="L50" i="118"/>
  <c r="U30" i="109"/>
  <c r="L30" i="109"/>
  <c r="V14" i="115"/>
  <c r="X14" i="115" s="1"/>
  <c r="Y14" i="115" s="1"/>
  <c r="L14" i="115"/>
  <c r="U28" i="99"/>
  <c r="L28" i="99"/>
  <c r="U26" i="110"/>
  <c r="W26" i="110" s="1"/>
  <c r="X26" i="110" s="1"/>
  <c r="L26" i="110"/>
  <c r="V12" i="120"/>
  <c r="X12" i="120" s="1"/>
  <c r="Y12" i="120" s="1"/>
  <c r="L12" i="120"/>
  <c r="U23" i="109"/>
  <c r="W23" i="109" s="1"/>
  <c r="X23" i="109" s="1"/>
  <c r="L12" i="118"/>
  <c r="U12" i="118"/>
  <c r="W12" i="118" s="1"/>
  <c r="X12" i="118" s="1"/>
  <c r="H22" i="125"/>
  <c r="U22" i="125"/>
  <c r="AA20" i="1"/>
  <c r="AC20" i="1" s="1"/>
  <c r="AD20" i="1" s="1"/>
  <c r="R20" i="1"/>
  <c r="AD18" i="44"/>
  <c r="U46" i="44"/>
  <c r="AA39" i="109"/>
  <c r="V44" i="118"/>
  <c r="S44" i="118"/>
  <c r="W37" i="120"/>
  <c r="T37" i="120"/>
  <c r="AA21" i="99"/>
  <c r="AB44" i="115"/>
  <c r="C212" i="38"/>
  <c r="C215" i="38"/>
  <c r="C217" i="38" s="1"/>
  <c r="I46" i="44"/>
  <c r="G37" i="116"/>
  <c r="K48" i="1"/>
  <c r="G39" i="109"/>
  <c r="H39" i="109" s="1"/>
  <c r="G35" i="117"/>
  <c r="G37" i="120"/>
  <c r="G17" i="126"/>
  <c r="G31" i="110"/>
  <c r="G44" i="118"/>
  <c r="G44" i="115"/>
  <c r="G21" i="99"/>
  <c r="L37" i="44"/>
  <c r="J31" i="120"/>
  <c r="J19" i="115"/>
  <c r="J41" i="117"/>
  <c r="P39" i="1"/>
  <c r="J51" i="99"/>
  <c r="J52" i="110"/>
  <c r="C51" i="30"/>
  <c r="J20" i="118"/>
  <c r="J20" i="91"/>
  <c r="J19" i="125"/>
  <c r="J33" i="109"/>
  <c r="J31" i="116"/>
  <c r="V29" i="115"/>
  <c r="L29" i="115"/>
  <c r="W31" i="44"/>
  <c r="AA33" i="1"/>
  <c r="R33" i="1"/>
  <c r="U49" i="110"/>
  <c r="L49" i="110"/>
  <c r="V41" i="120"/>
  <c r="L41" i="120"/>
  <c r="U41" i="116"/>
  <c r="L41" i="116"/>
  <c r="U52" i="117"/>
  <c r="L52" i="117"/>
  <c r="U29" i="118"/>
  <c r="L29" i="118"/>
  <c r="U16" i="91"/>
  <c r="L16" i="91"/>
  <c r="H16" i="91"/>
  <c r="U50" i="99"/>
  <c r="L50" i="99"/>
  <c r="U14" i="126"/>
  <c r="L44" i="109"/>
  <c r="U44" i="109"/>
  <c r="U33" i="99"/>
  <c r="L33" i="99"/>
  <c r="U25" i="109"/>
  <c r="L35" i="120"/>
  <c r="V35" i="120"/>
  <c r="L31" i="118"/>
  <c r="U34" i="109"/>
  <c r="U43" i="117"/>
  <c r="L41" i="110"/>
  <c r="U41" i="110"/>
  <c r="L41" i="99"/>
  <c r="U41" i="99"/>
  <c r="H41" i="99"/>
  <c r="U51" i="116"/>
  <c r="L51" i="116"/>
  <c r="U45" i="118"/>
  <c r="L45" i="118"/>
  <c r="W20" i="44"/>
  <c r="M28" i="126"/>
  <c r="AC28" i="126"/>
  <c r="AH10" i="44"/>
  <c r="I5" i="92"/>
  <c r="I45" i="92" s="1"/>
  <c r="E45" i="92"/>
  <c r="C57" i="92" s="1"/>
  <c r="AA12" i="1"/>
  <c r="R12" i="1"/>
  <c r="U26" i="117"/>
  <c r="L26" i="117"/>
  <c r="K5" i="92"/>
  <c r="L23" i="115"/>
  <c r="V23" i="115"/>
  <c r="U28" i="126"/>
  <c r="L12" i="99"/>
  <c r="U12" i="99"/>
  <c r="H12" i="99"/>
  <c r="L24" i="109"/>
  <c r="U24" i="109"/>
  <c r="L12" i="110"/>
  <c r="U12" i="110"/>
  <c r="V16" i="120"/>
  <c r="L16" i="120"/>
  <c r="U16" i="116"/>
  <c r="L16" i="116"/>
  <c r="L19" i="118"/>
  <c r="U19" i="118"/>
  <c r="L12" i="1"/>
  <c r="S12" i="1" s="1"/>
  <c r="W10" i="44"/>
  <c r="H21" i="109"/>
  <c r="O32" i="118"/>
  <c r="V32" i="118" s="1"/>
  <c r="O18" i="91"/>
  <c r="V18" i="91" s="1"/>
  <c r="O22" i="126"/>
  <c r="V22" i="126" s="1"/>
  <c r="U31" i="1"/>
  <c r="AI31" i="1" s="1"/>
  <c r="AJ31" i="1" s="1"/>
  <c r="AK31" i="1" s="1"/>
  <c r="S38" i="1"/>
  <c r="Z13" i="1"/>
  <c r="S13" i="1"/>
  <c r="T32" i="115"/>
  <c r="S32" i="115"/>
  <c r="AA47" i="110"/>
  <c r="V47" i="110"/>
  <c r="R43" i="109"/>
  <c r="P43" i="109"/>
  <c r="K43" i="109"/>
  <c r="H43" i="109"/>
  <c r="H23" i="109"/>
  <c r="R23" i="109"/>
  <c r="P23" i="109"/>
  <c r="R46" i="109"/>
  <c r="K21" i="109"/>
  <c r="R39" i="109"/>
  <c r="P39" i="109"/>
  <c r="R49" i="109"/>
  <c r="P49" i="109"/>
  <c r="K49" i="109"/>
  <c r="H49" i="109"/>
  <c r="AB32" i="115"/>
  <c r="W32" i="115"/>
  <c r="Q32" i="115"/>
  <c r="P30" i="109"/>
  <c r="K30" i="109"/>
  <c r="H30" i="109"/>
  <c r="R30" i="109"/>
  <c r="K16" i="109"/>
  <c r="R16" i="109"/>
  <c r="H52" i="109"/>
  <c r="R20" i="109"/>
  <c r="K20" i="109"/>
  <c r="S52" i="1"/>
  <c r="X31" i="1"/>
  <c r="R25" i="109"/>
  <c r="H25" i="109"/>
  <c r="K25" i="109"/>
  <c r="R37" i="109"/>
  <c r="P37" i="109"/>
  <c r="R33" i="109"/>
  <c r="P33" i="109"/>
  <c r="H33" i="109"/>
  <c r="R18" i="91"/>
  <c r="P41" i="109"/>
  <c r="P13" i="109"/>
  <c r="K13" i="109"/>
  <c r="R13" i="109"/>
  <c r="H13" i="109"/>
  <c r="S47" i="110"/>
  <c r="R13" i="118"/>
  <c r="P13" i="118"/>
  <c r="S33" i="1"/>
  <c r="K45" i="109"/>
  <c r="T22" i="126"/>
  <c r="R29" i="109"/>
  <c r="R32" i="116"/>
  <c r="K19" i="109"/>
  <c r="H19" i="109"/>
  <c r="S17" i="109"/>
  <c r="R17" i="109"/>
  <c r="H26" i="109"/>
  <c r="R26" i="109"/>
  <c r="P26" i="109"/>
  <c r="K36" i="109"/>
  <c r="H36" i="109"/>
  <c r="P51" i="109"/>
  <c r="K51" i="109"/>
  <c r="R51" i="109"/>
  <c r="H51" i="109"/>
  <c r="R18" i="109"/>
  <c r="P18" i="109"/>
  <c r="K18" i="109"/>
  <c r="K44" i="109"/>
  <c r="H44" i="109"/>
  <c r="R44" i="109"/>
  <c r="S29" i="117"/>
  <c r="R29" i="117"/>
  <c r="H34" i="109"/>
  <c r="R34" i="109"/>
  <c r="K34" i="109"/>
  <c r="K12" i="109"/>
  <c r="E54" i="109"/>
  <c r="R12" i="109"/>
  <c r="P12" i="109"/>
  <c r="H12" i="109"/>
  <c r="H24" i="109"/>
  <c r="R24" i="109"/>
  <c r="K24" i="109"/>
  <c r="S32" i="120"/>
  <c r="AA17" i="109"/>
  <c r="V17" i="109"/>
  <c r="P17" i="109"/>
  <c r="R38" i="109"/>
  <c r="K38" i="109"/>
  <c r="K28" i="109"/>
  <c r="R28" i="109"/>
  <c r="P28" i="109"/>
  <c r="K32" i="109"/>
  <c r="AE29" i="44"/>
  <c r="T29" i="44"/>
  <c r="V29" i="117"/>
  <c r="P29" i="117"/>
  <c r="AA29" i="117"/>
  <c r="R42" i="109"/>
  <c r="K47" i="109"/>
  <c r="R47" i="109"/>
  <c r="P47" i="109"/>
  <c r="H40" i="109"/>
  <c r="R40" i="109"/>
  <c r="P40" i="109"/>
  <c r="K40" i="109"/>
  <c r="D55" i="22"/>
  <c r="D57" i="22" s="1"/>
  <c r="D52" i="22"/>
  <c r="P35" i="109"/>
  <c r="K35" i="109"/>
  <c r="P50" i="109"/>
  <c r="H50" i="109"/>
  <c r="R27" i="109"/>
  <c r="P27" i="109"/>
  <c r="K27" i="109"/>
  <c r="H27" i="109"/>
  <c r="U22" i="126"/>
  <c r="L18" i="91"/>
  <c r="U18" i="91"/>
  <c r="H18" i="91"/>
  <c r="U29" i="117"/>
  <c r="H29" i="117"/>
  <c r="M29" i="117" s="1"/>
  <c r="L29" i="117"/>
  <c r="V32" i="115"/>
  <c r="L32" i="115"/>
  <c r="H32" i="115"/>
  <c r="M32" i="115" s="1"/>
  <c r="L47" i="110"/>
  <c r="U47" i="110"/>
  <c r="U48" i="99"/>
  <c r="L48" i="99"/>
  <c r="R31" i="1"/>
  <c r="L31" i="1"/>
  <c r="S31" i="1" s="1"/>
  <c r="AA31" i="1"/>
  <c r="J29" i="44"/>
  <c r="W29" i="44"/>
  <c r="L17" i="109"/>
  <c r="H17" i="109"/>
  <c r="M17" i="109" s="1"/>
  <c r="U17" i="109"/>
  <c r="U32" i="118"/>
  <c r="L32" i="118"/>
  <c r="L32" i="116"/>
  <c r="H32" i="116"/>
  <c r="M32" i="116" s="1"/>
  <c r="U32" i="116"/>
  <c r="H32" i="120"/>
  <c r="V32" i="120"/>
  <c r="L32" i="120"/>
  <c r="O37" i="115"/>
  <c r="M26" i="126"/>
  <c r="AC26" i="126"/>
  <c r="O29" i="120"/>
  <c r="C98" i="8"/>
  <c r="C100" i="8" s="1"/>
  <c r="C95" i="8"/>
  <c r="G39" i="117"/>
  <c r="G29" i="116"/>
  <c r="G27" i="99"/>
  <c r="K18" i="1"/>
  <c r="G24" i="110"/>
  <c r="G45" i="109"/>
  <c r="I16" i="44"/>
  <c r="G26" i="126"/>
  <c r="G37" i="115"/>
  <c r="G37" i="118"/>
  <c r="G29" i="120"/>
  <c r="G21" i="118"/>
  <c r="G20" i="115"/>
  <c r="G30" i="126"/>
  <c r="G19" i="117"/>
  <c r="G39" i="99"/>
  <c r="G37" i="110"/>
  <c r="I15" i="44"/>
  <c r="K17" i="1"/>
  <c r="G50" i="116"/>
  <c r="G20" i="109"/>
  <c r="G50" i="120"/>
  <c r="AA47" i="1"/>
  <c r="L49" i="116"/>
  <c r="U49" i="116"/>
  <c r="L48" i="109"/>
  <c r="U45" i="117"/>
  <c r="L45" i="117"/>
  <c r="U22" i="99"/>
  <c r="L22" i="99"/>
  <c r="O49" i="120"/>
  <c r="V49" i="120"/>
  <c r="L49" i="120"/>
  <c r="O51" i="115"/>
  <c r="L51" i="115"/>
  <c r="V51" i="115"/>
  <c r="U34" i="110"/>
  <c r="L34" i="110"/>
  <c r="C200" i="37"/>
  <c r="C202" i="37" s="1"/>
  <c r="C197" i="37"/>
  <c r="O30" i="115"/>
  <c r="C61" i="27"/>
  <c r="C63" i="27" s="1"/>
  <c r="C58" i="27"/>
  <c r="O24" i="120"/>
  <c r="M10" i="124"/>
  <c r="AE34" i="44"/>
  <c r="U10" i="124"/>
  <c r="U14" i="109"/>
  <c r="L14" i="109"/>
  <c r="H14" i="109"/>
  <c r="U30" i="118"/>
  <c r="L30" i="118"/>
  <c r="L30" i="115"/>
  <c r="V30" i="115"/>
  <c r="L46" i="99"/>
  <c r="U46" i="99"/>
  <c r="L24" i="120"/>
  <c r="V24" i="120"/>
  <c r="L13" i="117"/>
  <c r="U13" i="117"/>
  <c r="W34" i="44"/>
  <c r="U24" i="116"/>
  <c r="L24" i="116"/>
  <c r="L46" i="110"/>
  <c r="H46" i="110"/>
  <c r="U46" i="110"/>
  <c r="L36" i="1"/>
  <c r="S36" i="1" s="1"/>
  <c r="AA36" i="1"/>
  <c r="R36" i="1"/>
  <c r="H17" i="91"/>
  <c r="U17" i="91"/>
  <c r="L17" i="91"/>
  <c r="V106" i="48" l="1"/>
  <c r="C134" i="48"/>
  <c r="C136" i="48" s="1"/>
  <c r="E129" i="48"/>
  <c r="S16" i="120"/>
  <c r="P47" i="117"/>
  <c r="V50" i="117"/>
  <c r="S22" i="120"/>
  <c r="L25" i="109"/>
  <c r="V110" i="18"/>
  <c r="L22" i="110"/>
  <c r="X22" i="115"/>
  <c r="Y22" i="115" s="1"/>
  <c r="S18" i="120"/>
  <c r="D134" i="48"/>
  <c r="D136" i="48" s="1"/>
  <c r="H21" i="116"/>
  <c r="O17" i="125"/>
  <c r="P17" i="125" s="1"/>
  <c r="R46" i="17"/>
  <c r="U25" i="44" s="1"/>
  <c r="AB27" i="1"/>
  <c r="AB17" i="115"/>
  <c r="W17" i="115"/>
  <c r="X17" i="115" s="1"/>
  <c r="Y17" i="115" s="1"/>
  <c r="T17" i="115"/>
  <c r="U22" i="118"/>
  <c r="T44" i="115"/>
  <c r="AD50" i="44"/>
  <c r="AE22" i="44"/>
  <c r="R15" i="44"/>
  <c r="M50" i="44"/>
  <c r="T50" i="44"/>
  <c r="Y50" i="44"/>
  <c r="Z50" i="44" s="1"/>
  <c r="U12" i="116"/>
  <c r="W12" i="116" s="1"/>
  <c r="X12" i="116" s="1"/>
  <c r="P10" i="125"/>
  <c r="D84" i="42"/>
  <c r="V30" i="126"/>
  <c r="R25" i="117"/>
  <c r="U23" i="110"/>
  <c r="K23" i="110"/>
  <c r="R40" i="118"/>
  <c r="K29" i="126"/>
  <c r="AC29" i="126"/>
  <c r="U29" i="126"/>
  <c r="P16" i="118"/>
  <c r="S36" i="117"/>
  <c r="S27" i="115"/>
  <c r="U52" i="109"/>
  <c r="L50" i="117"/>
  <c r="V17" i="126"/>
  <c r="M17" i="126"/>
  <c r="L28" i="110"/>
  <c r="L31" i="115"/>
  <c r="V31" i="115"/>
  <c r="K28" i="110"/>
  <c r="V51" i="120"/>
  <c r="H41" i="117"/>
  <c r="W28" i="117"/>
  <c r="X28" i="117" s="1"/>
  <c r="W13" i="109"/>
  <c r="X13" i="109" s="1"/>
  <c r="J21" i="44"/>
  <c r="AH25" i="44"/>
  <c r="W18" i="44"/>
  <c r="Y18" i="44" s="1"/>
  <c r="Z18" i="44" s="1"/>
  <c r="O18" i="44"/>
  <c r="AH50" i="44"/>
  <c r="O37" i="44"/>
  <c r="X28" i="44"/>
  <c r="R19" i="44"/>
  <c r="W14" i="44"/>
  <c r="O14" i="44"/>
  <c r="W28" i="44"/>
  <c r="O28" i="44"/>
  <c r="AH29" i="44"/>
  <c r="O27" i="44"/>
  <c r="AE50" i="44"/>
  <c r="K42" i="99"/>
  <c r="Z20" i="1"/>
  <c r="K19" i="99"/>
  <c r="M32" i="120"/>
  <c r="R16" i="116"/>
  <c r="R26" i="117"/>
  <c r="R12" i="99"/>
  <c r="R53" i="99" s="1"/>
  <c r="Q53" i="99" s="1"/>
  <c r="O12" i="99"/>
  <c r="S12" i="99" s="1"/>
  <c r="O28" i="126"/>
  <c r="V28" i="126" s="1"/>
  <c r="W28" i="126" s="1"/>
  <c r="X28" i="126" s="1"/>
  <c r="U12" i="1"/>
  <c r="V12" i="1" s="1"/>
  <c r="Z12" i="1" s="1"/>
  <c r="O19" i="118"/>
  <c r="AA19" i="118" s="1"/>
  <c r="O16" i="116"/>
  <c r="AA16" i="116" s="1"/>
  <c r="O12" i="110"/>
  <c r="S12" i="110" s="1"/>
  <c r="O24" i="109"/>
  <c r="P24" i="109" s="1"/>
  <c r="O26" i="117"/>
  <c r="S26" i="117" s="1"/>
  <c r="P23" i="115"/>
  <c r="W23" i="115" s="1"/>
  <c r="X23" i="115" s="1"/>
  <c r="Y23" i="115" s="1"/>
  <c r="Q10" i="44"/>
  <c r="AD10" i="44" s="1"/>
  <c r="P15" i="125"/>
  <c r="H21" i="115"/>
  <c r="H12" i="117"/>
  <c r="U17" i="116"/>
  <c r="W17" i="116" s="1"/>
  <c r="X17" i="116" s="1"/>
  <c r="V52" i="1"/>
  <c r="Z52" i="1" s="1"/>
  <c r="AI52" i="1"/>
  <c r="AJ52" i="1" s="1"/>
  <c r="AK52" i="1" s="1"/>
  <c r="AB52" i="1"/>
  <c r="AC52" i="1" s="1"/>
  <c r="AD52" i="1" s="1"/>
  <c r="Y52" i="1"/>
  <c r="AA15" i="110"/>
  <c r="V15" i="110"/>
  <c r="W15" i="110" s="1"/>
  <c r="X15" i="110" s="1"/>
  <c r="S15" i="110"/>
  <c r="AA17" i="118"/>
  <c r="S17" i="118"/>
  <c r="AA23" i="117"/>
  <c r="V23" i="117"/>
  <c r="W23" i="117" s="1"/>
  <c r="X23" i="117" s="1"/>
  <c r="S23" i="117"/>
  <c r="AB15" i="120"/>
  <c r="T15" i="120"/>
  <c r="AA15" i="116"/>
  <c r="V15" i="116"/>
  <c r="W15" i="116" s="1"/>
  <c r="X15" i="116" s="1"/>
  <c r="S15" i="116"/>
  <c r="V27" i="109"/>
  <c r="W27" i="109" s="1"/>
  <c r="X27" i="109" s="1"/>
  <c r="C47" i="107"/>
  <c r="C50" i="107"/>
  <c r="C52" i="107" s="1"/>
  <c r="L17" i="118"/>
  <c r="M31" i="126"/>
  <c r="AC31" i="126"/>
  <c r="U17" i="118"/>
  <c r="W17" i="118" s="1"/>
  <c r="X17" i="118" s="1"/>
  <c r="H33" i="99"/>
  <c r="L35" i="116"/>
  <c r="R33" i="99"/>
  <c r="K33" i="99"/>
  <c r="W44" i="115"/>
  <c r="S44" i="115"/>
  <c r="P21" i="99"/>
  <c r="P26" i="99"/>
  <c r="V12" i="124"/>
  <c r="S19" i="91"/>
  <c r="S14" i="116"/>
  <c r="T16" i="115"/>
  <c r="S16" i="99"/>
  <c r="S18" i="110"/>
  <c r="W15" i="125"/>
  <c r="X15" i="125" s="1"/>
  <c r="L28" i="117"/>
  <c r="K23" i="109"/>
  <c r="W22" i="125"/>
  <c r="X22" i="125" s="1"/>
  <c r="W28" i="99"/>
  <c r="X28" i="99" s="1"/>
  <c r="M22" i="125"/>
  <c r="AC22" i="125"/>
  <c r="C88" i="10"/>
  <c r="C90" i="10" s="1"/>
  <c r="C85" i="10"/>
  <c r="AE18" i="44"/>
  <c r="S47" i="120"/>
  <c r="S47" i="109"/>
  <c r="T47" i="120"/>
  <c r="T47" i="115"/>
  <c r="K47" i="118"/>
  <c r="S24" i="117"/>
  <c r="P14" i="125"/>
  <c r="R14" i="99"/>
  <c r="U25" i="116"/>
  <c r="U22" i="117"/>
  <c r="K46" i="120"/>
  <c r="R24" i="110"/>
  <c r="R29" i="116"/>
  <c r="K26" i="120"/>
  <c r="AB15" i="1"/>
  <c r="AC15" i="1" s="1"/>
  <c r="AD15" i="1" s="1"/>
  <c r="AI15" i="1"/>
  <c r="AJ15" i="1" s="1"/>
  <c r="AK15" i="1" s="1"/>
  <c r="P52" i="109"/>
  <c r="V21" i="110"/>
  <c r="W21" i="110" s="1"/>
  <c r="X21" i="110" s="1"/>
  <c r="P19" i="99"/>
  <c r="K52" i="109"/>
  <c r="M52" i="109" s="1"/>
  <c r="L52" i="109"/>
  <c r="P19" i="117"/>
  <c r="S19" i="117"/>
  <c r="AA22" i="1"/>
  <c r="V52" i="31"/>
  <c r="R15" i="99"/>
  <c r="U51" i="118"/>
  <c r="O43" i="116"/>
  <c r="AA43" i="116" s="1"/>
  <c r="P42" i="109"/>
  <c r="T42" i="109" s="1"/>
  <c r="S17" i="125"/>
  <c r="AE17" i="125" s="1"/>
  <c r="S43" i="120"/>
  <c r="P36" i="99"/>
  <c r="T32" i="120"/>
  <c r="S32" i="118"/>
  <c r="AA35" i="1"/>
  <c r="R35" i="1"/>
  <c r="L35" i="1"/>
  <c r="S35" i="1" s="1"/>
  <c r="L28" i="115"/>
  <c r="V28" i="115"/>
  <c r="L34" i="116"/>
  <c r="U34" i="116"/>
  <c r="U37" i="99"/>
  <c r="L37" i="99"/>
  <c r="L28" i="118"/>
  <c r="U28" i="118"/>
  <c r="U27" i="110"/>
  <c r="L27" i="110"/>
  <c r="L21" i="117"/>
  <c r="U21" i="117"/>
  <c r="U21" i="109"/>
  <c r="L21" i="109"/>
  <c r="K21" i="99"/>
  <c r="H46" i="99"/>
  <c r="M46" i="99" s="1"/>
  <c r="R18" i="118"/>
  <c r="H27" i="120"/>
  <c r="R35" i="44"/>
  <c r="AH45" i="44"/>
  <c r="W45" i="44"/>
  <c r="T40" i="44"/>
  <c r="E52" i="44"/>
  <c r="AH42" i="44"/>
  <c r="T45" i="44"/>
  <c r="R41" i="44"/>
  <c r="AH15" i="44"/>
  <c r="AD41" i="44"/>
  <c r="W21" i="44"/>
  <c r="X21" i="44"/>
  <c r="T20" i="115"/>
  <c r="Q20" i="115"/>
  <c r="V39" i="99"/>
  <c r="AA39" i="99"/>
  <c r="AA37" i="110"/>
  <c r="V37" i="110"/>
  <c r="R40" i="99"/>
  <c r="P37" i="110"/>
  <c r="H40" i="99"/>
  <c r="M40" i="99" s="1"/>
  <c r="AE15" i="44"/>
  <c r="E72" i="7"/>
  <c r="D77" i="7"/>
  <c r="D79" i="7" s="1"/>
  <c r="D74" i="7"/>
  <c r="AB50" i="120"/>
  <c r="W50" i="120"/>
  <c r="T50" i="120"/>
  <c r="AA21" i="118"/>
  <c r="V21" i="118"/>
  <c r="S37" i="110"/>
  <c r="AA19" i="117"/>
  <c r="V19" i="117"/>
  <c r="Y17" i="1"/>
  <c r="X17" i="1"/>
  <c r="AI17" i="1"/>
  <c r="AJ17" i="1" s="1"/>
  <c r="AK17" i="1" s="1"/>
  <c r="AA50" i="116"/>
  <c r="V50" i="116"/>
  <c r="X15" i="44"/>
  <c r="S21" i="118"/>
  <c r="AB17" i="1"/>
  <c r="V17" i="1"/>
  <c r="S39" i="99"/>
  <c r="AA20" i="109"/>
  <c r="V20" i="109"/>
  <c r="S20" i="109"/>
  <c r="U15" i="44"/>
  <c r="S30" i="126"/>
  <c r="S50" i="116"/>
  <c r="AB20" i="115"/>
  <c r="W20" i="115"/>
  <c r="P20" i="109"/>
  <c r="T20" i="109" s="1"/>
  <c r="K48" i="109"/>
  <c r="M48" i="109" s="1"/>
  <c r="AE45" i="44"/>
  <c r="R37" i="99"/>
  <c r="R24" i="99"/>
  <c r="R34" i="110"/>
  <c r="K30" i="99"/>
  <c r="R50" i="99"/>
  <c r="R45" i="117"/>
  <c r="V166" i="37"/>
  <c r="K22" i="99"/>
  <c r="V78" i="13"/>
  <c r="AE10" i="44"/>
  <c r="X35" i="44"/>
  <c r="X36" i="1"/>
  <c r="D58" i="27"/>
  <c r="D61" i="27"/>
  <c r="D63" i="27" s="1"/>
  <c r="R46" i="99"/>
  <c r="R31" i="27"/>
  <c r="O46" i="110"/>
  <c r="O30" i="118"/>
  <c r="O24" i="116"/>
  <c r="O14" i="109"/>
  <c r="O17" i="91"/>
  <c r="O46" i="99"/>
  <c r="S46" i="99" s="1"/>
  <c r="P24" i="120"/>
  <c r="T24" i="120" s="1"/>
  <c r="O10" i="124"/>
  <c r="V10" i="124" s="1"/>
  <c r="W10" i="124" s="1"/>
  <c r="X10" i="124" s="1"/>
  <c r="P30" i="115"/>
  <c r="T30" i="115" s="1"/>
  <c r="U36" i="1"/>
  <c r="Q34" i="44"/>
  <c r="R34" i="44" s="1"/>
  <c r="O13" i="117"/>
  <c r="C107" i="41"/>
  <c r="C109" i="41" s="1"/>
  <c r="C104" i="41"/>
  <c r="X51" i="1"/>
  <c r="AE49" i="44"/>
  <c r="R46" i="116"/>
  <c r="H38" i="115"/>
  <c r="M20" i="125"/>
  <c r="AC20" i="125"/>
  <c r="D107" i="41"/>
  <c r="D109" i="41" s="1"/>
  <c r="D104" i="41"/>
  <c r="O36" i="109"/>
  <c r="S36" i="109" s="1"/>
  <c r="Q49" i="44"/>
  <c r="X49" i="44" s="1"/>
  <c r="O32" i="99"/>
  <c r="P32" i="99" s="1"/>
  <c r="T32" i="99" s="1"/>
  <c r="O38" i="118"/>
  <c r="O46" i="116"/>
  <c r="P46" i="116" s="1"/>
  <c r="R77" i="41"/>
  <c r="P46" i="120"/>
  <c r="P38" i="115"/>
  <c r="O38" i="110"/>
  <c r="O42" i="117"/>
  <c r="S42" i="117" s="1"/>
  <c r="O20" i="125"/>
  <c r="U51" i="1"/>
  <c r="AI51" i="1" s="1"/>
  <c r="AJ51" i="1" s="1"/>
  <c r="AK51" i="1" s="1"/>
  <c r="K20" i="125"/>
  <c r="H28" i="99"/>
  <c r="M28" i="99" s="1"/>
  <c r="AB16" i="120"/>
  <c r="W16" i="120"/>
  <c r="X16" i="120" s="1"/>
  <c r="Y16" i="120" s="1"/>
  <c r="AI12" i="1"/>
  <c r="AJ12" i="1" s="1"/>
  <c r="AK12" i="1" s="1"/>
  <c r="AB12" i="1"/>
  <c r="AC12" i="1" s="1"/>
  <c r="AD12" i="1" s="1"/>
  <c r="U10" i="44"/>
  <c r="S28" i="126"/>
  <c r="S16" i="116"/>
  <c r="T16" i="120"/>
  <c r="D140" i="18"/>
  <c r="D142" i="18" s="1"/>
  <c r="C137" i="18"/>
  <c r="C140" i="18"/>
  <c r="C142" i="18" s="1"/>
  <c r="M11" i="125"/>
  <c r="AC11" i="125"/>
  <c r="AE26" i="44"/>
  <c r="O29" i="109"/>
  <c r="Q26" i="44"/>
  <c r="X26" i="44" s="1"/>
  <c r="O20" i="116"/>
  <c r="O30" i="117"/>
  <c r="R110" i="18"/>
  <c r="O24" i="118"/>
  <c r="P24" i="118" s="1"/>
  <c r="T24" i="118" s="1"/>
  <c r="P25" i="115"/>
  <c r="O34" i="99"/>
  <c r="U28" i="1"/>
  <c r="O19" i="110"/>
  <c r="P19" i="110" s="1"/>
  <c r="T19" i="110" s="1"/>
  <c r="P20" i="120"/>
  <c r="O11" i="125"/>
  <c r="R48" i="116"/>
  <c r="H49" i="99"/>
  <c r="H22" i="99"/>
  <c r="D75" i="33"/>
  <c r="K20" i="99"/>
  <c r="R38" i="99"/>
  <c r="V48" i="33"/>
  <c r="K43" i="99"/>
  <c r="P20" i="99"/>
  <c r="T20" i="99" s="1"/>
  <c r="H13" i="99"/>
  <c r="R19" i="99"/>
  <c r="P40" i="99"/>
  <c r="K17" i="99"/>
  <c r="R41" i="99"/>
  <c r="H19" i="99"/>
  <c r="P17" i="99"/>
  <c r="T17" i="99" s="1"/>
  <c r="H47" i="99"/>
  <c r="M47" i="99" s="1"/>
  <c r="K12" i="99"/>
  <c r="K53" i="99" s="1"/>
  <c r="J53" i="99" s="1"/>
  <c r="K31" i="99"/>
  <c r="H50" i="99"/>
  <c r="M50" i="99" s="1"/>
  <c r="H37" i="99"/>
  <c r="M37" i="99" s="1"/>
  <c r="O46" i="109"/>
  <c r="O40" i="118"/>
  <c r="U42" i="1"/>
  <c r="O19" i="126"/>
  <c r="V19" i="126" s="1"/>
  <c r="P48" i="120"/>
  <c r="Q48" i="120" s="1"/>
  <c r="P40" i="115"/>
  <c r="Q40" i="115" s="1"/>
  <c r="U40" i="115" s="1"/>
  <c r="O48" i="116"/>
  <c r="P48" i="116" s="1"/>
  <c r="O38" i="99"/>
  <c r="O49" i="117"/>
  <c r="P49" i="117" s="1"/>
  <c r="R48" i="33"/>
  <c r="O39" i="110"/>
  <c r="Q40" i="44"/>
  <c r="X40" i="44" s="1"/>
  <c r="H30" i="99"/>
  <c r="K14" i="99"/>
  <c r="E53" i="99"/>
  <c r="K34" i="99"/>
  <c r="K32" i="99"/>
  <c r="AE40" i="44"/>
  <c r="C75" i="33"/>
  <c r="C78" i="33"/>
  <c r="C80" i="33" s="1"/>
  <c r="H31" i="99"/>
  <c r="AC19" i="126"/>
  <c r="M19" i="126"/>
  <c r="K38" i="99"/>
  <c r="H48" i="99"/>
  <c r="M48" i="99" s="1"/>
  <c r="H18" i="99"/>
  <c r="M18" i="99" s="1"/>
  <c r="K29" i="99"/>
  <c r="P47" i="99"/>
  <c r="R48" i="99"/>
  <c r="R47" i="99"/>
  <c r="H29" i="99"/>
  <c r="P39" i="99"/>
  <c r="K45" i="99"/>
  <c r="P18" i="99"/>
  <c r="P29" i="99"/>
  <c r="T29" i="99" s="1"/>
  <c r="R39" i="99"/>
  <c r="R18" i="99"/>
  <c r="W31" i="126"/>
  <c r="X31" i="126" s="1"/>
  <c r="R49" i="116"/>
  <c r="Q47" i="1"/>
  <c r="S47" i="1" s="1"/>
  <c r="H26" i="99"/>
  <c r="P14" i="99"/>
  <c r="P28" i="99"/>
  <c r="K15" i="99"/>
  <c r="R44" i="99"/>
  <c r="H51" i="99"/>
  <c r="R28" i="99"/>
  <c r="K44" i="99"/>
  <c r="K36" i="99"/>
  <c r="D197" i="37"/>
  <c r="D200" i="37"/>
  <c r="D202" i="37" s="1"/>
  <c r="K13" i="99"/>
  <c r="X47" i="1"/>
  <c r="P13" i="99"/>
  <c r="T13" i="99" s="1"/>
  <c r="O34" i="110"/>
  <c r="S34" i="110" s="1"/>
  <c r="O49" i="116"/>
  <c r="S49" i="116" s="1"/>
  <c r="P49" i="120"/>
  <c r="T49" i="120" s="1"/>
  <c r="U47" i="1"/>
  <c r="Y47" i="1" s="1"/>
  <c r="Q45" i="44"/>
  <c r="R45" i="44" s="1"/>
  <c r="O22" i="99"/>
  <c r="S22" i="99" s="1"/>
  <c r="O45" i="117"/>
  <c r="S45" i="117" s="1"/>
  <c r="P51" i="115"/>
  <c r="O51" i="118"/>
  <c r="P51" i="118" s="1"/>
  <c r="T51" i="118" s="1"/>
  <c r="R166" i="37"/>
  <c r="O48" i="109"/>
  <c r="O29" i="126"/>
  <c r="V29" i="126" s="1"/>
  <c r="W29" i="126" s="1"/>
  <c r="X29" i="126" s="1"/>
  <c r="R22" i="99"/>
  <c r="P44" i="99"/>
  <c r="P33" i="99"/>
  <c r="P19" i="109"/>
  <c r="K19" i="120"/>
  <c r="V43" i="34"/>
  <c r="R13" i="116"/>
  <c r="K13" i="120"/>
  <c r="P50" i="110"/>
  <c r="K15" i="118"/>
  <c r="K15" i="115"/>
  <c r="R34" i="117"/>
  <c r="Y28" i="44"/>
  <c r="Z28" i="44" s="1"/>
  <c r="AD28" i="44"/>
  <c r="K22" i="117"/>
  <c r="K26" i="109"/>
  <c r="M26" i="109" s="1"/>
  <c r="R30" i="1"/>
  <c r="L25" i="120"/>
  <c r="K25" i="116"/>
  <c r="P12" i="125"/>
  <c r="C94" i="21"/>
  <c r="C96" i="21" s="1"/>
  <c r="C91" i="21"/>
  <c r="AE28" i="44"/>
  <c r="L27" i="115"/>
  <c r="W12" i="125"/>
  <c r="X12" i="125" s="1"/>
  <c r="M12" i="125"/>
  <c r="AC12" i="125"/>
  <c r="V27" i="115"/>
  <c r="S12" i="125"/>
  <c r="U28" i="44"/>
  <c r="AB27" i="115"/>
  <c r="W27" i="115"/>
  <c r="T27" i="115"/>
  <c r="AA22" i="117"/>
  <c r="V22" i="117"/>
  <c r="S22" i="117"/>
  <c r="S12" i="120"/>
  <c r="AB25" i="120"/>
  <c r="W25" i="120"/>
  <c r="X25" i="120" s="1"/>
  <c r="Y25" i="120" s="1"/>
  <c r="T25" i="120"/>
  <c r="S25" i="110"/>
  <c r="AA25" i="110"/>
  <c r="V25" i="110"/>
  <c r="W25" i="110" s="1"/>
  <c r="X25" i="110" s="1"/>
  <c r="AA26" i="109"/>
  <c r="V26" i="109"/>
  <c r="W26" i="109" s="1"/>
  <c r="X26" i="109" s="1"/>
  <c r="S26" i="109"/>
  <c r="V30" i="1"/>
  <c r="Z30" i="1" s="1"/>
  <c r="AB30" i="1"/>
  <c r="AC30" i="1" s="1"/>
  <c r="AD30" i="1" s="1"/>
  <c r="Y30" i="1"/>
  <c r="AI30" i="1"/>
  <c r="AJ30" i="1" s="1"/>
  <c r="AK30" i="1" s="1"/>
  <c r="AA25" i="116"/>
  <c r="V25" i="116"/>
  <c r="S25" i="116"/>
  <c r="AA27" i="118"/>
  <c r="V27" i="118"/>
  <c r="W27" i="118" s="1"/>
  <c r="X27" i="118" s="1"/>
  <c r="S27" i="118"/>
  <c r="V29" i="99"/>
  <c r="W29" i="99" s="1"/>
  <c r="X29" i="99" s="1"/>
  <c r="AA29" i="99"/>
  <c r="S29" i="99"/>
  <c r="AA23" i="1"/>
  <c r="R23" i="1"/>
  <c r="U32" i="117"/>
  <c r="S23" i="1"/>
  <c r="L32" i="117"/>
  <c r="V20" i="126"/>
  <c r="W20" i="126" s="1"/>
  <c r="X20" i="126" s="1"/>
  <c r="AH21" i="44"/>
  <c r="K35" i="116"/>
  <c r="AD21" i="44"/>
  <c r="U31" i="118"/>
  <c r="AB35" i="120"/>
  <c r="W35" i="120"/>
  <c r="X35" i="120" s="1"/>
  <c r="Y35" i="120" s="1"/>
  <c r="T35" i="120"/>
  <c r="C104" i="13"/>
  <c r="C106" i="13" s="1"/>
  <c r="E99" i="13"/>
  <c r="C101" i="13"/>
  <c r="AA31" i="118"/>
  <c r="V31" i="118"/>
  <c r="S31" i="118"/>
  <c r="AE21" i="44"/>
  <c r="W31" i="115"/>
  <c r="X31" i="115" s="1"/>
  <c r="Y31" i="115" s="1"/>
  <c r="T31" i="115"/>
  <c r="AB31" i="115"/>
  <c r="AA25" i="109"/>
  <c r="V25" i="109"/>
  <c r="W25" i="109" s="1"/>
  <c r="X25" i="109" s="1"/>
  <c r="S25" i="109"/>
  <c r="Y23" i="1"/>
  <c r="V23" i="1"/>
  <c r="Z23" i="1" s="1"/>
  <c r="AB23" i="1"/>
  <c r="AI23" i="1"/>
  <c r="AJ23" i="1" s="1"/>
  <c r="AK23" i="1" s="1"/>
  <c r="S35" i="116"/>
  <c r="AA35" i="116"/>
  <c r="V35" i="116"/>
  <c r="W35" i="116" s="1"/>
  <c r="X35" i="116" s="1"/>
  <c r="S33" i="99"/>
  <c r="V33" i="99"/>
  <c r="W33" i="99" s="1"/>
  <c r="X33" i="99" s="1"/>
  <c r="AA33" i="99"/>
  <c r="U21" i="44"/>
  <c r="S20" i="126"/>
  <c r="AA28" i="110"/>
  <c r="V28" i="110"/>
  <c r="W28" i="110" s="1"/>
  <c r="X28" i="110" s="1"/>
  <c r="S28" i="110"/>
  <c r="AC20" i="126"/>
  <c r="M20" i="126"/>
  <c r="AA32" i="117"/>
  <c r="V32" i="117"/>
  <c r="S32" i="117"/>
  <c r="S10" i="125"/>
  <c r="U19" i="44"/>
  <c r="H45" i="116"/>
  <c r="AB49" i="115"/>
  <c r="W49" i="115"/>
  <c r="T49" i="115"/>
  <c r="AI21" i="1"/>
  <c r="AJ21" i="1" s="1"/>
  <c r="AK21" i="1" s="1"/>
  <c r="AB21" i="1"/>
  <c r="V21" i="1"/>
  <c r="Z21" i="1" s="1"/>
  <c r="Y21" i="1"/>
  <c r="AA49" i="118"/>
  <c r="V49" i="118"/>
  <c r="S49" i="118"/>
  <c r="AA40" i="117"/>
  <c r="V40" i="117"/>
  <c r="S40" i="117"/>
  <c r="AB45" i="120"/>
  <c r="W45" i="120"/>
  <c r="T45" i="120"/>
  <c r="AA45" i="116"/>
  <c r="V45" i="116"/>
  <c r="S45" i="116"/>
  <c r="V17" i="99"/>
  <c r="AA17" i="99"/>
  <c r="S17" i="99"/>
  <c r="AA16" i="110"/>
  <c r="V16" i="110"/>
  <c r="S16" i="110"/>
  <c r="V43" i="109"/>
  <c r="AA43" i="109"/>
  <c r="S43" i="109"/>
  <c r="AE46" i="44"/>
  <c r="AH46" i="44"/>
  <c r="S31" i="110"/>
  <c r="T46" i="44"/>
  <c r="S37" i="120"/>
  <c r="S35" i="117"/>
  <c r="V39" i="109"/>
  <c r="S39" i="109"/>
  <c r="V31" i="110"/>
  <c r="S37" i="116"/>
  <c r="Y48" i="1"/>
  <c r="V184" i="38"/>
  <c r="R37" i="116"/>
  <c r="AB48" i="1"/>
  <c r="V35" i="117"/>
  <c r="AA35" i="117"/>
  <c r="Z48" i="1"/>
  <c r="S21" i="99"/>
  <c r="V21" i="99"/>
  <c r="V37" i="116"/>
  <c r="D215" i="38"/>
  <c r="D217" i="38" s="1"/>
  <c r="D212" i="38"/>
  <c r="AI48" i="1"/>
  <c r="AJ48" i="1" s="1"/>
  <c r="AK48" i="1" s="1"/>
  <c r="S38" i="120"/>
  <c r="R21" i="99"/>
  <c r="X46" i="44"/>
  <c r="Y11" i="44"/>
  <c r="Z11" i="44" s="1"/>
  <c r="AC13" i="1"/>
  <c r="AD13" i="1" s="1"/>
  <c r="W40" i="109"/>
  <c r="X40" i="109" s="1"/>
  <c r="S50" i="120"/>
  <c r="U50" i="120" s="1"/>
  <c r="W37" i="117"/>
  <c r="X37" i="117" s="1"/>
  <c r="X36" i="115"/>
  <c r="Y36" i="115" s="1"/>
  <c r="W14" i="110"/>
  <c r="X14" i="110" s="1"/>
  <c r="AE22" i="125"/>
  <c r="R16" i="99"/>
  <c r="S18" i="109"/>
  <c r="V37" i="1"/>
  <c r="AB37" i="1"/>
  <c r="T14" i="120"/>
  <c r="AB14" i="120"/>
  <c r="W14" i="120"/>
  <c r="X37" i="1"/>
  <c r="AI37" i="1"/>
  <c r="AJ37" i="1" s="1"/>
  <c r="AK37" i="1" s="1"/>
  <c r="Y37" i="1"/>
  <c r="AA14" i="116"/>
  <c r="V14" i="116"/>
  <c r="AE35" i="44"/>
  <c r="AA17" i="117"/>
  <c r="V17" i="117"/>
  <c r="AA16" i="118"/>
  <c r="V16" i="118"/>
  <c r="D83" i="28"/>
  <c r="D85" i="28" s="1"/>
  <c r="D80" i="28"/>
  <c r="Q14" i="120"/>
  <c r="S12" i="124"/>
  <c r="U35" i="44"/>
  <c r="V16" i="99"/>
  <c r="AA16" i="99"/>
  <c r="S17" i="117"/>
  <c r="AA18" i="110"/>
  <c r="V18" i="110"/>
  <c r="S16" i="118"/>
  <c r="AA19" i="91"/>
  <c r="V19" i="91"/>
  <c r="I35" i="44"/>
  <c r="J35" i="44" s="1"/>
  <c r="G19" i="91"/>
  <c r="H19" i="91" s="1"/>
  <c r="G16" i="99"/>
  <c r="G16" i="115"/>
  <c r="H16" i="115" s="1"/>
  <c r="G17" i="117"/>
  <c r="G16" i="118"/>
  <c r="G14" i="120"/>
  <c r="H14" i="120" s="1"/>
  <c r="G12" i="124"/>
  <c r="U12" i="124" s="1"/>
  <c r="W12" i="124" s="1"/>
  <c r="X12" i="124" s="1"/>
  <c r="G14" i="116"/>
  <c r="H14" i="116" s="1"/>
  <c r="G18" i="110"/>
  <c r="K37" i="1"/>
  <c r="G18" i="109"/>
  <c r="AB16" i="115"/>
  <c r="W16" i="115"/>
  <c r="V52" i="28"/>
  <c r="AA18" i="109"/>
  <c r="V18" i="109"/>
  <c r="P16" i="99"/>
  <c r="R21" i="125"/>
  <c r="V21" i="125"/>
  <c r="S12" i="115"/>
  <c r="Q17" i="120"/>
  <c r="U17" i="120" s="1"/>
  <c r="S21" i="120"/>
  <c r="H17" i="120"/>
  <c r="Q42" i="120"/>
  <c r="S42" i="120"/>
  <c r="H48" i="120"/>
  <c r="C108" i="75"/>
  <c r="C110" i="75" s="1"/>
  <c r="C105" i="75"/>
  <c r="S46" i="120"/>
  <c r="H46" i="120"/>
  <c r="S14" i="99"/>
  <c r="S51" i="117"/>
  <c r="V81" i="75"/>
  <c r="S13" i="118"/>
  <c r="AC21" i="125"/>
  <c r="M21" i="125"/>
  <c r="S41" i="120"/>
  <c r="Q41" i="120"/>
  <c r="T22" i="120"/>
  <c r="H41" i="120"/>
  <c r="M41" i="120" s="1"/>
  <c r="T12" i="44"/>
  <c r="H34" i="120"/>
  <c r="AI14" i="1"/>
  <c r="AJ14" i="1" s="1"/>
  <c r="AK14" i="1" s="1"/>
  <c r="X14" i="1"/>
  <c r="Y14" i="1"/>
  <c r="S50" i="109"/>
  <c r="P22" i="116"/>
  <c r="AB22" i="120"/>
  <c r="W22" i="120"/>
  <c r="K51" i="120"/>
  <c r="V13" i="118"/>
  <c r="AA13" i="118"/>
  <c r="V50" i="109"/>
  <c r="AA50" i="109"/>
  <c r="R50" i="109"/>
  <c r="T50" i="109" s="1"/>
  <c r="K14" i="120"/>
  <c r="S22" i="116"/>
  <c r="S21" i="125"/>
  <c r="U12" i="44"/>
  <c r="V14" i="99"/>
  <c r="AA14" i="99"/>
  <c r="W12" i="115"/>
  <c r="AB12" i="115"/>
  <c r="AA13" i="110"/>
  <c r="V13" i="110"/>
  <c r="K28" i="120"/>
  <c r="T12" i="115"/>
  <c r="X12" i="44"/>
  <c r="AA22" i="116"/>
  <c r="V22" i="116"/>
  <c r="AE12" i="44"/>
  <c r="V14" i="1"/>
  <c r="AB14" i="1"/>
  <c r="D108" i="75"/>
  <c r="D110" i="75" s="1"/>
  <c r="E103" i="75"/>
  <c r="S13" i="110"/>
  <c r="AA51" i="117"/>
  <c r="V51" i="117"/>
  <c r="R31" i="117"/>
  <c r="V46" i="35"/>
  <c r="Q51" i="120"/>
  <c r="U51" i="120" s="1"/>
  <c r="R45" i="110"/>
  <c r="K40" i="120"/>
  <c r="Q15" i="120"/>
  <c r="U15" i="120" s="1"/>
  <c r="X42" i="44"/>
  <c r="S40" i="120"/>
  <c r="K48" i="120"/>
  <c r="D77" i="35"/>
  <c r="H35" i="120"/>
  <c r="K35" i="120"/>
  <c r="S14" i="120"/>
  <c r="V27" i="126"/>
  <c r="AE42" i="44"/>
  <c r="H38" i="120"/>
  <c r="C80" i="35"/>
  <c r="C82" i="35" s="1"/>
  <c r="C77" i="35"/>
  <c r="H40" i="120"/>
  <c r="AC27" i="126"/>
  <c r="M27" i="126"/>
  <c r="K16" i="120"/>
  <c r="S48" i="120"/>
  <c r="H16" i="120"/>
  <c r="K17" i="120"/>
  <c r="H20" i="120"/>
  <c r="Q20" i="120"/>
  <c r="U20" i="120" s="1"/>
  <c r="K24" i="120"/>
  <c r="Q40" i="120"/>
  <c r="Q33" i="120"/>
  <c r="U33" i="120" s="1"/>
  <c r="H31" i="120"/>
  <c r="H33" i="120"/>
  <c r="S23" i="120"/>
  <c r="U23" i="120" s="1"/>
  <c r="K31" i="120"/>
  <c r="S45" i="120"/>
  <c r="K33" i="120"/>
  <c r="H23" i="120"/>
  <c r="Q31" i="120"/>
  <c r="U31" i="120" s="1"/>
  <c r="Q43" i="120"/>
  <c r="K23" i="120"/>
  <c r="H37" i="120"/>
  <c r="K43" i="120"/>
  <c r="Q21" i="120"/>
  <c r="H21" i="120"/>
  <c r="M21" i="120" s="1"/>
  <c r="H12" i="120"/>
  <c r="M12" i="120" s="1"/>
  <c r="Q16" i="120"/>
  <c r="U16" i="120" s="1"/>
  <c r="K20" i="120"/>
  <c r="Q12" i="120"/>
  <c r="M41" i="99"/>
  <c r="H52" i="120"/>
  <c r="Q38" i="120"/>
  <c r="H42" i="120"/>
  <c r="M42" i="120" s="1"/>
  <c r="H24" i="120"/>
  <c r="S27" i="120"/>
  <c r="Q52" i="120"/>
  <c r="S52" i="120"/>
  <c r="Q45" i="120"/>
  <c r="Q13" i="120"/>
  <c r="S29" i="120"/>
  <c r="K50" i="120"/>
  <c r="Q47" i="120"/>
  <c r="Q22" i="120"/>
  <c r="U22" i="120" s="1"/>
  <c r="H49" i="120"/>
  <c r="AB40" i="120"/>
  <c r="W40" i="120"/>
  <c r="T40" i="120"/>
  <c r="AA45" i="110"/>
  <c r="V45" i="110"/>
  <c r="S45" i="110"/>
  <c r="H22" i="126"/>
  <c r="K47" i="120"/>
  <c r="P17" i="126"/>
  <c r="V44" i="99"/>
  <c r="AA44" i="99"/>
  <c r="S44" i="99"/>
  <c r="T42" i="115"/>
  <c r="AB42" i="115"/>
  <c r="W42" i="115"/>
  <c r="AA31" i="117"/>
  <c r="V31" i="117"/>
  <c r="S31" i="117"/>
  <c r="S27" i="126"/>
  <c r="U42" i="44"/>
  <c r="K49" i="120"/>
  <c r="H42" i="118"/>
  <c r="H42" i="115"/>
  <c r="Y44" i="1"/>
  <c r="V44" i="1"/>
  <c r="Z44" i="1" s="1"/>
  <c r="AB44" i="1"/>
  <c r="AI44" i="1"/>
  <c r="AJ44" i="1" s="1"/>
  <c r="AK44" i="1" s="1"/>
  <c r="K15" i="120"/>
  <c r="Q19" i="120"/>
  <c r="H40" i="116"/>
  <c r="AA32" i="109"/>
  <c r="V32" i="109"/>
  <c r="S32" i="109"/>
  <c r="S40" i="116"/>
  <c r="V40" i="116"/>
  <c r="AA40" i="116"/>
  <c r="H15" i="120"/>
  <c r="S13" i="120"/>
  <c r="S42" i="118"/>
  <c r="V42" i="118"/>
  <c r="AA42" i="118"/>
  <c r="AD31" i="44"/>
  <c r="J37" i="44"/>
  <c r="T43" i="44"/>
  <c r="R25" i="44"/>
  <c r="AE16" i="44"/>
  <c r="R32" i="44"/>
  <c r="T16" i="44"/>
  <c r="AD14" i="44"/>
  <c r="T17" i="44"/>
  <c r="X17" i="44"/>
  <c r="Y14" i="44"/>
  <c r="Z14" i="44" s="1"/>
  <c r="R23" i="44"/>
  <c r="AH28" i="44"/>
  <c r="AH16" i="44"/>
  <c r="M38" i="44"/>
  <c r="V45" i="115"/>
  <c r="H43" i="117"/>
  <c r="K37" i="120"/>
  <c r="S30" i="120"/>
  <c r="Q37" i="120"/>
  <c r="Q25" i="120"/>
  <c r="Q30" i="120"/>
  <c r="K25" i="120"/>
  <c r="M25" i="120" s="1"/>
  <c r="H30" i="120"/>
  <c r="M30" i="120" s="1"/>
  <c r="S25" i="120"/>
  <c r="K22" i="120"/>
  <c r="S36" i="120"/>
  <c r="Q36" i="120"/>
  <c r="H44" i="120"/>
  <c r="E54" i="120"/>
  <c r="Q44" i="120"/>
  <c r="U44" i="120" s="1"/>
  <c r="H22" i="120"/>
  <c r="Q35" i="120"/>
  <c r="U35" i="120" s="1"/>
  <c r="K34" i="120"/>
  <c r="H45" i="120"/>
  <c r="M45" i="120" s="1"/>
  <c r="Q49" i="120"/>
  <c r="U49" i="120" s="1"/>
  <c r="H19" i="120"/>
  <c r="H10" i="124"/>
  <c r="V49" i="20"/>
  <c r="AI24" i="1"/>
  <c r="AJ24" i="1" s="1"/>
  <c r="AK24" i="1" s="1"/>
  <c r="S20" i="99"/>
  <c r="V60" i="14"/>
  <c r="S38" i="109"/>
  <c r="Q28" i="120"/>
  <c r="U28" i="120" s="1"/>
  <c r="V28" i="116"/>
  <c r="AA28" i="116"/>
  <c r="U22" i="44"/>
  <c r="S14" i="125"/>
  <c r="AB28" i="120"/>
  <c r="W28" i="120"/>
  <c r="AA20" i="99"/>
  <c r="V20" i="99"/>
  <c r="AB24" i="1"/>
  <c r="V24" i="1"/>
  <c r="Z24" i="1" s="1"/>
  <c r="AA24" i="117"/>
  <c r="V24" i="117"/>
  <c r="AA35" i="118"/>
  <c r="V35" i="118"/>
  <c r="AA20" i="110"/>
  <c r="V20" i="110"/>
  <c r="X22" i="44"/>
  <c r="AA38" i="109"/>
  <c r="V38" i="109"/>
  <c r="S20" i="110"/>
  <c r="G24" i="117"/>
  <c r="G20" i="99"/>
  <c r="K24" i="1"/>
  <c r="G28" i="120"/>
  <c r="G28" i="116"/>
  <c r="G35" i="115"/>
  <c r="H35" i="115" s="1"/>
  <c r="I22" i="44"/>
  <c r="W22" i="44" s="1"/>
  <c r="G38" i="109"/>
  <c r="G20" i="110"/>
  <c r="H20" i="110" s="1"/>
  <c r="M20" i="110" s="1"/>
  <c r="G35" i="118"/>
  <c r="G14" i="125"/>
  <c r="AB35" i="115"/>
  <c r="W35" i="115"/>
  <c r="R18" i="116"/>
  <c r="O15" i="99"/>
  <c r="Q38" i="44"/>
  <c r="R38" i="44" s="1"/>
  <c r="O17" i="110"/>
  <c r="R52" i="31"/>
  <c r="O16" i="109"/>
  <c r="O18" i="116"/>
  <c r="P18" i="120"/>
  <c r="O15" i="117"/>
  <c r="P15" i="117" s="1"/>
  <c r="T15" i="117" s="1"/>
  <c r="U40" i="1"/>
  <c r="O25" i="118"/>
  <c r="P24" i="115"/>
  <c r="O21" i="126"/>
  <c r="V21" i="126" s="1"/>
  <c r="K18" i="120"/>
  <c r="C79" i="31"/>
  <c r="C81" i="31" s="1"/>
  <c r="C76" i="31"/>
  <c r="G24" i="115"/>
  <c r="H24" i="115" s="1"/>
  <c r="I38" i="44"/>
  <c r="W38" i="44" s="1"/>
  <c r="G15" i="117"/>
  <c r="G25" i="118"/>
  <c r="H25" i="118" s="1"/>
  <c r="G18" i="120"/>
  <c r="G16" i="109"/>
  <c r="G17" i="110"/>
  <c r="G15" i="99"/>
  <c r="K40" i="1"/>
  <c r="G21" i="126"/>
  <c r="U21" i="126" s="1"/>
  <c r="G18" i="116"/>
  <c r="D76" i="31"/>
  <c r="D79" i="31"/>
  <c r="D81" i="31" s="1"/>
  <c r="M21" i="126"/>
  <c r="AC21" i="126"/>
  <c r="R17" i="110"/>
  <c r="AE38" i="44"/>
  <c r="H29" i="126"/>
  <c r="H16" i="126"/>
  <c r="R16" i="126"/>
  <c r="R22" i="126"/>
  <c r="K17" i="126"/>
  <c r="V243" i="40"/>
  <c r="K32" i="110"/>
  <c r="AH48" i="44"/>
  <c r="AC18" i="126"/>
  <c r="K52" i="120"/>
  <c r="C269" i="40"/>
  <c r="S52" i="116"/>
  <c r="P52" i="116"/>
  <c r="P52" i="118"/>
  <c r="X48" i="44"/>
  <c r="R12" i="126"/>
  <c r="R48" i="44"/>
  <c r="S41" i="109"/>
  <c r="R38" i="117"/>
  <c r="T52" i="115"/>
  <c r="AA32" i="110"/>
  <c r="V32" i="110"/>
  <c r="AA52" i="118"/>
  <c r="V52" i="118"/>
  <c r="AB50" i="1"/>
  <c r="V50" i="1"/>
  <c r="H52" i="115"/>
  <c r="W52" i="115"/>
  <c r="AB52" i="115"/>
  <c r="AI50" i="1"/>
  <c r="AJ50" i="1" s="1"/>
  <c r="AK50" i="1" s="1"/>
  <c r="Y50" i="1"/>
  <c r="X50" i="1"/>
  <c r="V38" i="117"/>
  <c r="AA38" i="117"/>
  <c r="S52" i="118"/>
  <c r="S18" i="126"/>
  <c r="U48" i="44"/>
  <c r="AB52" i="120"/>
  <c r="W52" i="120"/>
  <c r="T52" i="120"/>
  <c r="H28" i="126"/>
  <c r="AA52" i="116"/>
  <c r="V52" i="116"/>
  <c r="R23" i="99"/>
  <c r="S23" i="99"/>
  <c r="AA41" i="109"/>
  <c r="V41" i="109"/>
  <c r="D272" i="40"/>
  <c r="D274" i="40" s="1"/>
  <c r="D269" i="40"/>
  <c r="P23" i="99"/>
  <c r="AA23" i="99"/>
  <c r="V23" i="99"/>
  <c r="S32" i="110"/>
  <c r="S38" i="117"/>
  <c r="V18" i="126"/>
  <c r="AE48" i="44"/>
  <c r="V41" i="117"/>
  <c r="S41" i="117"/>
  <c r="AA41" i="117"/>
  <c r="K19" i="115"/>
  <c r="V20" i="91"/>
  <c r="AA20" i="91"/>
  <c r="S20" i="91"/>
  <c r="S19" i="125"/>
  <c r="U37" i="44"/>
  <c r="K31" i="116"/>
  <c r="X37" i="44"/>
  <c r="AD37" i="44"/>
  <c r="AA51" i="99"/>
  <c r="V51" i="99"/>
  <c r="S51" i="99"/>
  <c r="P51" i="99"/>
  <c r="T51" i="99" s="1"/>
  <c r="R12" i="91"/>
  <c r="V39" i="1"/>
  <c r="Z39" i="1" s="1"/>
  <c r="AI39" i="1"/>
  <c r="AJ39" i="1" s="1"/>
  <c r="AK39" i="1" s="1"/>
  <c r="AB39" i="1"/>
  <c r="Y39" i="1"/>
  <c r="T31" i="120"/>
  <c r="AB31" i="120"/>
  <c r="W31" i="120"/>
  <c r="V31" i="116"/>
  <c r="S31" i="116"/>
  <c r="AA31" i="116"/>
  <c r="AA33" i="109"/>
  <c r="V33" i="109"/>
  <c r="S33" i="109"/>
  <c r="AA52" i="110"/>
  <c r="V52" i="110"/>
  <c r="S52" i="110"/>
  <c r="AB19" i="115"/>
  <c r="W19" i="115"/>
  <c r="T19" i="115"/>
  <c r="AA20" i="118"/>
  <c r="V20" i="118"/>
  <c r="S20" i="118"/>
  <c r="R15" i="91"/>
  <c r="H15" i="91"/>
  <c r="M15" i="91" s="1"/>
  <c r="AF18" i="125"/>
  <c r="AG18" i="125" s="1"/>
  <c r="AE18" i="125"/>
  <c r="K18" i="117"/>
  <c r="K19" i="116"/>
  <c r="Q19" i="116"/>
  <c r="R19" i="116" s="1"/>
  <c r="Q26" i="118"/>
  <c r="Q19" i="109"/>
  <c r="D71" i="34"/>
  <c r="R19" i="120"/>
  <c r="W43" i="1"/>
  <c r="Q18" i="117"/>
  <c r="R18" i="117" s="1"/>
  <c r="Q15" i="124"/>
  <c r="Q36" i="110"/>
  <c r="R26" i="115"/>
  <c r="Q26" i="99"/>
  <c r="R43" i="34"/>
  <c r="R34" i="118"/>
  <c r="K15" i="126"/>
  <c r="H15" i="126"/>
  <c r="R27" i="126"/>
  <c r="K27" i="126"/>
  <c r="P27" i="126"/>
  <c r="P28" i="126"/>
  <c r="R28" i="126"/>
  <c r="D89" i="100"/>
  <c r="D91" i="100" s="1"/>
  <c r="D86" i="100"/>
  <c r="P18" i="126"/>
  <c r="K18" i="126"/>
  <c r="R18" i="126"/>
  <c r="AE43" i="44"/>
  <c r="S34" i="115"/>
  <c r="K30" i="126"/>
  <c r="R30" i="126"/>
  <c r="P30" i="126"/>
  <c r="K21" i="126"/>
  <c r="R21" i="126"/>
  <c r="C86" i="100"/>
  <c r="C89" i="100"/>
  <c r="C91" i="100" s="1"/>
  <c r="H13" i="126"/>
  <c r="R13" i="126"/>
  <c r="K13" i="126"/>
  <c r="X45" i="1"/>
  <c r="R10" i="126"/>
  <c r="E33" i="126"/>
  <c r="R29" i="126"/>
  <c r="P29" i="126"/>
  <c r="O10" i="126"/>
  <c r="O31" i="109"/>
  <c r="R55" i="100"/>
  <c r="Q43" i="44"/>
  <c r="R43" i="44" s="1"/>
  <c r="U45" i="1"/>
  <c r="O26" i="116"/>
  <c r="P26" i="116" s="1"/>
  <c r="T26" i="116" s="1"/>
  <c r="O25" i="117"/>
  <c r="O34" i="118"/>
  <c r="P34" i="118" s="1"/>
  <c r="P34" i="115"/>
  <c r="T34" i="115" s="1"/>
  <c r="P26" i="120"/>
  <c r="T26" i="120" s="1"/>
  <c r="O42" i="110"/>
  <c r="P42" i="110" s="1"/>
  <c r="R24" i="126"/>
  <c r="P24" i="126"/>
  <c r="H24" i="126"/>
  <c r="K24" i="126"/>
  <c r="AC10" i="126"/>
  <c r="M10" i="126"/>
  <c r="K10" i="126"/>
  <c r="R42" i="110"/>
  <c r="V55" i="100"/>
  <c r="P31" i="126"/>
  <c r="R31" i="126"/>
  <c r="K31" i="126"/>
  <c r="K20" i="126"/>
  <c r="R20" i="126"/>
  <c r="P20" i="126"/>
  <c r="H20" i="126"/>
  <c r="G10" i="126"/>
  <c r="G34" i="118"/>
  <c r="G25" i="117"/>
  <c r="H25" i="117" s="1"/>
  <c r="G34" i="115"/>
  <c r="G42" i="110"/>
  <c r="H42" i="110" s="1"/>
  <c r="K45" i="1"/>
  <c r="G26" i="116"/>
  <c r="G26" i="120"/>
  <c r="G31" i="109"/>
  <c r="I43" i="44"/>
  <c r="W43" i="44" s="1"/>
  <c r="K14" i="126"/>
  <c r="R14" i="126"/>
  <c r="K19" i="126"/>
  <c r="R19" i="126"/>
  <c r="R31" i="109"/>
  <c r="S26" i="120"/>
  <c r="D56" i="92"/>
  <c r="R41" i="118"/>
  <c r="H44" i="110"/>
  <c r="P38" i="116"/>
  <c r="AB36" i="120"/>
  <c r="W36" i="120"/>
  <c r="AB33" i="115"/>
  <c r="W33" i="115"/>
  <c r="AB25" i="1"/>
  <c r="V25" i="1"/>
  <c r="Z25" i="1" s="1"/>
  <c r="AA24" i="99"/>
  <c r="V24" i="99"/>
  <c r="P24" i="99"/>
  <c r="AI25" i="1"/>
  <c r="AJ25" i="1" s="1"/>
  <c r="AK25" i="1" s="1"/>
  <c r="Y25" i="1"/>
  <c r="AA30" i="110"/>
  <c r="V30" i="110"/>
  <c r="T36" i="120"/>
  <c r="S13" i="124"/>
  <c r="U23" i="44"/>
  <c r="V33" i="117"/>
  <c r="AA33" i="117"/>
  <c r="T33" i="115"/>
  <c r="V36" i="116"/>
  <c r="AA36" i="116"/>
  <c r="AA33" i="118"/>
  <c r="V33" i="118"/>
  <c r="AA28" i="109"/>
  <c r="V28" i="109"/>
  <c r="G36" i="116"/>
  <c r="G30" i="110"/>
  <c r="K25" i="1"/>
  <c r="I23" i="44"/>
  <c r="J23" i="44" s="1"/>
  <c r="G36" i="120"/>
  <c r="G33" i="117"/>
  <c r="H33" i="117" s="1"/>
  <c r="G24" i="99"/>
  <c r="G33" i="118"/>
  <c r="G13" i="124"/>
  <c r="U13" i="124" s="1"/>
  <c r="W13" i="124" s="1"/>
  <c r="X13" i="124" s="1"/>
  <c r="G33" i="115"/>
  <c r="G28" i="109"/>
  <c r="H12" i="91"/>
  <c r="M12" i="91" s="1"/>
  <c r="O21" i="109"/>
  <c r="O34" i="116"/>
  <c r="P34" i="116" s="1"/>
  <c r="T34" i="116" s="1"/>
  <c r="P28" i="115"/>
  <c r="Q28" i="115" s="1"/>
  <c r="U28" i="115" s="1"/>
  <c r="O12" i="91"/>
  <c r="R27" i="26"/>
  <c r="O37" i="99"/>
  <c r="Q33" i="44"/>
  <c r="R33" i="44" s="1"/>
  <c r="P34" i="120"/>
  <c r="O28" i="118"/>
  <c r="O21" i="117"/>
  <c r="O15" i="126"/>
  <c r="U35" i="1"/>
  <c r="O27" i="110"/>
  <c r="P27" i="110" s="1"/>
  <c r="T27" i="110" s="1"/>
  <c r="R37" i="118"/>
  <c r="O29" i="116"/>
  <c r="AA29" i="116" s="1"/>
  <c r="P29" i="120"/>
  <c r="Q29" i="120" s="1"/>
  <c r="O37" i="118"/>
  <c r="S37" i="118"/>
  <c r="O27" i="99"/>
  <c r="P27" i="99" s="1"/>
  <c r="Q16" i="44"/>
  <c r="X16" i="44" s="1"/>
  <c r="P37" i="115"/>
  <c r="W37" i="115" s="1"/>
  <c r="U18" i="1"/>
  <c r="V18" i="1" s="1"/>
  <c r="O39" i="117"/>
  <c r="S39" i="117" s="1"/>
  <c r="O26" i="126"/>
  <c r="V26" i="126" s="1"/>
  <c r="S45" i="109"/>
  <c r="AA24" i="110"/>
  <c r="V24" i="110"/>
  <c r="H26" i="116"/>
  <c r="AA45" i="109"/>
  <c r="V45" i="109"/>
  <c r="R45" i="109"/>
  <c r="T45" i="109" s="1"/>
  <c r="D98" i="8"/>
  <c r="D100" i="8" s="1"/>
  <c r="D95" i="8"/>
  <c r="W29" i="120"/>
  <c r="AB29" i="120"/>
  <c r="AA27" i="99"/>
  <c r="R27" i="99"/>
  <c r="AA37" i="118"/>
  <c r="V37" i="118"/>
  <c r="T26" i="126"/>
  <c r="R26" i="126"/>
  <c r="S24" i="110"/>
  <c r="AB18" i="1"/>
  <c r="X18" i="1"/>
  <c r="U16" i="44"/>
  <c r="S26" i="126"/>
  <c r="P26" i="126"/>
  <c r="AH17" i="44"/>
  <c r="AA47" i="118"/>
  <c r="V47" i="118"/>
  <c r="V19" i="1"/>
  <c r="AB19" i="1"/>
  <c r="T23" i="126"/>
  <c r="R23" i="126"/>
  <c r="AA43" i="110"/>
  <c r="V43" i="110"/>
  <c r="S43" i="110"/>
  <c r="U17" i="44"/>
  <c r="S23" i="126"/>
  <c r="S47" i="118"/>
  <c r="R42" i="99"/>
  <c r="S42" i="99"/>
  <c r="AA46" i="117"/>
  <c r="V46" i="117"/>
  <c r="C89" i="9"/>
  <c r="C91" i="9" s="1"/>
  <c r="C86" i="9"/>
  <c r="S46" i="117"/>
  <c r="AA47" i="116"/>
  <c r="V47" i="116"/>
  <c r="AE17" i="44"/>
  <c r="P42" i="99"/>
  <c r="AA42" i="99"/>
  <c r="V42" i="99"/>
  <c r="D89" i="9"/>
  <c r="D91" i="9" s="1"/>
  <c r="D86" i="9"/>
  <c r="W47" i="115"/>
  <c r="AB47" i="115"/>
  <c r="X19" i="1"/>
  <c r="AI19" i="1"/>
  <c r="AJ19" i="1" s="1"/>
  <c r="AK19" i="1" s="1"/>
  <c r="Y19" i="1"/>
  <c r="AA47" i="109"/>
  <c r="V47" i="109"/>
  <c r="S47" i="116"/>
  <c r="AB47" i="120"/>
  <c r="W47" i="120"/>
  <c r="M23" i="126"/>
  <c r="K23" i="126"/>
  <c r="AC23" i="126"/>
  <c r="V58" i="9"/>
  <c r="V23" i="126"/>
  <c r="P23" i="126"/>
  <c r="G47" i="118"/>
  <c r="G47" i="120"/>
  <c r="G43" i="110"/>
  <c r="H43" i="110" s="1"/>
  <c r="G46" i="117"/>
  <c r="G47" i="109"/>
  <c r="G42" i="99"/>
  <c r="G47" i="115"/>
  <c r="H47" i="115" s="1"/>
  <c r="I17" i="44"/>
  <c r="J17" i="44" s="1"/>
  <c r="G47" i="116"/>
  <c r="G23" i="126"/>
  <c r="K19" i="1"/>
  <c r="R44" i="44"/>
  <c r="J42" i="44"/>
  <c r="W39" i="44"/>
  <c r="Y39" i="44" s="1"/>
  <c r="Z39" i="44" s="1"/>
  <c r="X25" i="44"/>
  <c r="K36" i="117"/>
  <c r="V46" i="17"/>
  <c r="AF17" i="125"/>
  <c r="AG17" i="125" s="1"/>
  <c r="Q43" i="115"/>
  <c r="D55" i="92"/>
  <c r="D64" i="92"/>
  <c r="D57" i="92"/>
  <c r="D51" i="92"/>
  <c r="D50" i="92"/>
  <c r="D54" i="92"/>
  <c r="D52" i="92"/>
  <c r="D63" i="92"/>
  <c r="D62" i="92"/>
  <c r="R43" i="118"/>
  <c r="V36" i="99"/>
  <c r="S40" i="110"/>
  <c r="V40" i="110"/>
  <c r="T43" i="120"/>
  <c r="W43" i="120"/>
  <c r="C74" i="17"/>
  <c r="C76" i="17" s="1"/>
  <c r="C71" i="17"/>
  <c r="T43" i="115"/>
  <c r="W43" i="115"/>
  <c r="S43" i="118"/>
  <c r="V43" i="118"/>
  <c r="M17" i="125"/>
  <c r="AC17" i="125"/>
  <c r="S42" i="109"/>
  <c r="V42" i="109"/>
  <c r="R40" i="110"/>
  <c r="S43" i="116"/>
  <c r="V43" i="116"/>
  <c r="T17" i="125"/>
  <c r="V17" i="125"/>
  <c r="V36" i="117"/>
  <c r="G43" i="118"/>
  <c r="H43" i="118" s="1"/>
  <c r="G43" i="116"/>
  <c r="H43" i="116" s="1"/>
  <c r="I25" i="44"/>
  <c r="J25" i="44" s="1"/>
  <c r="G17" i="125"/>
  <c r="G40" i="110"/>
  <c r="G36" i="99"/>
  <c r="G43" i="115"/>
  <c r="K27" i="1"/>
  <c r="G42" i="109"/>
  <c r="G36" i="117"/>
  <c r="H36" i="117" s="1"/>
  <c r="G43" i="120"/>
  <c r="Y27" i="1"/>
  <c r="X27" i="1"/>
  <c r="Z27" i="1" s="1"/>
  <c r="AI27" i="1"/>
  <c r="AJ27" i="1" s="1"/>
  <c r="AK27" i="1" s="1"/>
  <c r="AE25" i="44"/>
  <c r="R36" i="99"/>
  <c r="S36" i="99"/>
  <c r="D74" i="17"/>
  <c r="D76" i="17" s="1"/>
  <c r="D71" i="17"/>
  <c r="E69" i="17"/>
  <c r="K42" i="117"/>
  <c r="Y31" i="44"/>
  <c r="Z31" i="44" s="1"/>
  <c r="AA50" i="99"/>
  <c r="V50" i="99"/>
  <c r="W50" i="99" s="1"/>
  <c r="X50" i="99" s="1"/>
  <c r="S50" i="99"/>
  <c r="P50" i="99"/>
  <c r="W41" i="120"/>
  <c r="X41" i="120" s="1"/>
  <c r="Y41" i="120" s="1"/>
  <c r="AB41" i="120"/>
  <c r="T41" i="120"/>
  <c r="AA52" i="117"/>
  <c r="V52" i="117"/>
  <c r="W52" i="117" s="1"/>
  <c r="X52" i="117" s="1"/>
  <c r="S52" i="117"/>
  <c r="V33" i="1"/>
  <c r="Z33" i="1" s="1"/>
  <c r="AB33" i="1"/>
  <c r="AC33" i="1" s="1"/>
  <c r="AD33" i="1" s="1"/>
  <c r="V14" i="126"/>
  <c r="W14" i="126" s="1"/>
  <c r="X14" i="126" s="1"/>
  <c r="P14" i="126"/>
  <c r="AA29" i="118"/>
  <c r="V29" i="118"/>
  <c r="W29" i="118" s="1"/>
  <c r="X29" i="118" s="1"/>
  <c r="U31" i="44"/>
  <c r="S14" i="126"/>
  <c r="P20" i="91"/>
  <c r="AA16" i="91"/>
  <c r="V16" i="91"/>
  <c r="W16" i="91" s="1"/>
  <c r="X16" i="91" s="1"/>
  <c r="S16" i="91"/>
  <c r="AA41" i="116"/>
  <c r="V41" i="116"/>
  <c r="W41" i="116" s="1"/>
  <c r="X41" i="116" s="1"/>
  <c r="S41" i="116"/>
  <c r="S44" i="109"/>
  <c r="V44" i="109"/>
  <c r="W44" i="109" s="1"/>
  <c r="X44" i="109" s="1"/>
  <c r="AA44" i="109"/>
  <c r="AA49" i="110"/>
  <c r="V49" i="110"/>
  <c r="W49" i="110" s="1"/>
  <c r="X49" i="110" s="1"/>
  <c r="S49" i="110"/>
  <c r="T29" i="115"/>
  <c r="W29" i="115"/>
  <c r="X29" i="115" s="1"/>
  <c r="Y29" i="115" s="1"/>
  <c r="AB29" i="115"/>
  <c r="Y33" i="1"/>
  <c r="AI33" i="1"/>
  <c r="AJ33" i="1" s="1"/>
  <c r="AK33" i="1" s="1"/>
  <c r="S29" i="118"/>
  <c r="W32" i="118"/>
  <c r="X32" i="118" s="1"/>
  <c r="V31" i="1"/>
  <c r="Z31" i="1" s="1"/>
  <c r="W47" i="110"/>
  <c r="X47" i="110" s="1"/>
  <c r="S48" i="99"/>
  <c r="X32" i="115"/>
  <c r="Y32" i="115" s="1"/>
  <c r="W32" i="120"/>
  <c r="X32" i="120" s="1"/>
  <c r="Y32" i="120" s="1"/>
  <c r="AB32" i="120"/>
  <c r="V32" i="116"/>
  <c r="W32" i="116" s="1"/>
  <c r="X32" i="116" s="1"/>
  <c r="AA32" i="116"/>
  <c r="P48" i="99"/>
  <c r="P32" i="116"/>
  <c r="T32" i="116" s="1"/>
  <c r="M18" i="91"/>
  <c r="P22" i="126"/>
  <c r="V48" i="99"/>
  <c r="W48" i="99" s="1"/>
  <c r="X48" i="99" s="1"/>
  <c r="R20" i="91"/>
  <c r="H51" i="120"/>
  <c r="R22" i="1"/>
  <c r="AD20" i="44"/>
  <c r="Y20" i="44"/>
  <c r="Z20" i="44" s="1"/>
  <c r="AB45" i="115"/>
  <c r="W45" i="115"/>
  <c r="T45" i="115"/>
  <c r="V16" i="126"/>
  <c r="W16" i="126" s="1"/>
  <c r="X16" i="126" s="1"/>
  <c r="P16" i="126"/>
  <c r="P41" i="110"/>
  <c r="AI22" i="1"/>
  <c r="AJ22" i="1" s="1"/>
  <c r="AK22" i="1" s="1"/>
  <c r="AB22" i="1"/>
  <c r="AC22" i="1" s="1"/>
  <c r="AD22" i="1" s="1"/>
  <c r="Y22" i="1"/>
  <c r="V22" i="1"/>
  <c r="Z22" i="1" s="1"/>
  <c r="AA43" i="117"/>
  <c r="V43" i="117"/>
  <c r="W43" i="117" s="1"/>
  <c r="X43" i="117" s="1"/>
  <c r="S43" i="117"/>
  <c r="S45" i="118"/>
  <c r="AA45" i="118"/>
  <c r="V45" i="118"/>
  <c r="W45" i="118" s="1"/>
  <c r="X45" i="118" s="1"/>
  <c r="AA51" i="116"/>
  <c r="V51" i="116"/>
  <c r="W51" i="116" s="1"/>
  <c r="X51" i="116" s="1"/>
  <c r="S51" i="116"/>
  <c r="S16" i="126"/>
  <c r="U20" i="44"/>
  <c r="V41" i="99"/>
  <c r="W41" i="99" s="1"/>
  <c r="X41" i="99" s="1"/>
  <c r="AA41" i="99"/>
  <c r="S41" i="99"/>
  <c r="P41" i="99"/>
  <c r="AA41" i="110"/>
  <c r="S41" i="110"/>
  <c r="V41" i="110"/>
  <c r="W41" i="110" s="1"/>
  <c r="X41" i="110" s="1"/>
  <c r="S34" i="109"/>
  <c r="V34" i="109"/>
  <c r="W34" i="109" s="1"/>
  <c r="X34" i="109" s="1"/>
  <c r="AA34" i="109"/>
  <c r="AB51" i="120"/>
  <c r="W51" i="120"/>
  <c r="X51" i="120" s="1"/>
  <c r="Y51" i="120" s="1"/>
  <c r="T51" i="120"/>
  <c r="M25" i="99"/>
  <c r="P35" i="116"/>
  <c r="AD24" i="44"/>
  <c r="Z15" i="1"/>
  <c r="Y24" i="44"/>
  <c r="Z24" i="44" s="1"/>
  <c r="H16" i="116"/>
  <c r="K16" i="116"/>
  <c r="P16" i="116"/>
  <c r="V33" i="110"/>
  <c r="AA33" i="110"/>
  <c r="S33" i="110"/>
  <c r="V33" i="116"/>
  <c r="W33" i="116" s="1"/>
  <c r="X33" i="116" s="1"/>
  <c r="AA33" i="116"/>
  <c r="S33" i="116"/>
  <c r="AB39" i="115"/>
  <c r="W39" i="115"/>
  <c r="X39" i="115" s="1"/>
  <c r="Y39" i="115" s="1"/>
  <c r="T39" i="115"/>
  <c r="AB33" i="120"/>
  <c r="W33" i="120"/>
  <c r="X33" i="120" s="1"/>
  <c r="Y33" i="120" s="1"/>
  <c r="T33" i="120"/>
  <c r="V26" i="1"/>
  <c r="Z26" i="1" s="1"/>
  <c r="AI26" i="1"/>
  <c r="AJ26" i="1" s="1"/>
  <c r="AK26" i="1" s="1"/>
  <c r="AB26" i="1"/>
  <c r="AC26" i="1" s="1"/>
  <c r="AD26" i="1" s="1"/>
  <c r="Y26" i="1"/>
  <c r="W33" i="110"/>
  <c r="X33" i="110" s="1"/>
  <c r="AA39" i="118"/>
  <c r="V39" i="118"/>
  <c r="W39" i="118" s="1"/>
  <c r="X39" i="118" s="1"/>
  <c r="S39" i="118"/>
  <c r="U24" i="44"/>
  <c r="S15" i="125"/>
  <c r="V49" i="109"/>
  <c r="W49" i="109" s="1"/>
  <c r="X49" i="109" s="1"/>
  <c r="AA49" i="109"/>
  <c r="S49" i="109"/>
  <c r="S48" i="117"/>
  <c r="AA48" i="117"/>
  <c r="V48" i="117"/>
  <c r="W48" i="117" s="1"/>
  <c r="X48" i="117" s="1"/>
  <c r="P30" i="99"/>
  <c r="T30" i="99" s="1"/>
  <c r="AA30" i="99"/>
  <c r="V30" i="99"/>
  <c r="W30" i="99" s="1"/>
  <c r="X30" i="99" s="1"/>
  <c r="S30" i="99"/>
  <c r="P42" i="116"/>
  <c r="Y46" i="1"/>
  <c r="AA31" i="99"/>
  <c r="V31" i="99"/>
  <c r="W31" i="99" s="1"/>
  <c r="X31" i="99" s="1"/>
  <c r="P31" i="99"/>
  <c r="T31" i="99" s="1"/>
  <c r="AA35" i="110"/>
  <c r="V35" i="110"/>
  <c r="W35" i="110" s="1"/>
  <c r="X35" i="110" s="1"/>
  <c r="AB42" i="120"/>
  <c r="W42" i="120"/>
  <c r="X42" i="120" s="1"/>
  <c r="Y42" i="120" s="1"/>
  <c r="AD44" i="44"/>
  <c r="X44" i="44"/>
  <c r="Y44" i="44" s="1"/>
  <c r="Z44" i="44" s="1"/>
  <c r="W48" i="115"/>
  <c r="X48" i="115" s="1"/>
  <c r="Y48" i="115" s="1"/>
  <c r="AB48" i="115"/>
  <c r="U44" i="44"/>
  <c r="S13" i="126"/>
  <c r="AA48" i="118"/>
  <c r="V48" i="118"/>
  <c r="W48" i="118" s="1"/>
  <c r="X48" i="118" s="1"/>
  <c r="AA47" i="117"/>
  <c r="V47" i="117"/>
  <c r="W47" i="117" s="1"/>
  <c r="X47" i="117" s="1"/>
  <c r="T42" i="120"/>
  <c r="V13" i="126"/>
  <c r="W13" i="126" s="1"/>
  <c r="X13" i="126" s="1"/>
  <c r="P13" i="126"/>
  <c r="S35" i="110"/>
  <c r="AA51" i="109"/>
  <c r="V51" i="109"/>
  <c r="W51" i="109" s="1"/>
  <c r="X51" i="109" s="1"/>
  <c r="S47" i="117"/>
  <c r="S31" i="99"/>
  <c r="AA42" i="116"/>
  <c r="V42" i="116"/>
  <c r="W42" i="116" s="1"/>
  <c r="X42" i="116" s="1"/>
  <c r="S42" i="116"/>
  <c r="AB46" i="1"/>
  <c r="AC46" i="1" s="1"/>
  <c r="AD46" i="1" s="1"/>
  <c r="V46" i="1"/>
  <c r="Z46" i="1" s="1"/>
  <c r="S51" i="109"/>
  <c r="S52" i="109"/>
  <c r="V52" i="109"/>
  <c r="W52" i="109" s="1"/>
  <c r="X52" i="109" s="1"/>
  <c r="V21" i="116"/>
  <c r="W21" i="116" s="1"/>
  <c r="X21" i="116" s="1"/>
  <c r="V13" i="115"/>
  <c r="U50" i="117"/>
  <c r="W50" i="117" s="1"/>
  <c r="X50" i="117" s="1"/>
  <c r="K50" i="117"/>
  <c r="L21" i="110"/>
  <c r="H42" i="117"/>
  <c r="Q13" i="115"/>
  <c r="K37" i="117"/>
  <c r="S50" i="117"/>
  <c r="P27" i="116"/>
  <c r="S48" i="115"/>
  <c r="R37" i="117"/>
  <c r="T37" i="117" s="1"/>
  <c r="H37" i="117"/>
  <c r="S14" i="118"/>
  <c r="T13" i="115"/>
  <c r="W13" i="115"/>
  <c r="X13" i="115" s="1"/>
  <c r="Y13" i="115" s="1"/>
  <c r="V14" i="118"/>
  <c r="W14" i="118" s="1"/>
  <c r="X14" i="118" s="1"/>
  <c r="W21" i="120"/>
  <c r="X21" i="120" s="1"/>
  <c r="Y21" i="120" s="1"/>
  <c r="S21" i="116"/>
  <c r="H48" i="116"/>
  <c r="R21" i="116"/>
  <c r="S19" i="99"/>
  <c r="V19" i="99"/>
  <c r="W19" i="99" s="1"/>
  <c r="X19" i="99" s="1"/>
  <c r="AE13" i="44"/>
  <c r="Y15" i="1"/>
  <c r="T13" i="44"/>
  <c r="R27" i="116"/>
  <c r="X13" i="44"/>
  <c r="Y13" i="44" s="1"/>
  <c r="Z13" i="44" s="1"/>
  <c r="E78" i="5"/>
  <c r="R13" i="125"/>
  <c r="L50" i="115"/>
  <c r="V50" i="115"/>
  <c r="L27" i="117"/>
  <c r="C92" i="6"/>
  <c r="C94" i="6" s="1"/>
  <c r="C89" i="6"/>
  <c r="R16" i="1"/>
  <c r="AA16" i="1"/>
  <c r="AB50" i="115"/>
  <c r="W50" i="115"/>
  <c r="X50" i="115" s="1"/>
  <c r="Y50" i="115" s="1"/>
  <c r="T50" i="115"/>
  <c r="M12" i="126"/>
  <c r="AC12" i="126"/>
  <c r="K12" i="126"/>
  <c r="AA25" i="99"/>
  <c r="V25" i="99"/>
  <c r="W25" i="99" s="1"/>
  <c r="X25" i="99" s="1"/>
  <c r="S25" i="99"/>
  <c r="P25" i="99"/>
  <c r="T25" i="99" s="1"/>
  <c r="P40" i="116"/>
  <c r="AA27" i="117"/>
  <c r="V27" i="117"/>
  <c r="W27" i="117" s="1"/>
  <c r="X27" i="117" s="1"/>
  <c r="S27" i="117"/>
  <c r="L44" i="116"/>
  <c r="W44" i="120"/>
  <c r="AB44" i="120"/>
  <c r="AE14" i="44"/>
  <c r="AA30" i="109"/>
  <c r="S30" i="109"/>
  <c r="V30" i="109"/>
  <c r="W30" i="109" s="1"/>
  <c r="X30" i="109" s="1"/>
  <c r="AA23" i="110"/>
  <c r="V23" i="110"/>
  <c r="W23" i="110" s="1"/>
  <c r="X23" i="110" s="1"/>
  <c r="S23" i="110"/>
  <c r="S12" i="126"/>
  <c r="U14" i="44"/>
  <c r="K44" i="120"/>
  <c r="Y16" i="1"/>
  <c r="V16" i="1"/>
  <c r="Z16" i="1" s="1"/>
  <c r="AI16" i="1"/>
  <c r="AJ16" i="1" s="1"/>
  <c r="AK16" i="1" s="1"/>
  <c r="AB16" i="1"/>
  <c r="L44" i="120"/>
  <c r="V12" i="126"/>
  <c r="W12" i="126" s="1"/>
  <c r="X12" i="126" s="1"/>
  <c r="P12" i="126"/>
  <c r="S50" i="118"/>
  <c r="V50" i="118"/>
  <c r="W50" i="118" s="1"/>
  <c r="X50" i="118" s="1"/>
  <c r="AA50" i="118"/>
  <c r="V44" i="120"/>
  <c r="V44" i="116"/>
  <c r="W44" i="116" s="1"/>
  <c r="X44" i="116" s="1"/>
  <c r="AA44" i="116"/>
  <c r="S44" i="116"/>
  <c r="T44" i="120"/>
  <c r="H30" i="115"/>
  <c r="P18" i="117"/>
  <c r="H31" i="117"/>
  <c r="K13" i="116"/>
  <c r="R15" i="118"/>
  <c r="S43" i="115"/>
  <c r="R23" i="116"/>
  <c r="T23" i="116" s="1"/>
  <c r="H46" i="116"/>
  <c r="K46" i="116"/>
  <c r="R12" i="117"/>
  <c r="P19" i="116"/>
  <c r="K30" i="115"/>
  <c r="M12" i="44"/>
  <c r="S19" i="115"/>
  <c r="R43" i="116"/>
  <c r="Q15" i="115"/>
  <c r="S29" i="115"/>
  <c r="U29" i="115" s="1"/>
  <c r="H15" i="116"/>
  <c r="P21" i="116"/>
  <c r="Q12" i="115"/>
  <c r="R17" i="116"/>
  <c r="K12" i="117"/>
  <c r="H52" i="116"/>
  <c r="H44" i="115"/>
  <c r="R52" i="116"/>
  <c r="K21" i="116"/>
  <c r="M21" i="116" s="1"/>
  <c r="H18" i="116"/>
  <c r="H12" i="115"/>
  <c r="P18" i="116"/>
  <c r="P12" i="117"/>
  <c r="R16" i="110"/>
  <c r="T16" i="110" s="1"/>
  <c r="K48" i="116"/>
  <c r="H22" i="116"/>
  <c r="M18" i="44"/>
  <c r="R22" i="116"/>
  <c r="K44" i="118"/>
  <c r="H23" i="116"/>
  <c r="K34" i="118"/>
  <c r="R42" i="117"/>
  <c r="K15" i="116"/>
  <c r="K29" i="115"/>
  <c r="P38" i="117"/>
  <c r="K38" i="116"/>
  <c r="P21" i="110"/>
  <c r="R26" i="44"/>
  <c r="R40" i="117"/>
  <c r="T40" i="117" s="1"/>
  <c r="Q21" i="115"/>
  <c r="K44" i="115"/>
  <c r="R35" i="116"/>
  <c r="H31" i="118"/>
  <c r="R16" i="118"/>
  <c r="T16" i="118" s="1"/>
  <c r="H36" i="118"/>
  <c r="M36" i="118" s="1"/>
  <c r="K12" i="115"/>
  <c r="S15" i="115"/>
  <c r="R15" i="116"/>
  <c r="T15" i="116" s="1"/>
  <c r="R36" i="116"/>
  <c r="H17" i="116"/>
  <c r="M17" i="116" s="1"/>
  <c r="H21" i="110"/>
  <c r="M21" i="110" s="1"/>
  <c r="K43" i="115"/>
  <c r="K38" i="117"/>
  <c r="K23" i="116"/>
  <c r="Q44" i="115"/>
  <c r="H38" i="117"/>
  <c r="Q30" i="115"/>
  <c r="U30" i="115" s="1"/>
  <c r="H29" i="115"/>
  <c r="H21" i="117"/>
  <c r="H40" i="118"/>
  <c r="K21" i="117"/>
  <c r="K40" i="116"/>
  <c r="H27" i="116"/>
  <c r="R31" i="116"/>
  <c r="K52" i="116"/>
  <c r="Q48" i="115"/>
  <c r="K31" i="118"/>
  <c r="H35" i="116"/>
  <c r="H36" i="116"/>
  <c r="M36" i="116" s="1"/>
  <c r="K50" i="115"/>
  <c r="P29" i="116"/>
  <c r="K33" i="116"/>
  <c r="M33" i="116" s="1"/>
  <c r="K29" i="116"/>
  <c r="P25" i="116"/>
  <c r="H38" i="118"/>
  <c r="P17" i="116"/>
  <c r="S45" i="115"/>
  <c r="K21" i="115"/>
  <c r="S21" i="115"/>
  <c r="R47" i="116"/>
  <c r="S13" i="115"/>
  <c r="H13" i="115"/>
  <c r="M13" i="115" s="1"/>
  <c r="K34" i="116"/>
  <c r="K15" i="117"/>
  <c r="H33" i="118"/>
  <c r="P28" i="117"/>
  <c r="T28" i="117" s="1"/>
  <c r="H28" i="118"/>
  <c r="H34" i="116"/>
  <c r="H29" i="118"/>
  <c r="P48" i="117"/>
  <c r="H26" i="115"/>
  <c r="K26" i="116"/>
  <c r="K26" i="115"/>
  <c r="P20" i="116"/>
  <c r="Q26" i="115"/>
  <c r="P33" i="116"/>
  <c r="K35" i="115"/>
  <c r="R33" i="116"/>
  <c r="Q35" i="115"/>
  <c r="U35" i="115" s="1"/>
  <c r="K42" i="118"/>
  <c r="P39" i="118"/>
  <c r="R39" i="118"/>
  <c r="P37" i="116"/>
  <c r="H39" i="118"/>
  <c r="M39" i="118" s="1"/>
  <c r="S52" i="115"/>
  <c r="P42" i="118"/>
  <c r="P41" i="116"/>
  <c r="H51" i="116"/>
  <c r="P45" i="116"/>
  <c r="K22" i="116"/>
  <c r="Q34" i="115"/>
  <c r="K45" i="116"/>
  <c r="K50" i="116"/>
  <c r="R45" i="116"/>
  <c r="P41" i="117"/>
  <c r="H28" i="116"/>
  <c r="S33" i="115"/>
  <c r="U33" i="115" s="1"/>
  <c r="H12" i="118"/>
  <c r="P14" i="116"/>
  <c r="K28" i="116"/>
  <c r="K45" i="118"/>
  <c r="K12" i="118"/>
  <c r="P28" i="116"/>
  <c r="T28" i="116" s="1"/>
  <c r="H45" i="118"/>
  <c r="H12" i="116"/>
  <c r="M12" i="116" s="1"/>
  <c r="Q25" i="115"/>
  <c r="U25" i="115" s="1"/>
  <c r="M14" i="109"/>
  <c r="Q42" i="115"/>
  <c r="H41" i="116"/>
  <c r="M41" i="116" s="1"/>
  <c r="H22" i="118"/>
  <c r="R41" i="116"/>
  <c r="K51" i="116"/>
  <c r="K52" i="115"/>
  <c r="P33" i="117"/>
  <c r="P22" i="118"/>
  <c r="T22" i="118" s="1"/>
  <c r="R51" i="116"/>
  <c r="T51" i="116" s="1"/>
  <c r="R50" i="116"/>
  <c r="T50" i="116" s="1"/>
  <c r="P47" i="116"/>
  <c r="P36" i="116"/>
  <c r="P30" i="116"/>
  <c r="T30" i="116" s="1"/>
  <c r="K31" i="115"/>
  <c r="M31" i="115" s="1"/>
  <c r="K18" i="116"/>
  <c r="K40" i="118"/>
  <c r="H19" i="116"/>
  <c r="P49" i="116"/>
  <c r="H30" i="116"/>
  <c r="Q31" i="115"/>
  <c r="P40" i="118"/>
  <c r="T40" i="118" s="1"/>
  <c r="S36" i="115"/>
  <c r="U36" i="115" s="1"/>
  <c r="R42" i="118"/>
  <c r="K42" i="115"/>
  <c r="K39" i="117"/>
  <c r="K24" i="116"/>
  <c r="P51" i="117"/>
  <c r="T51" i="117" s="1"/>
  <c r="Q19" i="115"/>
  <c r="H17" i="117"/>
  <c r="H51" i="117"/>
  <c r="K37" i="116"/>
  <c r="H42" i="116"/>
  <c r="H34" i="115"/>
  <c r="H24" i="116"/>
  <c r="P45" i="118"/>
  <c r="T45" i="118" s="1"/>
  <c r="R38" i="118"/>
  <c r="R14" i="116"/>
  <c r="R46" i="117"/>
  <c r="T46" i="117" s="1"/>
  <c r="R24" i="44"/>
  <c r="R22" i="44"/>
  <c r="K14" i="116"/>
  <c r="P31" i="116"/>
  <c r="K49" i="116"/>
  <c r="T26" i="44"/>
  <c r="K45" i="117"/>
  <c r="P29" i="118"/>
  <c r="T29" i="118" s="1"/>
  <c r="K44" i="116"/>
  <c r="M44" i="116" s="1"/>
  <c r="M22" i="44"/>
  <c r="R42" i="44"/>
  <c r="Q50" i="115"/>
  <c r="U50" i="115" s="1"/>
  <c r="H16" i="110"/>
  <c r="H25" i="116"/>
  <c r="R40" i="116"/>
  <c r="K17" i="117"/>
  <c r="P24" i="116"/>
  <c r="T24" i="116" s="1"/>
  <c r="P22" i="117"/>
  <c r="H31" i="116"/>
  <c r="R25" i="118"/>
  <c r="R38" i="116"/>
  <c r="P31" i="118"/>
  <c r="T31" i="118" s="1"/>
  <c r="J18" i="44"/>
  <c r="K34" i="115"/>
  <c r="K27" i="110"/>
  <c r="K25" i="118"/>
  <c r="K40" i="117"/>
  <c r="H38" i="116"/>
  <c r="P15" i="118"/>
  <c r="K28" i="117"/>
  <c r="K38" i="118"/>
  <c r="S42" i="115"/>
  <c r="P12" i="116"/>
  <c r="S31" i="115"/>
  <c r="H44" i="118"/>
  <c r="K33" i="118"/>
  <c r="R42" i="116"/>
  <c r="H49" i="116"/>
  <c r="H14" i="117"/>
  <c r="P25" i="118"/>
  <c r="R25" i="116"/>
  <c r="K51" i="118"/>
  <c r="R20" i="116"/>
  <c r="P13" i="116"/>
  <c r="R52" i="117"/>
  <c r="H27" i="117"/>
  <c r="R22" i="117"/>
  <c r="H20" i="116"/>
  <c r="M20" i="116" s="1"/>
  <c r="P52" i="117"/>
  <c r="K27" i="117"/>
  <c r="H22" i="117"/>
  <c r="P44" i="116"/>
  <c r="H50" i="118"/>
  <c r="M50" i="118" s="1"/>
  <c r="H46" i="117"/>
  <c r="H51" i="118"/>
  <c r="R44" i="116"/>
  <c r="P33" i="118"/>
  <c r="T33" i="118" s="1"/>
  <c r="H30" i="117"/>
  <c r="K46" i="117"/>
  <c r="H40" i="117"/>
  <c r="H28" i="117"/>
  <c r="P30" i="117"/>
  <c r="T30" i="117" s="1"/>
  <c r="T38" i="44"/>
  <c r="K43" i="116"/>
  <c r="H19" i="115"/>
  <c r="R12" i="116"/>
  <c r="K30" i="116"/>
  <c r="R18" i="44"/>
  <c r="K42" i="116"/>
  <c r="H47" i="116"/>
  <c r="M47" i="116" s="1"/>
  <c r="K51" i="117"/>
  <c r="H32" i="118"/>
  <c r="M32" i="118" s="1"/>
  <c r="K31" i="117"/>
  <c r="E54" i="116"/>
  <c r="H22" i="115"/>
  <c r="M22" i="115" s="1"/>
  <c r="Q14" i="115"/>
  <c r="S14" i="115"/>
  <c r="P41" i="118"/>
  <c r="P17" i="118"/>
  <c r="K27" i="115"/>
  <c r="P37" i="118"/>
  <c r="R47" i="117"/>
  <c r="T47" i="117" s="1"/>
  <c r="H26" i="117"/>
  <c r="K47" i="117"/>
  <c r="R16" i="117"/>
  <c r="Q52" i="115"/>
  <c r="Q45" i="115"/>
  <c r="K22" i="118"/>
  <c r="K44" i="110"/>
  <c r="R12" i="118"/>
  <c r="T12" i="118" s="1"/>
  <c r="R44" i="118"/>
  <c r="T44" i="118" s="1"/>
  <c r="P30" i="110"/>
  <c r="H27" i="115"/>
  <c r="P31" i="117"/>
  <c r="R41" i="117"/>
  <c r="P36" i="118"/>
  <c r="R50" i="44"/>
  <c r="H14" i="115"/>
  <c r="M14" i="115" s="1"/>
  <c r="H25" i="115"/>
  <c r="K33" i="117"/>
  <c r="R36" i="118"/>
  <c r="P31" i="110"/>
  <c r="K25" i="115"/>
  <c r="H15" i="117"/>
  <c r="P49" i="118"/>
  <c r="J39" i="44"/>
  <c r="R48" i="117"/>
  <c r="H16" i="118"/>
  <c r="P14" i="118"/>
  <c r="K28" i="115"/>
  <c r="P21" i="117"/>
  <c r="T21" i="117" s="1"/>
  <c r="R12" i="44"/>
  <c r="K29" i="118"/>
  <c r="H48" i="117"/>
  <c r="M48" i="117" s="1"/>
  <c r="K16" i="118"/>
  <c r="T48" i="44"/>
  <c r="H18" i="117"/>
  <c r="P27" i="117"/>
  <c r="T27" i="117" s="1"/>
  <c r="P28" i="118"/>
  <c r="T28" i="118" s="1"/>
  <c r="R13" i="44"/>
  <c r="T25" i="44"/>
  <c r="H50" i="115"/>
  <c r="K24" i="118"/>
  <c r="H48" i="115"/>
  <c r="M48" i="115" s="1"/>
  <c r="Q22" i="115"/>
  <c r="H52" i="117"/>
  <c r="M52" i="117" s="1"/>
  <c r="K20" i="115"/>
  <c r="P47" i="118"/>
  <c r="R21" i="110"/>
  <c r="R17" i="118"/>
  <c r="S22" i="115"/>
  <c r="S20" i="115"/>
  <c r="R47" i="118"/>
  <c r="K28" i="118"/>
  <c r="H47" i="117"/>
  <c r="H45" i="115"/>
  <c r="M45" i="115" s="1"/>
  <c r="K16" i="115"/>
  <c r="Q27" i="115"/>
  <c r="K41" i="117"/>
  <c r="H20" i="118"/>
  <c r="J41" i="44"/>
  <c r="R28" i="110"/>
  <c r="R30" i="110"/>
  <c r="P16" i="117"/>
  <c r="R50" i="118"/>
  <c r="K30" i="117"/>
  <c r="R14" i="117"/>
  <c r="T14" i="117" s="1"/>
  <c r="P35" i="117"/>
  <c r="T35" i="117" s="1"/>
  <c r="R22" i="110"/>
  <c r="P19" i="118"/>
  <c r="P22" i="110"/>
  <c r="H44" i="117"/>
  <c r="P15" i="110"/>
  <c r="H18" i="115"/>
  <c r="H27" i="118"/>
  <c r="R21" i="118"/>
  <c r="T21" i="118" s="1"/>
  <c r="K25" i="117"/>
  <c r="H36" i="115"/>
  <c r="P35" i="118"/>
  <c r="K27" i="118"/>
  <c r="M46" i="44"/>
  <c r="R24" i="117"/>
  <c r="T24" i="117" s="1"/>
  <c r="P27" i="118"/>
  <c r="T27" i="118" s="1"/>
  <c r="R46" i="44"/>
  <c r="K24" i="117"/>
  <c r="R19" i="117"/>
  <c r="T19" i="117" s="1"/>
  <c r="H35" i="117"/>
  <c r="P50" i="118"/>
  <c r="K19" i="117"/>
  <c r="R52" i="118"/>
  <c r="K35" i="117"/>
  <c r="R49" i="118"/>
  <c r="R35" i="118"/>
  <c r="K26" i="117"/>
  <c r="K30" i="110"/>
  <c r="H24" i="117"/>
  <c r="K20" i="118"/>
  <c r="P18" i="118"/>
  <c r="K37" i="118"/>
  <c r="Q47" i="115"/>
  <c r="S38" i="115"/>
  <c r="P36" i="117"/>
  <c r="K47" i="115"/>
  <c r="K33" i="115"/>
  <c r="Q16" i="115"/>
  <c r="P45" i="117"/>
  <c r="R36" i="117"/>
  <c r="P34" i="117"/>
  <c r="S47" i="115"/>
  <c r="R33" i="117"/>
  <c r="H33" i="115"/>
  <c r="R17" i="117"/>
  <c r="T17" i="117" s="1"/>
  <c r="H22" i="110"/>
  <c r="M22" i="110" s="1"/>
  <c r="S16" i="115"/>
  <c r="R47" i="110"/>
  <c r="K41" i="118"/>
  <c r="K34" i="117"/>
  <c r="K26" i="118"/>
  <c r="K43" i="118"/>
  <c r="K21" i="118"/>
  <c r="R15" i="110"/>
  <c r="P50" i="117"/>
  <c r="K14" i="117"/>
  <c r="P23" i="118"/>
  <c r="R19" i="118"/>
  <c r="H48" i="118"/>
  <c r="K36" i="115"/>
  <c r="H52" i="118"/>
  <c r="H49" i="118"/>
  <c r="M49" i="118" s="1"/>
  <c r="T22" i="44"/>
  <c r="K35" i="118"/>
  <c r="P20" i="118"/>
  <c r="T20" i="118" s="1"/>
  <c r="Q17" i="115"/>
  <c r="R50" i="117"/>
  <c r="H19" i="118"/>
  <c r="M19" i="118" s="1"/>
  <c r="K52" i="118"/>
  <c r="H41" i="118"/>
  <c r="H45" i="117"/>
  <c r="S17" i="115"/>
  <c r="H50" i="117"/>
  <c r="H28" i="115"/>
  <c r="K51" i="115"/>
  <c r="H26" i="118"/>
  <c r="K23" i="115"/>
  <c r="M23" i="115" s="1"/>
  <c r="P28" i="110"/>
  <c r="P43" i="118"/>
  <c r="K43" i="117"/>
  <c r="H17" i="118"/>
  <c r="M17" i="118" s="1"/>
  <c r="H19" i="110"/>
  <c r="P43" i="117"/>
  <c r="H18" i="118"/>
  <c r="S49" i="115"/>
  <c r="K19" i="110"/>
  <c r="R43" i="117"/>
  <c r="Q49" i="115"/>
  <c r="H14" i="118"/>
  <c r="M14" i="118" s="1"/>
  <c r="P48" i="118"/>
  <c r="T48" i="118" s="1"/>
  <c r="P32" i="110"/>
  <c r="R32" i="118"/>
  <c r="H49" i="115"/>
  <c r="M49" i="115" s="1"/>
  <c r="R14" i="118"/>
  <c r="K48" i="118"/>
  <c r="R32" i="110"/>
  <c r="H24" i="118"/>
  <c r="R23" i="118"/>
  <c r="P32" i="117"/>
  <c r="T32" i="117" s="1"/>
  <c r="P32" i="118"/>
  <c r="R31" i="44"/>
  <c r="H23" i="118"/>
  <c r="M23" i="118" s="1"/>
  <c r="T31" i="44"/>
  <c r="S23" i="115"/>
  <c r="P26" i="118"/>
  <c r="Q23" i="115"/>
  <c r="P51" i="110"/>
  <c r="J32" i="44"/>
  <c r="H30" i="118"/>
  <c r="P44" i="110"/>
  <c r="Q18" i="115"/>
  <c r="K30" i="118"/>
  <c r="J12" i="44"/>
  <c r="P34" i="110"/>
  <c r="P44" i="117"/>
  <c r="P30" i="118"/>
  <c r="T30" i="118" s="1"/>
  <c r="E54" i="118"/>
  <c r="H34" i="118"/>
  <c r="H16" i="117"/>
  <c r="K16" i="117"/>
  <c r="R30" i="44"/>
  <c r="T20" i="44"/>
  <c r="H34" i="110"/>
  <c r="T19" i="44"/>
  <c r="R28" i="44"/>
  <c r="Q41" i="115"/>
  <c r="AD32" i="44"/>
  <c r="R26" i="110"/>
  <c r="T28" i="44"/>
  <c r="T23" i="44"/>
  <c r="K13" i="117"/>
  <c r="P23" i="117"/>
  <c r="H40" i="115"/>
  <c r="J27" i="44"/>
  <c r="R23" i="117"/>
  <c r="K50" i="110"/>
  <c r="K24" i="115"/>
  <c r="K42" i="110"/>
  <c r="J19" i="44"/>
  <c r="H49" i="117"/>
  <c r="K41" i="110"/>
  <c r="R51" i="110"/>
  <c r="K34" i="110"/>
  <c r="K49" i="117"/>
  <c r="H41" i="110"/>
  <c r="R13" i="110"/>
  <c r="R20" i="44"/>
  <c r="K23" i="117"/>
  <c r="M23" i="117" s="1"/>
  <c r="P13" i="110"/>
  <c r="M21" i="44"/>
  <c r="P13" i="117"/>
  <c r="T13" i="117" s="1"/>
  <c r="K17" i="91"/>
  <c r="M17" i="91" s="1"/>
  <c r="H47" i="110"/>
  <c r="M47" i="110" s="1"/>
  <c r="E54" i="115"/>
  <c r="E22" i="91"/>
  <c r="P43" i="110"/>
  <c r="R43" i="110"/>
  <c r="R49" i="117"/>
  <c r="K40" i="110"/>
  <c r="K40" i="115"/>
  <c r="P20" i="110"/>
  <c r="R20" i="110"/>
  <c r="H51" i="110"/>
  <c r="H13" i="117"/>
  <c r="H13" i="110"/>
  <c r="M13" i="110" s="1"/>
  <c r="T21" i="44"/>
  <c r="P47" i="110"/>
  <c r="K38" i="115"/>
  <c r="H35" i="110"/>
  <c r="H51" i="115"/>
  <c r="M15" i="44"/>
  <c r="Q39" i="115"/>
  <c r="T14" i="44"/>
  <c r="S39" i="115"/>
  <c r="R11" i="44"/>
  <c r="T42" i="44"/>
  <c r="H39" i="115"/>
  <c r="M39" i="115" s="1"/>
  <c r="J11" i="44"/>
  <c r="H32" i="117"/>
  <c r="R19" i="91"/>
  <c r="T19" i="91" s="1"/>
  <c r="K37" i="115"/>
  <c r="T39" i="44"/>
  <c r="M42" i="44"/>
  <c r="K32" i="117"/>
  <c r="K19" i="91"/>
  <c r="K16" i="91"/>
  <c r="M16" i="91" s="1"/>
  <c r="J34" i="44"/>
  <c r="M39" i="44"/>
  <c r="H17" i="115"/>
  <c r="M17" i="115" s="1"/>
  <c r="T32" i="44"/>
  <c r="P16" i="91"/>
  <c r="T16" i="91" s="1"/>
  <c r="K26" i="110"/>
  <c r="M26" i="110" s="1"/>
  <c r="P25" i="117"/>
  <c r="T25" i="117" s="1"/>
  <c r="H41" i="115"/>
  <c r="P24" i="110"/>
  <c r="P26" i="110"/>
  <c r="E54" i="117"/>
  <c r="J50" i="44"/>
  <c r="K35" i="110"/>
  <c r="R44" i="110"/>
  <c r="K24" i="110"/>
  <c r="T35" i="44"/>
  <c r="M40" i="44"/>
  <c r="P35" i="110"/>
  <c r="T35" i="110" s="1"/>
  <c r="M10" i="44"/>
  <c r="Q51" i="115"/>
  <c r="U51" i="115" s="1"/>
  <c r="K33" i="110"/>
  <c r="M33" i="110" s="1"/>
  <c r="R33" i="110"/>
  <c r="K14" i="110"/>
  <c r="M14" i="110" s="1"/>
  <c r="P14" i="110"/>
  <c r="M37" i="44"/>
  <c r="R37" i="44"/>
  <c r="H25" i="110"/>
  <c r="M25" i="110" s="1"/>
  <c r="T37" i="44"/>
  <c r="P25" i="110"/>
  <c r="R25" i="110"/>
  <c r="T18" i="115"/>
  <c r="P49" i="110"/>
  <c r="K45" i="110"/>
  <c r="R14" i="110"/>
  <c r="J24" i="44"/>
  <c r="H27" i="110"/>
  <c r="M19" i="44"/>
  <c r="T15" i="44"/>
  <c r="M24" i="44"/>
  <c r="K37" i="110"/>
  <c r="H28" i="110"/>
  <c r="M28" i="110" s="1"/>
  <c r="S18" i="115"/>
  <c r="T49" i="44"/>
  <c r="R39" i="110"/>
  <c r="S18" i="118"/>
  <c r="K43" i="110"/>
  <c r="R50" i="110"/>
  <c r="K39" i="110"/>
  <c r="J31" i="44"/>
  <c r="M44" i="44"/>
  <c r="R27" i="44"/>
  <c r="M23" i="44"/>
  <c r="J20" i="44"/>
  <c r="H39" i="110"/>
  <c r="S44" i="117"/>
  <c r="P16" i="125"/>
  <c r="V16" i="125"/>
  <c r="H17" i="110"/>
  <c r="V34" i="1"/>
  <c r="AB34" i="1"/>
  <c r="R49" i="99"/>
  <c r="S49" i="99"/>
  <c r="AB27" i="120"/>
  <c r="W27" i="120"/>
  <c r="K17" i="110"/>
  <c r="T36" i="44"/>
  <c r="AA37" i="109"/>
  <c r="V37" i="109"/>
  <c r="T27" i="120"/>
  <c r="R31" i="110"/>
  <c r="J26" i="44"/>
  <c r="AA49" i="99"/>
  <c r="V49" i="99"/>
  <c r="P49" i="99"/>
  <c r="H31" i="110"/>
  <c r="M31" i="110" s="1"/>
  <c r="AA44" i="117"/>
  <c r="V44" i="117"/>
  <c r="AA27" i="116"/>
  <c r="V27" i="116"/>
  <c r="P45" i="110"/>
  <c r="U32" i="44"/>
  <c r="S16" i="125"/>
  <c r="S27" i="116"/>
  <c r="V26" i="25"/>
  <c r="P38" i="110"/>
  <c r="P14" i="91"/>
  <c r="AA14" i="91"/>
  <c r="V14" i="91"/>
  <c r="J44" i="117"/>
  <c r="J37" i="109"/>
  <c r="P34" i="1"/>
  <c r="J27" i="116"/>
  <c r="C47" i="25"/>
  <c r="E47" i="25" s="1"/>
  <c r="J14" i="91"/>
  <c r="J18" i="115"/>
  <c r="J49" i="99"/>
  <c r="L32" i="44"/>
  <c r="J51" i="110"/>
  <c r="J16" i="125"/>
  <c r="J18" i="118"/>
  <c r="J27" i="120"/>
  <c r="H38" i="110"/>
  <c r="M38" i="110" s="1"/>
  <c r="H48" i="110"/>
  <c r="R38" i="110"/>
  <c r="P48" i="110"/>
  <c r="T48" i="110" s="1"/>
  <c r="D49" i="25"/>
  <c r="D52" i="25"/>
  <c r="D54" i="25" s="1"/>
  <c r="K48" i="110"/>
  <c r="J40" i="44"/>
  <c r="T16" i="125"/>
  <c r="R16" i="125"/>
  <c r="K12" i="110"/>
  <c r="M12" i="110" s="1"/>
  <c r="AA51" i="110"/>
  <c r="V51" i="110"/>
  <c r="AI34" i="1"/>
  <c r="AJ34" i="1" s="1"/>
  <c r="AK34" i="1" s="1"/>
  <c r="Y34" i="1"/>
  <c r="X34" i="1"/>
  <c r="R12" i="110"/>
  <c r="P18" i="110"/>
  <c r="J49" i="44"/>
  <c r="AB18" i="115"/>
  <c r="W18" i="115"/>
  <c r="S37" i="109"/>
  <c r="R44" i="117"/>
  <c r="R18" i="110"/>
  <c r="AA18" i="118"/>
  <c r="V18" i="118"/>
  <c r="T15" i="91"/>
  <c r="S51" i="110"/>
  <c r="Q27" i="120"/>
  <c r="X32" i="44"/>
  <c r="R14" i="91"/>
  <c r="S14" i="91"/>
  <c r="W12" i="117"/>
  <c r="X12" i="117" s="1"/>
  <c r="W14" i="124"/>
  <c r="X14" i="124" s="1"/>
  <c r="W18" i="99"/>
  <c r="X18" i="99" s="1"/>
  <c r="X21" i="115"/>
  <c r="Y21" i="115" s="1"/>
  <c r="P33" i="110"/>
  <c r="P12" i="110"/>
  <c r="M48" i="44"/>
  <c r="H15" i="110"/>
  <c r="M15" i="110" s="1"/>
  <c r="H18" i="110"/>
  <c r="M18" i="110" s="1"/>
  <c r="J48" i="44"/>
  <c r="R37" i="110"/>
  <c r="R49" i="110"/>
  <c r="W22" i="110"/>
  <c r="X22" i="110" s="1"/>
  <c r="V17" i="120"/>
  <c r="X17" i="120" s="1"/>
  <c r="Y17" i="120" s="1"/>
  <c r="M49" i="44"/>
  <c r="M25" i="44"/>
  <c r="K16" i="110"/>
  <c r="R41" i="110"/>
  <c r="T44" i="44"/>
  <c r="R41" i="1"/>
  <c r="J44" i="44"/>
  <c r="AA41" i="1"/>
  <c r="AC41" i="1" s="1"/>
  <c r="AD41" i="1" s="1"/>
  <c r="J13" i="44"/>
  <c r="L12" i="117"/>
  <c r="M34" i="44"/>
  <c r="R17" i="44"/>
  <c r="M11" i="44"/>
  <c r="AF14" i="124"/>
  <c r="AG14" i="124" s="1"/>
  <c r="AE14" i="124"/>
  <c r="W22" i="118"/>
  <c r="X22" i="118" s="1"/>
  <c r="M35" i="44"/>
  <c r="J14" i="44"/>
  <c r="J10" i="44"/>
  <c r="M13" i="44"/>
  <c r="M14" i="44"/>
  <c r="M28" i="44"/>
  <c r="M43" i="44"/>
  <c r="J33" i="44"/>
  <c r="AH24" i="44"/>
  <c r="M16" i="44"/>
  <c r="R21" i="44"/>
  <c r="M17" i="44"/>
  <c r="M45" i="44"/>
  <c r="M33" i="44"/>
  <c r="T30" i="44"/>
  <c r="J36" i="44"/>
  <c r="J45" i="44"/>
  <c r="R36" i="44"/>
  <c r="M41" i="44"/>
  <c r="R29" i="44"/>
  <c r="X29" i="44"/>
  <c r="Y29" i="44" s="1"/>
  <c r="Z29" i="44" s="1"/>
  <c r="AH31" i="44"/>
  <c r="AH33" i="44"/>
  <c r="AH35" i="44"/>
  <c r="AH20" i="44"/>
  <c r="AH19" i="44"/>
  <c r="AH26" i="44"/>
  <c r="AH44" i="44"/>
  <c r="M30" i="44"/>
  <c r="AH40" i="44"/>
  <c r="T27" i="44"/>
  <c r="M27" i="44"/>
  <c r="T15" i="115"/>
  <c r="P23" i="110"/>
  <c r="R23" i="110"/>
  <c r="H23" i="110"/>
  <c r="M23" i="110" s="1"/>
  <c r="S50" i="110"/>
  <c r="T13" i="120"/>
  <c r="X30" i="44"/>
  <c r="P40" i="110"/>
  <c r="S34" i="117"/>
  <c r="S15" i="118"/>
  <c r="AA34" i="117"/>
  <c r="V34" i="117"/>
  <c r="K25" i="126"/>
  <c r="AC25" i="126"/>
  <c r="M25" i="126"/>
  <c r="G15" i="118"/>
  <c r="G35" i="109"/>
  <c r="G15" i="115"/>
  <c r="I30" i="44"/>
  <c r="G50" i="110"/>
  <c r="G13" i="116"/>
  <c r="G13" i="120"/>
  <c r="G25" i="126"/>
  <c r="G13" i="91"/>
  <c r="G45" i="99"/>
  <c r="K32" i="1"/>
  <c r="G34" i="117"/>
  <c r="AA15" i="118"/>
  <c r="V15" i="118"/>
  <c r="S45" i="99"/>
  <c r="R45" i="99"/>
  <c r="AH30" i="44"/>
  <c r="AA45" i="99"/>
  <c r="V45" i="99"/>
  <c r="P45" i="99"/>
  <c r="S35" i="109"/>
  <c r="AA35" i="109"/>
  <c r="V35" i="109"/>
  <c r="AB15" i="115"/>
  <c r="W15" i="115"/>
  <c r="S13" i="91"/>
  <c r="R13" i="91"/>
  <c r="C54" i="23"/>
  <c r="C56" i="23" s="1"/>
  <c r="C51" i="23"/>
  <c r="AA13" i="91"/>
  <c r="V13" i="91"/>
  <c r="P13" i="91"/>
  <c r="AA50" i="110"/>
  <c r="V50" i="110"/>
  <c r="AB13" i="120"/>
  <c r="W13" i="120"/>
  <c r="T25" i="126"/>
  <c r="R25" i="126"/>
  <c r="V25" i="126"/>
  <c r="P25" i="126"/>
  <c r="AE30" i="44"/>
  <c r="D54" i="23"/>
  <c r="D56" i="23" s="1"/>
  <c r="D51" i="23"/>
  <c r="E49" i="23"/>
  <c r="AB32" i="1"/>
  <c r="V32" i="1"/>
  <c r="Y32" i="1"/>
  <c r="AI32" i="1"/>
  <c r="AJ32" i="1" s="1"/>
  <c r="AK32" i="1" s="1"/>
  <c r="X32" i="1"/>
  <c r="AA13" i="116"/>
  <c r="V13" i="116"/>
  <c r="S13" i="116"/>
  <c r="U30" i="44"/>
  <c r="S25" i="126"/>
  <c r="V25" i="23"/>
  <c r="U44" i="99"/>
  <c r="L44" i="99"/>
  <c r="H44" i="99"/>
  <c r="U31" i="117"/>
  <c r="W31" i="117" s="1"/>
  <c r="X31" i="117" s="1"/>
  <c r="L31" i="117"/>
  <c r="U40" i="116"/>
  <c r="L40" i="116"/>
  <c r="U27" i="126"/>
  <c r="H27" i="126"/>
  <c r="U45" i="110"/>
  <c r="L45" i="110"/>
  <c r="U32" i="109"/>
  <c r="L32" i="109"/>
  <c r="W42" i="44"/>
  <c r="AD42" i="44"/>
  <c r="R44" i="1"/>
  <c r="AA44" i="1"/>
  <c r="L44" i="1"/>
  <c r="S44" i="1" s="1"/>
  <c r="L42" i="115"/>
  <c r="V42" i="115"/>
  <c r="L42" i="118"/>
  <c r="U42" i="118"/>
  <c r="W42" i="118" s="1"/>
  <c r="X42" i="118" s="1"/>
  <c r="V40" i="120"/>
  <c r="L40" i="120"/>
  <c r="AD26" i="44"/>
  <c r="W26" i="44"/>
  <c r="Y26" i="44" s="1"/>
  <c r="Z26" i="44" s="1"/>
  <c r="U20" i="116"/>
  <c r="L20" i="116"/>
  <c r="U24" i="118"/>
  <c r="L24" i="118"/>
  <c r="U34" i="99"/>
  <c r="L34" i="99"/>
  <c r="H34" i="99"/>
  <c r="U19" i="110"/>
  <c r="L19" i="110"/>
  <c r="L29" i="109"/>
  <c r="U29" i="109"/>
  <c r="L30" i="117"/>
  <c r="U30" i="117"/>
  <c r="H11" i="125"/>
  <c r="U11" i="125"/>
  <c r="AA28" i="1"/>
  <c r="R28" i="1"/>
  <c r="L28" i="1"/>
  <c r="S28" i="1" s="1"/>
  <c r="V25" i="115"/>
  <c r="L25" i="115"/>
  <c r="V20" i="120"/>
  <c r="L20" i="120"/>
  <c r="V46" i="120"/>
  <c r="L46" i="120"/>
  <c r="U38" i="110"/>
  <c r="L38" i="110"/>
  <c r="U38" i="118"/>
  <c r="L38" i="118"/>
  <c r="AA51" i="1"/>
  <c r="R51" i="1"/>
  <c r="L51" i="1"/>
  <c r="S51" i="1" s="1"/>
  <c r="U36" i="109"/>
  <c r="L36" i="109"/>
  <c r="H20" i="125"/>
  <c r="U20" i="125"/>
  <c r="L38" i="115"/>
  <c r="V38" i="115"/>
  <c r="L46" i="116"/>
  <c r="U46" i="116"/>
  <c r="W49" i="44"/>
  <c r="U32" i="99"/>
  <c r="L32" i="99"/>
  <c r="H32" i="99"/>
  <c r="M32" i="99" s="1"/>
  <c r="U42" i="117"/>
  <c r="L42" i="117"/>
  <c r="AB31" i="1"/>
  <c r="S22" i="126"/>
  <c r="AA32" i="118"/>
  <c r="Y31" i="1"/>
  <c r="AA18" i="91"/>
  <c r="P18" i="91"/>
  <c r="T18" i="91" s="1"/>
  <c r="S18" i="91"/>
  <c r="W17" i="109"/>
  <c r="X17" i="109" s="1"/>
  <c r="H45" i="110"/>
  <c r="K49" i="110"/>
  <c r="M49" i="110" s="1"/>
  <c r="P36" i="110"/>
  <c r="M29" i="109"/>
  <c r="H36" i="110"/>
  <c r="K41" i="115"/>
  <c r="K38" i="120"/>
  <c r="T41" i="115"/>
  <c r="U32" i="120"/>
  <c r="K36" i="110"/>
  <c r="M46" i="110"/>
  <c r="H52" i="110"/>
  <c r="P52" i="110"/>
  <c r="T52" i="110" s="1"/>
  <c r="S41" i="115"/>
  <c r="K52" i="110"/>
  <c r="E54" i="110"/>
  <c r="H40" i="110"/>
  <c r="R12" i="124"/>
  <c r="K12" i="124"/>
  <c r="P12" i="124"/>
  <c r="T38" i="120"/>
  <c r="S16" i="117"/>
  <c r="C79" i="20"/>
  <c r="C81" i="20" s="1"/>
  <c r="C76" i="20"/>
  <c r="X27" i="44"/>
  <c r="M11" i="124"/>
  <c r="AC11" i="124"/>
  <c r="K11" i="124"/>
  <c r="P13" i="124"/>
  <c r="R13" i="124"/>
  <c r="K13" i="124"/>
  <c r="M21" i="109"/>
  <c r="K14" i="124"/>
  <c r="H14" i="124"/>
  <c r="R14" i="124"/>
  <c r="P14" i="124"/>
  <c r="E17" i="124"/>
  <c r="R10" i="124"/>
  <c r="P10" i="124"/>
  <c r="P15" i="124"/>
  <c r="H15" i="124"/>
  <c r="P11" i="124"/>
  <c r="V11" i="124"/>
  <c r="AB29" i="1"/>
  <c r="V29" i="1"/>
  <c r="R43" i="99"/>
  <c r="S43" i="99"/>
  <c r="V44" i="110"/>
  <c r="AA44" i="110"/>
  <c r="AA15" i="109"/>
  <c r="V15" i="109"/>
  <c r="D79" i="20"/>
  <c r="D81" i="20" s="1"/>
  <c r="D76" i="20"/>
  <c r="W41" i="115"/>
  <c r="AB41" i="115"/>
  <c r="AA16" i="117"/>
  <c r="V16" i="117"/>
  <c r="R11" i="124"/>
  <c r="T11" i="124"/>
  <c r="AA38" i="116"/>
  <c r="V38" i="116"/>
  <c r="S15" i="109"/>
  <c r="T15" i="109"/>
  <c r="P43" i="99"/>
  <c r="AA43" i="99"/>
  <c r="V43" i="99"/>
  <c r="AE27" i="44"/>
  <c r="AA41" i="118"/>
  <c r="V41" i="118"/>
  <c r="Y29" i="1"/>
  <c r="AI29" i="1"/>
  <c r="AJ29" i="1" s="1"/>
  <c r="AK29" i="1" s="1"/>
  <c r="X29" i="1"/>
  <c r="M32" i="109"/>
  <c r="U27" i="44"/>
  <c r="S11" i="124"/>
  <c r="S44" i="110"/>
  <c r="AB38" i="120"/>
  <c r="W38" i="120"/>
  <c r="S41" i="118"/>
  <c r="M41" i="109"/>
  <c r="S38" i="116"/>
  <c r="U11" i="124"/>
  <c r="H11" i="124"/>
  <c r="V41" i="115"/>
  <c r="L41" i="115"/>
  <c r="U15" i="109"/>
  <c r="L15" i="109"/>
  <c r="W27" i="44"/>
  <c r="AD27" i="44"/>
  <c r="U38" i="116"/>
  <c r="L38" i="116"/>
  <c r="R29" i="1"/>
  <c r="AA29" i="1"/>
  <c r="L29" i="1"/>
  <c r="S29" i="1" s="1"/>
  <c r="L44" i="110"/>
  <c r="U44" i="110"/>
  <c r="L38" i="120"/>
  <c r="V38" i="120"/>
  <c r="L41" i="118"/>
  <c r="U41" i="118"/>
  <c r="L43" i="99"/>
  <c r="U43" i="99"/>
  <c r="H43" i="99"/>
  <c r="U16" i="117"/>
  <c r="L16" i="117"/>
  <c r="L26" i="118"/>
  <c r="U26" i="118"/>
  <c r="O19" i="120"/>
  <c r="V19" i="120"/>
  <c r="L19" i="120"/>
  <c r="AH41" i="44"/>
  <c r="W41" i="44"/>
  <c r="U19" i="109"/>
  <c r="L19" i="109"/>
  <c r="L19" i="116"/>
  <c r="U19" i="116"/>
  <c r="C76" i="34"/>
  <c r="C78" i="34" s="1"/>
  <c r="C73" i="34"/>
  <c r="R43" i="1"/>
  <c r="AA43" i="1"/>
  <c r="Q43" i="1"/>
  <c r="S43" i="1" s="1"/>
  <c r="O26" i="115"/>
  <c r="V26" i="115"/>
  <c r="L26" i="115"/>
  <c r="L36" i="110"/>
  <c r="U36" i="110"/>
  <c r="U18" i="117"/>
  <c r="L18" i="117"/>
  <c r="M15" i="124"/>
  <c r="K15" i="124"/>
  <c r="AC15" i="124"/>
  <c r="U15" i="124"/>
  <c r="K26" i="99"/>
  <c r="M26" i="99" s="1"/>
  <c r="U26" i="99"/>
  <c r="L26" i="99"/>
  <c r="H38" i="99"/>
  <c r="U38" i="99"/>
  <c r="L38" i="99"/>
  <c r="W40" i="44"/>
  <c r="U48" i="116"/>
  <c r="L48" i="116"/>
  <c r="U49" i="117"/>
  <c r="L49" i="117"/>
  <c r="V40" i="115"/>
  <c r="L40" i="115"/>
  <c r="U19" i="126"/>
  <c r="H19" i="126"/>
  <c r="L46" i="109"/>
  <c r="U46" i="109"/>
  <c r="U39" i="110"/>
  <c r="L39" i="110"/>
  <c r="U40" i="118"/>
  <c r="L40" i="118"/>
  <c r="R42" i="1"/>
  <c r="L42" i="1"/>
  <c r="S42" i="1" s="1"/>
  <c r="AA42" i="1"/>
  <c r="L48" i="120"/>
  <c r="V48" i="120"/>
  <c r="U10" i="125"/>
  <c r="W10" i="125" s="1"/>
  <c r="X10" i="125" s="1"/>
  <c r="H10" i="125"/>
  <c r="U49" i="118"/>
  <c r="W49" i="118" s="1"/>
  <c r="X49" i="118" s="1"/>
  <c r="L49" i="118"/>
  <c r="U16" i="110"/>
  <c r="W16" i="110" s="1"/>
  <c r="X16" i="110" s="1"/>
  <c r="L16" i="110"/>
  <c r="W19" i="44"/>
  <c r="Y19" i="44" s="1"/>
  <c r="Z19" i="44" s="1"/>
  <c r="AD19" i="44"/>
  <c r="L45" i="120"/>
  <c r="V45" i="120"/>
  <c r="X45" i="120" s="1"/>
  <c r="Y45" i="120" s="1"/>
  <c r="L49" i="115"/>
  <c r="V49" i="115"/>
  <c r="L40" i="117"/>
  <c r="U40" i="117"/>
  <c r="W40" i="117" s="1"/>
  <c r="X40" i="117" s="1"/>
  <c r="L45" i="116"/>
  <c r="U45" i="116"/>
  <c r="L43" i="109"/>
  <c r="U43" i="109"/>
  <c r="W43" i="109" s="1"/>
  <c r="X43" i="109" s="1"/>
  <c r="AA21" i="1"/>
  <c r="AC21" i="1" s="1"/>
  <c r="AD21" i="1" s="1"/>
  <c r="R21" i="1"/>
  <c r="L21" i="1"/>
  <c r="S21" i="1" s="1"/>
  <c r="U17" i="99"/>
  <c r="W17" i="99" s="1"/>
  <c r="X17" i="99" s="1"/>
  <c r="L17" i="99"/>
  <c r="H17" i="99"/>
  <c r="U32" i="110"/>
  <c r="L32" i="110"/>
  <c r="U41" i="109"/>
  <c r="L41" i="109"/>
  <c r="H32" i="110"/>
  <c r="U38" i="117"/>
  <c r="W38" i="117" s="1"/>
  <c r="X38" i="117" s="1"/>
  <c r="L38" i="117"/>
  <c r="L52" i="120"/>
  <c r="V52" i="120"/>
  <c r="U18" i="126"/>
  <c r="H18" i="126"/>
  <c r="R50" i="1"/>
  <c r="AA50" i="1"/>
  <c r="L50" i="1"/>
  <c r="S50" i="1" s="1"/>
  <c r="L52" i="115"/>
  <c r="V52" i="115"/>
  <c r="U23" i="99"/>
  <c r="W23" i="99" s="1"/>
  <c r="X23" i="99" s="1"/>
  <c r="L23" i="99"/>
  <c r="H23" i="99"/>
  <c r="M23" i="99" s="1"/>
  <c r="U52" i="116"/>
  <c r="L52" i="116"/>
  <c r="L52" i="118"/>
  <c r="U52" i="118"/>
  <c r="AD48" i="44"/>
  <c r="W48" i="44"/>
  <c r="AJ11" i="44"/>
  <c r="AK11" i="44"/>
  <c r="AL11" i="44" s="1"/>
  <c r="AE24" i="126"/>
  <c r="AF24" i="126"/>
  <c r="AG24" i="126" s="1"/>
  <c r="W13" i="99"/>
  <c r="X13" i="99" s="1"/>
  <c r="X30" i="120"/>
  <c r="Y30" i="120" s="1"/>
  <c r="W30" i="116"/>
  <c r="X30" i="116" s="1"/>
  <c r="W36" i="118"/>
  <c r="X36" i="118" s="1"/>
  <c r="T37" i="109"/>
  <c r="AE13" i="125"/>
  <c r="AF13" i="125"/>
  <c r="AG13" i="125" s="1"/>
  <c r="W13" i="125"/>
  <c r="X13" i="125" s="1"/>
  <c r="M50" i="109"/>
  <c r="U13" i="118"/>
  <c r="W13" i="118" s="1"/>
  <c r="X13" i="118" s="1"/>
  <c r="L13" i="118"/>
  <c r="U13" i="110"/>
  <c r="L13" i="110"/>
  <c r="U51" i="117"/>
  <c r="L51" i="117"/>
  <c r="W12" i="44"/>
  <c r="Y12" i="44" s="1"/>
  <c r="Z12" i="44" s="1"/>
  <c r="AD12" i="44"/>
  <c r="L12" i="115"/>
  <c r="V12" i="115"/>
  <c r="H21" i="125"/>
  <c r="U21" i="125"/>
  <c r="W21" i="125" s="1"/>
  <c r="X21" i="125" s="1"/>
  <c r="V22" i="120"/>
  <c r="L22" i="120"/>
  <c r="U22" i="116"/>
  <c r="L22" i="116"/>
  <c r="U50" i="109"/>
  <c r="L50" i="109"/>
  <c r="U14" i="99"/>
  <c r="L14" i="99"/>
  <c r="H14" i="99"/>
  <c r="AA14" i="1"/>
  <c r="R14" i="1"/>
  <c r="L14" i="1"/>
  <c r="S14" i="1" s="1"/>
  <c r="T23" i="109"/>
  <c r="T47" i="109"/>
  <c r="AE17" i="126"/>
  <c r="AF17" i="126"/>
  <c r="AG17" i="126" s="1"/>
  <c r="L37" i="116"/>
  <c r="U37" i="116"/>
  <c r="AD46" i="44"/>
  <c r="W46" i="44"/>
  <c r="J46" i="44"/>
  <c r="U21" i="99"/>
  <c r="L21" i="99"/>
  <c r="H21" i="99"/>
  <c r="V44" i="115"/>
  <c r="X44" i="115" s="1"/>
  <c r="Y44" i="115" s="1"/>
  <c r="L44" i="115"/>
  <c r="U44" i="118"/>
  <c r="W44" i="118" s="1"/>
  <c r="X44" i="118" s="1"/>
  <c r="L44" i="118"/>
  <c r="L31" i="110"/>
  <c r="U31" i="110"/>
  <c r="H37" i="116"/>
  <c r="L35" i="117"/>
  <c r="U35" i="117"/>
  <c r="U17" i="126"/>
  <c r="W17" i="126" s="1"/>
  <c r="X17" i="126" s="1"/>
  <c r="H17" i="126"/>
  <c r="V37" i="120"/>
  <c r="X37" i="120" s="1"/>
  <c r="Y37" i="120" s="1"/>
  <c r="L37" i="120"/>
  <c r="L39" i="109"/>
  <c r="U39" i="109"/>
  <c r="AA48" i="1"/>
  <c r="AC48" i="1" s="1"/>
  <c r="AD48" i="1" s="1"/>
  <c r="R48" i="1"/>
  <c r="L48" i="1"/>
  <c r="S48" i="1" s="1"/>
  <c r="T33" i="109"/>
  <c r="U31" i="116"/>
  <c r="W31" i="116" s="1"/>
  <c r="X31" i="116" s="1"/>
  <c r="L31" i="116"/>
  <c r="U33" i="109"/>
  <c r="L33" i="109"/>
  <c r="M19" i="125"/>
  <c r="K19" i="125"/>
  <c r="AC19" i="125"/>
  <c r="U19" i="125"/>
  <c r="W19" i="125" s="1"/>
  <c r="X19" i="125" s="1"/>
  <c r="K20" i="91"/>
  <c r="U20" i="91"/>
  <c r="W20" i="91" s="1"/>
  <c r="X20" i="91" s="1"/>
  <c r="L20" i="91"/>
  <c r="C53" i="30"/>
  <c r="C56" i="30"/>
  <c r="C58" i="30" s="1"/>
  <c r="K33" i="109"/>
  <c r="U20" i="118"/>
  <c r="W20" i="118" s="1"/>
  <c r="X20" i="118" s="1"/>
  <c r="L20" i="118"/>
  <c r="U52" i="110"/>
  <c r="L52" i="110"/>
  <c r="K51" i="99"/>
  <c r="L51" i="99"/>
  <c r="U51" i="99"/>
  <c r="W51" i="99" s="1"/>
  <c r="X51" i="99" s="1"/>
  <c r="AA39" i="1"/>
  <c r="Q39" i="1"/>
  <c r="S39" i="1" s="1"/>
  <c r="R39" i="1"/>
  <c r="O31" i="120"/>
  <c r="L31" i="120"/>
  <c r="V31" i="120"/>
  <c r="O19" i="115"/>
  <c r="L19" i="115"/>
  <c r="V19" i="115"/>
  <c r="X19" i="115" s="1"/>
  <c r="Y19" i="115" s="1"/>
  <c r="AE37" i="44"/>
  <c r="AH37" i="44"/>
  <c r="W37" i="44"/>
  <c r="L41" i="117"/>
  <c r="U41" i="117"/>
  <c r="W41" i="117" s="1"/>
  <c r="X41" i="117" s="1"/>
  <c r="T34" i="109"/>
  <c r="T24" i="109"/>
  <c r="H53" i="99"/>
  <c r="AC31" i="1"/>
  <c r="AD31" i="1" s="1"/>
  <c r="W18" i="91"/>
  <c r="X18" i="91" s="1"/>
  <c r="T26" i="109"/>
  <c r="W22" i="126"/>
  <c r="X22" i="126" s="1"/>
  <c r="T35" i="109"/>
  <c r="T40" i="109"/>
  <c r="M30" i="109"/>
  <c r="T43" i="109"/>
  <c r="M12" i="109"/>
  <c r="M34" i="109"/>
  <c r="T44" i="109"/>
  <c r="M19" i="109"/>
  <c r="M44" i="109"/>
  <c r="W29" i="117"/>
  <c r="X29" i="117" s="1"/>
  <c r="T41" i="109"/>
  <c r="M39" i="109"/>
  <c r="M27" i="109"/>
  <c r="T51" i="109"/>
  <c r="T17" i="109"/>
  <c r="T13" i="109"/>
  <c r="M49" i="109"/>
  <c r="M51" i="109"/>
  <c r="M13" i="109"/>
  <c r="T27" i="109"/>
  <c r="T49" i="109"/>
  <c r="M13" i="118"/>
  <c r="U32" i="115"/>
  <c r="T32" i="109"/>
  <c r="M24" i="109"/>
  <c r="T18" i="109"/>
  <c r="T39" i="109"/>
  <c r="M36" i="109"/>
  <c r="T13" i="118"/>
  <c r="M46" i="109"/>
  <c r="M40" i="109"/>
  <c r="T28" i="109"/>
  <c r="T52" i="109"/>
  <c r="M25" i="109"/>
  <c r="T12" i="109"/>
  <c r="M15" i="109"/>
  <c r="M23" i="109"/>
  <c r="T25" i="109"/>
  <c r="T30" i="109"/>
  <c r="AE22" i="126"/>
  <c r="AF22" i="126"/>
  <c r="AG22" i="126" s="1"/>
  <c r="T38" i="109"/>
  <c r="M43" i="109"/>
  <c r="T29" i="117"/>
  <c r="L37" i="118"/>
  <c r="H37" i="118"/>
  <c r="U37" i="118"/>
  <c r="L37" i="115"/>
  <c r="H37" i="115"/>
  <c r="V37" i="115"/>
  <c r="H26" i="126"/>
  <c r="U26" i="126"/>
  <c r="L24" i="110"/>
  <c r="H24" i="110"/>
  <c r="U24" i="110"/>
  <c r="H27" i="99"/>
  <c r="M27" i="99" s="1"/>
  <c r="U27" i="99"/>
  <c r="L27" i="99"/>
  <c r="V29" i="120"/>
  <c r="L29" i="120"/>
  <c r="H29" i="120"/>
  <c r="M29" i="120" s="1"/>
  <c r="J16" i="44"/>
  <c r="W16" i="44"/>
  <c r="L18" i="1"/>
  <c r="S18" i="1" s="1"/>
  <c r="AA18" i="1"/>
  <c r="AC18" i="1" s="1"/>
  <c r="AD18" i="1" s="1"/>
  <c r="R18" i="1"/>
  <c r="H29" i="116"/>
  <c r="U29" i="116"/>
  <c r="L29" i="116"/>
  <c r="L45" i="109"/>
  <c r="H45" i="109"/>
  <c r="M45" i="109" s="1"/>
  <c r="U45" i="109"/>
  <c r="H39" i="117"/>
  <c r="U39" i="117"/>
  <c r="L39" i="117"/>
  <c r="H20" i="115"/>
  <c r="V20" i="115"/>
  <c r="X20" i="115" s="1"/>
  <c r="Y20" i="115" s="1"/>
  <c r="L20" i="115"/>
  <c r="H21" i="118"/>
  <c r="U21" i="118"/>
  <c r="W21" i="118" s="1"/>
  <c r="X21" i="118" s="1"/>
  <c r="L21" i="118"/>
  <c r="L50" i="116"/>
  <c r="H50" i="116"/>
  <c r="U50" i="116"/>
  <c r="W50" i="116" s="1"/>
  <c r="X50" i="116" s="1"/>
  <c r="R17" i="1"/>
  <c r="L17" i="1"/>
  <c r="S17" i="1" s="1"/>
  <c r="AA17" i="1"/>
  <c r="AC17" i="1" s="1"/>
  <c r="AD17" i="1" s="1"/>
  <c r="L50" i="120"/>
  <c r="H50" i="120"/>
  <c r="V50" i="120"/>
  <c r="L20" i="109"/>
  <c r="H20" i="109"/>
  <c r="M20" i="109" s="1"/>
  <c r="U20" i="109"/>
  <c r="AD15" i="44"/>
  <c r="J15" i="44"/>
  <c r="W15" i="44"/>
  <c r="Y15" i="44" s="1"/>
  <c r="Z15" i="44" s="1"/>
  <c r="L37" i="110"/>
  <c r="H37" i="110"/>
  <c r="U37" i="110"/>
  <c r="H39" i="99"/>
  <c r="M39" i="99" s="1"/>
  <c r="U39" i="99"/>
  <c r="W39" i="99" s="1"/>
  <c r="X39" i="99" s="1"/>
  <c r="L39" i="99"/>
  <c r="H19" i="117"/>
  <c r="U19" i="117"/>
  <c r="L19" i="117"/>
  <c r="H30" i="126"/>
  <c r="U30" i="126"/>
  <c r="W30" i="126" s="1"/>
  <c r="X30" i="126" s="1"/>
  <c r="Y12" i="1" l="1"/>
  <c r="P26" i="117"/>
  <c r="T26" i="117" s="1"/>
  <c r="V19" i="118"/>
  <c r="W19" i="118" s="1"/>
  <c r="X19" i="118" s="1"/>
  <c r="V16" i="116"/>
  <c r="W16" i="116" s="1"/>
  <c r="X16" i="116" s="1"/>
  <c r="S19" i="118"/>
  <c r="AA12" i="110"/>
  <c r="V12" i="110"/>
  <c r="W12" i="110" s="1"/>
  <c r="X12" i="110" s="1"/>
  <c r="S27" i="99"/>
  <c r="M33" i="99"/>
  <c r="V27" i="99"/>
  <c r="O32" i="44"/>
  <c r="AH11" i="44"/>
  <c r="P12" i="99"/>
  <c r="P53" i="99" s="1"/>
  <c r="V53" i="99" s="1"/>
  <c r="V12" i="99"/>
  <c r="W12" i="99" s="1"/>
  <c r="X12" i="99" s="1"/>
  <c r="AA12" i="99"/>
  <c r="T34" i="110"/>
  <c r="W33" i="109"/>
  <c r="X33" i="109" s="1"/>
  <c r="X50" i="120"/>
  <c r="Y50" i="120" s="1"/>
  <c r="M21" i="99"/>
  <c r="T20" i="91"/>
  <c r="T37" i="110"/>
  <c r="T24" i="99"/>
  <c r="M41" i="117"/>
  <c r="T36" i="99"/>
  <c r="T19" i="99"/>
  <c r="T29" i="116"/>
  <c r="M21" i="115"/>
  <c r="T16" i="116"/>
  <c r="U27" i="115"/>
  <c r="T24" i="110"/>
  <c r="U44" i="115"/>
  <c r="M12" i="117"/>
  <c r="W25" i="116"/>
  <c r="X25" i="116" s="1"/>
  <c r="T21" i="99"/>
  <c r="U43" i="120"/>
  <c r="W22" i="117"/>
  <c r="X22" i="117" s="1"/>
  <c r="M19" i="99"/>
  <c r="W31" i="110"/>
  <c r="X31" i="110" s="1"/>
  <c r="W39" i="109"/>
  <c r="X39" i="109" s="1"/>
  <c r="AC23" i="1"/>
  <c r="AD23" i="1" s="1"/>
  <c r="T29" i="120"/>
  <c r="X10" i="44"/>
  <c r="Y10" i="44" s="1"/>
  <c r="Z10" i="44" s="1"/>
  <c r="R10" i="44"/>
  <c r="AH36" i="44"/>
  <c r="T41" i="44"/>
  <c r="V41" i="44"/>
  <c r="V24" i="109"/>
  <c r="W24" i="109" s="1"/>
  <c r="X24" i="109" s="1"/>
  <c r="AA26" i="117"/>
  <c r="V26" i="117"/>
  <c r="W26" i="117" s="1"/>
  <c r="X26" i="117" s="1"/>
  <c r="AA24" i="109"/>
  <c r="S24" i="109"/>
  <c r="AB23" i="115"/>
  <c r="T23" i="115"/>
  <c r="M46" i="120"/>
  <c r="T33" i="99"/>
  <c r="T50" i="99"/>
  <c r="W32" i="117"/>
  <c r="X32" i="117" s="1"/>
  <c r="U47" i="120"/>
  <c r="T40" i="99"/>
  <c r="W45" i="116"/>
  <c r="X45" i="116" s="1"/>
  <c r="X49" i="115"/>
  <c r="Y49" i="115" s="1"/>
  <c r="T14" i="99"/>
  <c r="M38" i="115"/>
  <c r="T45" i="117"/>
  <c r="X52" i="120"/>
  <c r="Y52" i="120" s="1"/>
  <c r="W45" i="109"/>
  <c r="X45" i="109" s="1"/>
  <c r="AI18" i="1"/>
  <c r="AJ18" i="1" s="1"/>
  <c r="AK18" i="1" s="1"/>
  <c r="Y18" i="1"/>
  <c r="V39" i="117"/>
  <c r="AA39" i="117"/>
  <c r="P39" i="117"/>
  <c r="T39" i="117" s="1"/>
  <c r="W19" i="117"/>
  <c r="X19" i="117" s="1"/>
  <c r="W37" i="110"/>
  <c r="X37" i="110" s="1"/>
  <c r="X45" i="115"/>
  <c r="Y45" i="115" s="1"/>
  <c r="T41" i="99"/>
  <c r="M44" i="99"/>
  <c r="P43" i="116"/>
  <c r="T43" i="116" s="1"/>
  <c r="AC39" i="1"/>
  <c r="AD39" i="1" s="1"/>
  <c r="X31" i="120"/>
  <c r="Y31" i="120" s="1"/>
  <c r="U20" i="115"/>
  <c r="Y49" i="44"/>
  <c r="Z49" i="44" s="1"/>
  <c r="AD49" i="44"/>
  <c r="Y21" i="44"/>
  <c r="Z21" i="44" s="1"/>
  <c r="Y46" i="44"/>
  <c r="Z46" i="44" s="1"/>
  <c r="R40" i="44"/>
  <c r="AD40" i="44"/>
  <c r="AH49" i="44"/>
  <c r="AH18" i="44"/>
  <c r="W20" i="109"/>
  <c r="X20" i="109" s="1"/>
  <c r="M30" i="99"/>
  <c r="Z17" i="1"/>
  <c r="AE30" i="126"/>
  <c r="AF30" i="126"/>
  <c r="AG30" i="126" s="1"/>
  <c r="T39" i="99"/>
  <c r="M22" i="99"/>
  <c r="Q24" i="120"/>
  <c r="U24" i="120" s="1"/>
  <c r="P46" i="99"/>
  <c r="T46" i="99" s="1"/>
  <c r="AA14" i="109"/>
  <c r="V14" i="109"/>
  <c r="W14" i="109" s="1"/>
  <c r="X14" i="109" s="1"/>
  <c r="P14" i="109"/>
  <c r="T14" i="109" s="1"/>
  <c r="M13" i="99"/>
  <c r="V24" i="116"/>
  <c r="W24" i="116" s="1"/>
  <c r="X24" i="116" s="1"/>
  <c r="AA24" i="116"/>
  <c r="V30" i="118"/>
  <c r="W30" i="118" s="1"/>
  <c r="X30" i="118" s="1"/>
  <c r="AA30" i="118"/>
  <c r="AA46" i="110"/>
  <c r="V46" i="110"/>
  <c r="W46" i="110" s="1"/>
  <c r="X46" i="110" s="1"/>
  <c r="P46" i="110"/>
  <c r="T46" i="110" s="1"/>
  <c r="S46" i="110"/>
  <c r="U34" i="44"/>
  <c r="S10" i="124"/>
  <c r="AA17" i="91"/>
  <c r="V17" i="91"/>
  <c r="W17" i="91" s="1"/>
  <c r="X17" i="91" s="1"/>
  <c r="S24" i="116"/>
  <c r="T46" i="116"/>
  <c r="S30" i="118"/>
  <c r="AA13" i="117"/>
  <c r="V13" i="117"/>
  <c r="W13" i="117" s="1"/>
  <c r="X13" i="117" s="1"/>
  <c r="X34" i="44"/>
  <c r="Y34" i="44" s="1"/>
  <c r="Z34" i="44" s="1"/>
  <c r="AD34" i="44"/>
  <c r="AB36" i="1"/>
  <c r="AC36" i="1" s="1"/>
  <c r="AD36" i="1" s="1"/>
  <c r="V36" i="1"/>
  <c r="Z36" i="1" s="1"/>
  <c r="S14" i="109"/>
  <c r="P17" i="91"/>
  <c r="T17" i="91" s="1"/>
  <c r="W30" i="115"/>
  <c r="X30" i="115" s="1"/>
  <c r="Y30" i="115" s="1"/>
  <c r="AB30" i="115"/>
  <c r="S17" i="91"/>
  <c r="S13" i="117"/>
  <c r="AI36" i="1"/>
  <c r="AJ36" i="1" s="1"/>
  <c r="AK36" i="1" s="1"/>
  <c r="W24" i="120"/>
  <c r="X24" i="120" s="1"/>
  <c r="Y24" i="120" s="1"/>
  <c r="AB24" i="120"/>
  <c r="Y36" i="1"/>
  <c r="AA46" i="99"/>
  <c r="V46" i="99"/>
  <c r="W46" i="99" s="1"/>
  <c r="X46" i="99" s="1"/>
  <c r="R49" i="44"/>
  <c r="Y51" i="1"/>
  <c r="AB46" i="120"/>
  <c r="W46" i="120"/>
  <c r="X46" i="120" s="1"/>
  <c r="Y46" i="120" s="1"/>
  <c r="S20" i="125"/>
  <c r="U49" i="44"/>
  <c r="AA46" i="116"/>
  <c r="V46" i="116"/>
  <c r="W46" i="116" s="1"/>
  <c r="X46" i="116" s="1"/>
  <c r="V38" i="118"/>
  <c r="W38" i="118" s="1"/>
  <c r="X38" i="118" s="1"/>
  <c r="AA38" i="118"/>
  <c r="V32" i="99"/>
  <c r="W32" i="99" s="1"/>
  <c r="X32" i="99" s="1"/>
  <c r="AA32" i="99"/>
  <c r="P38" i="118"/>
  <c r="T38" i="118" s="1"/>
  <c r="AA36" i="109"/>
  <c r="V36" i="109"/>
  <c r="W36" i="109" s="1"/>
  <c r="X36" i="109" s="1"/>
  <c r="P36" i="109"/>
  <c r="T36" i="109" s="1"/>
  <c r="T46" i="120"/>
  <c r="S46" i="116"/>
  <c r="AB38" i="115"/>
  <c r="W38" i="115"/>
  <c r="X38" i="115" s="1"/>
  <c r="Y38" i="115" s="1"/>
  <c r="Q46" i="120"/>
  <c r="U46" i="120" s="1"/>
  <c r="T38" i="115"/>
  <c r="Q38" i="115"/>
  <c r="U38" i="115" s="1"/>
  <c r="AB51" i="1"/>
  <c r="AC51" i="1" s="1"/>
  <c r="AD51" i="1" s="1"/>
  <c r="V51" i="1"/>
  <c r="Z51" i="1" s="1"/>
  <c r="V20" i="125"/>
  <c r="W20" i="125" s="1"/>
  <c r="X20" i="125" s="1"/>
  <c r="P20" i="125"/>
  <c r="S38" i="118"/>
  <c r="AA42" i="117"/>
  <c r="V42" i="117"/>
  <c r="W42" i="117" s="1"/>
  <c r="X42" i="117" s="1"/>
  <c r="P42" i="117"/>
  <c r="T42" i="117" s="1"/>
  <c r="AA38" i="110"/>
  <c r="V38" i="110"/>
  <c r="W38" i="110" s="1"/>
  <c r="X38" i="110" s="1"/>
  <c r="S32" i="99"/>
  <c r="S38" i="110"/>
  <c r="AE28" i="126"/>
  <c r="AF28" i="126"/>
  <c r="AG28" i="126" s="1"/>
  <c r="M17" i="99"/>
  <c r="V11" i="125"/>
  <c r="W11" i="125" s="1"/>
  <c r="X11" i="125" s="1"/>
  <c r="P11" i="125"/>
  <c r="W20" i="120"/>
  <c r="X20" i="120" s="1"/>
  <c r="Y20" i="120" s="1"/>
  <c r="T20" i="120"/>
  <c r="AB20" i="120"/>
  <c r="AA19" i="110"/>
  <c r="V19" i="110"/>
  <c r="W19" i="110" s="1"/>
  <c r="X19" i="110" s="1"/>
  <c r="S19" i="110"/>
  <c r="V28" i="1"/>
  <c r="Z28" i="1" s="1"/>
  <c r="AI28" i="1"/>
  <c r="AJ28" i="1" s="1"/>
  <c r="AK28" i="1" s="1"/>
  <c r="AB28" i="1"/>
  <c r="AC28" i="1" s="1"/>
  <c r="AD28" i="1" s="1"/>
  <c r="Y28" i="1"/>
  <c r="AA34" i="99"/>
  <c r="V34" i="99"/>
  <c r="W34" i="99" s="1"/>
  <c r="X34" i="99" s="1"/>
  <c r="S34" i="99"/>
  <c r="AB25" i="115"/>
  <c r="W25" i="115"/>
  <c r="X25" i="115" s="1"/>
  <c r="Y25" i="115" s="1"/>
  <c r="T25" i="115"/>
  <c r="S24" i="118"/>
  <c r="AA24" i="118"/>
  <c r="V24" i="118"/>
  <c r="W24" i="118" s="1"/>
  <c r="X24" i="118" s="1"/>
  <c r="U26" i="44"/>
  <c r="S11" i="125"/>
  <c r="AA30" i="117"/>
  <c r="V30" i="117"/>
  <c r="W30" i="117" s="1"/>
  <c r="X30" i="117" s="1"/>
  <c r="S30" i="117"/>
  <c r="S20" i="116"/>
  <c r="V20" i="116"/>
  <c r="W20" i="116" s="1"/>
  <c r="X20" i="116" s="1"/>
  <c r="AA20" i="116"/>
  <c r="S29" i="109"/>
  <c r="AA29" i="109"/>
  <c r="V29" i="109"/>
  <c r="W29" i="109" s="1"/>
  <c r="X29" i="109" s="1"/>
  <c r="P29" i="109"/>
  <c r="T29" i="109" s="1"/>
  <c r="P34" i="99"/>
  <c r="T34" i="99" s="1"/>
  <c r="Y40" i="44"/>
  <c r="Z40" i="44" s="1"/>
  <c r="T48" i="116"/>
  <c r="T49" i="117"/>
  <c r="M43" i="99"/>
  <c r="T49" i="116"/>
  <c r="M29" i="99"/>
  <c r="M31" i="99"/>
  <c r="W19" i="126"/>
  <c r="X19" i="126" s="1"/>
  <c r="T38" i="116"/>
  <c r="M52" i="115"/>
  <c r="M14" i="99"/>
  <c r="M19" i="120"/>
  <c r="M34" i="99"/>
  <c r="M51" i="99"/>
  <c r="V46" i="109"/>
  <c r="W46" i="109" s="1"/>
  <c r="X46" i="109" s="1"/>
  <c r="S46" i="109"/>
  <c r="AA46" i="109"/>
  <c r="P46" i="109"/>
  <c r="T46" i="109" s="1"/>
  <c r="P19" i="126"/>
  <c r="U40" i="44"/>
  <c r="S19" i="126"/>
  <c r="AA39" i="110"/>
  <c r="S39" i="110"/>
  <c r="V39" i="110"/>
  <c r="W39" i="110" s="1"/>
  <c r="X39" i="110" s="1"/>
  <c r="M38" i="99"/>
  <c r="T34" i="117"/>
  <c r="S49" i="117"/>
  <c r="AA49" i="117"/>
  <c r="V49" i="117"/>
  <c r="W49" i="117" s="1"/>
  <c r="X49" i="117" s="1"/>
  <c r="T18" i="99"/>
  <c r="AA38" i="99"/>
  <c r="V38" i="99"/>
  <c r="W38" i="99" s="1"/>
  <c r="X38" i="99" s="1"/>
  <c r="S38" i="99"/>
  <c r="P38" i="99"/>
  <c r="T38" i="99" s="1"/>
  <c r="S48" i="116"/>
  <c r="AA48" i="116"/>
  <c r="V48" i="116"/>
  <c r="W48" i="116" s="1"/>
  <c r="X48" i="116" s="1"/>
  <c r="AB40" i="115"/>
  <c r="W40" i="115"/>
  <c r="X40" i="115" s="1"/>
  <c r="Y40" i="115" s="1"/>
  <c r="T40" i="115"/>
  <c r="T48" i="120"/>
  <c r="AB48" i="120"/>
  <c r="W48" i="120"/>
  <c r="X48" i="120" s="1"/>
  <c r="Y48" i="120" s="1"/>
  <c r="U48" i="120"/>
  <c r="V42" i="1"/>
  <c r="Z42" i="1" s="1"/>
  <c r="AI42" i="1"/>
  <c r="AJ42" i="1" s="1"/>
  <c r="AK42" i="1" s="1"/>
  <c r="AB42" i="1"/>
  <c r="AC42" i="1" s="1"/>
  <c r="AD42" i="1" s="1"/>
  <c r="Y42" i="1"/>
  <c r="M12" i="99"/>
  <c r="M53" i="99" s="1"/>
  <c r="L53" i="99" s="1"/>
  <c r="AA40" i="118"/>
  <c r="V40" i="118"/>
  <c r="W40" i="118" s="1"/>
  <c r="X40" i="118" s="1"/>
  <c r="S40" i="118"/>
  <c r="P39" i="110"/>
  <c r="T39" i="110" s="1"/>
  <c r="T44" i="99"/>
  <c r="M35" i="116"/>
  <c r="T47" i="99"/>
  <c r="T48" i="99"/>
  <c r="T28" i="99"/>
  <c r="M22" i="117"/>
  <c r="AA48" i="109"/>
  <c r="V48" i="109"/>
  <c r="W48" i="109" s="1"/>
  <c r="X48" i="109" s="1"/>
  <c r="P48" i="109"/>
  <c r="T48" i="109" s="1"/>
  <c r="AI47" i="1"/>
  <c r="AJ47" i="1" s="1"/>
  <c r="AK47" i="1" s="1"/>
  <c r="U45" i="44"/>
  <c r="AK37" i="44" s="1"/>
  <c r="AL37" i="44" s="1"/>
  <c r="S29" i="126"/>
  <c r="T50" i="110"/>
  <c r="V51" i="118"/>
  <c r="W51" i="118" s="1"/>
  <c r="X51" i="118" s="1"/>
  <c r="AA51" i="118"/>
  <c r="W51" i="115"/>
  <c r="X51" i="115" s="1"/>
  <c r="Y51" i="115" s="1"/>
  <c r="AB51" i="115"/>
  <c r="AA45" i="117"/>
  <c r="V45" i="117"/>
  <c r="W45" i="117" s="1"/>
  <c r="X45" i="117" s="1"/>
  <c r="AA22" i="99"/>
  <c r="V22" i="99"/>
  <c r="W22" i="99" s="1"/>
  <c r="X22" i="99" s="1"/>
  <c r="P22" i="99"/>
  <c r="T22" i="99" s="1"/>
  <c r="X45" i="44"/>
  <c r="Y45" i="44" s="1"/>
  <c r="Z45" i="44" s="1"/>
  <c r="AD45" i="44"/>
  <c r="V47" i="1"/>
  <c r="Z47" i="1" s="1"/>
  <c r="AB47" i="1"/>
  <c r="AC47" i="1" s="1"/>
  <c r="AD47" i="1" s="1"/>
  <c r="S48" i="109"/>
  <c r="W49" i="120"/>
  <c r="X49" i="120" s="1"/>
  <c r="Y49" i="120" s="1"/>
  <c r="AB49" i="120"/>
  <c r="V49" i="116"/>
  <c r="W49" i="116" s="1"/>
  <c r="X49" i="116" s="1"/>
  <c r="AA49" i="116"/>
  <c r="S51" i="118"/>
  <c r="V34" i="110"/>
  <c r="W34" i="110" s="1"/>
  <c r="X34" i="110" s="1"/>
  <c r="AA34" i="110"/>
  <c r="T51" i="115"/>
  <c r="M25" i="116"/>
  <c r="U12" i="120"/>
  <c r="M45" i="116"/>
  <c r="X27" i="115"/>
  <c r="Y27" i="115" s="1"/>
  <c r="AE12" i="125"/>
  <c r="AF12" i="125"/>
  <c r="AG12" i="125" s="1"/>
  <c r="W31" i="118"/>
  <c r="X31" i="118" s="1"/>
  <c r="AE20" i="126"/>
  <c r="AF20" i="126"/>
  <c r="AG20" i="126" s="1"/>
  <c r="AE10" i="125"/>
  <c r="AF10" i="125"/>
  <c r="AG10" i="125" s="1"/>
  <c r="T37" i="116"/>
  <c r="U37" i="120"/>
  <c r="W21" i="99"/>
  <c r="X21" i="99" s="1"/>
  <c r="W35" i="117"/>
  <c r="X35" i="117" s="1"/>
  <c r="W37" i="116"/>
  <c r="X37" i="116" s="1"/>
  <c r="M51" i="120"/>
  <c r="U38" i="120"/>
  <c r="M17" i="120"/>
  <c r="U42" i="120"/>
  <c r="T16" i="99"/>
  <c r="U41" i="120"/>
  <c r="M23" i="120"/>
  <c r="T22" i="116"/>
  <c r="M16" i="120"/>
  <c r="M48" i="120"/>
  <c r="M14" i="120"/>
  <c r="M34" i="120"/>
  <c r="M16" i="115"/>
  <c r="Z37" i="1"/>
  <c r="U52" i="120"/>
  <c r="M14" i="116"/>
  <c r="U14" i="120"/>
  <c r="H18" i="109"/>
  <c r="M18" i="109" s="1"/>
  <c r="U18" i="109"/>
  <c r="W18" i="109" s="1"/>
  <c r="X18" i="109" s="1"/>
  <c r="L18" i="109"/>
  <c r="L37" i="1"/>
  <c r="S37" i="1" s="1"/>
  <c r="R37" i="1"/>
  <c r="AA37" i="1"/>
  <c r="AC37" i="1" s="1"/>
  <c r="AD37" i="1" s="1"/>
  <c r="L18" i="110"/>
  <c r="U18" i="110"/>
  <c r="W18" i="110" s="1"/>
  <c r="X18" i="110" s="1"/>
  <c r="M31" i="120"/>
  <c r="M40" i="120"/>
  <c r="L14" i="116"/>
  <c r="U14" i="116"/>
  <c r="W14" i="116" s="1"/>
  <c r="X14" i="116" s="1"/>
  <c r="V14" i="120"/>
  <c r="X14" i="120" s="1"/>
  <c r="Y14" i="120" s="1"/>
  <c r="L14" i="120"/>
  <c r="L16" i="118"/>
  <c r="U16" i="118"/>
  <c r="W16" i="118" s="1"/>
  <c r="X16" i="118" s="1"/>
  <c r="AE12" i="124"/>
  <c r="AF12" i="124"/>
  <c r="AG12" i="124" s="1"/>
  <c r="U17" i="117"/>
  <c r="W17" i="117" s="1"/>
  <c r="X17" i="117" s="1"/>
  <c r="L17" i="117"/>
  <c r="V16" i="115"/>
  <c r="X16" i="115" s="1"/>
  <c r="Y16" i="115" s="1"/>
  <c r="L16" i="115"/>
  <c r="U16" i="99"/>
  <c r="W16" i="99" s="1"/>
  <c r="X16" i="99" s="1"/>
  <c r="L16" i="99"/>
  <c r="H16" i="99"/>
  <c r="M16" i="99" s="1"/>
  <c r="U21" i="120"/>
  <c r="M24" i="120"/>
  <c r="U19" i="91"/>
  <c r="W19" i="91" s="1"/>
  <c r="X19" i="91" s="1"/>
  <c r="L19" i="91"/>
  <c r="U13" i="120"/>
  <c r="W35" i="44"/>
  <c r="Y35" i="44" s="1"/>
  <c r="Z35" i="44" s="1"/>
  <c r="AD35" i="44"/>
  <c r="H12" i="124"/>
  <c r="AC14" i="1"/>
  <c r="AD14" i="1" s="1"/>
  <c r="U12" i="115"/>
  <c r="W51" i="117"/>
  <c r="X51" i="117" s="1"/>
  <c r="X22" i="120"/>
  <c r="Y22" i="120" s="1"/>
  <c r="U25" i="120"/>
  <c r="M35" i="120"/>
  <c r="W14" i="99"/>
  <c r="X14" i="99" s="1"/>
  <c r="W50" i="109"/>
  <c r="X50" i="109" s="1"/>
  <c r="U40" i="120"/>
  <c r="W22" i="116"/>
  <c r="X22" i="116" s="1"/>
  <c r="X12" i="115"/>
  <c r="Y12" i="115" s="1"/>
  <c r="W13" i="110"/>
  <c r="X13" i="110" s="1"/>
  <c r="AE21" i="125"/>
  <c r="AF21" i="125"/>
  <c r="AG21" i="125" s="1"/>
  <c r="Z14" i="1"/>
  <c r="U27" i="120"/>
  <c r="W27" i="126"/>
  <c r="X27" i="126" s="1"/>
  <c r="T31" i="117"/>
  <c r="Y42" i="44"/>
  <c r="Z42" i="44" s="1"/>
  <c r="W45" i="110"/>
  <c r="X45" i="110" s="1"/>
  <c r="W40" i="116"/>
  <c r="X40" i="116" s="1"/>
  <c r="T45" i="110"/>
  <c r="X42" i="115"/>
  <c r="Y42" i="115" s="1"/>
  <c r="M42" i="118"/>
  <c r="M52" i="120"/>
  <c r="M33" i="120"/>
  <c r="M20" i="120"/>
  <c r="W32" i="109"/>
  <c r="X32" i="109" s="1"/>
  <c r="U30" i="120"/>
  <c r="M37" i="120"/>
  <c r="M49" i="120"/>
  <c r="M43" i="117"/>
  <c r="U45" i="120"/>
  <c r="U36" i="120"/>
  <c r="M44" i="120"/>
  <c r="U29" i="120"/>
  <c r="M22" i="120"/>
  <c r="X40" i="120"/>
  <c r="Y40" i="120" s="1"/>
  <c r="M15" i="120"/>
  <c r="AC44" i="1"/>
  <c r="AD44" i="1" s="1"/>
  <c r="W44" i="99"/>
  <c r="X44" i="99" s="1"/>
  <c r="M42" i="115"/>
  <c r="AE27" i="126"/>
  <c r="AF27" i="126"/>
  <c r="AG27" i="126" s="1"/>
  <c r="M50" i="120"/>
  <c r="M18" i="117"/>
  <c r="M40" i="116"/>
  <c r="AE41" i="44"/>
  <c r="J38" i="44"/>
  <c r="R16" i="44"/>
  <c r="Y37" i="44"/>
  <c r="Z37" i="44" s="1"/>
  <c r="Y48" i="44"/>
  <c r="Z48" i="44" s="1"/>
  <c r="AJ15" i="44"/>
  <c r="AK15" i="44"/>
  <c r="AL15" i="44" s="1"/>
  <c r="AJ50" i="44"/>
  <c r="AK50" i="44"/>
  <c r="AL50" i="44" s="1"/>
  <c r="T38" i="117"/>
  <c r="AD22" i="44"/>
  <c r="V35" i="115"/>
  <c r="X35" i="115" s="1"/>
  <c r="Y35" i="115" s="1"/>
  <c r="L35" i="115"/>
  <c r="U28" i="116"/>
  <c r="W28" i="116" s="1"/>
  <c r="X28" i="116" s="1"/>
  <c r="L28" i="116"/>
  <c r="AA24" i="1"/>
  <c r="AC24" i="1" s="1"/>
  <c r="AD24" i="1" s="1"/>
  <c r="L24" i="1"/>
  <c r="S24" i="1" s="1"/>
  <c r="R24" i="1"/>
  <c r="U20" i="99"/>
  <c r="W20" i="99" s="1"/>
  <c r="X20" i="99" s="1"/>
  <c r="H20" i="99"/>
  <c r="M20" i="99" s="1"/>
  <c r="L20" i="99"/>
  <c r="U24" i="117"/>
  <c r="W24" i="117" s="1"/>
  <c r="X24" i="117" s="1"/>
  <c r="L24" i="117"/>
  <c r="V28" i="120"/>
  <c r="X28" i="120" s="1"/>
  <c r="Y28" i="120" s="1"/>
  <c r="H28" i="120"/>
  <c r="M28" i="120" s="1"/>
  <c r="L28" i="120"/>
  <c r="U14" i="125"/>
  <c r="W14" i="125" s="1"/>
  <c r="X14" i="125" s="1"/>
  <c r="H14" i="125"/>
  <c r="AF14" i="125"/>
  <c r="AG14" i="125" s="1"/>
  <c r="AE14" i="125"/>
  <c r="U35" i="118"/>
  <c r="W35" i="118" s="1"/>
  <c r="X35" i="118" s="1"/>
  <c r="L35" i="118"/>
  <c r="U20" i="110"/>
  <c r="W20" i="110" s="1"/>
  <c r="X20" i="110" s="1"/>
  <c r="L20" i="110"/>
  <c r="H35" i="118"/>
  <c r="M35" i="118" s="1"/>
  <c r="U38" i="109"/>
  <c r="W38" i="109" s="1"/>
  <c r="X38" i="109" s="1"/>
  <c r="L38" i="109"/>
  <c r="H38" i="109"/>
  <c r="M38" i="109" s="1"/>
  <c r="Y22" i="44"/>
  <c r="Z22" i="44" s="1"/>
  <c r="J22" i="44"/>
  <c r="T18" i="116"/>
  <c r="T24" i="115"/>
  <c r="AB24" i="115"/>
  <c r="W24" i="115"/>
  <c r="U18" i="116"/>
  <c r="L18" i="116"/>
  <c r="AA25" i="118"/>
  <c r="V25" i="118"/>
  <c r="W21" i="126"/>
  <c r="X21" i="126" s="1"/>
  <c r="V40" i="1"/>
  <c r="Z40" i="1" s="1"/>
  <c r="AI40" i="1"/>
  <c r="AJ40" i="1" s="1"/>
  <c r="AK40" i="1" s="1"/>
  <c r="AB40" i="1"/>
  <c r="Y40" i="1"/>
  <c r="L40" i="1"/>
  <c r="S40" i="1" s="1"/>
  <c r="AA40" i="1"/>
  <c r="R40" i="1"/>
  <c r="V15" i="117"/>
  <c r="S15" i="117"/>
  <c r="AA15" i="117"/>
  <c r="H21" i="126"/>
  <c r="U15" i="99"/>
  <c r="L15" i="99"/>
  <c r="H15" i="99"/>
  <c r="M15" i="99" s="1"/>
  <c r="AB18" i="120"/>
  <c r="W18" i="120"/>
  <c r="T18" i="120"/>
  <c r="Q18" i="120"/>
  <c r="U18" i="120" s="1"/>
  <c r="L17" i="110"/>
  <c r="U17" i="110"/>
  <c r="S18" i="116"/>
  <c r="AA18" i="116"/>
  <c r="V18" i="116"/>
  <c r="H16" i="109"/>
  <c r="M16" i="109" s="1"/>
  <c r="L16" i="109"/>
  <c r="U16" i="109"/>
  <c r="P16" i="109"/>
  <c r="T16" i="109" s="1"/>
  <c r="S16" i="109"/>
  <c r="AA16" i="109"/>
  <c r="V16" i="109"/>
  <c r="L18" i="120"/>
  <c r="V18" i="120"/>
  <c r="X18" i="120" s="1"/>
  <c r="Y18" i="120" s="1"/>
  <c r="H18" i="120"/>
  <c r="M18" i="120" s="1"/>
  <c r="S21" i="126"/>
  <c r="U38" i="44"/>
  <c r="AJ16" i="44" s="1"/>
  <c r="V17" i="110"/>
  <c r="AA17" i="110"/>
  <c r="L15" i="117"/>
  <c r="U15" i="117"/>
  <c r="X38" i="44"/>
  <c r="Y38" i="44" s="1"/>
  <c r="Z38" i="44" s="1"/>
  <c r="AD38" i="44"/>
  <c r="M25" i="118"/>
  <c r="AA15" i="99"/>
  <c r="P15" i="99"/>
  <c r="T15" i="99" s="1"/>
  <c r="V15" i="99"/>
  <c r="S15" i="99"/>
  <c r="P17" i="110"/>
  <c r="T17" i="110" s="1"/>
  <c r="V24" i="115"/>
  <c r="L24" i="115"/>
  <c r="L25" i="118"/>
  <c r="U25" i="118"/>
  <c r="P21" i="126"/>
  <c r="S25" i="118"/>
  <c r="Q24" i="115"/>
  <c r="U24" i="115" s="1"/>
  <c r="S17" i="110"/>
  <c r="AC50" i="1"/>
  <c r="AD50" i="1" s="1"/>
  <c r="W18" i="126"/>
  <c r="X18" i="126" s="1"/>
  <c r="M32" i="110"/>
  <c r="X52" i="115"/>
  <c r="Y52" i="115" s="1"/>
  <c r="T52" i="116"/>
  <c r="W52" i="116"/>
  <c r="X52" i="116" s="1"/>
  <c r="W52" i="118"/>
  <c r="X52" i="118" s="1"/>
  <c r="W41" i="109"/>
  <c r="X41" i="109" s="1"/>
  <c r="T52" i="118"/>
  <c r="M19" i="115"/>
  <c r="W32" i="110"/>
  <c r="X32" i="110" s="1"/>
  <c r="M19" i="116"/>
  <c r="T23" i="99"/>
  <c r="Z50" i="1"/>
  <c r="AE18" i="126"/>
  <c r="AF18" i="126"/>
  <c r="AG18" i="126" s="1"/>
  <c r="M44" i="110"/>
  <c r="W52" i="110"/>
  <c r="X52" i="110" s="1"/>
  <c r="M31" i="116"/>
  <c r="AE19" i="125"/>
  <c r="AF19" i="125"/>
  <c r="AG19" i="125" s="1"/>
  <c r="T34" i="118"/>
  <c r="W26" i="115"/>
  <c r="X26" i="115" s="1"/>
  <c r="Y26" i="115" s="1"/>
  <c r="T26" i="115"/>
  <c r="S36" i="110"/>
  <c r="V36" i="110"/>
  <c r="W36" i="110" s="1"/>
  <c r="X36" i="110" s="1"/>
  <c r="T15" i="124"/>
  <c r="V15" i="124"/>
  <c r="W15" i="124" s="1"/>
  <c r="X15" i="124" s="1"/>
  <c r="V18" i="117"/>
  <c r="W18" i="117" s="1"/>
  <c r="X18" i="117" s="1"/>
  <c r="S18" i="117"/>
  <c r="X41" i="44"/>
  <c r="Y41" i="44" s="1"/>
  <c r="Z41" i="44" s="1"/>
  <c r="T41" i="118"/>
  <c r="X43" i="1"/>
  <c r="Z43" i="1" s="1"/>
  <c r="AI43" i="1"/>
  <c r="AJ43" i="1" s="1"/>
  <c r="AK43" i="1" s="1"/>
  <c r="AB43" i="1"/>
  <c r="AC43" i="1" s="1"/>
  <c r="AD43" i="1" s="1"/>
  <c r="Y43" i="1"/>
  <c r="W19" i="120"/>
  <c r="X19" i="120" s="1"/>
  <c r="Y19" i="120" s="1"/>
  <c r="T19" i="120"/>
  <c r="S19" i="120"/>
  <c r="U19" i="120" s="1"/>
  <c r="D76" i="34"/>
  <c r="D78" i="34" s="1"/>
  <c r="D73" i="34"/>
  <c r="V19" i="109"/>
  <c r="W19" i="109" s="1"/>
  <c r="X19" i="109" s="1"/>
  <c r="S19" i="109"/>
  <c r="R19" i="109"/>
  <c r="T19" i="109" s="1"/>
  <c r="V26" i="118"/>
  <c r="W26" i="118" s="1"/>
  <c r="X26" i="118" s="1"/>
  <c r="S26" i="118"/>
  <c r="V19" i="116"/>
  <c r="W19" i="116" s="1"/>
  <c r="X19" i="116" s="1"/>
  <c r="S19" i="116"/>
  <c r="R26" i="118"/>
  <c r="T26" i="118" s="1"/>
  <c r="S26" i="115"/>
  <c r="U26" i="115" s="1"/>
  <c r="R15" i="124"/>
  <c r="R17" i="124" s="1"/>
  <c r="Q17" i="124" s="1"/>
  <c r="T17" i="124" s="1"/>
  <c r="U41" i="44"/>
  <c r="S15" i="124"/>
  <c r="R36" i="110"/>
  <c r="T36" i="110" s="1"/>
  <c r="R26" i="99"/>
  <c r="T26" i="99" s="1"/>
  <c r="V26" i="99"/>
  <c r="W26" i="99" s="1"/>
  <c r="X26" i="99" s="1"/>
  <c r="S26" i="99"/>
  <c r="U34" i="115"/>
  <c r="S42" i="110"/>
  <c r="T42" i="110"/>
  <c r="S26" i="116"/>
  <c r="J43" i="44"/>
  <c r="AB34" i="115"/>
  <c r="W34" i="115"/>
  <c r="AA34" i="118"/>
  <c r="V34" i="118"/>
  <c r="V25" i="117"/>
  <c r="AA25" i="117"/>
  <c r="V26" i="116"/>
  <c r="AA26" i="116"/>
  <c r="V45" i="1"/>
  <c r="Z45" i="1" s="1"/>
  <c r="AB45" i="1"/>
  <c r="S25" i="117"/>
  <c r="H31" i="109"/>
  <c r="M31" i="109" s="1"/>
  <c r="L31" i="109"/>
  <c r="U31" i="109"/>
  <c r="X43" i="44"/>
  <c r="Y43" i="44" s="1"/>
  <c r="Z43" i="44" s="1"/>
  <c r="AD43" i="44"/>
  <c r="H26" i="120"/>
  <c r="M26" i="120" s="1"/>
  <c r="V26" i="120"/>
  <c r="L26" i="120"/>
  <c r="S10" i="126"/>
  <c r="U43" i="44"/>
  <c r="AK25" i="44" s="1"/>
  <c r="AL25" i="44" s="1"/>
  <c r="L26" i="116"/>
  <c r="U26" i="116"/>
  <c r="AA31" i="109"/>
  <c r="V31" i="109"/>
  <c r="P31" i="109"/>
  <c r="T31" i="109" s="1"/>
  <c r="L45" i="1"/>
  <c r="S45" i="1" s="1"/>
  <c r="AA45" i="1"/>
  <c r="R45" i="1"/>
  <c r="V10" i="126"/>
  <c r="P10" i="126"/>
  <c r="L42" i="110"/>
  <c r="U42" i="110"/>
  <c r="L34" i="115"/>
  <c r="V34" i="115"/>
  <c r="L25" i="117"/>
  <c r="U25" i="117"/>
  <c r="W25" i="117" s="1"/>
  <c r="X25" i="117" s="1"/>
  <c r="U34" i="118"/>
  <c r="L34" i="118"/>
  <c r="U10" i="126"/>
  <c r="H10" i="126"/>
  <c r="S31" i="109"/>
  <c r="AA42" i="110"/>
  <c r="V42" i="110"/>
  <c r="AI45" i="1"/>
  <c r="AJ45" i="1" s="1"/>
  <c r="AK45" i="1" s="1"/>
  <c r="AB26" i="120"/>
  <c r="W26" i="120"/>
  <c r="Q26" i="120"/>
  <c r="U26" i="120" s="1"/>
  <c r="Y45" i="1"/>
  <c r="S34" i="118"/>
  <c r="W41" i="118"/>
  <c r="X41" i="118" s="1"/>
  <c r="W43" i="99"/>
  <c r="X43" i="99" s="1"/>
  <c r="T37" i="118"/>
  <c r="M33" i="117"/>
  <c r="AD23" i="44"/>
  <c r="W23" i="44"/>
  <c r="Y23" i="44" s="1"/>
  <c r="Z23" i="44" s="1"/>
  <c r="L25" i="1"/>
  <c r="S25" i="1" s="1"/>
  <c r="R25" i="1"/>
  <c r="AA25" i="1"/>
  <c r="AC25" i="1" s="1"/>
  <c r="AD25" i="1" s="1"/>
  <c r="L30" i="110"/>
  <c r="U30" i="110"/>
  <c r="W30" i="110" s="1"/>
  <c r="X30" i="110" s="1"/>
  <c r="L36" i="116"/>
  <c r="U36" i="116"/>
  <c r="W36" i="116" s="1"/>
  <c r="X36" i="116" s="1"/>
  <c r="M28" i="118"/>
  <c r="M22" i="118"/>
  <c r="U28" i="109"/>
  <c r="W28" i="109" s="1"/>
  <c r="X28" i="109" s="1"/>
  <c r="H28" i="109"/>
  <c r="M28" i="109" s="1"/>
  <c r="L28" i="109"/>
  <c r="V33" i="115"/>
  <c r="X33" i="115" s="1"/>
  <c r="Y33" i="115" s="1"/>
  <c r="L33" i="115"/>
  <c r="U33" i="118"/>
  <c r="W33" i="118" s="1"/>
  <c r="X33" i="118" s="1"/>
  <c r="L33" i="118"/>
  <c r="H30" i="110"/>
  <c r="M30" i="110" s="1"/>
  <c r="U24" i="99"/>
  <c r="W24" i="99" s="1"/>
  <c r="X24" i="99" s="1"/>
  <c r="L24" i="99"/>
  <c r="H24" i="99"/>
  <c r="M24" i="99" s="1"/>
  <c r="H13" i="124"/>
  <c r="H17" i="124" s="1"/>
  <c r="G17" i="124" s="1"/>
  <c r="U33" i="117"/>
  <c r="W33" i="117" s="1"/>
  <c r="X33" i="117" s="1"/>
  <c r="L33" i="117"/>
  <c r="L36" i="120"/>
  <c r="V36" i="120"/>
  <c r="X36" i="120" s="1"/>
  <c r="Y36" i="120" s="1"/>
  <c r="H36" i="120"/>
  <c r="M36" i="120" s="1"/>
  <c r="AE13" i="124"/>
  <c r="AF13" i="124"/>
  <c r="AG13" i="124" s="1"/>
  <c r="M43" i="110"/>
  <c r="V27" i="110"/>
  <c r="W27" i="110" s="1"/>
  <c r="X27" i="110" s="1"/>
  <c r="S27" i="110"/>
  <c r="AA27" i="110"/>
  <c r="M26" i="116"/>
  <c r="P15" i="126"/>
  <c r="V15" i="126"/>
  <c r="W15" i="126" s="1"/>
  <c r="X15" i="126" s="1"/>
  <c r="AI35" i="1"/>
  <c r="AJ35" i="1" s="1"/>
  <c r="AK35" i="1" s="1"/>
  <c r="AB35" i="1"/>
  <c r="AC35" i="1" s="1"/>
  <c r="AD35" i="1" s="1"/>
  <c r="Y35" i="1"/>
  <c r="V35" i="1"/>
  <c r="Z35" i="1" s="1"/>
  <c r="AA21" i="117"/>
  <c r="V21" i="117"/>
  <c r="W21" i="117" s="1"/>
  <c r="X21" i="117" s="1"/>
  <c r="S21" i="117"/>
  <c r="V28" i="118"/>
  <c r="W28" i="118" s="1"/>
  <c r="X28" i="118" s="1"/>
  <c r="S28" i="118"/>
  <c r="AA28" i="118"/>
  <c r="U43" i="115"/>
  <c r="W34" i="120"/>
  <c r="X34" i="120" s="1"/>
  <c r="Y34" i="120" s="1"/>
  <c r="T34" i="120"/>
  <c r="AB34" i="120"/>
  <c r="Q34" i="120"/>
  <c r="U34" i="120" s="1"/>
  <c r="X33" i="44"/>
  <c r="Y33" i="44" s="1"/>
  <c r="Z33" i="44" s="1"/>
  <c r="AD33" i="44"/>
  <c r="AA37" i="99"/>
  <c r="V37" i="99"/>
  <c r="W37" i="99" s="1"/>
  <c r="X37" i="99" s="1"/>
  <c r="P37" i="99"/>
  <c r="T37" i="99" s="1"/>
  <c r="S37" i="99"/>
  <c r="S15" i="126"/>
  <c r="U33" i="44"/>
  <c r="AK48" i="44" s="1"/>
  <c r="AL48" i="44" s="1"/>
  <c r="S12" i="91"/>
  <c r="AA12" i="91"/>
  <c r="V12" i="91"/>
  <c r="W12" i="91" s="1"/>
  <c r="X12" i="91" s="1"/>
  <c r="P12" i="91"/>
  <c r="T12" i="91" s="1"/>
  <c r="AA34" i="116"/>
  <c r="V34" i="116"/>
  <c r="W34" i="116" s="1"/>
  <c r="X34" i="116" s="1"/>
  <c r="S34" i="116"/>
  <c r="T28" i="115"/>
  <c r="AB28" i="115"/>
  <c r="W28" i="115"/>
  <c r="X28" i="115" s="1"/>
  <c r="Y28" i="115" s="1"/>
  <c r="V21" i="109"/>
  <c r="W21" i="109" s="1"/>
  <c r="X21" i="109" s="1"/>
  <c r="AA21" i="109"/>
  <c r="S21" i="109"/>
  <c r="P21" i="109"/>
  <c r="T21" i="109" s="1"/>
  <c r="T27" i="99"/>
  <c r="T37" i="115"/>
  <c r="W26" i="126"/>
  <c r="X26" i="126" s="1"/>
  <c r="S29" i="116"/>
  <c r="Q37" i="115"/>
  <c r="U37" i="115" s="1"/>
  <c r="Y16" i="44"/>
  <c r="Z16" i="44" s="1"/>
  <c r="V29" i="116"/>
  <c r="W29" i="116" s="1"/>
  <c r="X29" i="116" s="1"/>
  <c r="AB37" i="115"/>
  <c r="AD16" i="44"/>
  <c r="W37" i="118"/>
  <c r="X37" i="118" s="1"/>
  <c r="X29" i="120"/>
  <c r="Y29" i="120" s="1"/>
  <c r="W24" i="110"/>
  <c r="X24" i="110" s="1"/>
  <c r="Z18" i="1"/>
  <c r="X37" i="115"/>
  <c r="Y37" i="115" s="1"/>
  <c r="T31" i="116"/>
  <c r="AE26" i="126"/>
  <c r="AF26" i="126"/>
  <c r="AG26" i="126" s="1"/>
  <c r="W39" i="117"/>
  <c r="X39" i="117" s="1"/>
  <c r="M36" i="117"/>
  <c r="W27" i="99"/>
  <c r="X27" i="99" s="1"/>
  <c r="M47" i="115"/>
  <c r="U47" i="118"/>
  <c r="W47" i="118" s="1"/>
  <c r="X47" i="118" s="1"/>
  <c r="L47" i="118"/>
  <c r="AE23" i="126"/>
  <c r="AF23" i="126"/>
  <c r="AG23" i="126" s="1"/>
  <c r="L19" i="1"/>
  <c r="S19" i="1" s="1"/>
  <c r="AA19" i="1"/>
  <c r="AC19" i="1" s="1"/>
  <c r="AD19" i="1" s="1"/>
  <c r="R19" i="1"/>
  <c r="T42" i="99"/>
  <c r="U23" i="126"/>
  <c r="W23" i="126" s="1"/>
  <c r="X23" i="126" s="1"/>
  <c r="H23" i="126"/>
  <c r="U47" i="116"/>
  <c r="W47" i="116" s="1"/>
  <c r="X47" i="116" s="1"/>
  <c r="L47" i="116"/>
  <c r="AD17" i="44"/>
  <c r="W17" i="44"/>
  <c r="Y17" i="44" s="1"/>
  <c r="Z17" i="44" s="1"/>
  <c r="L47" i="115"/>
  <c r="V47" i="115"/>
  <c r="X47" i="115" s="1"/>
  <c r="Y47" i="115" s="1"/>
  <c r="H47" i="118"/>
  <c r="M47" i="118" s="1"/>
  <c r="L42" i="99"/>
  <c r="U42" i="99"/>
  <c r="W42" i="99" s="1"/>
  <c r="X42" i="99" s="1"/>
  <c r="H42" i="99"/>
  <c r="M42" i="99" s="1"/>
  <c r="L47" i="109"/>
  <c r="U47" i="109"/>
  <c r="W47" i="109" s="1"/>
  <c r="X47" i="109" s="1"/>
  <c r="H47" i="109"/>
  <c r="M47" i="109" s="1"/>
  <c r="U46" i="117"/>
  <c r="W46" i="117" s="1"/>
  <c r="X46" i="117" s="1"/>
  <c r="L46" i="117"/>
  <c r="U43" i="110"/>
  <c r="W43" i="110" s="1"/>
  <c r="X43" i="110" s="1"/>
  <c r="L43" i="110"/>
  <c r="H47" i="120"/>
  <c r="M47" i="120" s="1"/>
  <c r="V47" i="120"/>
  <c r="X47" i="120" s="1"/>
  <c r="Y47" i="120" s="1"/>
  <c r="L47" i="120"/>
  <c r="Z19" i="1"/>
  <c r="AK44" i="44"/>
  <c r="AL44" i="44" s="1"/>
  <c r="T43" i="118"/>
  <c r="M42" i="117"/>
  <c r="H43" i="120"/>
  <c r="M43" i="120" s="1"/>
  <c r="V43" i="120"/>
  <c r="X43" i="120" s="1"/>
  <c r="Y43" i="120" s="1"/>
  <c r="L43" i="120"/>
  <c r="L36" i="117"/>
  <c r="U36" i="117"/>
  <c r="W36" i="117" s="1"/>
  <c r="X36" i="117" s="1"/>
  <c r="U42" i="109"/>
  <c r="W42" i="109" s="1"/>
  <c r="X42" i="109" s="1"/>
  <c r="L42" i="109"/>
  <c r="H42" i="109"/>
  <c r="M42" i="109" s="1"/>
  <c r="AA27" i="1"/>
  <c r="AC27" i="1" s="1"/>
  <c r="AD27" i="1" s="1"/>
  <c r="R27" i="1"/>
  <c r="L27" i="1"/>
  <c r="S27" i="1" s="1"/>
  <c r="V43" i="115"/>
  <c r="X43" i="115" s="1"/>
  <c r="Y43" i="115" s="1"/>
  <c r="L43" i="115"/>
  <c r="U36" i="99"/>
  <c r="W36" i="99" s="1"/>
  <c r="X36" i="99" s="1"/>
  <c r="L36" i="99"/>
  <c r="H36" i="99"/>
  <c r="M36" i="99" s="1"/>
  <c r="H43" i="115"/>
  <c r="M43" i="115" s="1"/>
  <c r="U40" i="110"/>
  <c r="W40" i="110" s="1"/>
  <c r="X40" i="110" s="1"/>
  <c r="L40" i="110"/>
  <c r="U17" i="125"/>
  <c r="W17" i="125" s="1"/>
  <c r="X17" i="125" s="1"/>
  <c r="H17" i="125"/>
  <c r="AD25" i="44"/>
  <c r="W25" i="44"/>
  <c r="Y25" i="44" s="1"/>
  <c r="Z25" i="44" s="1"/>
  <c r="U43" i="116"/>
  <c r="W43" i="116" s="1"/>
  <c r="X43" i="116" s="1"/>
  <c r="L43" i="116"/>
  <c r="L43" i="118"/>
  <c r="U43" i="118"/>
  <c r="W43" i="118" s="1"/>
  <c r="X43" i="118" s="1"/>
  <c r="M19" i="91"/>
  <c r="AF14" i="126"/>
  <c r="AG14" i="126" s="1"/>
  <c r="AE14" i="126"/>
  <c r="M16" i="116"/>
  <c r="T42" i="116"/>
  <c r="T35" i="116"/>
  <c r="M37" i="117"/>
  <c r="AE16" i="126"/>
  <c r="AF16" i="126"/>
  <c r="AG16" i="126" s="1"/>
  <c r="T41" i="110"/>
  <c r="T27" i="116"/>
  <c r="AE15" i="125"/>
  <c r="AF15" i="125"/>
  <c r="AG15" i="125" s="1"/>
  <c r="AJ24" i="44"/>
  <c r="AK24" i="44"/>
  <c r="AL24" i="44" s="1"/>
  <c r="M50" i="117"/>
  <c r="AF13" i="126"/>
  <c r="AG13" i="126" s="1"/>
  <c r="AE13" i="126"/>
  <c r="U13" i="115"/>
  <c r="R24" i="125"/>
  <c r="Q24" i="125" s="1"/>
  <c r="T24" i="125" s="1"/>
  <c r="U48" i="115"/>
  <c r="T21" i="116"/>
  <c r="M48" i="116"/>
  <c r="T18" i="117"/>
  <c r="M12" i="115"/>
  <c r="M30" i="115"/>
  <c r="T21" i="110"/>
  <c r="T40" i="116"/>
  <c r="M46" i="116"/>
  <c r="AC16" i="1"/>
  <c r="AD16" i="1" s="1"/>
  <c r="T17" i="116"/>
  <c r="U15" i="115"/>
  <c r="X44" i="120"/>
  <c r="Y44" i="120" s="1"/>
  <c r="AE12" i="126"/>
  <c r="AF12" i="126"/>
  <c r="AG12" i="126" s="1"/>
  <c r="T15" i="118"/>
  <c r="M31" i="117"/>
  <c r="M15" i="116"/>
  <c r="M26" i="115"/>
  <c r="T19" i="116"/>
  <c r="M29" i="115"/>
  <c r="M23" i="116"/>
  <c r="M31" i="118"/>
  <c r="U19" i="115"/>
  <c r="T12" i="117"/>
  <c r="M43" i="118"/>
  <c r="M18" i="116"/>
  <c r="M34" i="118"/>
  <c r="T36" i="116"/>
  <c r="M52" i="116"/>
  <c r="M44" i="115"/>
  <c r="M38" i="118"/>
  <c r="U45" i="115"/>
  <c r="M35" i="115"/>
  <c r="T16" i="117"/>
  <c r="M22" i="116"/>
  <c r="M44" i="118"/>
  <c r="M50" i="115"/>
  <c r="M38" i="117"/>
  <c r="M50" i="116"/>
  <c r="M27" i="117"/>
  <c r="U21" i="115"/>
  <c r="M21" i="117"/>
  <c r="M38" i="116"/>
  <c r="T48" i="117"/>
  <c r="M34" i="116"/>
  <c r="U42" i="115"/>
  <c r="M16" i="118"/>
  <c r="M40" i="118"/>
  <c r="T12" i="116"/>
  <c r="M33" i="118"/>
  <c r="M24" i="116"/>
  <c r="M15" i="117"/>
  <c r="T20" i="116"/>
  <c r="T41" i="116"/>
  <c r="M27" i="110"/>
  <c r="T25" i="116"/>
  <c r="T17" i="118"/>
  <c r="M42" i="116"/>
  <c r="M29" i="118"/>
  <c r="M37" i="116"/>
  <c r="M14" i="117"/>
  <c r="M25" i="117"/>
  <c r="T42" i="118"/>
  <c r="M27" i="115"/>
  <c r="M43" i="116"/>
  <c r="M45" i="118"/>
  <c r="T39" i="118"/>
  <c r="M46" i="117"/>
  <c r="U31" i="115"/>
  <c r="M28" i="116"/>
  <c r="M51" i="118"/>
  <c r="T45" i="116"/>
  <c r="T33" i="116"/>
  <c r="M29" i="116"/>
  <c r="M34" i="115"/>
  <c r="M51" i="117"/>
  <c r="T33" i="110"/>
  <c r="U52" i="115"/>
  <c r="M51" i="116"/>
  <c r="T47" i="116"/>
  <c r="U18" i="115"/>
  <c r="M35" i="117"/>
  <c r="M33" i="115"/>
  <c r="M12" i="118"/>
  <c r="T14" i="116"/>
  <c r="M30" i="117"/>
  <c r="T15" i="110"/>
  <c r="T41" i="117"/>
  <c r="M49" i="116"/>
  <c r="M19" i="117"/>
  <c r="T22" i="117"/>
  <c r="T31" i="110"/>
  <c r="T36" i="118"/>
  <c r="M40" i="117"/>
  <c r="T33" i="117"/>
  <c r="T13" i="116"/>
  <c r="U49" i="115"/>
  <c r="M24" i="118"/>
  <c r="T52" i="117"/>
  <c r="M37" i="118"/>
  <c r="M17" i="117"/>
  <c r="M39" i="117"/>
  <c r="T14" i="118"/>
  <c r="U14" i="115"/>
  <c r="M28" i="117"/>
  <c r="T44" i="116"/>
  <c r="M45" i="117"/>
  <c r="T36" i="117"/>
  <c r="M30" i="116"/>
  <c r="T50" i="117"/>
  <c r="M28" i="115"/>
  <c r="M16" i="110"/>
  <c r="T28" i="110"/>
  <c r="T25" i="118"/>
  <c r="T23" i="117"/>
  <c r="T47" i="118"/>
  <c r="M52" i="118"/>
  <c r="U22" i="115"/>
  <c r="M48" i="118"/>
  <c r="M27" i="118"/>
  <c r="T50" i="118"/>
  <c r="M49" i="117"/>
  <c r="U17" i="115"/>
  <c r="T23" i="118"/>
  <c r="M26" i="117"/>
  <c r="T30" i="110"/>
  <c r="U47" i="115"/>
  <c r="M25" i="115"/>
  <c r="T35" i="118"/>
  <c r="U16" i="115"/>
  <c r="M41" i="118"/>
  <c r="T19" i="118"/>
  <c r="M47" i="117"/>
  <c r="T49" i="118"/>
  <c r="M24" i="117"/>
  <c r="T22" i="110"/>
  <c r="M16" i="117"/>
  <c r="M20" i="115"/>
  <c r="T20" i="110"/>
  <c r="M20" i="118"/>
  <c r="T43" i="110"/>
  <c r="T47" i="110"/>
  <c r="T43" i="117"/>
  <c r="M30" i="118"/>
  <c r="M19" i="110"/>
  <c r="T32" i="118"/>
  <c r="U23" i="115"/>
  <c r="T32" i="110"/>
  <c r="M26" i="118"/>
  <c r="M41" i="115"/>
  <c r="M41" i="110"/>
  <c r="M36" i="115"/>
  <c r="M21" i="118"/>
  <c r="T13" i="110"/>
  <c r="M42" i="110"/>
  <c r="T18" i="118"/>
  <c r="T44" i="110"/>
  <c r="M40" i="110"/>
  <c r="M51" i="115"/>
  <c r="M34" i="110"/>
  <c r="T26" i="110"/>
  <c r="T51" i="110"/>
  <c r="M24" i="115"/>
  <c r="M13" i="117"/>
  <c r="T12" i="110"/>
  <c r="M48" i="110"/>
  <c r="M39" i="110"/>
  <c r="M35" i="110"/>
  <c r="M40" i="115"/>
  <c r="U39" i="115"/>
  <c r="M37" i="115"/>
  <c r="M32" i="117"/>
  <c r="T25" i="110"/>
  <c r="Z34" i="1"/>
  <c r="M24" i="110"/>
  <c r="T18" i="110"/>
  <c r="M17" i="110"/>
  <c r="T49" i="110"/>
  <c r="T14" i="110"/>
  <c r="M45" i="110"/>
  <c r="M36" i="110"/>
  <c r="M37" i="110"/>
  <c r="T38" i="110"/>
  <c r="T23" i="110"/>
  <c r="T14" i="91"/>
  <c r="M16" i="125"/>
  <c r="K16" i="125"/>
  <c r="K24" i="125" s="1"/>
  <c r="AC16" i="125"/>
  <c r="U16" i="125"/>
  <c r="W16" i="125" s="1"/>
  <c r="X16" i="125" s="1"/>
  <c r="AE16" i="125"/>
  <c r="AF16" i="125"/>
  <c r="AG16" i="125" s="1"/>
  <c r="W32" i="44"/>
  <c r="Y32" i="44" s="1"/>
  <c r="Z32" i="44" s="1"/>
  <c r="M32" i="44"/>
  <c r="AH32" i="44"/>
  <c r="T44" i="117"/>
  <c r="K49" i="99"/>
  <c r="M49" i="99" s="1"/>
  <c r="L49" i="99"/>
  <c r="U49" i="99"/>
  <c r="W49" i="99" s="1"/>
  <c r="X49" i="99" s="1"/>
  <c r="AJ32" i="44"/>
  <c r="AK32" i="44"/>
  <c r="AL32" i="44" s="1"/>
  <c r="O18" i="115"/>
  <c r="K18" i="115"/>
  <c r="L18" i="115"/>
  <c r="V18" i="115"/>
  <c r="X18" i="115" s="1"/>
  <c r="Y18" i="115" s="1"/>
  <c r="C52" i="25"/>
  <c r="C54" i="25" s="1"/>
  <c r="C49" i="25"/>
  <c r="K51" i="110"/>
  <c r="M51" i="110" s="1"/>
  <c r="U51" i="110"/>
  <c r="W51" i="110" s="1"/>
  <c r="X51" i="110" s="1"/>
  <c r="L51" i="110"/>
  <c r="U27" i="116"/>
  <c r="W27" i="116" s="1"/>
  <c r="X27" i="116" s="1"/>
  <c r="L27" i="116"/>
  <c r="K27" i="116"/>
  <c r="K14" i="91"/>
  <c r="M14" i="91" s="1"/>
  <c r="U14" i="91"/>
  <c r="W14" i="91" s="1"/>
  <c r="X14" i="91" s="1"/>
  <c r="L14" i="91"/>
  <c r="R22" i="91"/>
  <c r="Q22" i="91" s="1"/>
  <c r="Q34" i="1"/>
  <c r="S34" i="1" s="1"/>
  <c r="R34" i="1"/>
  <c r="AA34" i="1"/>
  <c r="AC34" i="1" s="1"/>
  <c r="AD34" i="1" s="1"/>
  <c r="L44" i="117"/>
  <c r="U44" i="117"/>
  <c r="W44" i="117" s="1"/>
  <c r="X44" i="117" s="1"/>
  <c r="K44" i="117"/>
  <c r="T49" i="99"/>
  <c r="AE32" i="44"/>
  <c r="K37" i="109"/>
  <c r="M37" i="109" s="1"/>
  <c r="U37" i="109"/>
  <c r="W37" i="109" s="1"/>
  <c r="X37" i="109" s="1"/>
  <c r="L37" i="109"/>
  <c r="O27" i="120"/>
  <c r="L27" i="120"/>
  <c r="V27" i="120"/>
  <c r="X27" i="120" s="1"/>
  <c r="Y27" i="120" s="1"/>
  <c r="K27" i="120"/>
  <c r="M27" i="120" s="1"/>
  <c r="U18" i="118"/>
  <c r="W18" i="118" s="1"/>
  <c r="X18" i="118" s="1"/>
  <c r="L18" i="118"/>
  <c r="K18" i="118"/>
  <c r="U41" i="115"/>
  <c r="AJ44" i="44"/>
  <c r="AK31" i="44"/>
  <c r="AL31" i="44" s="1"/>
  <c r="AJ31" i="44"/>
  <c r="AK29" i="44"/>
  <c r="AL29" i="44" s="1"/>
  <c r="AJ29" i="44"/>
  <c r="AK20" i="44"/>
  <c r="AL20" i="44" s="1"/>
  <c r="AJ20" i="44"/>
  <c r="Y27" i="44"/>
  <c r="Z27" i="44" s="1"/>
  <c r="T40" i="110"/>
  <c r="Z32" i="1"/>
  <c r="H13" i="120"/>
  <c r="M13" i="120" s="1"/>
  <c r="L13" i="120"/>
  <c r="V13" i="120"/>
  <c r="X13" i="120" s="1"/>
  <c r="Y13" i="120" s="1"/>
  <c r="U13" i="116"/>
  <c r="W13" i="116" s="1"/>
  <c r="X13" i="116" s="1"/>
  <c r="H13" i="116"/>
  <c r="M13" i="116" s="1"/>
  <c r="U50" i="110"/>
  <c r="W50" i="110" s="1"/>
  <c r="X50" i="110" s="1"/>
  <c r="H50" i="110"/>
  <c r="M50" i="110" s="1"/>
  <c r="AD30" i="44"/>
  <c r="J30" i="44"/>
  <c r="W30" i="44"/>
  <c r="Y30" i="44" s="1"/>
  <c r="Z30" i="44" s="1"/>
  <c r="V15" i="115"/>
  <c r="X15" i="115" s="1"/>
  <c r="Y15" i="115" s="1"/>
  <c r="H15" i="115"/>
  <c r="M15" i="115" s="1"/>
  <c r="H25" i="126"/>
  <c r="U25" i="126"/>
  <c r="W25" i="126" s="1"/>
  <c r="X25" i="126" s="1"/>
  <c r="U35" i="109"/>
  <c r="W35" i="109" s="1"/>
  <c r="X35" i="109" s="1"/>
  <c r="H35" i="109"/>
  <c r="M35" i="109" s="1"/>
  <c r="U15" i="118"/>
  <c r="W15" i="118" s="1"/>
  <c r="X15" i="118" s="1"/>
  <c r="L15" i="118"/>
  <c r="H15" i="118"/>
  <c r="M15" i="118" s="1"/>
  <c r="T45" i="99"/>
  <c r="L15" i="115"/>
  <c r="T13" i="91"/>
  <c r="H34" i="117"/>
  <c r="M34" i="117" s="1"/>
  <c r="U34" i="117"/>
  <c r="W34" i="117" s="1"/>
  <c r="X34" i="117" s="1"/>
  <c r="L34" i="117"/>
  <c r="AE25" i="126"/>
  <c r="AF25" i="126"/>
  <c r="AG25" i="126" s="1"/>
  <c r="L32" i="1"/>
  <c r="S32" i="1" s="1"/>
  <c r="R32" i="1"/>
  <c r="AA32" i="1"/>
  <c r="AC32" i="1" s="1"/>
  <c r="AD32" i="1" s="1"/>
  <c r="L13" i="116"/>
  <c r="M52" i="110"/>
  <c r="AJ30" i="44"/>
  <c r="AK30" i="44"/>
  <c r="AL30" i="44" s="1"/>
  <c r="L45" i="99"/>
  <c r="U45" i="99"/>
  <c r="W45" i="99" s="1"/>
  <c r="X45" i="99" s="1"/>
  <c r="H45" i="99"/>
  <c r="M45" i="99" s="1"/>
  <c r="L35" i="109"/>
  <c r="U13" i="91"/>
  <c r="W13" i="91" s="1"/>
  <c r="X13" i="91" s="1"/>
  <c r="L13" i="91"/>
  <c r="H13" i="91"/>
  <c r="L50" i="110"/>
  <c r="W15" i="109"/>
  <c r="X15" i="109" s="1"/>
  <c r="M38" i="120"/>
  <c r="X41" i="115"/>
  <c r="Y41" i="115" s="1"/>
  <c r="X38" i="120"/>
  <c r="Y38" i="120" s="1"/>
  <c r="T43" i="99"/>
  <c r="AC29" i="1"/>
  <c r="AD29" i="1" s="1"/>
  <c r="K17" i="124"/>
  <c r="J17" i="124" s="1"/>
  <c r="M17" i="124" s="1"/>
  <c r="W11" i="124"/>
  <c r="X11" i="124" s="1"/>
  <c r="P17" i="124"/>
  <c r="O17" i="124" s="1"/>
  <c r="AE11" i="124"/>
  <c r="AF11" i="124"/>
  <c r="AG11" i="124" s="1"/>
  <c r="W44" i="110"/>
  <c r="X44" i="110" s="1"/>
  <c r="Z29" i="1"/>
  <c r="W38" i="116"/>
  <c r="X38" i="116" s="1"/>
  <c r="W16" i="117"/>
  <c r="X16" i="117" s="1"/>
  <c r="M33" i="109"/>
  <c r="M20" i="91"/>
  <c r="U53" i="99"/>
  <c r="W53" i="99" s="1"/>
  <c r="G53" i="99"/>
  <c r="O53" i="99" l="1"/>
  <c r="T12" i="99"/>
  <c r="T53" i="99" s="1"/>
  <c r="S53" i="99" s="1"/>
  <c r="X24" i="115"/>
  <c r="Y24" i="115" s="1"/>
  <c r="AJ49" i="44"/>
  <c r="AK18" i="44"/>
  <c r="AL18" i="44" s="1"/>
  <c r="AJ18" i="44"/>
  <c r="AK17" i="44"/>
  <c r="AL17" i="44" s="1"/>
  <c r="AJ40" i="44"/>
  <c r="AJ13" i="44"/>
  <c r="AJ48" i="44"/>
  <c r="AK13" i="44"/>
  <c r="AL13" i="44" s="1"/>
  <c r="AJ17" i="44"/>
  <c r="P22" i="91"/>
  <c r="O22" i="91" s="1"/>
  <c r="AC40" i="1"/>
  <c r="AD40" i="1" s="1"/>
  <c r="AJ36" i="44"/>
  <c r="AK42" i="44"/>
  <c r="AL42" i="44" s="1"/>
  <c r="AJ41" i="44"/>
  <c r="AJ42" i="44"/>
  <c r="AK10" i="44"/>
  <c r="AL10" i="44" s="1"/>
  <c r="AJ10" i="44"/>
  <c r="AJ46" i="44"/>
  <c r="AK46" i="44"/>
  <c r="AL46" i="44" s="1"/>
  <c r="AJ23" i="44"/>
  <c r="AK23" i="44"/>
  <c r="AL23" i="44" s="1"/>
  <c r="AJ26" i="44"/>
  <c r="AJ25" i="44"/>
  <c r="AJ12" i="44"/>
  <c r="AK12" i="44"/>
  <c r="AL12" i="44" s="1"/>
  <c r="AJ37" i="44"/>
  <c r="AJ19" i="44"/>
  <c r="AK19" i="44"/>
  <c r="AL19" i="44" s="1"/>
  <c r="AK26" i="44"/>
  <c r="AL26" i="44" s="1"/>
  <c r="AK36" i="44"/>
  <c r="AL36" i="44" s="1"/>
  <c r="AK49" i="44"/>
  <c r="AL49" i="44" s="1"/>
  <c r="AE10" i="124"/>
  <c r="AF10" i="124"/>
  <c r="AG10" i="124" s="1"/>
  <c r="P24" i="125"/>
  <c r="O24" i="125" s="1"/>
  <c r="S24" i="125" s="1"/>
  <c r="AE20" i="125"/>
  <c r="AF20" i="125"/>
  <c r="AG20" i="125" s="1"/>
  <c r="AE11" i="125"/>
  <c r="AF11" i="125"/>
  <c r="AG11" i="125" s="1"/>
  <c r="AE19" i="126"/>
  <c r="AF19" i="126"/>
  <c r="AG19" i="126" s="1"/>
  <c r="AK40" i="44"/>
  <c r="AL40" i="44" s="1"/>
  <c r="AE29" i="126"/>
  <c r="AF29" i="126"/>
  <c r="AG29" i="126" s="1"/>
  <c r="AK45" i="44"/>
  <c r="AL45" i="44" s="1"/>
  <c r="AJ45" i="44"/>
  <c r="H24" i="125"/>
  <c r="G24" i="125" s="1"/>
  <c r="AK16" i="44"/>
  <c r="AL16" i="44" s="1"/>
  <c r="AK41" i="44"/>
  <c r="AL41" i="44" s="1"/>
  <c r="AK28" i="44"/>
  <c r="AL28" i="44" s="1"/>
  <c r="AJ28" i="44"/>
  <c r="AJ33" i="44"/>
  <c r="AJ21" i="44"/>
  <c r="AK21" i="44"/>
  <c r="AL21" i="44" s="1"/>
  <c r="AK35" i="44"/>
  <c r="AL35" i="44" s="1"/>
  <c r="AJ35" i="44"/>
  <c r="W15" i="117"/>
  <c r="X15" i="117" s="1"/>
  <c r="W25" i="118"/>
  <c r="X25" i="118" s="1"/>
  <c r="W17" i="110"/>
  <c r="X17" i="110" s="1"/>
  <c r="AE21" i="126"/>
  <c r="AF21" i="126"/>
  <c r="AG21" i="126" s="1"/>
  <c r="W15" i="99"/>
  <c r="X15" i="99" s="1"/>
  <c r="W18" i="116"/>
  <c r="X18" i="116" s="1"/>
  <c r="W16" i="109"/>
  <c r="X16" i="109" s="1"/>
  <c r="AE15" i="124"/>
  <c r="AF15" i="124"/>
  <c r="AG15" i="124" s="1"/>
  <c r="X34" i="115"/>
  <c r="Y34" i="115" s="1"/>
  <c r="AC45" i="1"/>
  <c r="AD45" i="1" s="1"/>
  <c r="W31" i="109"/>
  <c r="X31" i="109" s="1"/>
  <c r="W34" i="118"/>
  <c r="X34" i="118" s="1"/>
  <c r="W10" i="126"/>
  <c r="X10" i="126" s="1"/>
  <c r="W26" i="116"/>
  <c r="X26" i="116" s="1"/>
  <c r="AF10" i="126"/>
  <c r="AG10" i="126" s="1"/>
  <c r="AE10" i="126"/>
  <c r="X26" i="120"/>
  <c r="Y26" i="120" s="1"/>
  <c r="W42" i="110"/>
  <c r="X42" i="110" s="1"/>
  <c r="T22" i="91"/>
  <c r="S22" i="91" s="1"/>
  <c r="AE15" i="126"/>
  <c r="AF15" i="126"/>
  <c r="AG15" i="126" s="1"/>
  <c r="AK33" i="44"/>
  <c r="AL33" i="44" s="1"/>
  <c r="K22" i="91"/>
  <c r="J22" i="91" s="1"/>
  <c r="V22" i="91"/>
  <c r="J24" i="125"/>
  <c r="M24" i="125" s="1"/>
  <c r="M27" i="116"/>
  <c r="M44" i="117"/>
  <c r="M18" i="118"/>
  <c r="M18" i="115"/>
  <c r="S17" i="124"/>
  <c r="M13" i="91"/>
  <c r="M22" i="91" s="1"/>
  <c r="L22" i="91" s="1"/>
  <c r="H22" i="91"/>
  <c r="G22" i="91" s="1"/>
  <c r="V17" i="124"/>
  <c r="U17" i="124"/>
  <c r="V24" i="125" l="1"/>
  <c r="AG17" i="124"/>
  <c r="AG24" i="125"/>
  <c r="U24" i="125"/>
  <c r="W17" i="124"/>
  <c r="U22" i="91"/>
  <c r="W22" i="91" s="1"/>
  <c r="Q22" i="39"/>
  <c r="Q190" i="39" s="1"/>
  <c r="P190" i="39" s="1"/>
  <c r="S47" i="44" s="1"/>
  <c r="G22" i="39"/>
  <c r="G190" i="39" s="1"/>
  <c r="F190" i="39" s="1"/>
  <c r="O22" i="39"/>
  <c r="O190" i="39" s="1"/>
  <c r="T47" i="44" l="1"/>
  <c r="T52" i="44" s="1"/>
  <c r="T53" i="44"/>
  <c r="T54" i="44" s="1"/>
  <c r="W24" i="125"/>
  <c r="L22" i="39"/>
  <c r="L190" i="39" s="1"/>
  <c r="U190" i="39"/>
  <c r="N190" i="39"/>
  <c r="Q29" i="110"/>
  <c r="R39" i="120"/>
  <c r="D215" i="39"/>
  <c r="W49" i="1"/>
  <c r="Q11" i="126"/>
  <c r="Q20" i="117"/>
  <c r="V47" i="44"/>
  <c r="Q39" i="116"/>
  <c r="Q35" i="99"/>
  <c r="R46" i="115"/>
  <c r="Q46" i="118"/>
  <c r="Q22" i="109"/>
  <c r="J190" i="39"/>
  <c r="I190" i="39" s="1"/>
  <c r="T190" i="39" l="1"/>
  <c r="V190" i="39" s="1"/>
  <c r="R22" i="109"/>
  <c r="K49" i="1"/>
  <c r="G35" i="99"/>
  <c r="G46" i="118"/>
  <c r="G46" i="115"/>
  <c r="G39" i="120"/>
  <c r="G22" i="109"/>
  <c r="G29" i="110"/>
  <c r="G11" i="126"/>
  <c r="G39" i="116"/>
  <c r="G20" i="117"/>
  <c r="I47" i="44"/>
  <c r="X49" i="1"/>
  <c r="R46" i="118"/>
  <c r="R39" i="116"/>
  <c r="R20" i="117"/>
  <c r="S39" i="120"/>
  <c r="P46" i="115"/>
  <c r="R190" i="39"/>
  <c r="U49" i="1"/>
  <c r="Y49" i="1" s="1"/>
  <c r="O11" i="126"/>
  <c r="Q47" i="44"/>
  <c r="O29" i="110"/>
  <c r="S29" i="110" s="1"/>
  <c r="O20" i="117"/>
  <c r="O22" i="109"/>
  <c r="O46" i="118"/>
  <c r="S46" i="118" s="1"/>
  <c r="P39" i="120"/>
  <c r="T39" i="120" s="1"/>
  <c r="O39" i="116"/>
  <c r="S39" i="116" s="1"/>
  <c r="O35" i="99"/>
  <c r="S35" i="99" s="1"/>
  <c r="J46" i="118"/>
  <c r="J39" i="116"/>
  <c r="J20" i="117"/>
  <c r="J29" i="110"/>
  <c r="J22" i="109"/>
  <c r="J46" i="115"/>
  <c r="J35" i="99"/>
  <c r="P49" i="1"/>
  <c r="J39" i="120"/>
  <c r="J11" i="126"/>
  <c r="L47" i="44"/>
  <c r="C215" i="39"/>
  <c r="S46" i="115"/>
  <c r="R35" i="99"/>
  <c r="S52" i="44"/>
  <c r="R11" i="126"/>
  <c r="R33" i="126" s="1"/>
  <c r="Q33" i="126" s="1"/>
  <c r="T11" i="126"/>
  <c r="D220" i="39"/>
  <c r="D222" i="39" s="1"/>
  <c r="D217" i="39"/>
  <c r="R29" i="110"/>
  <c r="AH39" i="44" l="1"/>
  <c r="AH27" i="44"/>
  <c r="V52" i="44"/>
  <c r="O47" i="44"/>
  <c r="AH43" i="44"/>
  <c r="AH22" i="44"/>
  <c r="AH14" i="44"/>
  <c r="AH34" i="44"/>
  <c r="AH38" i="44"/>
  <c r="AI49" i="1"/>
  <c r="AJ49" i="1" s="1"/>
  <c r="AK49" i="1" s="1"/>
  <c r="AK54" i="1" s="1"/>
  <c r="X54" i="1"/>
  <c r="W54" i="1" s="1"/>
  <c r="M47" i="44"/>
  <c r="M52" i="44" s="1"/>
  <c r="L52" i="44" s="1"/>
  <c r="O52" i="44" s="1"/>
  <c r="AH47" i="44"/>
  <c r="Q49" i="1"/>
  <c r="R49" i="1"/>
  <c r="V11" i="126"/>
  <c r="P11" i="126"/>
  <c r="P33" i="126" s="1"/>
  <c r="H20" i="117"/>
  <c r="H54" i="117" s="1"/>
  <c r="U20" i="117"/>
  <c r="C220" i="39"/>
  <c r="C222" i="39" s="1"/>
  <c r="C217" i="39"/>
  <c r="K11" i="126"/>
  <c r="K33" i="126" s="1"/>
  <c r="J33" i="126" s="1"/>
  <c r="M33" i="126" s="1"/>
  <c r="M11" i="126"/>
  <c r="AC11" i="126"/>
  <c r="L22" i="109"/>
  <c r="K22" i="109"/>
  <c r="W46" i="115"/>
  <c r="Q46" i="115"/>
  <c r="Q54" i="115" s="1"/>
  <c r="AB46" i="115"/>
  <c r="H29" i="110"/>
  <c r="H54" i="110" s="1"/>
  <c r="U29" i="110"/>
  <c r="T33" i="126"/>
  <c r="H22" i="109"/>
  <c r="H54" i="109" s="1"/>
  <c r="U22" i="109"/>
  <c r="K39" i="120"/>
  <c r="L39" i="120"/>
  <c r="O39" i="120"/>
  <c r="V49" i="1"/>
  <c r="V54" i="1" s="1"/>
  <c r="AB49" i="1"/>
  <c r="K166" i="128"/>
  <c r="G26" i="78"/>
  <c r="K20" i="117"/>
  <c r="L20" i="117"/>
  <c r="S54" i="120"/>
  <c r="R54" i="120" s="1"/>
  <c r="H39" i="120"/>
  <c r="H54" i="120" s="1"/>
  <c r="V39" i="120"/>
  <c r="P20" i="117"/>
  <c r="P54" i="117" s="1"/>
  <c r="V20" i="117"/>
  <c r="AA20" i="117"/>
  <c r="H39" i="116"/>
  <c r="H54" i="116" s="1"/>
  <c r="U39" i="116"/>
  <c r="S20" i="117"/>
  <c r="V46" i="115"/>
  <c r="H46" i="115"/>
  <c r="H54" i="115" s="1"/>
  <c r="R54" i="110"/>
  <c r="Q54" i="110" s="1"/>
  <c r="S11" i="126"/>
  <c r="U47" i="44"/>
  <c r="R54" i="117"/>
  <c r="Q54" i="117" s="1"/>
  <c r="H46" i="118"/>
  <c r="H54" i="118" s="1"/>
  <c r="U46" i="118"/>
  <c r="X47" i="44"/>
  <c r="AD47" i="44"/>
  <c r="R47" i="44"/>
  <c r="R52" i="44" s="1"/>
  <c r="L35" i="99"/>
  <c r="K35" i="99"/>
  <c r="H35" i="99"/>
  <c r="U35" i="99"/>
  <c r="P22" i="109"/>
  <c r="P54" i="109" s="1"/>
  <c r="V22" i="109"/>
  <c r="AA22" i="109"/>
  <c r="J47" i="44"/>
  <c r="J52" i="44" s="1"/>
  <c r="I52" i="44" s="1"/>
  <c r="W47" i="44"/>
  <c r="H11" i="126"/>
  <c r="H33" i="126" s="1"/>
  <c r="U11" i="126"/>
  <c r="L29" i="110"/>
  <c r="K29" i="110"/>
  <c r="AE47" i="44"/>
  <c r="P39" i="116"/>
  <c r="P54" i="116" s="1"/>
  <c r="V39" i="116"/>
  <c r="AA39" i="116"/>
  <c r="AA49" i="1"/>
  <c r="L49" i="1"/>
  <c r="L54" i="1" s="1"/>
  <c r="T46" i="115"/>
  <c r="Q39" i="120"/>
  <c r="Q54" i="120" s="1"/>
  <c r="W39" i="120"/>
  <c r="AB39" i="120"/>
  <c r="S22" i="109"/>
  <c r="V29" i="110"/>
  <c r="P29" i="110"/>
  <c r="P54" i="110" s="1"/>
  <c r="AA29" i="110"/>
  <c r="L46" i="115"/>
  <c r="O46" i="115"/>
  <c r="K46" i="115"/>
  <c r="L39" i="116"/>
  <c r="K39" i="116"/>
  <c r="L46" i="118"/>
  <c r="K46" i="118"/>
  <c r="P35" i="99"/>
  <c r="T35" i="99" s="1"/>
  <c r="V35" i="99"/>
  <c r="AA35" i="99"/>
  <c r="R54" i="116"/>
  <c r="Q54" i="116" s="1"/>
  <c r="S54" i="115"/>
  <c r="R54" i="115" s="1"/>
  <c r="AA46" i="118"/>
  <c r="P46" i="118"/>
  <c r="P54" i="118" s="1"/>
  <c r="V46" i="118"/>
  <c r="R54" i="118"/>
  <c r="Q54" i="118" s="1"/>
  <c r="R54" i="109"/>
  <c r="Q54" i="109" s="1"/>
  <c r="AJ27" i="44" l="1"/>
  <c r="AK27" i="44"/>
  <c r="AL27" i="44" s="1"/>
  <c r="AJ39" i="44"/>
  <c r="AK39" i="44"/>
  <c r="AL39" i="44" s="1"/>
  <c r="AJ43" i="44"/>
  <c r="AK43" i="44"/>
  <c r="AL43" i="44" s="1"/>
  <c r="AJ14" i="44"/>
  <c r="AK14" i="44"/>
  <c r="AL14" i="44" s="1"/>
  <c r="AJ22" i="44"/>
  <c r="AK22" i="44"/>
  <c r="AL22" i="44" s="1"/>
  <c r="AK38" i="44"/>
  <c r="AL38" i="44" s="1"/>
  <c r="AJ38" i="44"/>
  <c r="AJ34" i="44"/>
  <c r="AK34" i="44"/>
  <c r="AL34" i="44" s="1"/>
  <c r="W11" i="126"/>
  <c r="X11" i="126" s="1"/>
  <c r="W35" i="99"/>
  <c r="X35" i="99" s="1"/>
  <c r="W39" i="116"/>
  <c r="X39" i="116" s="1"/>
  <c r="X46" i="115"/>
  <c r="Y46" i="115" s="1"/>
  <c r="U46" i="115"/>
  <c r="U54" i="115" s="1"/>
  <c r="T54" i="115" s="1"/>
  <c r="T46" i="118"/>
  <c r="T54" i="118" s="1"/>
  <c r="S54" i="118" s="1"/>
  <c r="W20" i="117"/>
  <c r="X20" i="117" s="1"/>
  <c r="W22" i="109"/>
  <c r="X22" i="109" s="1"/>
  <c r="X39" i="120"/>
  <c r="Y39" i="120" s="1"/>
  <c r="T22" i="109"/>
  <c r="T54" i="109" s="1"/>
  <c r="S54" i="109" s="1"/>
  <c r="W29" i="110"/>
  <c r="X29" i="110" s="1"/>
  <c r="W46" i="118"/>
  <c r="X46" i="118" s="1"/>
  <c r="U39" i="120"/>
  <c r="U54" i="120" s="1"/>
  <c r="T54" i="120" s="1"/>
  <c r="AC49" i="1"/>
  <c r="AD49" i="1" s="1"/>
  <c r="Y47" i="44"/>
  <c r="Z47" i="44" s="1"/>
  <c r="AB54" i="1"/>
  <c r="U54" i="1"/>
  <c r="K54" i="120"/>
  <c r="J54" i="120" s="1"/>
  <c r="O54" i="120" s="1"/>
  <c r="M39" i="120"/>
  <c r="M54" i="120" s="1"/>
  <c r="L54" i="120" s="1"/>
  <c r="V54" i="117"/>
  <c r="O54" i="117"/>
  <c r="Q52" i="44"/>
  <c r="U52" i="44" s="1"/>
  <c r="X52" i="44"/>
  <c r="G54" i="109"/>
  <c r="G54" i="117"/>
  <c r="G54" i="120"/>
  <c r="V33" i="126"/>
  <c r="O33" i="126"/>
  <c r="S33" i="126" s="1"/>
  <c r="K54" i="1"/>
  <c r="O54" i="116"/>
  <c r="V54" i="116"/>
  <c r="G54" i="116"/>
  <c r="M39" i="116"/>
  <c r="M54" i="116" s="1"/>
  <c r="L54" i="116" s="1"/>
  <c r="K54" i="116"/>
  <c r="J54" i="116" s="1"/>
  <c r="O54" i="118"/>
  <c r="V54" i="118"/>
  <c r="V54" i="110"/>
  <c r="O54" i="110"/>
  <c r="U33" i="126"/>
  <c r="G33" i="126"/>
  <c r="T20" i="117"/>
  <c r="T54" i="117" s="1"/>
  <c r="S54" i="117" s="1"/>
  <c r="W52" i="44"/>
  <c r="G98" i="128"/>
  <c r="T29" i="110"/>
  <c r="T54" i="110" s="1"/>
  <c r="S54" i="110" s="1"/>
  <c r="P54" i="115"/>
  <c r="W54" i="115"/>
  <c r="M46" i="118"/>
  <c r="M54" i="118" s="1"/>
  <c r="L54" i="118" s="1"/>
  <c r="K54" i="118"/>
  <c r="J54" i="118" s="1"/>
  <c r="K54" i="115"/>
  <c r="J54" i="115" s="1"/>
  <c r="O54" i="115" s="1"/>
  <c r="M46" i="115"/>
  <c r="M54" i="115" s="1"/>
  <c r="L54" i="115" s="1"/>
  <c r="G54" i="110"/>
  <c r="K54" i="117"/>
  <c r="J54" i="117" s="1"/>
  <c r="M20" i="117"/>
  <c r="M54" i="117" s="1"/>
  <c r="L54" i="117" s="1"/>
  <c r="G99" i="128"/>
  <c r="F26" i="78"/>
  <c r="K154" i="128"/>
  <c r="M35" i="99"/>
  <c r="G54" i="118"/>
  <c r="AJ47" i="44"/>
  <c r="AK47" i="44"/>
  <c r="AL47" i="44" s="1"/>
  <c r="T39" i="116"/>
  <c r="T54" i="116" s="1"/>
  <c r="S54" i="116" s="1"/>
  <c r="P54" i="120"/>
  <c r="W54" i="120"/>
  <c r="O54" i="109"/>
  <c r="V54" i="109"/>
  <c r="G54" i="115"/>
  <c r="G28" i="78"/>
  <c r="G31" i="78"/>
  <c r="G33" i="78" s="1"/>
  <c r="K54" i="109"/>
  <c r="J54" i="109" s="1"/>
  <c r="M22" i="109"/>
  <c r="M54" i="109" s="1"/>
  <c r="L54" i="109" s="1"/>
  <c r="Z49" i="1"/>
  <c r="Z54" i="1" s="1"/>
  <c r="Y54" i="1" s="1"/>
  <c r="M29" i="110"/>
  <c r="M54" i="110" s="1"/>
  <c r="L54" i="110" s="1"/>
  <c r="K54" i="110"/>
  <c r="J54" i="110" s="1"/>
  <c r="Q54" i="1"/>
  <c r="P54" i="1" s="1"/>
  <c r="S49" i="1"/>
  <c r="S54" i="1" s="1"/>
  <c r="R54" i="1" s="1"/>
  <c r="AE11" i="126"/>
  <c r="AF11" i="126"/>
  <c r="AG11" i="126" s="1"/>
  <c r="AG33" i="126" s="1"/>
  <c r="AL52" i="44" l="1"/>
  <c r="Y52" i="44"/>
  <c r="W33" i="126"/>
  <c r="U54" i="116"/>
  <c r="W54" i="116" s="1"/>
  <c r="U54" i="118"/>
  <c r="W54" i="118" s="1"/>
  <c r="V54" i="120"/>
  <c r="X54" i="120" s="1"/>
  <c r="AA54" i="1"/>
  <c r="AC54" i="1" s="1"/>
  <c r="U54" i="117"/>
  <c r="W54" i="117" s="1"/>
  <c r="U54" i="110"/>
  <c r="W54" i="110" s="1"/>
  <c r="U54" i="109"/>
  <c r="W54" i="109" s="1"/>
  <c r="V54" i="115"/>
  <c r="X54" i="115" s="1"/>
  <c r="G104" i="128"/>
  <c r="G105" i="128"/>
  <c r="F28" i="78"/>
  <c r="F31" i="78"/>
  <c r="F33" i="78" s="1"/>
  <c r="M52" i="136"/>
  <c r="N52" i="136" l="1"/>
  <c r="O52" i="136" s="1"/>
  <c r="L52"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dedy</author>
  </authors>
  <commentList>
    <comment ref="J14" authorId="0" shapeId="0" xr:uid="{00000000-0006-0000-0400-000001000000}">
      <text>
        <r>
          <rPr>
            <b/>
            <sz val="9"/>
            <rFont val="Tahoma"/>
            <family val="2"/>
          </rPr>
          <t>dedy:</t>
        </r>
        <r>
          <rPr>
            <sz val="9"/>
            <rFont val="Tahoma"/>
            <family val="2"/>
          </rPr>
          <t xml:space="preserve">
kd berumus</t>
        </r>
      </text>
    </comment>
    <comment ref="J16" authorId="0" shapeId="0" xr:uid="{00000000-0006-0000-0400-000002000000}">
      <text>
        <r>
          <rPr>
            <b/>
            <sz val="9"/>
            <rFont val="Tahoma"/>
            <family val="2"/>
          </rPr>
          <t>dedy:</t>
        </r>
        <r>
          <rPr>
            <sz val="9"/>
            <rFont val="Tahoma"/>
            <family val="2"/>
          </rPr>
          <t xml:space="preserve">
kd berumus</t>
        </r>
      </text>
    </comment>
    <comment ref="J27" authorId="0" shapeId="0" xr:uid="{00000000-0006-0000-0400-000003000000}">
      <text>
        <r>
          <rPr>
            <b/>
            <sz val="9"/>
            <rFont val="Tahoma"/>
            <family val="2"/>
          </rPr>
          <t>dedy:</t>
        </r>
        <r>
          <rPr>
            <sz val="9"/>
            <rFont val="Tahoma"/>
            <family val="2"/>
          </rPr>
          <t xml:space="preserve">
kd berumus</t>
        </r>
      </text>
    </comment>
    <comment ref="J30" authorId="0" shapeId="0" xr:uid="{00000000-0006-0000-0400-000004000000}">
      <text>
        <r>
          <rPr>
            <b/>
            <sz val="9"/>
            <rFont val="Tahoma"/>
            <family val="2"/>
          </rPr>
          <t>dedy:</t>
        </r>
        <r>
          <rPr>
            <sz val="9"/>
            <rFont val="Tahoma"/>
            <family val="2"/>
          </rPr>
          <t xml:space="preserve">
kd berumus</t>
        </r>
      </text>
    </comment>
    <comment ref="J31" authorId="0" shapeId="0" xr:uid="{00000000-0006-0000-0400-000005000000}">
      <text>
        <r>
          <rPr>
            <b/>
            <sz val="9"/>
            <rFont val="Tahoma"/>
            <family val="2"/>
          </rPr>
          <t>dedy:</t>
        </r>
        <r>
          <rPr>
            <sz val="9"/>
            <rFont val="Tahoma"/>
            <family val="2"/>
          </rPr>
          <t xml:space="preserve">
kd berumus</t>
        </r>
      </text>
    </comment>
    <comment ref="J34" authorId="0" shapeId="0" xr:uid="{00000000-0006-0000-0400-000006000000}">
      <text>
        <r>
          <rPr>
            <b/>
            <sz val="9"/>
            <rFont val="Tahoma"/>
            <family val="2"/>
          </rPr>
          <t>dedy:</t>
        </r>
        <r>
          <rPr>
            <sz val="9"/>
            <rFont val="Tahoma"/>
            <family val="2"/>
          </rPr>
          <t xml:space="preserve">
kd berumus</t>
        </r>
      </text>
    </comment>
    <comment ref="E35" authorId="0" shapeId="0" xr:uid="{00000000-0006-0000-0400-000007000000}">
      <text>
        <r>
          <rPr>
            <b/>
            <sz val="9"/>
            <rFont val="Tahoma"/>
            <family val="2"/>
          </rPr>
          <t>dedy:</t>
        </r>
        <r>
          <rPr>
            <sz val="9"/>
            <rFont val="Tahoma"/>
            <family val="2"/>
          </rPr>
          <t xml:space="preserve">
kd berumus
</t>
        </r>
      </text>
    </comment>
    <comment ref="J35" authorId="0" shapeId="0" xr:uid="{00000000-0006-0000-0400-000008000000}">
      <text>
        <r>
          <rPr>
            <b/>
            <sz val="9"/>
            <rFont val="Tahoma"/>
            <family val="2"/>
          </rPr>
          <t>dedy:</t>
        </r>
        <r>
          <rPr>
            <sz val="9"/>
            <rFont val="Tahoma"/>
            <family val="2"/>
          </rPr>
          <t xml:space="preserve">
kd berumus
</t>
        </r>
      </text>
    </comment>
    <comment ref="J36" authorId="0" shapeId="0" xr:uid="{00000000-0006-0000-0400-000009000000}">
      <text>
        <r>
          <rPr>
            <b/>
            <sz val="9"/>
            <rFont val="Tahoma"/>
            <family val="2"/>
          </rPr>
          <t>dedy:</t>
        </r>
        <r>
          <rPr>
            <sz val="9"/>
            <rFont val="Tahoma"/>
            <family val="2"/>
          </rPr>
          <t xml:space="preserve">
kd berumus</t>
        </r>
      </text>
    </comment>
    <comment ref="J39" authorId="0" shapeId="0" xr:uid="{00000000-0006-0000-0400-00000A000000}">
      <text>
        <r>
          <rPr>
            <b/>
            <sz val="9"/>
            <rFont val="Tahoma"/>
            <family val="2"/>
          </rPr>
          <t>dedy:</t>
        </r>
        <r>
          <rPr>
            <sz val="9"/>
            <rFont val="Tahoma"/>
            <family val="2"/>
          </rPr>
          <t xml:space="preserve">
kd berumus</t>
        </r>
      </text>
    </comment>
    <comment ref="J46" authorId="0" shapeId="0" xr:uid="{00000000-0006-0000-0400-00000B000000}">
      <text>
        <r>
          <rPr>
            <b/>
            <sz val="9"/>
            <rFont val="Tahoma"/>
            <family val="2"/>
          </rPr>
          <t>dedy:</t>
        </r>
        <r>
          <rPr>
            <sz val="9"/>
            <rFont val="Tahoma"/>
            <family val="2"/>
          </rPr>
          <t xml:space="preserve">
kd berumus</t>
        </r>
      </text>
    </comment>
    <comment ref="J47" authorId="0" shapeId="0" xr:uid="{00000000-0006-0000-0400-00000C000000}">
      <text>
        <r>
          <rPr>
            <b/>
            <sz val="9"/>
            <rFont val="Tahoma"/>
            <family val="2"/>
          </rPr>
          <t>dedy:</t>
        </r>
        <r>
          <rPr>
            <sz val="9"/>
            <rFont val="Tahoma"/>
            <family val="2"/>
          </rPr>
          <t xml:space="preserve">
kd berumus</t>
        </r>
      </text>
    </comment>
    <comment ref="J48" authorId="0" shapeId="0" xr:uid="{00000000-0006-0000-0400-00000D000000}">
      <text>
        <r>
          <rPr>
            <b/>
            <sz val="9"/>
            <rFont val="Tahoma"/>
            <family val="2"/>
          </rPr>
          <t>dedy:</t>
        </r>
        <r>
          <rPr>
            <sz val="9"/>
            <rFont val="Tahoma"/>
            <family val="2"/>
          </rPr>
          <t xml:space="preserve">
kd berumus</t>
        </r>
      </text>
    </comment>
    <comment ref="J49" authorId="0" shapeId="0" xr:uid="{00000000-0006-0000-0400-00000E000000}">
      <text>
        <r>
          <rPr>
            <b/>
            <sz val="9"/>
            <rFont val="Tahoma"/>
            <family val="2"/>
          </rPr>
          <t>dedy:</t>
        </r>
        <r>
          <rPr>
            <sz val="9"/>
            <rFont val="Tahoma"/>
            <family val="2"/>
          </rPr>
          <t xml:space="preserve">
kd berumus</t>
        </r>
      </text>
    </comment>
  </commentList>
</comments>
</file>

<file path=xl/sharedStrings.xml><?xml version="1.0" encoding="utf-8"?>
<sst xmlns="http://schemas.openxmlformats.org/spreadsheetml/2006/main" count="8700" uniqueCount="2792">
  <si>
    <t xml:space="preserve">LAPORAN PERHITUNGAN TPPBK RFK </t>
  </si>
  <si>
    <t>PEMERINTAH KOTA BANJARMASIN</t>
  </si>
  <si>
    <t>TAHUN ANGGARAN 2020</t>
  </si>
  <si>
    <t>KONDISI APRIL 2020</t>
  </si>
  <si>
    <t>NO</t>
  </si>
  <si>
    <t>SKPD</t>
  </si>
  <si>
    <t>SEMUA KEGIATAN</t>
  </si>
  <si>
    <t>KEGIATAN INSIDENTIL</t>
  </si>
  <si>
    <t>NON INSIDENTIL</t>
  </si>
  <si>
    <t>RENCANA</t>
  </si>
  <si>
    <t>REALISASI</t>
  </si>
  <si>
    <t>CAPAIAN</t>
  </si>
  <si>
    <t>Rp</t>
  </si>
  <si>
    <t>%</t>
  </si>
  <si>
    <t>TOTAL</t>
  </si>
  <si>
    <t xml:space="preserve">Banjarmasin,               </t>
  </si>
  <si>
    <t>Sekretaris Daerah,</t>
  </si>
  <si>
    <t>Nama</t>
  </si>
  <si>
    <t>Nip.</t>
  </si>
  <si>
    <t>Capaian</t>
  </si>
  <si>
    <t>Paraf</t>
  </si>
  <si>
    <t xml:space="preserve">LAPORAN REALISASI FISIK DAN KEUANGAN </t>
  </si>
  <si>
    <t>SEKRETARIAT DAERAH PEMERINTAH KOTA BANJARMASIN</t>
  </si>
  <si>
    <t>TAHUN ANGGARAN 2021</t>
  </si>
  <si>
    <t>KONDISI SEPTEMBER 2021</t>
  </si>
  <si>
    <t>Sumber Data : Laporan RFK SKPD</t>
  </si>
  <si>
    <t>Data Diurutkan Berdasarkan Persentase Realisasi Keuangan Terbesar</t>
  </si>
  <si>
    <t>URAIAN KEGIATAN</t>
  </si>
  <si>
    <t>NILAI ANGGARAN</t>
  </si>
  <si>
    <t>KEUANGAN</t>
  </si>
  <si>
    <t>FISIK</t>
  </si>
  <si>
    <t>DEVIASI</t>
  </si>
  <si>
    <t>SISA ANGGARAN</t>
  </si>
  <si>
    <t>REN</t>
  </si>
  <si>
    <t>REAL</t>
  </si>
  <si>
    <t>DEV</t>
  </si>
  <si>
    <t>KEU</t>
  </si>
  <si>
    <t>RATA2</t>
  </si>
  <si>
    <t>KAT</t>
  </si>
  <si>
    <t>Bagian Kesejahteraan Rakyat</t>
  </si>
  <si>
    <t>Bagian Hukum</t>
  </si>
  <si>
    <t>Bagian Perekonomian dan SDA</t>
  </si>
  <si>
    <t>Bagian Pengadaan Barang dan Jasa</t>
  </si>
  <si>
    <t>Bagian Organisasi</t>
  </si>
  <si>
    <t>Bagian Protokol dan Komunikasi Pimpinan</t>
  </si>
  <si>
    <t>Bagian Pemerintahan</t>
  </si>
  <si>
    <t>Bagian Umum</t>
  </si>
  <si>
    <t>Bagian Administrasi Pembangunan</t>
  </si>
  <si>
    <t>Banjarmasin,       Juli  2021</t>
  </si>
  <si>
    <t>Plh. SEKRETARIS DAERAH,</t>
  </si>
  <si>
    <t>Drs. H. MUKHYAR, M.AP</t>
  </si>
  <si>
    <t>Pembina Utama</t>
  </si>
  <si>
    <t>NIP. 19611117 199310 1 001</t>
  </si>
  <si>
    <t>KONDISI DESEMBER 2021</t>
  </si>
  <si>
    <t>Dinas Pendidikan</t>
  </si>
  <si>
    <t xml:space="preserve">Dinas Kesehatan </t>
  </si>
  <si>
    <t>Dinas Pekerjaan Umum dan Penataan Ruang</t>
  </si>
  <si>
    <t>Sekretariat DPRD</t>
  </si>
  <si>
    <t>Dinas Lingkungan Hidup</t>
  </si>
  <si>
    <t>Badan Keuangan Daerah</t>
  </si>
  <si>
    <t>Dinas Perumahan dan Kawasan Permukiman</t>
  </si>
  <si>
    <t>Dinas Perhubungan</t>
  </si>
  <si>
    <t>Kecamatan Banjarmasin Tengah</t>
  </si>
  <si>
    <t>Kecamatan Banjarmasin Utara</t>
  </si>
  <si>
    <t>Kecamatan Banjarmasin Selatan</t>
  </si>
  <si>
    <t>Dinas Kominikasi,Informatika dan Statistik</t>
  </si>
  <si>
    <t>Satuan Polisi Pamong Praja dan Pemadaman Kebakaran</t>
  </si>
  <si>
    <t>Badan Kepegawaiam Daerah,Pendidikan dan Pelatihan</t>
  </si>
  <si>
    <t>Dinas Sosial</t>
  </si>
  <si>
    <t>Dinas Ketahanaan Pangan,Pertanian dan Perikanan</t>
  </si>
  <si>
    <t>Dinas Perdagangan dan Perindustrian</t>
  </si>
  <si>
    <t>Dinas Koperasi,Usaha Mikro dan Tenaga Kerja</t>
  </si>
  <si>
    <t>Kecamatan Banjarmasin Timur</t>
  </si>
  <si>
    <t>Badan Perencanaan,Penelitian dan Pengambangan Daerah</t>
  </si>
  <si>
    <t>Dinas Pengendalian Penduduk,Kb dan Pemberdayaan Masyarakat</t>
  </si>
  <si>
    <t>Dinas Kepemudaan dan Olahraga</t>
  </si>
  <si>
    <t>Kecamatan Banjarmasin Barat</t>
  </si>
  <si>
    <t>Dinas Penanaman Modal dan Pelayanan Terpadu Satu Pintu</t>
  </si>
  <si>
    <t>Inspektorat</t>
  </si>
  <si>
    <t>Badan Kesatuan Bangsa dan Politik</t>
  </si>
  <si>
    <t>Dinas Kebudayaan dan Pariwisata</t>
  </si>
  <si>
    <t>Dinas Kependudukan dan Pencatatan Sipil</t>
  </si>
  <si>
    <t>Dinas Pemberdayan Perempuan dan Perlindungan Anak</t>
  </si>
  <si>
    <t>Dinas Perpustakaan dan Arsip</t>
  </si>
  <si>
    <t>Badan Penanggulangan Bencana Daerah</t>
  </si>
  <si>
    <t>Banjarmasin,       November  2021</t>
  </si>
  <si>
    <t>Ir.Sugito, MT</t>
  </si>
  <si>
    <t>NIP.  19611108 199003 1 003</t>
  </si>
  <si>
    <t>No</t>
  </si>
  <si>
    <t>Realisasi fisik &amp; keuangan 0%</t>
  </si>
  <si>
    <t>Realisasi keuangan 0% fisik jalan</t>
  </si>
  <si>
    <t>Real keu 0%</t>
  </si>
  <si>
    <t>Deviasi &gt; -20%</t>
  </si>
  <si>
    <t>Deviasi &lt; -20%</t>
  </si>
  <si>
    <t>Terealisasi Sesuai Rencana</t>
  </si>
  <si>
    <t>tot subkeg</t>
  </si>
  <si>
    <t>Realisasi keuangan 0% karena belum ada rencana</t>
  </si>
  <si>
    <t>Sudah ada rencana tapi realisasi keuangan masih 0%</t>
  </si>
  <si>
    <t>Realisasi fisik jalan</t>
  </si>
  <si>
    <t>Realisasi fisik belum masuk jadwal</t>
  </si>
  <si>
    <t>Realisasi fisik tidak terlaksana</t>
  </si>
  <si>
    <t>Dinas Perumahan Rakyat dan Kawasan Permukiman</t>
  </si>
  <si>
    <t>Satuan Polisi Pamong Praja</t>
  </si>
  <si>
    <t>Dinas Kedudukan dan Pencatatan Sipil</t>
  </si>
  <si>
    <t>Dinas Kebudayaan, Kepemudaan, Olahraga dan Pariwisata</t>
  </si>
  <si>
    <t>Dinas Perpustakaan dan Kearsipan</t>
  </si>
  <si>
    <t>Badan Pengelolaan Keuagnan, Pendapatan dan Aset  Daerah</t>
  </si>
  <si>
    <t>Dinas Pemadam Kebakaran dan Penyelamatan</t>
  </si>
  <si>
    <t>Badan Perencanaan Pembangunan Daerah, Penelitian dan Pengambangan</t>
  </si>
  <si>
    <t>Realisasi keuangan 0%</t>
  </si>
  <si>
    <t>LAPORAN REALISASI FISIK DAN KEUANGAN</t>
  </si>
  <si>
    <t>PEMERINTAH KOTA BANJARMASIN  (LINGKUP ASISTEN PEMERINTAHAN DAN KESRA)</t>
  </si>
  <si>
    <t>TAHUN ANGGARAN 2023</t>
  </si>
  <si>
    <t>KONDISI JUNI 2023</t>
  </si>
  <si>
    <t>CAPAIAN %</t>
  </si>
  <si>
    <t>Target SKPD</t>
  </si>
  <si>
    <t>Target Pemko TW I</t>
  </si>
  <si>
    <t>34  Damkar'!A1</t>
  </si>
  <si>
    <t>38 Kec Bjm Barat'!A1</t>
  </si>
  <si>
    <t>5 SatpolPP'!A1</t>
  </si>
  <si>
    <t>35 Kec Bjm Timur'!A1</t>
  </si>
  <si>
    <t>22 Bag Org'!A1</t>
  </si>
  <si>
    <t>24 Bag Kesra'!A1</t>
  </si>
  <si>
    <t>11 Disdukcapil'!A1</t>
  </si>
  <si>
    <t>37 Kec Bjm Tengah'!A1</t>
  </si>
  <si>
    <t>39 Kec Bjm Selatan'!A1</t>
  </si>
  <si>
    <t>31 Inspektorat'!A1</t>
  </si>
  <si>
    <t>12 DPPKBPM'!A1</t>
  </si>
  <si>
    <t>29 Setwan'!A1</t>
  </si>
  <si>
    <t>20 Bag Pem'!A1</t>
  </si>
  <si>
    <t>8 DP3A'!A1</t>
  </si>
  <si>
    <t>2 Dinkes'!A1</t>
  </si>
  <si>
    <t>21 Bag Kum'!A1</t>
  </si>
  <si>
    <t>7 Dinsos'!A1</t>
  </si>
  <si>
    <t>33 BPBD'!A1</t>
  </si>
  <si>
    <t>]</t>
  </si>
  <si>
    <t>1 Disdik'!A1</t>
  </si>
  <si>
    <t>36 Kec Bjm Utara'!A1</t>
  </si>
  <si>
    <t>6 Bakesbangpol'!A1</t>
  </si>
  <si>
    <t>41 RSUD SS'!A1</t>
  </si>
  <si>
    <t>Banjarmasin,       Mei 2023</t>
  </si>
  <si>
    <t>SEKRETARIS DAERAH,</t>
  </si>
  <si>
    <t>Ikhsan Budiman, SH, MM</t>
  </si>
  <si>
    <t>Pembina Utama Muda</t>
  </si>
  <si>
    <t>NIP. 19761205 200604 1 016</t>
  </si>
  <si>
    <t>PEMERINTAH KOTA BANJARMASIN (LINGKUP ASISTEN PEREKONOMIAN PEMBANGUNAN)</t>
  </si>
  <si>
    <t>10 DLH'!A1</t>
  </si>
  <si>
    <t>17 Disbudporapar'!A1</t>
  </si>
  <si>
    <t>19 Disdagin'!A1</t>
  </si>
  <si>
    <t>4 DPRKP'!A1</t>
  </si>
  <si>
    <t>13 Dishub'!A1</t>
  </si>
  <si>
    <t>15 Diskopumker'!A1</t>
  </si>
  <si>
    <t>23 Bag Eko'!A1</t>
  </si>
  <si>
    <t>16 DPMPTSP'!A1</t>
  </si>
  <si>
    <t>27 Bag PBJ'!A1</t>
  </si>
  <si>
    <t>28 Bag Adm Pbg'!A1</t>
  </si>
  <si>
    <t>40 Bappeda'!A1</t>
  </si>
  <si>
    <t>3 DPUPR'!A1</t>
  </si>
  <si>
    <t>9 DKP3'!A1</t>
  </si>
  <si>
    <t>PEMERINTAH KOTA BANJARMASIN (LINGKUP ASISTEN ADMINISTRASI UMUM)</t>
  </si>
  <si>
    <t>Target Pemko TW II</t>
  </si>
  <si>
    <t>25 Bag ProKoPim'!A1</t>
  </si>
  <si>
    <t>18 DPA'!A1</t>
  </si>
  <si>
    <t>26 Bag Umm'!A1</t>
  </si>
  <si>
    <t>14 Diskominfotik'!A1</t>
  </si>
  <si>
    <t>Badan Pengelolaan Keuangan, Pendapatan dan Aset  Daerah</t>
  </si>
  <si>
    <t>30 BPKPAD'!A1</t>
  </si>
  <si>
    <t>32 BKD Diklat'!A1</t>
  </si>
  <si>
    <t>* Dinas dengan warna kuning belum menyampaikan laporan bulan Juni, sehingga masih menggunakan data bulan Mei 2023</t>
  </si>
  <si>
    <t>Sumber Data : Laporan RFK SKPD dan SIPKD dari Bakeuda</t>
  </si>
  <si>
    <t>REALISASI KEUANGAN</t>
  </si>
  <si>
    <t>Laporan RFK</t>
  </si>
  <si>
    <t>LRA SIPKD</t>
  </si>
  <si>
    <t>Selisih</t>
  </si>
  <si>
    <t>Rencana Penyerapan Anggaran</t>
  </si>
  <si>
    <t>Rencana Keuangan RFK</t>
  </si>
  <si>
    <t>RSUD Sultan Suriansyah</t>
  </si>
  <si>
    <t>Banjarmasin,                 2019</t>
  </si>
  <si>
    <t>Banjarmasin,       Januari 2020</t>
  </si>
  <si>
    <t>Drs. H. HAMLI KURSANI, M.Si</t>
  </si>
  <si>
    <t>NIP. 19601217 198503 1 007</t>
  </si>
  <si>
    <t>Badan Kepegawaian, Pendidikan Dan Pelatihan Daerah</t>
  </si>
  <si>
    <t>TAHUN ANGGARAN 2022</t>
  </si>
  <si>
    <t>KONDISI DESEMBER 2022</t>
  </si>
  <si>
    <t>Data diurutkan berdasarkan pagu anggaran terbesar</t>
  </si>
  <si>
    <t>Banjarmasin,       Juli  2022</t>
  </si>
  <si>
    <t>Pembina Tk.I</t>
  </si>
  <si>
    <t>KONDISI OKTOBER 2022</t>
  </si>
  <si>
    <t>Data diurutkan berdasarkan deviasi keuangan terbesar</t>
  </si>
  <si>
    <t>Periode</t>
  </si>
  <si>
    <t>TW I (MAR)</t>
  </si>
  <si>
    <t>TW II (JUN)</t>
  </si>
  <si>
    <t>TW III (SEPT)</t>
  </si>
  <si>
    <t>OKT</t>
  </si>
  <si>
    <t>15 NOV</t>
  </si>
  <si>
    <t xml:space="preserve">Realisasi Keuangan </t>
  </si>
  <si>
    <t>Realisasi Fisik</t>
  </si>
  <si>
    <t>31 Maret 2023</t>
  </si>
  <si>
    <t>28 Februari 2023</t>
  </si>
  <si>
    <t>31 Maret 2022</t>
  </si>
  <si>
    <t>Sesuai rencana</t>
  </si>
  <si>
    <t>SESUAI</t>
  </si>
  <si>
    <t>TIDAK SESUAI</t>
  </si>
  <si>
    <t>Pagu</t>
  </si>
  <si>
    <t>Rencana</t>
  </si>
  <si>
    <t>Realisasi</t>
  </si>
  <si>
    <t>SANGAT BAIK</t>
  </si>
  <si>
    <t>BAIK</t>
  </si>
  <si>
    <t>CUKUP</t>
  </si>
  <si>
    <t>KURANG</t>
  </si>
  <si>
    <t>30 Juni 2023</t>
  </si>
  <si>
    <t>31 Mei 2023</t>
  </si>
  <si>
    <t>30 Juni 2022</t>
  </si>
  <si>
    <t>Data diurutkan berdasarkan deviasi fisik terbesar</t>
  </si>
  <si>
    <t>Data diurutkan berdasarkan persentase realisasi keuangan terkecil</t>
  </si>
  <si>
    <t>Catatan : Dinas Pendidikan, DKP3 dan Bag Hukum belum menyampaikan data Nopember sehingga data diatas adalah data Oktober</t>
  </si>
  <si>
    <t>Data diurutkan berdasarkan persentase realisasi fisik terkecil</t>
  </si>
  <si>
    <t>LAPORAN PERMASALAHAN</t>
  </si>
  <si>
    <t>KONDISI S/D TANGGAL 30 JUNI 2023</t>
  </si>
  <si>
    <t>UNIT KERJA</t>
  </si>
  <si>
    <t>KODE PERMASALAHAN</t>
  </si>
  <si>
    <t>RINCIAN PERMASALAHAN</t>
  </si>
  <si>
    <t>UPAYA PEMECAHAN MASALAH</t>
  </si>
  <si>
    <t>PIHAK YANG DIHARAPKAN DAPAT MEMBANTU PENYELESAIAN MASALAH</t>
  </si>
  <si>
    <t>(1)</t>
  </si>
  <si>
    <t>(2)</t>
  </si>
  <si>
    <t>(3)</t>
  </si>
  <si>
    <t>(4)</t>
  </si>
  <si>
    <t>(5)</t>
  </si>
  <si>
    <t>(6)</t>
  </si>
  <si>
    <t>(7)</t>
  </si>
  <si>
    <t>Penyusunan Dokumen
Perencanaan Perangkat
Daerah</t>
  </si>
  <si>
    <t>Realisasi fisik telah selesai di pertengahan bulan, tetapi proses penandatanganan menyesuaikan keberadaan pihak terkait</t>
  </si>
  <si>
    <t>Awal bulan akan direalisasikan</t>
  </si>
  <si>
    <t>-</t>
  </si>
  <si>
    <t xml:space="preserve">Koordinasi dan Penyusunan Laporan Capaian Kinerja dan Ikhtisar Realisasi Kinerja SKPD
</t>
  </si>
  <si>
    <t>Realisasi fisik LKj telah selesai di pertengahan bulan, tetapi belum di SPJ kan untuk pembayaran karena proses penandatanganan</t>
  </si>
  <si>
    <t>Akan direalisasikan bulan depan</t>
  </si>
  <si>
    <t xml:space="preserve">Evaluasi Kinerja Perangkat Daerah
Evaluasi Kinerja
Perangkat Daerah
</t>
  </si>
  <si>
    <t>Kegiatan rapat evaluasi tetap dilaksanakan sesuai jadwal, hanya pertanggungjawaban menunggu penyedia untuk pertanggungjawabnnya</t>
  </si>
  <si>
    <t>Pembinaan, Pengawasan, dan Pengendalian Barang Milik Daerah pada SKPD (Dinas Pendidikan Kota Banjarmasin)</t>
  </si>
  <si>
    <t>Sedang proses pelaksanaan kegiatan (Rapat BMD), setelah itu proses pencairan</t>
  </si>
  <si>
    <t>Mempercepat proses pencairan dengan LPSE dan Pihak ketiga</t>
  </si>
  <si>
    <t>LPSE dan Pihak ketiga</t>
  </si>
  <si>
    <t>Penyediaan Peralatan dan Perlengkapan Kantor</t>
  </si>
  <si>
    <t>Persiapan E-Katalog dengan LPSE</t>
  </si>
  <si>
    <t>Mempercepat pembuatan kontrak dll</t>
  </si>
  <si>
    <t>LPSE</t>
  </si>
  <si>
    <t>Penyediaan Bahan Logistik Kantor</t>
  </si>
  <si>
    <t>Penyediaan Bahan Bacaan dan Peraturan Perundang-undangan</t>
  </si>
  <si>
    <t>Pengumpulan SPJ (Kuitansi) dari 5 Gedung Pengawas dan 11 TK Pembina</t>
  </si>
  <si>
    <t>Mempercepat proses pengumpulan SPJ</t>
  </si>
  <si>
    <t>Fasilitasi Kunjungan Tamu</t>
  </si>
  <si>
    <t>Pengumpulan SPJ (kuitansi, foto, dll)</t>
  </si>
  <si>
    <t>Pengadaan Peralatan dan Mesin Lainnya</t>
  </si>
  <si>
    <t>Proses klik barang di E-katalog</t>
  </si>
  <si>
    <t>Pemeliharaan Peralatan dan Mesin Lainnya</t>
  </si>
  <si>
    <t>Sebelumnya pencairan tanpa E-Katalog, sekarang persiapan E-Katalog dengan LPSE masih tahap Kontrak dengan penyedia (pihak ketiga)</t>
  </si>
  <si>
    <t xml:space="preserve">Penambahan Ruang Kelas Baru
</t>
  </si>
  <si>
    <t>Masih proses perencanaan</t>
  </si>
  <si>
    <t>Pembangunan Ruang Guru/Kepala Sekolah/TU</t>
  </si>
  <si>
    <t>Menunggu kelengkapan berkas dari penyedia, baru akan diproses pencairan keuangan</t>
  </si>
  <si>
    <t>Pembangunan Ruang Unit Kesehatan Sekolah</t>
  </si>
  <si>
    <t>Direalisasikan di bulan berikutnya</t>
  </si>
  <si>
    <t>Pembangunan Perpustakaan Sekolah</t>
  </si>
  <si>
    <t>Pembangunan Sarana, Prasarana dan Utilitas Sekolah</t>
  </si>
  <si>
    <t xml:space="preserve"> Rehabilitasi Sedang/Berat Ruang Kelas
</t>
  </si>
  <si>
    <t>Rehabilitasi Sedang/Berat Ruang Guru/Kepala Sekolah/TU</t>
  </si>
  <si>
    <t xml:space="preserve">Pengadaan Perlengkapan Sekolah
</t>
  </si>
  <si>
    <t>Masih dalam masa pelaksanaan kontrak, akan direalisasikan keuangan pada saat kontrak dan fisik telah selesai</t>
  </si>
  <si>
    <t>Pemeliharaan Rutin Sarana, Prasarana dan Utilitas Sekolah</t>
  </si>
  <si>
    <t>Pengelolaan Dana BOS SD</t>
  </si>
  <si>
    <t>Pihak sekolah masih banyak yang belum mengumpulkan Laporan Realisasi kepada Tim Bos Kota Banjarmasin</t>
  </si>
  <si>
    <t>PPTK kegiatan ini segera menindaklanjuti bagi sekolah-sekolah yang masih belum mengumpul Laporan Realisasi</t>
  </si>
  <si>
    <t>Manajer Bos</t>
  </si>
  <si>
    <t>Pengembangan Karir Pendidik dan Tenaga Kependidikan pada Satuan Pendidikan Sekolah Menengah Pertama</t>
  </si>
  <si>
    <t>Terjadi penundaan oleh pihak Pelaksana Pelatihan</t>
  </si>
  <si>
    <t>Melakukan koordinasi ke pihak pelaksana terkait jadwal pelaksanaan yang terbaru</t>
  </si>
  <si>
    <t>Briton English Education</t>
  </si>
  <si>
    <t>Penyelenggaraan Proses Belajar dan Ujian bagi Peserta Didik</t>
  </si>
  <si>
    <t>Kegiatan baru selesai akhir Juni</t>
  </si>
  <si>
    <t>Input realisasi laporan kegiatan ke bulan Juli</t>
  </si>
  <si>
    <t>Proses pelaksanaan kontrak konsultansi perencanaan</t>
  </si>
  <si>
    <t>Pembinaan Kelembagaan dan Manajemen Sekolah Nonformal/Kesetaraan</t>
  </si>
  <si>
    <t>Dalam proses pencairan</t>
  </si>
  <si>
    <t>Pengadaan Alat Praktik dan Peraga Siswa PAUD</t>
  </si>
  <si>
    <t>Pengendalian dan Pengawasan Perizinan PAUD dan Pendidikan Nonformal yang Diselenggarakan oleh Masyarakat</t>
  </si>
  <si>
    <t>Rencana kegiatan di bulan Juli</t>
  </si>
  <si>
    <t>Penyediaan Pendidik dan Tenaga Kependidikan bagi Satuan PAUD</t>
  </si>
  <si>
    <t>Penyelenggaraan ProsesBelajar Nonformal/Kesetaraan</t>
  </si>
  <si>
    <t>Penyelenggaraan Proses Belajar PAUD</t>
  </si>
  <si>
    <t>Rehabilitasi Sedang/Berat Pembangunan Sarana,Prasarana dan Utilitas PAUD</t>
  </si>
  <si>
    <t>Dinas Kesehatan</t>
  </si>
  <si>
    <t>Penyusunan Dokumen Perencanaan Perangkat Daerah</t>
  </si>
  <si>
    <t>Pencairan sesuai anggaran kas</t>
  </si>
  <si>
    <t>Menunggu waktu pencairan sesuai anggaran kas</t>
  </si>
  <si>
    <t>Evaluasi Kinerja Perangkat Daerah</t>
  </si>
  <si>
    <t>Koordinasi dan penyusunan laporan keuangan akhir tahun SKPD</t>
  </si>
  <si>
    <t>Penatausahaan Barang Milik Daerah pada SKPD</t>
  </si>
  <si>
    <t>Peningkatan Sarana dan Prasarana Disiplin Pegawai</t>
  </si>
  <si>
    <t>Penyediaan Peralatan Rumah Tangga</t>
  </si>
  <si>
    <t>Bulan Pebruari Calmic belum bisa dicairkan dikarenakan bermasalah dengan Faktur Pajak yang belum bisa disimpan</t>
  </si>
  <si>
    <t>Sosialisasi Pengembangan Perumahan baru dan Mekanisme akses perumahan KPR - FLP</t>
  </si>
  <si>
    <t>Anggaran tidak dapat digunakan karena kesalahan kode rekening pembayaran</t>
  </si>
  <si>
    <t>Penatausahaan Pemanfaatan Rumah Susun Umum dan/atau Rumah Khusus</t>
  </si>
  <si>
    <t>Koordinasi dan Sinkronisasi Pengendalian Pembangunan dan Pengembangan Kawasan Permukiman dan Permukiman Kumuh</t>
  </si>
  <si>
    <t>Penyusunan Rencana Pencegahan dan Peningkatan Kualitas Perumahan kumuh dan Permukiman Kumuh</t>
  </si>
  <si>
    <t>Perlu program yang akan dicapai untuk rencana kawasan</t>
  </si>
  <si>
    <t>Penyadaran Publik Pencegahan Tumbuh dan berkembangnya Permukiman Kumuh</t>
  </si>
  <si>
    <t>Perbaikan Rumah Tidak Layak Huni</t>
  </si>
  <si>
    <t>Penyediaan Prasarana, Sarana dan Utilitas Umum di Perumahan Untuk Menunjang Fungsi Hunian</t>
  </si>
  <si>
    <t>Pelaksanaan Kebijakan Di Bidang Pendidikan Politik, Etika Budaya Politik, Peningkatan Demokrasi, Fasilitasi Kelembagaan Pemerintahan, Perwakilan dan Partai Politik, Pemilihan Umum/Pemilihan Umum Kepala Daerah, serta Pemantauan Situasi Politik Di Daerah</t>
  </si>
  <si>
    <t>Realisasi fisik hibah banpol terlaksana 90%, sedangkan realisasi keuangan  hibah banpol belum dapat dilaksanakan</t>
  </si>
  <si>
    <t>Melengkapi berkas/dokumen hibah banpol yang telah dilaksanakan</t>
  </si>
  <si>
    <t>Bakesbangpol</t>
  </si>
  <si>
    <t>Pelaksanaan Koordinasi Di Bidang Pendidikan Politik, Etika Budaya Politik, Peningkatan Demokrasi, Fasilitasi Kelembagaan Pemerintahan, Perwakilan dan Partai Politik, Pemilihan Umum/Pemilihan Umum Kepala Daerah, serta Pemantauan Situasi Politik di Daerah</t>
  </si>
  <si>
    <t>Rapat koordinasi sudah dilaksanakan</t>
  </si>
  <si>
    <t>Realisasi Keuangan dilaksanakan di bulan selanjutnya</t>
  </si>
  <si>
    <t>Pelaksanaan Kebijakan dibidang Pendaftaran Ormas, Pemberdayaan Ormas, Evaluasi dan Mediasi Sengketa Ormas, Pengawasan Ormas dan Ormas Asing di Daerah</t>
  </si>
  <si>
    <t>Jadwal pelaksanaan kegiatan sosialisasi di bulan Juni 2023 akan dilaksanakan di bulan Juli 2023 terkendala oleh karena adanya libur panjang di minggu ketiga dan keempat bulan Juni sehingga mahasiswa dan para ormas Pemuda banyak yang berlibur dan bila dilaksanakan terkendala dengan peserta yang minim sehingga pelaksanaan digeser ke minggu 3 dan 4 bulan Juli</t>
  </si>
  <si>
    <t>Segera melaksanakan sosialisasi di bulan Juli 2023</t>
  </si>
  <si>
    <t>Pelaksanaan Koordinasi dibidang Pendaftaran Ormas, Pemberdayaan Ormas, Evaluasi dan Mediasi Sengketa Ormas, Pengawasan Ormas dan Ormas Asing di Daerah</t>
  </si>
  <si>
    <t>Serapan anggaran masih dalam proses pengajuan karena pembayaran honor Tim Terpadu Ormas menyesuaikan dengan pergantian keanggotaan yang baru</t>
  </si>
  <si>
    <t>Pelaksanaan Monitoring Evaluasi dan Pelaporan Dibidang Pendaftaran Ormas, Pemberdayaan Ormas, Evaluasi dan Mediasi Sengketa Ormas, Pengawasan Ormas dan Ormas Asing di Daerah</t>
  </si>
  <si>
    <t>Belum ada permasalahan karena jadwal pelaksanaan kegiatan pada Bulan Desember 2023</t>
  </si>
  <si>
    <t>Pelaksanaan Kebijakan di Bidang Ketahanan Ekonomi, Sosial, Budaya dan Fasilitasi Pencegahan Penyalagunaan Narkotika, Fasilitasi Kerukunan Umat Beragama dan Penghayat Kepercayaan di Daerah</t>
  </si>
  <si>
    <t>Kegiatan sosialisasi dilaksanakan di bulan Juni 2023 pertanggungjawaban kegiatan di bulan Juli 2023</t>
  </si>
  <si>
    <t>Menyelesaikan pertanggunggungjawaban kegiatan sosialisasi  pada bulan Juli 2023</t>
  </si>
  <si>
    <t>Pelaksanaan Koordinasi di Bidang Ketahanan Ekonomi, Sosial, Budaya dan Fasilitasi Pencegahan Penyalagunaan Narkotika, Fasilitasi Kerukunan Umat Beragama dan Penghayat Kepercayaan di Daerah</t>
  </si>
  <si>
    <t>Serapan anggaran belum sesuai dengan rencana karena pembayaran  Tim P4GN menyesuaikan dengan pergantian keanggotaan yang baru</t>
  </si>
  <si>
    <t>Pelaksanaan Monitoring, Evaluasi dan Pelaporan di Bidang Ketahanan Ekonomi, Sosial, Budaya dan Fasilitasi Pencegahan Penyalagunaan Narkotika, Fasilitasi Kerukunan Umat Beragama dan Penghayat Kepercayaan di Daerah</t>
  </si>
  <si>
    <t>Belum ada permasalahan karena jadwal pelaksanaan pertanggung jawaban kegiatan pada bulan Desember 2023</t>
  </si>
  <si>
    <t>Dinas Pemberdayaan Perempuan dan Perlindungan Anak</t>
  </si>
  <si>
    <t>Pengadaan / pembelian barang ditunda karena terbatasnya ruang penyimpanan dan masih menggunakan stok persediaan barang yang ada</t>
  </si>
  <si>
    <t>Pembelian barang dijadwalkan setelah stok persediaan habis / tidak tersedia</t>
  </si>
  <si>
    <t>Pengadaan Mebel</t>
  </si>
  <si>
    <t>Adanya perubahan anggaran</t>
  </si>
  <si>
    <t>Dilaksanakan setelah adanya DPA perubahan</t>
  </si>
  <si>
    <t>Penyediaan Jasa Pemeliharaan, Biaya Pemeliharaan dan Pajak Kendaraan Perorangan Dinas atau Kendaraan Dinas Jabatan</t>
  </si>
  <si>
    <t>Direalisasikan sesuai kebutuhan</t>
  </si>
  <si>
    <t>Penyediaan Jasa Pemeliharaan, Biaya Pemeliharaan, Pajak, dan Perizinan Kendaraan Dinas Operasional atau Lapangan</t>
  </si>
  <si>
    <t>Pemeliharaan/Rehabilitasi Sarana dan Prasarana Gedung Kantor atau Bangunan Lainnya</t>
  </si>
  <si>
    <t>Penyediaan Layanan Pengaduan Masyarakat bagi Perempuan Korban Kekerasan Kewenangan Kabupaten/Kota</t>
  </si>
  <si>
    <t>Peningkatan Kapasitas Sumber Daya Lembaga Penyedia Layanan Peningkatan Kualitas Keluarga Tingkat Daerah Kabupaten/Kota</t>
  </si>
  <si>
    <t>Advokasi Kebijakan dan Pendampingan Pemenuhan Hak Anak pada Lembaga Pemerintah, Nonpemerintah, Media dan Dunia Usaha Kewenangan Kabupaten/Kota</t>
  </si>
  <si>
    <t xml:space="preserve">Koordinasi dan Sinkronisasi Penyediaan Sarana Prasarana Layanan bagi Anak yang Memerlukan Perlindungan Khusus Tingkat Daerah Kabupaten/Kota </t>
  </si>
  <si>
    <t>Dinas Ketahanan Pangan, Pertanian dan Perikanan</t>
  </si>
  <si>
    <t>Penyediaan Komponen Instalasi Listrik/ Penerangan Bangunan Kantor</t>
  </si>
  <si>
    <t>Penyediaan Jasa Surat Menyurat</t>
  </si>
  <si>
    <t>Pelayanan Secara Aktif Pendaftaran Peristiwa Kependudukan dan Pencatatan Peristiwa Penting Terkait Pencatatan Sipil</t>
  </si>
  <si>
    <t>Dinas Pengendalian Penduduk, KB dan Pemberdayaan Masyarakat</t>
  </si>
  <si>
    <t>Pembayaran sesuai tagihan</t>
  </si>
  <si>
    <t>Penyediaan Jasa Pemeliharaan, Biaya Pemeliharaan, dan Pajak Kendaraan Perorangan Dinas atau Kendaraan Dinas Jabatan</t>
  </si>
  <si>
    <t>Proses pencairan</t>
  </si>
  <si>
    <t>Penyediaan Sarana dan Prasarana Pengujian Berkala Kendaraan Bermotor</t>
  </si>
  <si>
    <t>Pemeliharaan Sarana dan Prasarana Pengujian Berkala Kendaraan Bermotor</t>
  </si>
  <si>
    <t>3 perencanaan sudah selesai, menunggu proses pencairan</t>
  </si>
  <si>
    <t>Pengadaan, Pemasangan, Perbaikan dan Pemeliharaan Perlengkapan Jalan dalam rangka Manajemen dan Rekayasa Lalu Lintas</t>
  </si>
  <si>
    <t>Forum Lalu Lintas dan Angkutan Jalan Kabupaten/Kota</t>
  </si>
  <si>
    <t>Pengendalian dan Pengawasan Ketersediaan Angkutan Umum untuk Jasa Angkutan Orang dan/atau Barang Antar Kota dalam 1 (Satu) Kabupaten/Kota</t>
  </si>
  <si>
    <t>Dinas Komunikasi, Informatika dan Statistik</t>
  </si>
  <si>
    <t>Pemeliharaan AC, Printer dan Laptop sesuai dengan kebutuhan</t>
  </si>
  <si>
    <t>Penyelenggaraan Sistem Jaringan Intra Pemerintah Daerah</t>
  </si>
  <si>
    <t>Dinas Koperasi, Usaha Mikro dan Tenaga Kerja</t>
  </si>
  <si>
    <t>Pelaksanaan Penatausahaan dan Pengujian/Verifikasi Keuangan SKPD</t>
  </si>
  <si>
    <t xml:space="preserve">Penyediaan Peralatan Rumah Tangga  </t>
  </si>
  <si>
    <t>Penyediaan Barang Cetakan dan Penggandaan</t>
  </si>
  <si>
    <t>Penyelenggaraan Rapat Koordinasi dan Konsultasi SKPD</t>
  </si>
  <si>
    <t>Pengadaan Sarana dan Prasarana Gedung Kantor atau Bangunan Lainnya</t>
  </si>
  <si>
    <t>Penyediaan Jasa Komunikasi, Sumber Daya Air dan Listrik</t>
  </si>
  <si>
    <t xml:space="preserve">Pemeliharaan Peralatan dan Mesin Lainnya </t>
  </si>
  <si>
    <t>Pemeliharaan/Rehabilitasi Sarana dan Prasarana Pendukung Gedung Kantor atau Bangunan Lainnya</t>
  </si>
  <si>
    <t>Pemberdayaan Kelembagaan Potensi dan Pengembangan Usaha Mikro</t>
  </si>
  <si>
    <t>Penyelenggaraan Pendataan dan Informasi Sarana Hubungan Industrial dan Jaminan Sosial Tenaga Kerja serta Pengupahan</t>
  </si>
  <si>
    <t>Pendaftaran Perjanjian Kerjasama bagi Perusahaan</t>
  </si>
  <si>
    <t>Pencegahan Perselisihan Hubungan Industrial, Mogok Kerja, dan Penutupan Perusahaan yang Berakibat/Berdampak pada Kepentingan di 1 (satu) Daerah Kabupaten/Kota</t>
  </si>
  <si>
    <t>Pelaksanaan Operasional Lembaga KerjasamaTripartit Daerah Kabupaten/Kota</t>
  </si>
  <si>
    <t>Penyediaan Komponen Instalasi Listrik/Penerangan Bangunan Kantor</t>
  </si>
  <si>
    <t>Keuangan belum bisa direalisasikan karena persyaratan SPJ belum lengkap</t>
  </si>
  <si>
    <t>Melengkapi bahan SPJ yang masih kurang</t>
  </si>
  <si>
    <t>PPTK</t>
  </si>
  <si>
    <t>Pemantauan Pemenuhan Komitmen Perizinan dan Non Perizinan Penanaman Modal</t>
  </si>
  <si>
    <t>Kegiatan belum bisa dilaksanakan karena masih dalam proses pembagian tugas dengan bidang teknis</t>
  </si>
  <si>
    <t>Melakukan koordinasi dengan Kepala Bidang</t>
  </si>
  <si>
    <t>Koordinasi dan Sinkronisasi Pemantauan Pelaksanaan Penanaman Modal</t>
  </si>
  <si>
    <t>Penyediaan Bahan Logistik</t>
  </si>
  <si>
    <t>Penyediaan Jasa Komunikasi, Sumber Daya Air dan Lisrik</t>
  </si>
  <si>
    <t>Kesalahan sub kegiatan</t>
  </si>
  <si>
    <t>Pemeliharaan/ Rehabilitasi Sarana dan Prasarana Pendukung Gedung Kantor atau Bangunan Lainnya</t>
  </si>
  <si>
    <t>Pengawasan/Penyuluhan  Metrologi Legal</t>
  </si>
  <si>
    <t>Pelaksanaan Operasional Pasar Reguler dan Pasar Khusus yang Berdampak dalam 1 (satu) kabupaten/Kota</t>
  </si>
  <si>
    <t>Fasilitasi Pengelolaan Sarana Distribusi Perdagangan</t>
  </si>
  <si>
    <t>PPTK, Bendahara Pengeluaran</t>
  </si>
  <si>
    <t>Koordinasi, Sinkronisasi, dan pelaksanaan Pembangunan Sumber Daya Industri</t>
  </si>
  <si>
    <t>Koordinasi, Sinkronisasi, dan pelaksanaan Pemberdayaan Industri dan Peran Serta Masyarakat</t>
  </si>
  <si>
    <t xml:space="preserve">Fasilitasi Pengumpulan, Pengolahan dan Analis Data Industri, Data Kawasan Industri serta data lain lingkup Kabupaten/Kota melalui Sistem Informasi Industri Nasional (SIINas) </t>
  </si>
  <si>
    <t xml:space="preserve">Koordinasi, Sinkronisasi, dan Pelaksanaan Kebijakan Percepatan Pengembangan, Penyebaran dan Perwilayahan Industri </t>
  </si>
  <si>
    <t>Masih dalam proses melengkapi berkas</t>
  </si>
  <si>
    <t>Pemeliharaan untuk kendaraan roda empat dan roda dua dilaksanakan sesuai dengan kebutuhan</t>
  </si>
  <si>
    <t>Pembayaran pajak kendaraan menyesuaikan dengan tanggal berlaku masa pajak</t>
  </si>
  <si>
    <t>Pemeliharaan dilaksanakan sesuai dengan kebutuhan</t>
  </si>
  <si>
    <t>Penataan Administrasi Pemerintahan</t>
  </si>
  <si>
    <t>Pengelolaan Administrasi Kewilayahan</t>
  </si>
  <si>
    <t>Pengelolaan Kelembagaan dan Analisis Jabatan</t>
  </si>
  <si>
    <t>Bagian Perekonomian dan Sumber Daya Alam</t>
  </si>
  <si>
    <t>Koordinasi, Sinkronisasi dan Evaluasi Kebijakan Pendirian BUMD</t>
  </si>
  <si>
    <t>Sekretaris Daerah</t>
  </si>
  <si>
    <t>Pengelolaan Pengadaan Barang dan Jasa</t>
  </si>
  <si>
    <t>Pendidikan dan Pelatihan Pegawai Berdasarkan Tusi</t>
  </si>
  <si>
    <t>Biaya perjalanan dinas tidak dibayarkan karena dibayarkan oleh SKPD penyelenggara</t>
  </si>
  <si>
    <t>Digeser di APBDP</t>
  </si>
  <si>
    <t>Pembahasan KUA dan PPAS</t>
  </si>
  <si>
    <t>Pembahasan Perubahan KUA dan Perubahan PPAS</t>
  </si>
  <si>
    <t>Pembahasan APBD</t>
  </si>
  <si>
    <t>Pembahasan APBD Perubahan</t>
  </si>
  <si>
    <t>Pembahasan Laporan Semester</t>
  </si>
  <si>
    <t>Pembahasan Pertanggungjawaban APBD</t>
  </si>
  <si>
    <t>Badan Pengelolaan Keuangan, Pendapatan dan Aset Daerah</t>
  </si>
  <si>
    <t>Penyediaan Komponen Instalasi Listrik / Penerangan Bangunan Kantor</t>
  </si>
  <si>
    <t>Realisasi sesuai kebutuhan</t>
  </si>
  <si>
    <t>Penyediaan Bahan Bacaan dan Peraturan Perundang-Undangan</t>
  </si>
  <si>
    <t>Pemeliharaan /Rehabilitasi Sarana dan Prasarana Gedung Kantor atau Bangunan Lainnya</t>
  </si>
  <si>
    <t>Pengawasan Kinerja Pemerintah Daerah</t>
  </si>
  <si>
    <t>Pengawasan Keuangan Pemerintah Daerah</t>
  </si>
  <si>
    <t>Reviu Laporan Kinerja</t>
  </si>
  <si>
    <t>Inspektur Pembantu</t>
  </si>
  <si>
    <t>Badan Kepegawaian, Pendidikan dan Pelatihan Daerah</t>
  </si>
  <si>
    <t>Koordinasi dan Penyusunan Dokumen Perubahan RKA-SKPD</t>
  </si>
  <si>
    <t>Kegiatan masih belum dilaksanakan dikarenakan masa untuk anggaran perubahan masih belum dilaksanakan</t>
  </si>
  <si>
    <t>Untuk realisasi fisik sudah dilaksanakan, tetapi realisasi keuangan belum karena pertanggung jawaban belum selesai</t>
  </si>
  <si>
    <t>Realisasi fisik tidak dapat dilakukan karena proses pengadaan masih dalam tahap negosiasi di e-katalog</t>
  </si>
  <si>
    <t>Kegiatan tidak dapat direalisasikan dikarenakan tidak ada kunjungan kerja dari SKPD daerah lain</t>
  </si>
  <si>
    <t>Di proses pengadaan, masih dalam tahapan tawar menawar antara pihak Pemerintah Kota Banjarmasin dengan penyedia karena harga masih dianggap terlalu mahal</t>
  </si>
  <si>
    <t>Di etalase e-katalog Kota Banjarmasin masih belum ada untuk alat yang diperlukan oleh BPBD, sehingga dipertimbangkan untuk mencari di e-katalog nasional dikarenakan alat yang diperlukan BPBD ada di e-katalog nasional</t>
  </si>
  <si>
    <t>Penyusunan Rencana Penanggulangan Bencana Kabupaten/Kota</t>
  </si>
  <si>
    <t>Fisik kegiatan sudah masuk pada tahapan pemilihan kualifikasi pemenang, dan rencana kontrak pada akhir bulan Juli 2023</t>
  </si>
  <si>
    <t>Penyediaan Peralatan Perlindungan dan Kesiapsiagaan Terhadap Bencana</t>
  </si>
  <si>
    <r>
      <rPr>
        <sz val="10"/>
        <color theme="1"/>
        <rFont val="Bookman Old Style"/>
        <family val="1"/>
      </rPr>
      <t xml:space="preserve">Di etalase e-katalog Kota Banjarmasin masih belum ada untuk alat </t>
    </r>
    <r>
      <rPr>
        <i/>
        <sz val="10"/>
        <color theme="1"/>
        <rFont val="Bookman Old Style"/>
        <family val="1"/>
      </rPr>
      <t>rescue</t>
    </r>
    <r>
      <rPr>
        <sz val="10"/>
        <color theme="1"/>
        <rFont val="Bookman Old Style"/>
        <family val="1"/>
      </rPr>
      <t xml:space="preserve"> yang diperlukan oleh BPBD. Untuk mobil </t>
    </r>
    <r>
      <rPr>
        <i/>
        <sz val="10"/>
        <color theme="1"/>
        <rFont val="Bookman Old Style"/>
        <family val="1"/>
      </rPr>
      <t>rescue</t>
    </r>
    <r>
      <rPr>
        <sz val="10"/>
        <color theme="1"/>
        <rFont val="Bookman Old Style"/>
        <family val="1"/>
      </rPr>
      <t xml:space="preserve"> sudah tanda tangan kontrak dengan masa kontrak selama 6 bulan terhitung dari Mei 2023, dan untuk Juni sudah mencapai 30 %</t>
    </r>
  </si>
  <si>
    <t>Pengelolaan dan Pemanfaatan Sistem Informasi Kebencanaan</t>
  </si>
  <si>
    <t>Secara fisik kegiatan sudah selesai dilaksanakan tetapi belum direalisasikan secara keuangan karena pertanggungjawaban masih belum selesai</t>
  </si>
  <si>
    <t>Penyusunan jadwal pelaksanaan kegiatan dengan lebih cermat lagi untuk yang akan datang</t>
  </si>
  <si>
    <t>Badan Perencanaan, Penelitian dan Pengembangan Daerah</t>
  </si>
  <si>
    <t>Rumah Sakit Umum Daerah Sultan Suriansyah</t>
  </si>
  <si>
    <t>A</t>
  </si>
  <si>
    <t>Anggaran tidak terserap</t>
  </si>
  <si>
    <t>Banjarmasin,      Juli 2023</t>
  </si>
  <si>
    <t>B</t>
  </si>
  <si>
    <t>Anggaran tidak dapat diserap sepenuhnya</t>
  </si>
  <si>
    <t>C</t>
  </si>
  <si>
    <t>Pencairan keuangan tertunda sehingga dilakukan pada bulan/tahap berikutnya</t>
  </si>
  <si>
    <t>D</t>
  </si>
  <si>
    <t>Kegiatan tidak dapat dilaksanakan/direalisasikan</t>
  </si>
  <si>
    <t>E</t>
  </si>
  <si>
    <t>Kegiatan tidak dapat dilanjutkan pelaksanaannya</t>
  </si>
  <si>
    <t>F</t>
  </si>
  <si>
    <t>Pelaksanaan/realisasi kegiatan tertunda atau belum dapat terlaksana</t>
  </si>
  <si>
    <t>G</t>
  </si>
  <si>
    <t>Kegiatan masih dalam proses pembangunan/pembuatan/pengerjaan/lelang</t>
  </si>
  <si>
    <t>IKHSAN BUDIMAN, SH, MM</t>
  </si>
  <si>
    <t>H</t>
  </si>
  <si>
    <t>Permasalahan terkait dengan petunjuk teknis</t>
  </si>
  <si>
    <t>I</t>
  </si>
  <si>
    <t>Permasalahan dalam pelaksanaan pengadaan barang/jasa</t>
  </si>
  <si>
    <t>J</t>
  </si>
  <si>
    <t>Kesalahan Kode Rekening</t>
  </si>
  <si>
    <t>K</t>
  </si>
  <si>
    <t>Perubahan anggaran</t>
  </si>
  <si>
    <t>L</t>
  </si>
  <si>
    <t>Permasalahan lain-lain</t>
  </si>
  <si>
    <t>CAP</t>
  </si>
  <si>
    <t>Pengamanan Barang Milik Daerah SKPD</t>
  </si>
  <si>
    <t>Penatausahaan Barang Milik Daerah pada SKPD (Dinas Pendidikan Kota Banjarmasin)</t>
  </si>
  <si>
    <t>Pengadaan Gedung Kantor atau Bangunan Lainnya</t>
  </si>
  <si>
    <t>Penyediaan Jasa Pelayanan Umum Kantor</t>
  </si>
  <si>
    <t>Penyediaan Jasa Pemeliharaan, Biaya Pemeliharaan, Pajak dan Perizinan Kendaraan Dinas Operasional atau Lapangan</t>
  </si>
  <si>
    <t>Pemeliharaan/Rehabilitasi Gedung Kantor dan Bangunan Lainnya</t>
  </si>
  <si>
    <t>Pembangunan Laboratorium Sekolah Dasar</t>
  </si>
  <si>
    <t>Pengadaan Perlengkapan Siswa</t>
  </si>
  <si>
    <t>Penyiapan dan Tindak Lanjut Evaluasi Satuan Pendidikan Dasar</t>
  </si>
  <si>
    <t>Pembinaan Minat, Bakat dan Kreativitas Siswa</t>
  </si>
  <si>
    <t>Pembinaan Kelembagaan dan Manajemen Sekolah</t>
  </si>
  <si>
    <t>Penambahan Ruang Kelas Baru</t>
  </si>
  <si>
    <t>Pembangunan Fasilitas Parkir</t>
  </si>
  <si>
    <t>Rehabilitasi Sedang/Berat Ruang Kelas Sekolah</t>
  </si>
  <si>
    <t>Rehabilitasi Sedang/Berat Ruang Guru Sekolah</t>
  </si>
  <si>
    <t>Rehabilitasi Sedang/Berat Perpustakaan Sekolah</t>
  </si>
  <si>
    <t>Rehabilitasi Sedang/Berat Laboratorium</t>
  </si>
  <si>
    <t>Rehabilitasi Sedang/Berat Sarana, Prasarana dan Utilitas Sekolah</t>
  </si>
  <si>
    <t>Pengembangan Karir Pendidik dan Tenaga Kependidikan pada Satuan Pendidikan Sekolah MenengahPertama</t>
  </si>
  <si>
    <t>Penyediaan Buku Teks Pelajaran Muatan Lokal Pendidikan Dasar</t>
  </si>
  <si>
    <t>Kategori Capaian</t>
  </si>
  <si>
    <t>Keuangan</t>
  </si>
  <si>
    <t>Fisik</t>
  </si>
  <si>
    <t>Sangat Baik</t>
  </si>
  <si>
    <t>Baik</t>
  </si>
  <si>
    <t>Cukup</t>
  </si>
  <si>
    <t>Kurang</t>
  </si>
  <si>
    <t>DINAS KESEHATAN</t>
  </si>
  <si>
    <t>Penyusunan Perencanaan Kebutuhan Barang Milik Daerah SKPD</t>
  </si>
  <si>
    <t>Pelayanan dan Penunjang Pelayanan BLUD</t>
  </si>
  <si>
    <t>Pembangunan Puskesmas</t>
  </si>
  <si>
    <t>Pengembangan Puskesmas</t>
  </si>
  <si>
    <t>Rehabilitasi dan Pemeliharaan Fasilitas Kesehatan Lainnya</t>
  </si>
  <si>
    <t>Pengadaan Sarana Fasilitas Pelayanan Kesehatan</t>
  </si>
  <si>
    <t>Pengadaan Prasarana dan Pendukung Fasilitas Pelayanan Kesehatan</t>
  </si>
  <si>
    <t>Pengadaan Alat Kesehatan/Alat Penunjang Medik Fasilitas Pelayanan Kesehatan</t>
  </si>
  <si>
    <t>Pengadaan Obat, Vaksin</t>
  </si>
  <si>
    <t>Pengadaan Bahan Habis Pakai</t>
  </si>
  <si>
    <t>Pemeliharaan Rutin dan Berkala Alat Kesehatan/Alat Penunjang Medik Fasilitas Pelayanan Kesehatan</t>
  </si>
  <si>
    <t>Pengelolaan Pelayanan Kesehatan Ibu Hamil</t>
  </si>
  <si>
    <t>Pengelolaan Pelayanan Kesehatan Ibu Bersalin</t>
  </si>
  <si>
    <t>Pengelolaan Pelayanan Kesehatan Bayi Baru Lahir</t>
  </si>
  <si>
    <t>Pengelolaan Pelayanan Kesehatan Balita</t>
  </si>
  <si>
    <t>Pengelolaan Pelayanan Kesehatan pada Usia Pendidikan Dasar</t>
  </si>
  <si>
    <t>Pengelolaan Pelayanan Kesehatan pada Usia Produktif</t>
  </si>
  <si>
    <t>Pengelolaan Pelayanan Kesehatan pada Usia Lanjut</t>
  </si>
  <si>
    <t>Pengelolaan Pelayanan Kesehatan Penderita Hipertensi</t>
  </si>
  <si>
    <t>Pengelolaan Pelayanan Kesehatan Penderita Diabetes Melitus</t>
  </si>
  <si>
    <t>Pengelolaan Pelayanan Kesehatan Orang dengan Gangguan Jiwa Berat</t>
  </si>
  <si>
    <t>Pengelolaan Pelayanan Kesehatan Orang Terduga Tuberkulosis</t>
  </si>
  <si>
    <t>Pengelolaan Pelayanan Kesehatan Orang dengan Risiko Terinfeksi HIV</t>
  </si>
  <si>
    <t>Pengelolaan Pelayanan Kesehatan bagi Penduduk pada Kondisi Kejadian Luar Biasa (KLB)</t>
  </si>
  <si>
    <t>Pengelolaan Pelayanan Kesehatan bagi Penduduk Terdampak Krisis Kesehatan Akibat Bencana dan/atau Berpotensi Bencana</t>
  </si>
  <si>
    <t>Pengelolaan Pelayanan Kesehatan Gizi Masyarakat</t>
  </si>
  <si>
    <t>Pengelolaan Pelayanan Kesehatan Kerja dan Olahraga</t>
  </si>
  <si>
    <t>Pengelolaan Pelayanan Kesehatan Lingkungan</t>
  </si>
  <si>
    <t>Pengelolaan Pelayanan Promosi Kesehatan</t>
  </si>
  <si>
    <t>Pengelolaan Pelayanan Kesehatan Tradisional, Akupuntur, Asuhan Mandiri, dan Tradisional Lainnya</t>
  </si>
  <si>
    <t>Pengelolaan Surveilans Kesehatan</t>
  </si>
  <si>
    <t>Pengelolaan Pelayanan Kesehatan Orang dengan Masalah Kesehatan Jiwa (ODMK)</t>
  </si>
  <si>
    <t>Pengelolaan Pelayanan Kesehatan Jiwa dan NAPZA</t>
  </si>
  <si>
    <t xml:space="preserve">Pengelolaan Upaya Pengurangan Risiko Krisis Kesehatan dan Pasca Krisis Kesehatan </t>
  </si>
  <si>
    <t>Pelayanan Kesehatan Penyakit Menular dan Tidak Menular</t>
  </si>
  <si>
    <t>Pengelolaan Jaminan Kesehatan Masyarakat</t>
  </si>
  <si>
    <t>Penyelenggaraan Kabupaten/Kota Sehat</t>
  </si>
  <si>
    <t>Operasional Pelayanan Fasilitas Kesehatan Lainnya</t>
  </si>
  <si>
    <t>Operasional Pelayanan Fasilitas Kesehatan Lainnya (Laboratorium Kesehatan)</t>
  </si>
  <si>
    <t>Pelaksanaan Akreditasi Fasilitas Kesehatan di Kabupaten/Kota</t>
  </si>
  <si>
    <t>Investigasi Awal Kejadian Tidak Diharapkan (Kejadian Ikutan Pasca Imunisasi dan Pemberian Obat Massal)</t>
  </si>
  <si>
    <t xml:space="preserve">Pengelolaan pelayanan kesehatan Malaria
</t>
  </si>
  <si>
    <t>Operasional Pelayanan Puskesmas</t>
  </si>
  <si>
    <t>Bok Puskesmas</t>
  </si>
  <si>
    <t>Pengelolaan Data dan Informasi Kesehatan</t>
  </si>
  <si>
    <t>Pengelolaan Sistem Informasi Kesehatan</t>
  </si>
  <si>
    <t>Peningkatan Mutu Pelayanan Fasilitas Kesehatan</t>
  </si>
  <si>
    <t>Peningkatan Mutu Pelayanan Fasilitas Kesehatan Laboratorium Kesehatan</t>
  </si>
  <si>
    <t>Penyiapan Perumusan dan Pelaksanaan Pelayanan Kesehatan Rujukan</t>
  </si>
  <si>
    <t>Pembinaan dan Pengawasan Tenaga Kesehatan serta Tindak Lanjut Perizinan Praktik Tenaga Kesehatan</t>
  </si>
  <si>
    <t>Pemenuhan Kebutuhan Sumber Daya Manusia Kesehatan Sesuai Standar</t>
  </si>
  <si>
    <t xml:space="preserve">Pembinaan dan Pengawasan Sumber Daya Manusia Kesehatan </t>
  </si>
  <si>
    <t>Pengembangan Mutu dan Peningkatan Kompetensi Teknis Sumber Daya Manusia Kesehatan Tingkat Daerah Kabupaten/Kota</t>
  </si>
  <si>
    <t>Pengendalian dan Pengawasan serta Tindak Lanjut Pengawasan Perizinan Apotek, Toko Obat, Toko Alat Kesehatan, dan Optikal, Usaha Mikro Obat Tradisional (UMOT)</t>
  </si>
  <si>
    <t>Penyediaan dan Pengelolaan Data Perizinan dan Tindak Lanjut Pengawasan Izin Apotek, Toko Obat, Toko Alat Kesehatan, dan Optikal, Usaha Mikro Obat Tradisional (UMOT)</t>
  </si>
  <si>
    <t>Pengendalian dan Pengawasan serta Tindak Lanjut Pengawasan Perbekalan Kesehatan Rumah Tangga Kelas 1 Tertentu Perusahaan Rumah Tangga</t>
  </si>
  <si>
    <t>Pengendalian dan Pengawasan serta Tindak Lanjut Pengawasan Sertifikat Produksi Pangan Industri Rumah Tangga dan Nomor P-IRT sebagai Izin Produksi, untuk Produk Makanan Minuman Tertentu yang Dapat Diproduksi oleh Industri Rumah Tangga</t>
  </si>
  <si>
    <t xml:space="preserve">Pengendalian dan Pengawasan serta Tindak Lanjut Pengawasan Penerbitan Sertifikat Laik Higiene Sanitasi Tempat Pengelolaan Makanan (TPM) antara lain Jasa Boga, Rumah Makan/Restoran dan Depot Air Minum (DAM) </t>
  </si>
  <si>
    <t>Penyediaan dan Pengelolaan Data Tindak Lanjut Pengawasan Perizinan Industri Rumah Tangga</t>
  </si>
  <si>
    <t>Peningkatan Upaya Promosi Kesehatan, Advokasi, Kemitraan dan Pemberdayaan Masyarakat</t>
  </si>
  <si>
    <t>Penyelenggaraan Promosi Kesehatan dan Gerakan Hidup Bersih dan Sehat</t>
  </si>
  <si>
    <t>Bimbingan Teknis dan Supervisi Pengembangan dan Pelaksanaan Upaya Kesehatan Bersumber Daya Masyarakat (UKBM)</t>
  </si>
  <si>
    <t>DINAS PEKERJAAN UMUM DAN PENATAAN RUANG</t>
  </si>
  <si>
    <t>Sub Kegiatan Pelaksanaan Penatausahaan dan Pengujian/Verifikasi Keuangan SKPD</t>
  </si>
  <si>
    <t>Sub Kegiatan Penyusunan Perencanaan Kebutuhan Barang Milik Daerah SKPD</t>
  </si>
  <si>
    <t>Sub Kegiatan Pengamanan Barang Milik Daerah SKPD</t>
  </si>
  <si>
    <t>Sub Kegiatan Peningkatan Sarana dan Prasarana Disiplin Pegawai</t>
  </si>
  <si>
    <t>Sub Kegiatan Penyediaan Peralatan Rumah Tangga</t>
  </si>
  <si>
    <t>Sub Kegiatan Penyediaan Bahan Logistik Kantor</t>
  </si>
  <si>
    <t>Sub Kegiatan Penyediaan Barang Cetakan dan Penggandaan</t>
  </si>
  <si>
    <t>Sub Kegiatan Fasilitasi Kunjungan Tamu</t>
  </si>
  <si>
    <t>Sub Kegiatan Penyelenggaraan Rapat Koordinasi dan Konsultasi SKPD</t>
  </si>
  <si>
    <t>Sub Kegiatan Pengadaan Alat Besar</t>
  </si>
  <si>
    <t>Sub Kegiatan Pengadaan Mebel</t>
  </si>
  <si>
    <t>Sub Kegiatan Pengadaan Sarana dan Prasarana Gedung Kantor atau Bangunan Lainnya</t>
  </si>
  <si>
    <t>Sub Kegiatan Penyediaan Jasa Komunikasi Sumber Daya Air dan Listrik</t>
  </si>
  <si>
    <t>Sub Kegiatan Penyediaan Jasa Pelayanan Umum Kantor</t>
  </si>
  <si>
    <t>Sub Kegiatan  Penyediaan Jasa Pemeliharaan Biaya Pemeliharaan dan Pajak Kendaraan Perorangan Dinas atau Kendaraan Dinas Jabatan</t>
  </si>
  <si>
    <t>Sub Kegiatan Penyediaan Jasa Pemeliharaan Biaya Pemeliharaan Pajak dan Perizinan Kendaraan Dinas Operasional atau Lapangan</t>
  </si>
  <si>
    <t>Sub Kegiatan Penyediaan Jasa Pemeliharaan Biaya Pemeliharaan dan Perizinan Alat Besar</t>
  </si>
  <si>
    <t>Sub Kegiatan Pemeliharaan/Rehabilitasi Gedung Kantor dan Bangunan Lainnya</t>
  </si>
  <si>
    <t>Sub Kegiatan Pemeliharaan/Rehabilitasi Sarana dan Prasarana Gedung Kantor atau Bangunan Lainnya</t>
  </si>
  <si>
    <t>Sub Kegiatan Penyusunan Rencana Teknis dan Dokumen Lingkungan Hidup untuk Konstruksi Pengendali Banjir Lahar Drainase Utama Perkotaan dan Pengaman Pantai</t>
  </si>
  <si>
    <t>Sub Kegiatan Pembangunan Bangunan Perkuatan Tebing</t>
  </si>
  <si>
    <t>Sub Kegiatan Rehabilitasi Bangunan Perkuatan Tebing</t>
  </si>
  <si>
    <t>Sub Kegiatan Peningkatan Bangunan Perkuatan Tebing</t>
  </si>
  <si>
    <t>Sub Kegiatan Normalisasi/Restorasi Sungai</t>
  </si>
  <si>
    <t>Sub Kegiatan Pembangunan Infrastruktur untuk Melindungi Mata Air</t>
  </si>
  <si>
    <t>Sub Kegiatan Operasi dan Pemeliharaan Sungai</t>
  </si>
  <si>
    <t>Sub Kegiatan Penyusunan Rencana Kebijakan Strategi dan Teknis SPAM</t>
  </si>
  <si>
    <t>Sub Kegiatan Penyusunan Rencana Kebijakan Strategi dan Teknis Sistem Pengelolaan
Persampahan TPA/TPST/SPA/TPS-3R/TPS Kewenangan Kabupaten/Kota</t>
  </si>
  <si>
    <t>Sub Kegiatan Pembangunan TPA/TPST/SPA/TPS-3R/TPS</t>
  </si>
  <si>
    <t>Sub Kegiatan Penyusunan Rencana Kebijakan Strategi dan Teknis Sistem Pengelolaan Air Limbah Domestik dalam Daerah Kabupaten/Kota</t>
  </si>
  <si>
    <t>Sub Kegiatan Rehabilitasi/Peningkatan/Perluasan Sistem Pengelolaan Air Limbah Domestik Terpusat Skala Permukiman</t>
  </si>
  <si>
    <t>Sub Kegiatan Pembangunan/Penyediaan Sub Sistem Pengolahan Setempat</t>
  </si>
  <si>
    <t>Sub Kegiatan Sosialisasi dan Pemberdayaan Masyarakat terkait Penyediaan Sistem Pengelolaan Air Limbah Domestik</t>
  </si>
  <si>
    <t>Sub Kegiatan Pembangunan/Penyediaan Sistem Pengelolaan Air Limbah Terpusat Skala Permukiman</t>
  </si>
  <si>
    <t>Sub Kegiatan Penyusunan Rencana Kebijakan Strategi dan Teknis Sistem Drainase Perkotaan</t>
  </si>
  <si>
    <t>Sub Kegiatan Pembangunan Sistem Drainase Perkotaan</t>
  </si>
  <si>
    <t>Sub Kegiatan Peningkatan Saluran Drainase Perkotaan</t>
  </si>
  <si>
    <t>Sub Kegiatan Rehabilitasi Saluran Drainase Perkotaan</t>
  </si>
  <si>
    <t xml:space="preserve">Sub Kegiatan Operasi dan Pemeliharaan Sistem Drainase </t>
  </si>
  <si>
    <t xml:space="preserve">Sub Kegiatan Pembangunan Sistem Drainase Lingkungan </t>
  </si>
  <si>
    <t xml:space="preserve">Sub Kegiatan Peningkatan Saluran Drainase Lingkungan </t>
  </si>
  <si>
    <t>Sub Kegiatan Penyusunan Rencana, Kebijakan, Sttrategi dan Teknis Sistem Drainase Lingkungan</t>
  </si>
  <si>
    <t>Sub Kegiatan Pembangunan dan Pengembangan Infrastruktur Kawasan Permukiman di Kawasan Strategis Dae rah Kabupaten/Kota</t>
  </si>
  <si>
    <t>Sub Kegiatan Penyelenggaraan Penerbitan Izin Mendirikan Bangunan (IMB), Sertifikat Laik Fungsi (SLF), Peran Tenaga Ahli Bangunan Gedung (TABG), Pendataan Bangunan Gedung, serta Implementasi SIMBG</t>
  </si>
  <si>
    <t>Sub Kegiatan Perencanaan, Pembangunan, Pengawasan, dan Pemanfaatan Bangunan Gedung Daerah Kabupaten/Kota</t>
  </si>
  <si>
    <t>Sub Kegiatan Pemeliharaan dan Perawatan Bangunan Gedung Daerah Kabupaten/Kota</t>
  </si>
  <si>
    <t>Sub Kegiatan Penyusunan Rencana, Kebijakan, Strategi dan Teknis Sistem Penataan Bangunan dan Lingkungan di Kabupaten/Kota</t>
  </si>
  <si>
    <t>Sub Kegiatan Penyusunan Rencana, Kebijakan dan Strategi Pengembangan Jaringan Jalan Serta Perencanaan Teknis Penyelenggaraan Jalan dan Jembatan</t>
  </si>
  <si>
    <t>Sub Kegiatan Pengelolaan Leger Jalan</t>
  </si>
  <si>
    <t>Sub Kegiatan Survei Kondisi Jalan/Jembatan</t>
  </si>
  <si>
    <t>Sub Kegiatan Pembangunan Jalan</t>
  </si>
  <si>
    <t>Sub Kegiatan Pelebaran Jalan Menuju Standar</t>
  </si>
  <si>
    <t>Sub Kegiatan Rekonstruksi Jalan</t>
  </si>
  <si>
    <t>Sub Kegiatan Rehabilitasi Jalan</t>
  </si>
  <si>
    <t>Sub Kegiatan Pemeliharaan Berkala Jalan</t>
  </si>
  <si>
    <t>Sub Kegiatan Pemeliharaan Rutin Jalan</t>
  </si>
  <si>
    <t>Sub Kegiatan Penggantian Jembatan</t>
  </si>
  <si>
    <t>Sub Kegiatan Rehabilitasi Jembatan</t>
  </si>
  <si>
    <t>Sub Kegiatan Pemeliharaan Rutin Jembatan</t>
  </si>
  <si>
    <t>Sub Kegiatan Pemeliharaan Berkala Jembatan</t>
  </si>
  <si>
    <t>Sub Kegiatan Pemantauan dan Evaluasi Penyelenggaraan Jalan/Jembatan</t>
  </si>
  <si>
    <t>Sub Kegiatan Pelaksanaan Pelatihan Tenaga Terampil Konstruksi</t>
  </si>
  <si>
    <t>Sub Kegiatan Penyusunan Data dan Informasi Potensi Risiko Investasi Infrastruktur</t>
  </si>
  <si>
    <t>Sub Kegiatan Penetapan Kebijakan dalam rangka Pelaksanaan Penataan Ruang</t>
  </si>
  <si>
    <t xml:space="preserve">Sub Kegiatan Sosialisasi Kebijakan dan Peraturan Perundang-undangan Bidang Penataan Ruang </t>
  </si>
  <si>
    <t xml:space="preserve">Sub Kegiatan Sistem Informasi Penataan Ruang </t>
  </si>
  <si>
    <t>Sub Kegiatan Koordinasi dan Sinkronisasi Penertiban dan Penegakan Hukum Bidang Penataan Ruang</t>
  </si>
  <si>
    <t>Sub Kegiatan Koordinasi Pelaksanaan Penataan Ruang</t>
  </si>
  <si>
    <t>DINAS PERUMAHAN RAKYAT DAN KAWASAN PERMUKIMAN</t>
  </si>
  <si>
    <t xml:space="preserve">Pendidikan dan Pelatihan pegawai berdasarkan tugasdan fungsi </t>
  </si>
  <si>
    <t>Penyediaan Komponen Instalasi Listrik/Penerangan Bangunan kantor</t>
  </si>
  <si>
    <t>Penyediaan Bahan Logistrik Kantor</t>
  </si>
  <si>
    <t>Penyediaan Bahan Bacaan dan  Peraturan Perundang-undangan</t>
  </si>
  <si>
    <t xml:space="preserve">Penyediaan Jasa Pemeliharaan, Biaya Pemeliharaan, pajak dan perizinan kendaraan Dinas Operasional atau Lapangan </t>
  </si>
  <si>
    <t>Identifikasi Perumahan di Lokasi Rawan Bencana atau terkena relokasi program Kab/Kota</t>
  </si>
  <si>
    <t>Identifikasi Lahan-lahan Potensial sebagai lokasi relokasi perumahan</t>
  </si>
  <si>
    <t>Pendataan Tingkat Kerusakan Rumah Akibat Bencana</t>
  </si>
  <si>
    <t>Pendataan Rumah sewa milik masyarakat, Rumah Susun dan Rumah Khusus</t>
  </si>
  <si>
    <t>Fasillitasi Pengelolaan Kelembagaan dan Pemilik/Penghuni Rumah Susun</t>
  </si>
  <si>
    <t>Koordinasi dan Singkronisasi Pengendalian Pembangunan dan Pengembangan Perumahan</t>
  </si>
  <si>
    <t>Penyusunan dan/atau Review serta Legalisasi Rencana Pembangunan dan Pengembangan Kawasan Permukiman dan Permukiman Kumuh</t>
  </si>
  <si>
    <t>Penyusunan Rencana Tapak (siteplan) dan Detail Engineering Design (DED) Peremajaan/Pemugaran Permukiman Kumuh</t>
  </si>
  <si>
    <t>Pelaksanaan Pembangunan Pemugaran/Peremajaan Permukiman Kumuh</t>
  </si>
  <si>
    <t>Pendataan dan Verifikasi Penyelenggaraan Kawasan Permukiman Kumuh</t>
  </si>
  <si>
    <t>Perencanaan Penyediaan PSU Perumahan</t>
  </si>
  <si>
    <t>Koordinasi dan Sinkronisasi dalam rangka penyediaan prasarana, sarana dan Utilitas Umum Perumahan</t>
  </si>
  <si>
    <t>Inventarisasi Sengketa Tanah Garapan dalam Daerah Kabupaten/Kota</t>
  </si>
  <si>
    <t>Koordinasi dan Sinkronisasi Penyelesaian Masalah Ganti kerugian dan Santunan Tanah untuk Pembangunan oleh Pemerintah daerah Kabupaten/Kota</t>
  </si>
  <si>
    <t>Koordinasi dan Sinkronisasi Pelaksanaan Konsolidasi Tanah Kabupaten/Kota</t>
  </si>
  <si>
    <t>SATUAN POLISI PAMONG PRAJA</t>
  </si>
  <si>
    <t>Koordinasi dan Penyusunan Dokumen RKA- SKPD</t>
  </si>
  <si>
    <t>Koordinasi dan Penyusunan Laporan Capaian Kinerja dan Ikhtisar Realisasi Kinerja SKPD</t>
  </si>
  <si>
    <t>Pelaksanaan Penatausahaan dan Pengujian/ Verifikasi Keuangan SKPD</t>
  </si>
  <si>
    <t>Koordinasi dan Penyusunan Laporan Keuangan Akhir tahun SKPD</t>
  </si>
  <si>
    <t>Pengelolaan dan Penyiapan bahan Tanggapan Pemeriksaan</t>
  </si>
  <si>
    <t>Koordinasi dan Penyusunan laporan Keuangan Bulanan/Triwulan/Semesteran SKPD</t>
  </si>
  <si>
    <t>Rekonsiliasi dan Penyusunan Laporan Barang Milik Daerah pada SKPD</t>
  </si>
  <si>
    <t>Penatausahaan barang Milik Daerah Pada SKPD</t>
  </si>
  <si>
    <t>Peningkatan  Sarana dan Prasarana Disiplin Pegawai</t>
  </si>
  <si>
    <t>Pengadaan Pakaian Dinas Beserta Atribut Kelengkapannya</t>
  </si>
  <si>
    <t>Pendidikan dan pelatihan Pegawai Berdasarkan Tugas dan Fungsi</t>
  </si>
  <si>
    <t>Bimbingan Teknis Implementasi Peraturan Perundang-undangan</t>
  </si>
  <si>
    <t>Penyediaan peralatan dan Perlengkapan Kantor</t>
  </si>
  <si>
    <t>Penyediaan Bahan Logistik kantor</t>
  </si>
  <si>
    <t>Penyediaan Bahan cetakan dan Penggandaan</t>
  </si>
  <si>
    <t>Penyediaan bahan Bacaan dan Peraturan perundang-undangan</t>
  </si>
  <si>
    <t>Fasilitas Kunjungan Tamu</t>
  </si>
  <si>
    <t xml:space="preserve">Pengadaan Kendaraan Dinas Operasional  atau Lapangan </t>
  </si>
  <si>
    <t>Pengadaan Peralatan dan mesin lainnya</t>
  </si>
  <si>
    <t>Pengadaan sarana dan prasarana Gedung kantor atau Bangunan Lainnya</t>
  </si>
  <si>
    <t>Pengadaan sarana dan prasarana  pendukung Gedung kantor atau Bangunan Lainnya</t>
  </si>
  <si>
    <t>Penyediaan Jasa Pemeliharaan, Biaya Pemeliharaan dan Pajak Kendaraan Perorangan Dinas atau Kendaraan Dinas jabatan</t>
  </si>
  <si>
    <t>Pemeliharaan Peralatan dan mesin Lainnya</t>
  </si>
  <si>
    <t>Pemeliharaan/ Rehabilitasi Gedung Kantor dan Bangunan Lainnya</t>
  </si>
  <si>
    <t>Pemeliharaan/ Rehabilitasi Sarana dan Prasarana Gedung Kantor Atau Bangunan lainnya</t>
  </si>
  <si>
    <t>Pemeliharaan/ Rehabilitasi Sarana dan Prasarana pendukung Gedung Kantor Atau Bangunan lainnya</t>
  </si>
  <si>
    <t>Pencegahan Gangguan Ketentraman dan Ketertiban Umum Melalui Deteksi Dini dan Cegah Dini, Pembinaan dan Penyuluhan,  Pelaksanaan Patroli, Pengamanan, dan Pengawalan</t>
  </si>
  <si>
    <t>Penindakan atas Gangguan Ketentraman dan Ketertiban Umum Berdasarkan Perda dan Perkada melalui Penertiban dan Penanganan Unjuk Rasa dan Kerusuhan Massa</t>
  </si>
  <si>
    <t>Pemberdayaan Perlindungan Masyarakat dalam Rangka Ketentraman dan Ketertiban Umum</t>
  </si>
  <si>
    <t>Peningkatan Kapasitas SDM Satuan Polisi Pamong Praja dan Satuan Perlindungan Masyarakat Termasuk dalam Pelaksanaan Tugas yang Bernuansa Hak Asasi Manusia</t>
  </si>
  <si>
    <t>Pengadaan dan Pemeliharaan Sarana dan prasarana Ketentraman dan Ketertiban Umum</t>
  </si>
  <si>
    <t>Penyediaan layanan dalam rangka dampak Penegakan Peraturan daerah dan Perkada</t>
  </si>
  <si>
    <t>Sosialisasi Penegakan Peraturan Daerah dan Praturan Bupati/ Walikota</t>
  </si>
  <si>
    <t>Pengawasan atas kepatuhan terhadap Pelaksanaan Peraturan Daerah dan Peraturan Bupati/Wali Kota</t>
  </si>
  <si>
    <t>Penanganan atas Pelanggaran Peraturan daerah dan Peraturan Bupati/ Walikota</t>
  </si>
  <si>
    <t>Pengembangan Kapasitas dan Karier PPNS</t>
  </si>
  <si>
    <t>BADAN KESATUAN BANGSA DAN POLITIK</t>
  </si>
  <si>
    <t>Koordinasi dan Penyusunan Laporan keuangan Akhir Tahun SKPD</t>
  </si>
  <si>
    <t>Pendidikan dan Pelatihan Pegawai Berdasarkan Tugas dan Fungsi</t>
  </si>
  <si>
    <t>Bimbingan Teknis Implementasi Peraturan Perundang-Undangan</t>
  </si>
  <si>
    <t>Pelaksanaan Kebijakan di Bidang Ideologi Wawasan Kebangsaan, Bela Negara, Karakter Bangsa, Pembauran Kebangsaan, Bineka Tunggal Ika dan Sejarah Kebangsaan</t>
  </si>
  <si>
    <t>Pelaksanaan Koordinasi di Bidang Ideologi Wawasan Kebangsaan, Bela Negara, Karakter Bangsa, Pembauran Kebangsaan, Bineka Tunggal Ika dan Sejarah Kebangsaan</t>
  </si>
  <si>
    <t>Pelaksanaan Monitoring Evaluasi dan Pelaporan Dibidang Ideologi Wawasan Kebangsaan, Bela Negara, Karakter Bangsa, Pembauran Kebangsaan, Bineka Tunggal Ika dan Sejarah Kebangsaan</t>
  </si>
  <si>
    <t>Pelaksanaan Monitoring, Evaluasi dan Pelaporan Di Bidang Pendidikan Politik, Etika Budaya Politik, Peningkatan Demokrasi, Fasilitasi Kelembagaan Pemerintahan, Perwakilan dan Partai Politik, Pemilihan Umum/Pemilihan Umum Kepala Daerah, serta Pemantauan Situasi Politik di Daerah</t>
  </si>
  <si>
    <t>Pelaksanaan Kebijakan di Bidang Kewaspadaan Dini, Kerjasama Intelijen, Pemantauan Orang Asing, Tenaga Kerja Asing dan Lembaga Asing, Kewaspadaan Perbatasan Antar Negara, Fasilitasi Kelembagaan Bidang Kewaspadaan, serta Penanganan Konflik di Daerah</t>
  </si>
  <si>
    <t>Pelaksanaan Koordinasi di Bidang Kewaspadaan Dini, Kerjasama Intelijen, Pemantauan Orang Asing, Tenaga Kerja Asing dan Lembaga Asing, Kewaspadaan Perbatasan Antar Negara, Fasilitasi Kelembagaan Bidang Kewaspadaan, serta Penanganan Konflik di Daerah</t>
  </si>
  <si>
    <t>Pelaksanaan Monitoring, Evaluasi dan Pelaporan di Bidang Kewaspadaan Dini, Kerjasama Intelijen, Pemantauan Orang Asing, Tenaga Kerja Asing dan Lembaga Asing, Kewaspadaan Perbatasan Antar Negara, Fasilitasi Kelembagaan Bidang Kewaspadaan, serta Penanganan Konflik di Daerah</t>
  </si>
  <si>
    <t>Pelaksanaan Forum Koordinasi Pimpinan Daerah Kabupaten/Kota</t>
  </si>
  <si>
    <t>DINAS SOSIAL</t>
  </si>
  <si>
    <t>Koordinasi dan Penyusunan Laporan Keuangan Akhir Tahun SKPD</t>
  </si>
  <si>
    <t>Koordinasi dan Penyusunan Laporan Keuangan Bulanan/Triwulanan/Semesteran SKPD</t>
  </si>
  <si>
    <t>Pendidikan dan Pelatihan Pegawai Berdasarkan Tugas &amp; Fungsi</t>
  </si>
  <si>
    <t>Pengadaan Sarana &amp; Prasarana Gedung Kantor atau Bangunan Lainnya</t>
  </si>
  <si>
    <t>Pengadaan Sarana &amp; Prasarana Pendukung Gedung Kantor atau Bangunan Lainnya</t>
  </si>
  <si>
    <t>Koordinasi dan Sinkronisasi Penerbitan Izin Undian Gratis Berhadiah dan Pengumpulan Uang atau Barang</t>
  </si>
  <si>
    <t>Peningkatan Kemampuan Potensi Pekerja Sosial Masyarakat Kewenangan Kabupaten/Kota</t>
  </si>
  <si>
    <t>Peningkatan Kemampuan Potensi Tenaga Kesejahteraan Sosial Kecamatan Kewenangan Kabupaten/Kota</t>
  </si>
  <si>
    <t>Peningkatan Kemampuan Potensi Sumber Kesejahteraan Sosial Keluarga Kewenangan Kabupaten/Kota</t>
  </si>
  <si>
    <t>Peningkatan Kemampuan Potensi Sumber Kesejahteraan Sosial Kelembagaan Masyarakat Kewenangan Kabupaten/Kota</t>
  </si>
  <si>
    <t>Peningkatan Kemampuan Sumber Daya Manusia dan Penguatan Lembaga Konsultasi Kesejahteraan Keluarga (LK3)</t>
  </si>
  <si>
    <t>Fasilitasi Pemulangan Warga Negara Migran Korban Tindak Kekerasan dari Titik Debarkasi di Daerah Kabupaten/Kota untuk dipulangkan ke Desa/Kelurahan Asal</t>
  </si>
  <si>
    <t>Penyediaan Permakanan</t>
  </si>
  <si>
    <t>Penyediaan Sandang</t>
  </si>
  <si>
    <t>Penyediaan Alat Bantu</t>
  </si>
  <si>
    <t>Pemberian Pelayanan Reunifikasi Keluarga</t>
  </si>
  <si>
    <t>Pemberian Bimbingan Fisik, Mental, Spiritual dan Sosial</t>
  </si>
  <si>
    <t>Pemberian Bimbingan Sosial kepada Keluarga Penyandang Disabilitas Terlantar, Anak Terlantar, Lanjut Usia Terlantar, serta Gelandangan Pengemis dan Masyarakat</t>
  </si>
  <si>
    <t>Fasilitasi Pembuatan Nomor Induk Kependudukan, Akta Kelahiran, Surat Nikah dan Kartu Identitas Anak</t>
  </si>
  <si>
    <t>Pemberian Akses ke Layanan Pendidikan dan Kesehatan Dasar</t>
  </si>
  <si>
    <t>Pemberian Layanan Data dan Pengaduan</t>
  </si>
  <si>
    <t>Pemberian Layanan Kedaruratan</t>
  </si>
  <si>
    <t>Pemberian Pelayanan Penelusuran Keluarga</t>
  </si>
  <si>
    <t>Pemberian Layanan Rujukan</t>
  </si>
  <si>
    <t>Pemberian Bimbingan Sosial kepada Keluarga Penyandang Masalah Kesejahteraan Sosial (PMKS) Lainnya Bukan Korban HIV/AIDS dan NAPZA</t>
  </si>
  <si>
    <t>Kerjasama antar Lembaga dan Kemitraan dalam Pelaksanaan Rehabilitasi Sosial Kabupaten/Kota</t>
  </si>
  <si>
    <t>Penjangkauan Anak-Anak Terlantar</t>
  </si>
  <si>
    <t>Rujukan Anak-Anak Terlantar</t>
  </si>
  <si>
    <t>Pemantauan Terhadap Pelaksanaan Pemeliharaan Anak Terlantar</t>
  </si>
  <si>
    <t>Pendataan Fakir Miskin Cakupan Daerah Kabupaten/Kota</t>
  </si>
  <si>
    <t>Pengelolaan Data Fakir Miskin Cakupan Daerah Kabupaten/Kota</t>
  </si>
  <si>
    <t>Fasilitasi Bantuan Sosial Kesejahteraan Keluarga</t>
  </si>
  <si>
    <t>Fasilitasi Bantuan Pengembangan Ekonomi Masyarakat</t>
  </si>
  <si>
    <t>Penyediaan Makanan</t>
  </si>
  <si>
    <t>Penyediaan Tempat Penampungan Pengungsi</t>
  </si>
  <si>
    <t>Penanganan Khusus bagi Kelompok Rentan</t>
  </si>
  <si>
    <t>Pelayanan Dukungan Psikososial</t>
  </si>
  <si>
    <t>Koordinasi, Sosialisasi dan Pelaksanaan Taruna Siaga Bencana</t>
  </si>
  <si>
    <t>Pemeliharaan Taman Makam Pahlawan Nasional Kabupaten/Kota</t>
  </si>
  <si>
    <t>DINAS PEMBERDAYAAN PEREMPUAN DAN PERLINDUNGAN ANAK</t>
  </si>
  <si>
    <t>2.08.01.2.01.01 Subkegiatan Penyusunan DokumenPerencanaan Perangkat Daerah</t>
  </si>
  <si>
    <t>2.08.01.2.01.02 Subkegiatan Koordinasi Penyusunan Dokumen RKA-SKPD</t>
  </si>
  <si>
    <t>2.08.01.2.01.03 Subkegiatan Koordinasi Penyusunan Dokumen Perubahan RKA-SKPD</t>
  </si>
  <si>
    <t>2.08.01.2.01.07 Subkegiatan Penyusunan Laporan Capaian Kinerja SKPD</t>
  </si>
  <si>
    <t>2.08.01.2.01.07 Subkegiatan Evaluasi Kinerja Perangkat Daerah</t>
  </si>
  <si>
    <t>2.08.01.2.02.05 Subkegiatan Koordinasi dan Penyusunan Laporan Keuangan Akhir Tahun SKPD</t>
  </si>
  <si>
    <t>2.08.01.2.05.01 Subkegiatan Peningkatan Sarana dan Prasarana Disiplin Pegawai</t>
  </si>
  <si>
    <t>2.08.01.2.06.01 Subkegiatan Penyediaan Komponen Instalasi Listrik/Penerangan Bangunan Kantor</t>
  </si>
  <si>
    <t>2.08.01.2.06.02 Subkegiatan Penyediaan Peralatan dan Perlengkapan Kantor</t>
  </si>
  <si>
    <t>2.08.01.2.06.03 Subkegiatan Penyediaan Peralatan Rumah Tangga</t>
  </si>
  <si>
    <t>2.08.01.2.06.04 Subkegiatan Penyediaan Bahan Logistik Kantor</t>
  </si>
  <si>
    <t>2.08.01.2.06.05 Subkegiatan Penyediaan Barang Cetakan dan Penggandaan</t>
  </si>
  <si>
    <t xml:space="preserve">  2.08.01.2.06.06 Penyediaan Bahan Bacaan dan Peraturan Perundang-undangan                                                                                                                                                                                                                                                                                                                                                                                                                                                                                                                                                                                                                                                                                                                                                                                                                                                                                                                                                                                                                                                                                                                                                                                                                                                                                                                                                                                                                                                                                                                                                                                                                                                                                                                                                                 </t>
  </si>
  <si>
    <t>2.08.01.2.06.08 Subkegiatan Fasilitasi Kunjungan Tamu</t>
  </si>
  <si>
    <t>2.08.01.2.06.09 Subkegiatan Penyelenggaraan Rapat Koordinasi dan Konsultasi SKPD</t>
  </si>
  <si>
    <t>2.08.01.2.07.05 Subkegiatan Pengadaan Mebel</t>
  </si>
  <si>
    <t>2.08.01.2.07.06  Subkegiatan Pengadaan Peralatan dan Mesin Lainnya</t>
  </si>
  <si>
    <t>2.08.01.2.08.01 Subkegiatan Penyediaan Jasa Surat Menyurat</t>
  </si>
  <si>
    <t>2.08.01.2.08.02 Subkegiatan Penyediaan Jasa Komunikasi, Sumber Daya Air dan Listrik</t>
  </si>
  <si>
    <t>2.08.01.2.08.04 Subkegiatan Penyediaan Jasa Pelayanan Umum Kantor</t>
  </si>
  <si>
    <t>2.08.01.2.09.01 Subkegiatan Penyediaan Jasa Pemeliharaan, Biaya Pemeliharaan dan Pajak Kendaraan Perorangan Dinas atau Kendaraan Dinas Jabatan</t>
  </si>
  <si>
    <t>2.08.01.2.09.02 Subkegiatan Penyediaan Jasa Pemeliharaan, Biaya Pemeliharaan, Pajak, dan Perizinan Kendaraan Dinas Operasional atau Lapangan</t>
  </si>
  <si>
    <t>2.08.01.2.09.10 Subkegiatan Pemeliharaan/Rehabilitasi Sarana dan Prasarana Gedung Kantor atau Bangunan Lainnya</t>
  </si>
  <si>
    <t>2.08.02.2.01.03 Subkegiatan Advokasi Kebijakan dan Pendampingan Pelaksanaan PUG termasuk PPRG</t>
  </si>
  <si>
    <t>2.08.02.2.02.01 Subkegiatan Sosialisasi Peningkatan Partisipasi Perempuan di Bidang Politik, Hukum, Sosial, dan Ekonomi</t>
  </si>
  <si>
    <t>2.08.03.2.01.01 Subkegiatan Koordinasi dan Sinkronisasi Pelaksanaan Kebijakan, Program dan Kegiatan Pencegahan Kekerasan terhadap Perempuan Lingkup Daerah Kabupaten/Kota</t>
  </si>
  <si>
    <t>2.08.03.2.01.02 Subkegiatan Advokasi Kebijakan dan Pendampingan Layanan Perlindungan Perempuan Kewenangan Kabupaten/Kota</t>
  </si>
  <si>
    <t>2.08.03.2.02.01 Subkegiatan Penyediaan Layanan Pengaduan Masyarakat bagi Perempuan Korban Kekerasan Kewenangan Kabupaten/Kota</t>
  </si>
  <si>
    <t>2.08.03.2.03.02 Subkegiatan Peningkatan Kapasitas Sumber Daya Lembaga Penyedia Layanan Penanganan bagi Perempuan Korban Kekerasan Kewenangan Kabupaten/Kota</t>
  </si>
  <si>
    <t>2.08.03.2.03.03 Subkegiatan Penyediaan Kebutuhan Spesifik bagi Perempuan dalam Situasi Darurat dan Kondisi Khusus Kewenangan Kabupaten/Kota</t>
  </si>
  <si>
    <t>2.08.03.2.03.04 Subkegiatan Penguatan Jejaring antar Lembaga Penyedia Layanan Perlindungan Perempuan Kewenangan Kabupaten/Kota</t>
  </si>
  <si>
    <t>2.08.04.2.01.03 Subkegiatan Pengembangan Kegiatan Masyarakat untuk Peningkatan Kualitas Keluarga Kewenangan Kabupaten/Kota</t>
  </si>
  <si>
    <t>2.08.04.2.02.02 Subkegiatan Peningkatan Kapasitas Sumber Daya Lembaga Penyedia Layanan Peningkatan Kualitas Keluarga Tingkat Daerah Kabupaten/Kota</t>
  </si>
  <si>
    <t>2.08.04.2.03.01 Subkegiatan Pelaksanaan Penyediaan Layanan Komprehensif bagi Keluarga dalam Mewujudkan KG dan Perlindungan Anak yang Wilayah Kerjanya dalam Daerah Kabupaten/Kota</t>
  </si>
  <si>
    <t>2.08.05.2.01.01 Subkegiatan Penyediaan Data Gender dan Anak di Kewenangan Kabupaten/Kota</t>
  </si>
  <si>
    <t>2.08.05.2.01.02 Subkegiatan Penyajian dan Pemanfaatan Data Gender dan Anak Dalam Kelembagaan Data di Kewenangan Kabupaten / Kota</t>
  </si>
  <si>
    <t>2.08.06.2.01.01 Subkegiatan Advokasi Kebijakan dan Pendampingan Pemenuhan Hak Anak pada Lembaga Pemerintah, Nonpemerintah, Media dan Dunia Usaha Kewenangan Kabupaten/Kota</t>
  </si>
  <si>
    <t>2.08.06.2.01.02 Subkegiatan Koordinasi dan Sinkronisasi Pelembagaan Pemenuhan Hak Anak Kewenangan Kabupaten/Kota</t>
  </si>
  <si>
    <t xml:space="preserve">2.08.06.2.02.02 Subkegiatan Koordinasi dan Sinkronisasi Pelaksanaan Pendampingan Peningkatan Kualitas Hidup Anak Tingkat Daerah Kabupaten / Kota </t>
  </si>
  <si>
    <t>2.08.06.2.02.02 Subkegiatan Pengembangan Komunikasi, Informasi dan Edukasi Pemenuhan Hak Anak</t>
  </si>
  <si>
    <t>2.08.06.2.01.42 Subkegiatan Penguatan Jejaring Antar Lembaga Penyedia Layanan Peningkatan Kualitas  Hidup Anak Tingkat Kabupaten / Kota</t>
  </si>
  <si>
    <t>2.08.07.2.01.01 Subkegiatan Advokasi Kebijakan dan Pendampingan Pelaksanaan Kebijakan, Program dan Kegiatan Pencegahan Kekerasan terhadap Anak Kewenangan Kabupaten/Kota</t>
  </si>
  <si>
    <t>2.08.07.2.02.01 Subkegiatan Penyediaan Layanan Pengaduan Masyarakat bagi Anak yang Memerlukan Perlindungan Khusus Tingkat Daerah Kabupaten/Kota</t>
  </si>
  <si>
    <t xml:space="preserve">2.08.07.2.03.01 Subkegiatan Koordinasi dan Sinkronisasi Penyediaan Sarana Prasarana Layanan bagi Anak yang Memerlukan Perlindungan Khusus Tingkat Daerah Kabupaten/Kota </t>
  </si>
  <si>
    <t>2.08.07.2.03.03 Subkegiatan Koordinasi dan Sinkronisasi Penguatan Jejaring antar Lembaga Penyedia Layanan Anak yang Memerlukan Perlindungan Khusus Kewenangan Kab./Kota</t>
  </si>
  <si>
    <t>DINAS KETAHANAN PANGAN, PERTANIAN DAN PERIKANAN</t>
  </si>
  <si>
    <t>Sub Kegiatan  Penyusunan Dokumen Perencanaan Perangkat Daerah</t>
  </si>
  <si>
    <t>Sub Kegiatan Koordinasi dan Penyusunan Dukumen RKA- SKPD</t>
  </si>
  <si>
    <t xml:space="preserve"> Sub Kegiatan Koordinasi dan Penyusunan Dokumen Perubahan RKA-SKPD</t>
  </si>
  <si>
    <t xml:space="preserve"> Sub Kegiatan Koordinasi dan Penyusunan Laporan Capaian Kinerja dan
Ikhtisar Realisasi Kinerja SKPD</t>
  </si>
  <si>
    <t xml:space="preserve"> Sub Kegiatan Koordinasi dan Penyusunan Laporan Keuangan Akhir Tahun
SKPD</t>
  </si>
  <si>
    <t>Sub Kegiatan Sarana dan Prasarana Disiplin Pegawai</t>
  </si>
  <si>
    <t>Sub Kegiatan Pendidikan dan Pelatihan Pegawai Berdasarkan Tugas dan
Fungsi</t>
  </si>
  <si>
    <t>Sub Kegiatan Penyediaan Komponen Instalasi Listrik/Penerangan Bangunan Kantor</t>
  </si>
  <si>
    <t xml:space="preserve">Sub KegiatanPenyediaan Peralatan dan Perlengkapan Kantor </t>
  </si>
  <si>
    <t xml:space="preserve">Sub Kegiatan Penyediaan Peralatan Rumah Tangga </t>
  </si>
  <si>
    <t>Sub Kegiatan Penyediaan Bahan Bacaan dan Peraturan Perundang-undangan</t>
  </si>
  <si>
    <t xml:space="preserve">Sub Kegiatan Fasilitasi Kunjungan Tamu </t>
  </si>
  <si>
    <t xml:space="preserve">Sub Kegiatan Pengadaan Mebel </t>
  </si>
  <si>
    <t xml:space="preserve">Sub Kegiatan  Pengadaan Peralatan dan Mesin Lainnya </t>
  </si>
  <si>
    <t>Sub Kegiatan Penyediaan Jasa Komunikasi, Sumber Daya Air dan Listrik</t>
  </si>
  <si>
    <t>Sub Kegiatan Penyediaan Jasa Pemeliharaan, Biaya Pemeliharaan dan Pajak Kendaraan Perorangan Dinas atau Kendaraan Dinas Jabatan</t>
  </si>
  <si>
    <t>Sub Kegiatan Penyediaan Jasa Pemeliharaan, Biaya Pemeliharaan, pajak dan Perizinan Kendaraan  Dinas Operasional atau Lapangan</t>
  </si>
  <si>
    <t>Sub Kegiatan Pemeliharaan Mebel</t>
  </si>
  <si>
    <t xml:space="preserve">Sub Kegiatan Pemeliharaan Peralatan dan Mesin Lainnya </t>
  </si>
  <si>
    <t xml:space="preserve">Sub Kegiatan  Pemeliharaan/Rehabilitasi Gedung Kantor dan Bangunan
Lainnya
</t>
  </si>
  <si>
    <t>Sub Kegiatan Pemantauan Stok, Pasokan dan Harga Pangan</t>
  </si>
  <si>
    <t>Sub Kegiatan Pengadaan Cadangan Pangan Pemerintah Kabupaten/Kota</t>
  </si>
  <si>
    <t>Sub Kegiatan Pemberdayaan Masyarakat dalam Penganekaragaman
Konsumsi Pangan Berbasis Sumber Daya Lokal</t>
  </si>
  <si>
    <t xml:space="preserve">Sub Kegiatan Penyediaan Sarana dan Prasarana Pengujian Mutu dan Keamanan Pangan Segar Asal Tumbuhan Daerah
Kabupaten/Kota
</t>
  </si>
  <si>
    <t>Sub Kegiatan Pelayanan Penyelenggaraan Tempat Pelelangan Ikan (TPI)</t>
  </si>
  <si>
    <t>Sub Kegitan Pemberian Pendampingan, Kemudahan Akses Ilmu Pengetahuan, Teknologi dan informasi, serta Penyelenggaraan Pendidikan dan Pelatihan</t>
  </si>
  <si>
    <t>Sub Kegitan Penjaminan Ketersediaan Sarana Pembudidayaan Ikan dalam 1 (Satu) Daerah Kabupaten/Kota</t>
  </si>
  <si>
    <t>Sub Kegiatan Pengawasan Usaha Perikanan Tangkap di Wilayah Sungai, Danau, Waduk, Rawa, dan Genangan Air Lainnya yang dapat diusahakan dalam Kabupaten Kota</t>
  </si>
  <si>
    <t>Sub Kegiatan Pelaksanaan Bimbingan dan Penerapan Persyaratan atau  standar pada Usaha Pengolahan dan Pemasyaran Skala Mikro dan Kecil</t>
  </si>
  <si>
    <t>Sub Kegiatan Pengawasan Penggunaan Sarana Pendukung Pertanian Sesuai dengan Komoditas, Teknologi dan Spesifik Lokasi</t>
  </si>
  <si>
    <t>Sub Kegiatan Pendampingan Penggunaan Sarana Pendukung Pertanian</t>
  </si>
  <si>
    <t>Sub Kegiatan Peningkatan Kualitas SDG Hewan/Tanaman</t>
  </si>
  <si>
    <t>Sub Kegiatan Pengelolaan Lahan Pertanian Pangan Berkelanjutan/LP2B, Kawasan Pertanian Pangan Berkelanjutan/KP2B dan Lahan Cadangan Pertanian Pangan Berkelanjutan/LCP2B</t>
  </si>
  <si>
    <t>Sub Kegiatan Pembangunan, Rehabilitasi dan Pemeliharaan Rumah Potong Hewan</t>
  </si>
  <si>
    <t>Sub Kegiatan Pengendalian dan Penanggulangan Penyakit Hewan dan Zoonosis</t>
  </si>
  <si>
    <t>Sub Kegiatan Penilaian Risiko Penyakit Hewan dan Keamanan Produk Hewan</t>
  </si>
  <si>
    <t>Sub Kegiatan Pendampingan Unit Usaha Hewan dan Produk Hewan</t>
  </si>
  <si>
    <t>Sub Kegiatan Pendampingan Penerapan Unit Kesejahteraan Hewan</t>
  </si>
  <si>
    <t>Sub Kegiatan Pengendalian Organisme Pengganggu Tumbuhan (Opt) Tanaman Pangan, Hortikultura, dan Perkebunan</t>
  </si>
  <si>
    <t>Peningkatan Kapasitas Kelembagaan
Penyuluhan Pertanian di Kecamatan
dan Desa</t>
  </si>
  <si>
    <t>Sub KegiatanPenyediaan dan Pemanfaatan Sarana dan Prasarana Penyuluhan Pertanian</t>
  </si>
  <si>
    <t>DINAS LINGKUNGAN HIDUP</t>
  </si>
  <si>
    <t>Sub Kegiatan Penyusunan Dokumen Perencanaan Perangkat Daerah</t>
  </si>
  <si>
    <t>Sub Kegiatan Evaluasi Kinerja Perangkat Daerah</t>
  </si>
  <si>
    <t xml:space="preserve"> Sub Kegiatan Pelaksanaan Penata Usahaan dan Pengujian/ Verifikasi Keuangan SKPD </t>
  </si>
  <si>
    <t xml:space="preserve"> Sub Kegiatan Koordinasi dan Penyusunan Laporan Keuangan Akhir Tahun SKPD </t>
  </si>
  <si>
    <t xml:space="preserve"> Sub Kegiatan Koordinasi dan Penyusunan Laporan Keuangan Bulanan/Triwulan/Semesteran SKPD </t>
  </si>
  <si>
    <t xml:space="preserve"> Sub Kegiatan Penyusunan Perencanaan Kebutuhan Barang Milik Daerah SKPD </t>
  </si>
  <si>
    <t xml:space="preserve"> Sub Kegiatan Pengamanan Barang Milik Daerah SKPD </t>
  </si>
  <si>
    <t xml:space="preserve"> Sub Kegiatan Peningkatan Sarana da Prasarana Disiplin Pegawai </t>
  </si>
  <si>
    <t xml:space="preserve"> Sub Kegiatan Penyediaan Komponen Listrik/ Penerangan Bangunan Kantor </t>
  </si>
  <si>
    <t xml:space="preserve"> Sub Kegiatan Penyediaan Peralatan rumah Tangga </t>
  </si>
  <si>
    <t xml:space="preserve"> Sub Kegiatan Penyediaan Bahan Logistik Kantor </t>
  </si>
  <si>
    <t xml:space="preserve"> Sub Kegiatan Penyediaan Barang Cetakan dan Penggandaan </t>
  </si>
  <si>
    <t xml:space="preserve"> Sub Kegiatan Fasilitasi Kunjungan Tamu </t>
  </si>
  <si>
    <t xml:space="preserve"> Sub Kegiatan Penyelenggaraan Rapat Koordinasi dan Konsultasi SKPD </t>
  </si>
  <si>
    <t xml:space="preserve"> Sub Kegiatan Pengadaan Alat Besar </t>
  </si>
  <si>
    <t xml:space="preserve"> Sub Kegiatan Pengadaan Peralatan dan Mesin Lainnya </t>
  </si>
  <si>
    <t xml:space="preserve"> Sub Kegiatan Penyediaan Jasa Surat Menyurat </t>
  </si>
  <si>
    <t xml:space="preserve"> Sub Kegiatan Penyediaan Jasa Komunikasi, Sumber Daya Air dan Listrik </t>
  </si>
  <si>
    <t xml:space="preserve"> Sub Kegiatan Penyediaan Jasa Pelayanan Umum Kantor </t>
  </si>
  <si>
    <t xml:space="preserve"> Sub Kegiatan Penyediaan Jasa Pemeliharaan, Biaya Pemeliharaan dan Pajak Kendaraan Perorangan Dinas atau Kendaraan Dinas Jabatan </t>
  </si>
  <si>
    <t xml:space="preserve"> Sub Kegiatan Penyediaan Jasa Pemeliharaan, Biaya Pemeliharaan, Pajak dan Perizinan Kendaraan Dinas Operasional atau Lapangan </t>
  </si>
  <si>
    <t xml:space="preserve"> Sub Kegiatan Sub Kegiatan Penyediaan Jasa Pemeliharaan, Biaya Pemeliharaan, Pajak, dan Perizinan Alat Besar </t>
  </si>
  <si>
    <t xml:space="preserve"> Sub Kegiatan Penyediaan Jasa, Pemeliharaan, Biaya Pemeliharaan dan Perizinan Alat Angkutan Darat Tak Bermotor </t>
  </si>
  <si>
    <t xml:space="preserve"> Sub Kegiatan Pemeliharaan Peralatan dan Mesin Lainnya   </t>
  </si>
  <si>
    <t>Sub Kegiatan Pembuatan dan Pelaksanaan KLHS RPJPD/RPJMD</t>
  </si>
  <si>
    <t xml:space="preserve"> Sub Kegiatan Koordinasi, Sinkronisasi, dan Pelaksanaan Pencegahan Pencemaran Lingkungan Hidup Dilaksanakan terhadap Media Tanah, Air, Udara dan Laut </t>
  </si>
  <si>
    <t xml:space="preserve"> Sub Kegiatan Koordinasi, Sinkronisasi dan Pelaksanaan Pengendalian Emisi Gas Rumah Kaca, Mitigasi dan Adaptasi Perubahan Iklim </t>
  </si>
  <si>
    <t xml:space="preserve"> Sub Kegiatan Pengelolaan Laboratorium Lingkungan Hidup Kabupaten/Kota </t>
  </si>
  <si>
    <t xml:space="preserve"> Sub Kegiatan Pemberian Informasi Peringatan Pencemaran dan/atau Kerusakan Lingkungan Hidup pada masyarakat </t>
  </si>
  <si>
    <t xml:space="preserve"> Sub Kegiatan Penyusunan dan Penetapan Rencana Pengelolaan Keanekaragaman Hayati </t>
  </si>
  <si>
    <t xml:space="preserve"> Sub Kegiatan Pengelolaan Ruang Terbuka Hijau (RTH) </t>
  </si>
  <si>
    <t xml:space="preserve"> Sub Kegiatan Pengelolaan Taman Keanekaragaman Hayati Lainnya </t>
  </si>
  <si>
    <t xml:space="preserve"> Sub Kegiatan Pengelolaan Sarana dan Prasarana Keanekaragaman Hayati </t>
  </si>
  <si>
    <t xml:space="preserve"> Sub Kegiatan Verifikasi Lapangan untuk Memastikan Pemenuhan Persyaratan Administrasi dan Teknis Penyimpanan Sementara Limbah B3 </t>
  </si>
  <si>
    <t xml:space="preserve"> Sub Kegiatan Koordinasi dan Sinkronisasi Pengelolaan Limbah B3 dengan Pemerintah Provinsi dalam rangka Pengangkutan, Pemanfaatam, Pengolahan dan / atau Penimbunan </t>
  </si>
  <si>
    <t xml:space="preserve"> Sub Kegiatan Fasilitasi Pemenuhan Ketentuan dan Kewajiban Izin Lingkungan dan/ atau Izin PPLH </t>
  </si>
  <si>
    <t xml:space="preserve"> Sub Kegiatan Pengembangan Kapasitas Pejabat Pengawas Lingkungan Hidup </t>
  </si>
  <si>
    <t xml:space="preserve"> Sub Kegiatan Pengawasan Usaha dan/atau Kegiatan yang Izin Lingkungan Hidup, Izin PPLH yang diterbitkan oleh Pemerintah Daerah Kabupaten/ Kota </t>
  </si>
  <si>
    <t xml:space="preserve"> Sub Kegiatan Penyelenggaraan Penyuluhan dan Kampanye Lingkungan Hidup </t>
  </si>
  <si>
    <t xml:space="preserve"> Sub Kegiatan Penilaian Kinerja Masyarakat/ Lembaga Masyarakat/ Dunia Usaha/ Dunia Pendidikan/ Filantropi dalam Perlindungan dan Pengelolaan Lingkungan Hidup </t>
  </si>
  <si>
    <t xml:space="preserve"> Sub Kegiatan Koordinasi dan Sinkronisasi Penerapan Sanksi Administrasi, Penyelesaian Sengketa, dan/ atau Penyidikan Lingkungan Hidup di Luar Pengadilan atau melalui Pengadilan </t>
  </si>
  <si>
    <t xml:space="preserve"> Sub Kegiatan Penyusunan Kebijakan dan Strategi Daerah  Pengelolaan Sampah Kabupaten/Kota </t>
  </si>
  <si>
    <t xml:space="preserve"> Sub Kegiatan Pengurangan Sampah dengan melakukan Pembatasan, Pendauran Ulang dan Pemanfaatan Kembali </t>
  </si>
  <si>
    <t xml:space="preserve"> Sub Kegiatan Penanganan Sampah dengan melakukan Pemilahan ,Pengumpulan, Pengangkutan, Pengolahan, dan Pemrosesan Akhir Sampah di TPA/TPST/SPA Kabupaten/ Kota </t>
  </si>
  <si>
    <t xml:space="preserve"> Sub Kegiatan Peningkatan Peran serta Masyarakat dalam Pengelolaan Persampahan </t>
  </si>
  <si>
    <t xml:space="preserve"> Sub Kegiatan Penyediaan Sarana dan Prasarana Pengelolaan Persampahan di TPA/TPST/SPA Kabupaten/ Kota </t>
  </si>
  <si>
    <t>DINAS KEPENDUDUKAN DAN PENCATATAN SIPIL</t>
  </si>
  <si>
    <t xml:space="preserve"> Penyusunan Dokumen Perencanaan Perangkat Daerah </t>
  </si>
  <si>
    <t xml:space="preserve"> Evaluasi Kinerja Perangkat Daerah </t>
  </si>
  <si>
    <t xml:space="preserve"> Peningkatan Sarana dan Prasarana Disiplin Pegawai </t>
  </si>
  <si>
    <t xml:space="preserve"> Pendidikan dan Pelatihan Pegawai Berdasarkan Tugas dan Fungsi </t>
  </si>
  <si>
    <t xml:space="preserve"> Penyediaan Komponen Instalasi Listrik/Penerangan Bangunan Kantor </t>
  </si>
  <si>
    <t xml:space="preserve"> Penyediaan Peralatan dan Perlengkapan Kantor </t>
  </si>
  <si>
    <t xml:space="preserve"> Penyediaan Peralatan Rumah Tangga </t>
  </si>
  <si>
    <t xml:space="preserve"> Penyediaan Bahan Logistik Kantor </t>
  </si>
  <si>
    <t xml:space="preserve"> Penyediaan Barang Cetakan dan Penggandaan </t>
  </si>
  <si>
    <t xml:space="preserve"> Penyediaan Bahan Bacaan dan Peraturan Perundang-Undangan </t>
  </si>
  <si>
    <t xml:space="preserve"> Fasilitasi Kunjungan Tamu </t>
  </si>
  <si>
    <t xml:space="preserve"> Penyelenggaraan Rapat Koordinasi dan Konsultasi SKPD </t>
  </si>
  <si>
    <t xml:space="preserve"> Pengadaan Mebel </t>
  </si>
  <si>
    <t xml:space="preserve"> Pengadaan Peralatan dan Mesin Lainnya </t>
  </si>
  <si>
    <t xml:space="preserve"> Pengadaan Sarana dan Prasarana Pendukung Gedung Kantor atau Bangunan Lainnya </t>
  </si>
  <si>
    <t xml:space="preserve"> Penyediaan Jasa Surat Menyurat </t>
  </si>
  <si>
    <t xml:space="preserve"> Penyediaan Jasa Komunikasi, Sumber Daya Air dan Listrik </t>
  </si>
  <si>
    <t xml:space="preserve"> Penyediaan Jasa Pelayanan Umum Kantor </t>
  </si>
  <si>
    <t xml:space="preserve"> Penyediaan Jasa Pemeliharaan, Biaya Pemeliharaan dan Pajak Kendaraan Perorangan Dinas atau Kendaraan Dinas Jabatan </t>
  </si>
  <si>
    <t xml:space="preserve"> Penyediaan Jasa Pemeliharaan, Biaya Pemeliharaan, Pajak, dan Perizinan Kendaraan Dinas Operasional atau Lapangan </t>
  </si>
  <si>
    <t xml:space="preserve"> Pemeliharaan Peralatan dan Mesin Lainnya </t>
  </si>
  <si>
    <t xml:space="preserve"> Pemeliharaan/Rehabilitasi Gedung Kantor dan Bangunan Lainnya </t>
  </si>
  <si>
    <t xml:space="preserve"> Peneliharaan/Rehabilitasi Sarana dan Prasarana Pendukung Gedung Kantor atau Bangunan Lainnya </t>
  </si>
  <si>
    <t xml:space="preserve"> Peningkatan Pelayanan Pendaftaran Penduduk </t>
  </si>
  <si>
    <t xml:space="preserve"> Pelayanan Secara Aktif Pendaftaran Peristiwa Kependudukan dan Pencatatan Peristiwa Penting Terkait Pendaftaran Penduduk </t>
  </si>
  <si>
    <t xml:space="preserve"> Sosialisasi Pendaftaran Penduduk </t>
  </si>
  <si>
    <t xml:space="preserve"> Peningkatan Dalam Pelayanan Pencatatan Sipil  </t>
  </si>
  <si>
    <t xml:space="preserve"> Pelayanan Secara Aktif Pendaftaran Peristiwa Kependudukan dan Pencatatan Peristiwa Penting Terkait Pencatatan Sipil </t>
  </si>
  <si>
    <t xml:space="preserve"> Sosialisasi Terkait Pencatatan Sipil  </t>
  </si>
  <si>
    <t xml:space="preserve"> Pengolahan dan Penyajian Data Kependudukan </t>
  </si>
  <si>
    <t xml:space="preserve"> Kerjasama Pemanfaatan Data Kependudukan </t>
  </si>
  <si>
    <t xml:space="preserve"> Koordinasi Antar Lembaga Pemerintah dan Lembaga Non Pemerintah di Kabupaten/Kota Dalam Penertiban Pengelolaan Informasi Administrasi Kependudukan </t>
  </si>
  <si>
    <t xml:space="preserve"> Penyelenggaraan Pemanfaatan Data Kependudukan </t>
  </si>
  <si>
    <t xml:space="preserve"> Sosialisasi Terkait Pengelolaan Informasi Administrasi Kependudukan </t>
  </si>
  <si>
    <t xml:space="preserve"> Komunikasi,Informasi dan Edukasi Kepada Pemangku Kepentingan dan Masyarakat </t>
  </si>
  <si>
    <t xml:space="preserve"> Penyediaan Data Kependudukan Kabupaten/ Kota </t>
  </si>
  <si>
    <t xml:space="preserve"> Penyusunan Profil Data Perkembangan dan Proyeksi Kependudukan Serta Kebutuhan Yang Lain </t>
  </si>
  <si>
    <t>DINAS PENGENDALIAN PENDUDUK, KB DAN PEMBERDAYAAN MASYARAKAT</t>
  </si>
  <si>
    <t>Fasilitasi Penyusunan Profil Desa</t>
  </si>
  <si>
    <t>Fasilitasi Evaluasi Perkembangan Desa serta Lomba Desa dan Kelurahan</t>
  </si>
  <si>
    <t>Peningkatan Kapasitas Kelembagaan Lembaga Kemasyarakatan Desa/Kelurahan (RT, RW, PKK, Posyandu, LPM, dan Karang Taruna), Lembaga Adat Desa/Kelurahan dan Masyarakat Hukum Adat</t>
  </si>
  <si>
    <t>Fasilitasi Pengembangan Usaha Ekonomi Masyarakat dan Pemerintah Desa dalam Meningkatkan Pendapatan Asli Desa</t>
  </si>
  <si>
    <t>Fasilitasi Pemerintah Desa dalam Pemanfaatan Teknologi Tepat Guna</t>
  </si>
  <si>
    <t>Fasilitasi Tim Penggerak PKK dalam Penyelenggaraan Gerakan Pemberdayaan Masyarakat dan Kesejahteraan Keluarga</t>
  </si>
  <si>
    <t>Koordinasi dan Penyusunan Dokumen RKA-SKPD</t>
  </si>
  <si>
    <t>Penyediaan Bahan/Material</t>
  </si>
  <si>
    <t>Dukungan Pelaksanaan Sistem Pemerintahan Berbasis Elektronik pada SKPD</t>
  </si>
  <si>
    <t>Pengadaan Sarana dan Prasarana Pendukung Gedung Kantor atau Bangunan Lainnya</t>
  </si>
  <si>
    <t>Penyediaan Jasa Peralatan dan Perlengkapan Kantor</t>
  </si>
  <si>
    <t>Pemeliharaan Mebel</t>
  </si>
  <si>
    <t>Penyerasian Kebijakan Pembangunan Daerah Kabupaten/Kota terhadap Kependudukan, Keluarga Berencana dan Pembangunan Keluarga (Program KKBPK)</t>
  </si>
  <si>
    <t>Pembinaan dan Pengawasan Penyelenggaraan Sistem Informasi Keluarga</t>
  </si>
  <si>
    <t>Penyediaan Data dan Informasi Keluarga</t>
  </si>
  <si>
    <t>Pencatatan dan Pengumpulan Data Keluarga</t>
  </si>
  <si>
    <t>Pengolahan dan Pelaporan Data Pengendalian Lapangan dan Pelayanan KB</t>
  </si>
  <si>
    <t>Advokasi Program KKBPK kepada Stakeholders dan Mitra Kerja</t>
  </si>
  <si>
    <t>Komunikasi, Informasi dan Edukasi (KIE) Program KKBPK sesuai Kearifan Budaya Lokal</t>
  </si>
  <si>
    <t>Penyediaan dan Distribusi Sarana KIE Program KKBPK</t>
  </si>
  <si>
    <t>Promosi dan KIE Program KKBPK Melalui Media Massa Cetak dan Elektronik serta Media Luar Ruang</t>
  </si>
  <si>
    <t>Pelaksanaan Mekanisme Operasional Program KKBPK Melalui Rapat Koordinasi Kecamatan (Rakorcam), Rapat Koordinasi Desa (Rakordes), dan Mini Lokakarya (Minilok)</t>
  </si>
  <si>
    <t>Pengelolaan Operasional dan Sarana di Balai Penyuluhan KKBPK</t>
  </si>
  <si>
    <t>Pengendalian Program KKBPK</t>
  </si>
  <si>
    <t>Penggerakan Kader Institusi Masyarakat Pedesaan (IMP)</t>
  </si>
  <si>
    <t>Pengendalian Pendistribusian Alat dan Obat Kontrasepsi dan Sarana Penunjang Pelayanan KB ke Fasilitas Kesehatan Termasuk Jaringan dan Jejaringnya</t>
  </si>
  <si>
    <t>Peningkatan Kesertaan Penggunaan Metode Kontrasepsi Jangka Panjang (MKJP)</t>
  </si>
  <si>
    <t>Penyediaan Sarana Penunjang Pelayanan KB</t>
  </si>
  <si>
    <t>Pembinaan Pelayanan Keluarga Berencana dan Kesehatan Reproduksi di Fasilitas Kesehatan Termasuk Jaringan dan Jejaringnya</t>
  </si>
  <si>
    <t>Promosi dan Konseling Kesehatan Reproduksi, serta Hak-Hak Reproduksi di Fasilitas Kesehatan dan Kelompok Kegiatan</t>
  </si>
  <si>
    <t>Dukungan Operasional Pelayanan KB Bergerak</t>
  </si>
  <si>
    <t>Integrasi Pembangunan Lintas Sektor di Kampung KB</t>
  </si>
  <si>
    <t>Pelaksanaan dan Pengelolaan Program KKBPK di Kampung KB</t>
  </si>
  <si>
    <t>Pengadaan Sarana Kelompok Kegiatan Ketahanan dan Kesejahteraan Keluarga (BKB, BKR, BKL, PPPKS, PIK-R dan Pemberdayaan Ekonomi Keluarga/UPPKS)</t>
  </si>
  <si>
    <t>Orientasi/Pelatihan Teknis Pelaksana/Kader Ketahanan dan Kesejahteraan Keluarga (BKB, BKR, BKL, PPPKS, PIK-R dan Pemberdayaan Ekonomi Keluarga/UPPKS)</t>
  </si>
  <si>
    <t>Penyediaan Biaya Operasional bagi Pengelola dan Pelaksana (Kader) Ketahanan dan Kesejahteraan Keluarga (BKB, BKR, BKL, PPPKS, PIK-R dan Pemberdayaan Ekonomi Keluarga/UPPKS)</t>
  </si>
  <si>
    <t>Penyediaan Biaya Operasional bagi Kelompok Kegiatan Ketahanan dan Kesejahteraan Keluarga (BKB, BKR, BKL, PPPKS, PIK-R dan Pemberdayaan Ekonomi Keluarga/UPPKS)</t>
  </si>
  <si>
    <t>Promosi dan Sosialisasi Kelompok Kegiatan Ketahanan dan Kesejahteraan Keluarga (BKB, BKR, BKL, PPPKS, PIK-R dan Pemberdayaan Ekonomi Keluarga/UPPKS)</t>
  </si>
  <si>
    <t>Promosi dan Sosialisasi Kelompok Kegiatan Ketahanan dan Kesejahteraan Keluarga (Menjadi Orang Tua Hebat, Generasi Berencana, Kelanjutusiaan serta Pengelolaan Keuangan Keluarga)</t>
  </si>
  <si>
    <t>Penguatan Kebijakan Daerah dalam Rangka Pemberdayaan dan Peningkatan Peran Serta Organisasi Kemasyarakatan dan Mitra Kerja Lainnya dalam Pembinaan Ketahanan dan Kesejahteraan Keluarga (BKB, BKR, BKL, PPPKS, PIK-R dan Pemberdayaan Ekonomi Keluarga/UPPKS)</t>
  </si>
  <si>
    <t>DINAS PERHUBUNGAN</t>
  </si>
  <si>
    <t>Sub Kegiatan Pendidikan dan Pelatihan Pegawai Berdasarkan Tugas dan Fungsi</t>
  </si>
  <si>
    <t>Sub Kegiatan Pengadaan Peralatan dan Mesin Lainnya</t>
  </si>
  <si>
    <t>Sub Kegiatan Pengadaan Gedung Kantor atau Bangunan Lainnya</t>
  </si>
  <si>
    <t>Sub Kegiatan Penyediaan Jasa Pemeliharaan, Biaya Pemeliharaan, dan Pajak Kendaraan Perorangan Dinas atau Kendaraan Dinas Jabatan</t>
  </si>
  <si>
    <t>Sub Kegiatan Penyediaan Jasa Pemeliharaan, Biaya Pemeliharaan, Pajak dan Perizinan Kendaraan Dinas
Operasional atau Lapangan</t>
  </si>
  <si>
    <t>Sub Kegiatan Pemeliharaan Peralatan dan Mesin Lainnya</t>
  </si>
  <si>
    <t>Sub Kegiatan Pelaksanaan Penyusunan Rencana Induk Jaringan LLAJ Kabupaten/Kota</t>
  </si>
  <si>
    <t>Sub Kegiatan Pembangunan Prasarana Jalan di Jalan Kabupaten/Kota</t>
  </si>
  <si>
    <t>Sub Kegiatan Rehabilitasi dan Pemeliharaan Prasarana Jalan</t>
  </si>
  <si>
    <t>Sub Kegiatan Rehabilitasi dan Pemeliharaan Perlengkapan Jalan</t>
  </si>
  <si>
    <t>Sub Kegiatan Pembangunan Gedung Terminal</t>
  </si>
  <si>
    <t>Sub Kegiatan Pengembangan Sarana dan Prasarana Terminal</t>
  </si>
  <si>
    <t>Sub Kegiatan Rehabilitasi dan Pemeliharaan Terminal (Fasilitas Utama dan Pendukung)</t>
  </si>
  <si>
    <t>Sub Kegiatan Koordinasi dan Sinkronisasi Pengawasan Pelaksanaan Izin Penyelenggaraan dan Pembangunan Fasilitas Parkir Kewenangan Kabupaten/Kota</t>
  </si>
  <si>
    <t>Sub Kegiatan Penyediaan Sarana dan Prasarana Pengujian Berkala Kendaraan Bermotor</t>
  </si>
  <si>
    <t>Sub Kegiatan Peningkatan Kapasitas Sumber Daya Manusia Pengujian Berkala Kendaraan Bermotor</t>
  </si>
  <si>
    <t>Sub Kegiatan Penyediaan Bukti Lulus Uji Pengujian Berkala Kendaraan Bermotor</t>
  </si>
  <si>
    <t>Sub Kegiatan Jumlah LaporanSosialisasi Standar Operasional Prosedur Pengujian Berkala Kendaraan Bermotor</t>
  </si>
  <si>
    <t>Sub Kegiatan Identifikasi dan Analisis Potensi Jumlah Kendaraan Bermotor Wajib Uji</t>
  </si>
  <si>
    <t>Sub Kegiatan Pemeliharaan Sarana dan Prasarana Pengujian Berkala Kendaraan Bermotor</t>
  </si>
  <si>
    <t>Sub Kegiatan Penetapan Tarif Retribusi Pengujian Berkala Kendaraan Bermotor</t>
  </si>
  <si>
    <t>Sub Kegiatan Penataan Manajemen dan Rekayasa Lalu Lintas untuk Jaringan Jalan Kabupaten/Kota</t>
  </si>
  <si>
    <t>Sub Kegiatan Pengadaan, Pemasangan, Perbaikan dan Pemeliharaan Perlengkapan Jalan dalam rangka Manajemen dan Rekayasa Lalu Lintas</t>
  </si>
  <si>
    <t>Sub Kegiatan Uji Coba dan Sosialisasi Pelaksanaan Manajemen dan Rekayasa Lalu Lintas untuk Jaringan Jalan Kabupaten/Kota</t>
  </si>
  <si>
    <t>Sub Kegiatan Pengawasan dan Pengendalian Efektivitas Pelaksanaan Kebijakan untuk Jalan Kabupaten/Kota</t>
  </si>
  <si>
    <t>Sub Kegiatan Forum Lalu Lintas dan Angkutan Jalan Kabupaten/Kota</t>
  </si>
  <si>
    <t>Sub Kegiatan Penetapan Kebijakan Tata Kelola Andalalin</t>
  </si>
  <si>
    <t>Sub  Kegiatan Koordinasi dan Sinkronisasi Penilaian Hasil Andalalin</t>
  </si>
  <si>
    <t>Sub  Kegiatan Pengawasan Pelaksanaan Rekomendasi Andalalin</t>
  </si>
  <si>
    <t>Sub  Kegiatan Penyediaan Angkutan Umum untuk Jasa Angkutan Orang dan/atau Barang Antar Kota dalam 1 (Satu) Daerah Kabupaten/Kota</t>
  </si>
  <si>
    <t>Sub  Kegiatan Pengendalian dan Pengawasan Ketersediaan Angkutan Umum untuk Jasa Angkutan Orang dan/atau Barang Antar Kota dalam 1 (Satu) Kabupaten/Kota</t>
  </si>
  <si>
    <t>Sub  Kegiatan Pembangunan Pelabuhan Sungai dan Danau</t>
  </si>
  <si>
    <t>Sub  Kegiatan Pengoperasian dan Pemeliharaan Pelabuhan Sungai dan Danau</t>
  </si>
  <si>
    <t>Sub  Kegiatan Pengawasan Pengoperasian Pelabuhan Sungai dan Danau</t>
  </si>
  <si>
    <t>DINAS KOMUNIKASI, INFORMATIKA DAN STATISTIK</t>
  </si>
  <si>
    <t xml:space="preserve">Peningkatan Sarana dan Prasarana Disiplin Pegawai </t>
  </si>
  <si>
    <t xml:space="preserve">Fasilitasi Kunjungan Tamu </t>
  </si>
  <si>
    <t>Penyediaan Jasa Pemeliharaan, Biaya Pemeliharaan dan Pajak Kendaraan Perorangan Dinas atau Kendaraan Dinas Operasional atau Lapangan</t>
  </si>
  <si>
    <t>Monitoring Opini dan Aspirasi Publik</t>
  </si>
  <si>
    <t>Pengelolaan Konten dan Perencanaan Media Komunikasi Publik</t>
  </si>
  <si>
    <t>Pengelolaan Media Komunikasi Publik</t>
  </si>
  <si>
    <t>Pelayanan Informasi Publik</t>
  </si>
  <si>
    <t>Layanan Hubungan Media</t>
  </si>
  <si>
    <t>Manajemen Komunikasi Krisis</t>
  </si>
  <si>
    <t>Penguatan Tata Kelola Komisi Informasi di Daerah</t>
  </si>
  <si>
    <t>Penyelenggaraan Hubungan Masyarakat, Media dan Kemitraan Komunitas</t>
  </si>
  <si>
    <t>Penyediaan/Pengadaan Sarana dan Prasarana Pendukung Informasi dan Komunikasi Publik Pemerintah Daerah Kabupaten/Kota</t>
  </si>
  <si>
    <t>Penatalaksanaan dan Pengawasan Nama Domain dan Sub Domain dalam Penyelenggaraan Pemerintah Daerah Kabupaten / Kota</t>
  </si>
  <si>
    <t>Penatalaksanaan dan Pengawasan e-Government dalam Penyelenggaraan Pemerintahan Daerah Kabupaten/Kota</t>
  </si>
  <si>
    <t>Pengelolaan Pusat Data Pemerintahan Daerah</t>
  </si>
  <si>
    <t>Koordinasi dan Sinkronisasi Data dan Infomasi Elektronik</t>
  </si>
  <si>
    <t>Pengembangan Aplikasi dan Proses Bisnis Pemerintahan Berbasis Elektronik</t>
  </si>
  <si>
    <t>Pengembangan dan Pengelolaan Ekosistem Kabupaten/Kota Cerdas dan Kota Cerdas</t>
  </si>
  <si>
    <t>Pengembangan dan Pengelolaan Sumber Daya Teknologi Informasi dan Komunikasi Pemerintah Daerah</t>
  </si>
  <si>
    <t>Koordinasi dan Sinkronisasi Pegumpulan, Pengolahan, Analisis dan Diseminasi Data Statistik Sektoral</t>
  </si>
  <si>
    <t>Pelaksanaan Analisis Kebutuhan dan Pengelolaan Sumber Daya Keamanan Informasi Pemerintah Daerah Kabupaten/Kota</t>
  </si>
  <si>
    <t>Pelaksanaan Keamanan Informasi Pemerintahan Daerah Kabupaten /Kota Berbasis Elektronik dan Non Elektronik</t>
  </si>
  <si>
    <t>DINAS KOPERASI, USAHA MIKRO DAN TENAGA KERJA</t>
  </si>
  <si>
    <t>Sub Kegiatan: Pelaksanaan Penatausahaan dan Pengujian/Verifikasi Keuangan SKPD</t>
  </si>
  <si>
    <t>Sub Kegiatan Koordinasi dan Penyusunan Laporan Keuangan Akhir Tahun SKPD</t>
  </si>
  <si>
    <t>Sub Kegiatan Pengelolaan dan Penyiapan Bahan Tanggapan Pemeriksaan</t>
  </si>
  <si>
    <t>Sub Kegiatan: Penyusunan Dokumen Perencanaan Perangkat Daerah</t>
  </si>
  <si>
    <t>Sub Kegiatan Koordinasi dan Penyusunan Dokumen RKA-SKPD</t>
  </si>
  <si>
    <t>Sub Kegiatan Koordinasi dan Penyusunan Dokumen Perubahan RKA-SKPD</t>
  </si>
  <si>
    <t xml:space="preserve">Sub Kegiatan Koordinasi dan Penyusunan Laporan Capaian Kinerja dan Ikhtisar Realisasi Kinerja SKPD
</t>
  </si>
  <si>
    <t>Sub Kegiatan: Evaluasi Kinerja Perangkat Daerah</t>
  </si>
  <si>
    <t>Sub Kegiatan  Penyusunan Perencanaan Kebutuhan Barang Milik Daerah SKPD</t>
  </si>
  <si>
    <t>Sub Kegiatan: Peningkatan Sarana dan Prasarana Disiplin Pegawai</t>
  </si>
  <si>
    <t>Sub Kegiatan: Penyediaan Komponen Instalasi Listrik/Penerangan Bangunan Kantor</t>
  </si>
  <si>
    <t xml:space="preserve">Sub Kegiatan: Penyediaan Peralatan Rumah Tangga  </t>
  </si>
  <si>
    <t>Sub Kegiatan: Penyediaan Bahan Logistik Kantor</t>
  </si>
  <si>
    <t>Sub Kegiatan: Penyediaan Barang Cetakan dan Penggandaan</t>
  </si>
  <si>
    <t>Sub Kegiatan: Penyediaan Bahan Bacaan dan PeraturanPerundang-undangan</t>
  </si>
  <si>
    <t>Sub Kegiatan: Fasilitasi Kunjungan Tamu</t>
  </si>
  <si>
    <t>Sub Kegiatan: Penyelenggaraan Rapat Koordinasi dan Konsultasi SKPD</t>
  </si>
  <si>
    <t>Sub Kegiatan: Pengadaan Mebel</t>
  </si>
  <si>
    <t xml:space="preserve">Sub Kegiatan Pengadaan Gedung Kantor atau Bangunan Lainnya </t>
  </si>
  <si>
    <t>Sub Kegiatan Pengadaan Sarana dan Prasarana Pendukung  Gedung Kantor atau Bangunan Lainnya</t>
  </si>
  <si>
    <t>Sub Kegiatan: Penyediaan Jasa Komunikasi, Sumber Daya Air dan Listrik</t>
  </si>
  <si>
    <t>Sub Kegiatan: Penyediaan Jasa Pelayanan Umum Kantor</t>
  </si>
  <si>
    <t>Sub Kegiatan: Penyediaan Jasa Pemeliharaan, Biaya Pemeliharaan dan Pajak Kendaraan Perorangan Dinas atau Kendaraan Dinas Jabatan</t>
  </si>
  <si>
    <t>Sub Kegiatan: Pemeliharaan/Rehabilitasi Sarana dan Prasarana Gedung Kantor atau Bangunan Lainnya</t>
  </si>
  <si>
    <t>Sub Kegiatan Pemeriksaan Kepatuhan Koperasi terhadap Peraturan Perundang-Undangan Kewenangan Kabupaten/Kota</t>
  </si>
  <si>
    <t>Sub Kegiatan: Peningkatan Pemahaman dan Pengetahuan Perkoperasian serta Kapasitas dan Kompetensi SDM Koperasi</t>
  </si>
  <si>
    <t>Sub Kegiatan: Pemberdayaan Peningkatan Produktivitas, Nilai Tambah, Akses Pasar, Akses Pembiayaan, Penguatan Kelembagaan, Penataan Manajemen, Standarisasi, dan Restrukturisasi Usaha Koperasi Kewenangan Kabupaten/Kota</t>
  </si>
  <si>
    <t>Sub Kegiatan: Pemberdayaan melalui Kemitraan Usaha Mikro</t>
  </si>
  <si>
    <t>Sub Kegiatan Fasilitasi Kemudahan Perizinan Usaha Mikro</t>
  </si>
  <si>
    <t>Sub Kegiatan: Pemberdayaan Kelembagaan Potensi dan Pengembangan Usaha Mikro</t>
  </si>
  <si>
    <t>Sub Kegiatan Peningkatan Pemahaman dan  Pengetahuan Usaha Mikro serta Kapasitas dan Kompetensi SDM Usaha Mikro dan Kewirausahaan</t>
  </si>
  <si>
    <t>Sub Kegiatan: Fasilitasi Usaha Mikro Menjadi Usaha Kecil dalam Pengembangan Produksi dan Pengolahan, Pemasaran, SDM, serta Desain dan Teknologi</t>
  </si>
  <si>
    <t>Sub kegiatan Penyusunan Rencana Tenaga Kerja Mikro</t>
  </si>
  <si>
    <t>Sub Kegiatan: Proses Pelaksanaan Pendidikan dan Pelatihan Keterampilan bagi Pencari Kerja berdasarkan Klaster Kompetensi</t>
  </si>
  <si>
    <t>Sub Kegiatan Koordinasi Lintas Lembaga dan Kerjasama dengan Sektor Swasta untuk Penyediaan Instruktur serta Sarana Dan Prasarana Lembaga Pelatihan Kerja</t>
  </si>
  <si>
    <t>Sub Kegiatan Pengadaan Sarana Pelatihan Kerja Kab/Kota</t>
  </si>
  <si>
    <t>Sub Kegiatan: Pembinaan Lembaga Pelatihan Kerja Swasta</t>
  </si>
  <si>
    <t>Sub Kegiatan : Pengukuran Kompetensi dan Produktivitas Tenaga Kerja</t>
  </si>
  <si>
    <t>Sub Kegiatan Pelayanan antar Kerja</t>
  </si>
  <si>
    <t>Sub Kegiatan: Penyuluhan dan Bimbingan Jabatan bagi Pencari Kerja</t>
  </si>
  <si>
    <t>Sub Kegiatan: Perluasan Kesempatan Kerja</t>
  </si>
  <si>
    <t>Sub Kegiatan: Pelayanan dan Penyediaan InformasiPasar Kerja Online</t>
  </si>
  <si>
    <t>Sub Kegiatan: Job Fair/Bursa Kerja</t>
  </si>
  <si>
    <t>Sub Kegiatan: Pendaftaran Perjanjian Kerjasama bagi Perusahaan</t>
  </si>
  <si>
    <t>Sub Kegiatan: Penyelenggaraan Pendataan dan Informasi Sarana Hubungan Industrial dan Jaminan Sosial Tenaga Kerja serta Pengupahan</t>
  </si>
  <si>
    <t>Sub Kegiatan: Pencegahan Perselisihan Hubungan Industrial, Mogok Kerja, dan Penutupan Perusahaan yang Berakibat/Berdampak pada Kepentingan di 1 (satu) Daerah Kabupaten/Kota</t>
  </si>
  <si>
    <t>Sub Kegiatan: Penyelenggaraan Verifikasi dan Rekapitulasi Keanggotaan pada Organisasi Pengusaha,Federasi dan Konfederasi Serikat Pekerja/Serikat Buruh serta Non Afiliasi</t>
  </si>
  <si>
    <t>Sub Kegiatan: Pelaksanaan Operasional Lembaga KerjasamaTripartit Daerah Kabupaten/Kota</t>
  </si>
  <si>
    <t>DINAS PENANAMAN MODAL DAN PELAYANAN TERPADU SATU PINTU</t>
  </si>
  <si>
    <t>Sub Kegiatan: Pelaksanaan Penatausahaan/ Verifikasi Keuangan SKPD</t>
  </si>
  <si>
    <t>Sub Kegiatan: Penyediaan Peralatan dan Perlengkapan Kantor</t>
  </si>
  <si>
    <t>Sub Kegiatan: Penyediaan Peralatan Rumah Tangga</t>
  </si>
  <si>
    <t>Sub Kegiatan: Penyediaan Bahan Bacaan dan Peraturan Perundang-undangan</t>
  </si>
  <si>
    <t>Sub Kegiatan: Penyediaan Bahan/Material</t>
  </si>
  <si>
    <t>Sub Kegiatan: Pengadaan Peralatan dan Mesin Lainnya</t>
  </si>
  <si>
    <t>Sub Kegiatan: Penyediaan Jasa Surat Menyurat</t>
  </si>
  <si>
    <t>Sub Kegiatan: Penyediaan Jasa Pemeliharaan, Biaya Pemeliharaan, dan Pajak Kendaraan Perorangan Dinas atau Kendaraan Dinas Jabatan</t>
  </si>
  <si>
    <t>Sub Kegiatan: Penyediaan Jasa Pemeliharaan, Biaya Pemeliharaan, Pajak dan Perizinan Kendaraan Dinas Operasional atau Lapangan</t>
  </si>
  <si>
    <t>Sub Kegiatan: Pemeliharaan Peralatan dan Mesin Lainnya</t>
  </si>
  <si>
    <t>Sub Kegiatan: Penyediaan Peta Potensi dan Peluang Usaha Kabupaten/Kota</t>
  </si>
  <si>
    <t>Sub Kegiatan: Penyusunan Strategi Promosi Penanaman Modal</t>
  </si>
  <si>
    <t>Sub Kegiatan: Pelaksanaan Kegiatan Promosi Penanaman Modal Daerah Kabupaten/Kota</t>
  </si>
  <si>
    <t>Sub Kegiatan: Penyediaan Pelayanan Terpadu Perizinan dan Nonperizinan Berbasis Sistem Pelayanan Perizinan Berusaha Terintegrasi Secara Elektronik</t>
  </si>
  <si>
    <t>Sub Kegiatan: Pemantauan Pemenuhan Komitmen Perizinan dan Non Perizinan Penanaman Modal</t>
  </si>
  <si>
    <t>Sub Kegiatan: Penyediaan Layanan Konsultasi dan Pengelolaan Pengaduan Masyarakat Terhadap Pelayanan Terpadu Perizinan dan Non Perizinan</t>
  </si>
  <si>
    <t>Sub Kegiatan: Koordinasi dan Sinkronisasi Pemantauan Pelaksanaan Penanaman Modal</t>
  </si>
  <si>
    <t>Sub Kegiatan: Koordinasi dan Sinkronisasi Pembinaan Pelaksanaan Penanaman Modal</t>
  </si>
  <si>
    <t>Sub Kegiatan: Koordinasi dan Sinkronisasi Pengawasan Pelaksanaan Penanaman Modal</t>
  </si>
  <si>
    <t>Sub Kegiatan: Pengolahan, Penyajian dan Pemanfaatan Data dan Informasi Perizinan dan Non Perizinan Berbasis Sistem Pelayanan Perizinan Berusaha Terintegrasi Secara Elektronik</t>
  </si>
  <si>
    <t>DINAS KEBUDAYAAN, KEPEMUDAAN, OLAHRAGA DAN PARIWISATA</t>
  </si>
  <si>
    <t xml:space="preserve"> 2.19.02.2.01.01 Koordinasi, Sinkronisasi dan Penyelenggaraan Peningkatan Kapasitas Daya Saing Pemuda Pelopor</t>
  </si>
  <si>
    <t>2.19.02.2.01.02 Koordinasi, Sinkronisasi dan Penyelenggaraan Peningkatan Kapasitas Daya Saing Wira Usaha Pemula</t>
  </si>
  <si>
    <t>2.19.02.2.01.03 Koordinasi, Sinkronisasi dan Penyelenggaraan Peningkatan Kapasitas Daya Saing Pemuda Kader Kabupaten/Kota</t>
  </si>
  <si>
    <t>2.19.02.2.01.07 Pemberian Penghargaan Pemuda dan Organisasi Pemuda yang Berjasa dan/atau Berprestasi</t>
  </si>
  <si>
    <t xml:space="preserve">2.19.02.2.01.08 Peningkatan Kepemimpinan, Kepeloporan dan Kesukarelawanan Pemuda </t>
  </si>
  <si>
    <t>2.19.02.2.02.02 Peningkatan Kapasitas Pemuda dan Organisasi Kepemudaan Kabupaten/Kota</t>
  </si>
  <si>
    <t xml:space="preserve"> 2.19.03.2.01.03 Koordinasi, Sinkronisasi dan Pelaksanaan Penyediaan Sarana dan Prasarana Olahraga Kabupaten/Kota</t>
  </si>
  <si>
    <t>Penyelenggaraan Kejuaraan Olahraga Multi Event dan Single Event Tingkat Kabupaten/Kota</t>
  </si>
  <si>
    <t>2.19.03.2.02.03 Partisipasi dan Keikutsertaan dalam Penyelenggaraan Kejuaraan</t>
  </si>
  <si>
    <t>2.19.03.2.03.01 Seleksi Atlet Daerah</t>
  </si>
  <si>
    <t>2.19.03.2.03.02 Pemusatan Latihan Daerah, Ilmu Pengetahuan dan Teknologi Keolahragaan (Sport Science)</t>
  </si>
  <si>
    <t>Pembinaan dan Pengembangan Atlet Berprestasi Kabupaten/Kota</t>
  </si>
  <si>
    <t>Pemberian Penghargaan Olahraga Kabupaten/Kota</t>
  </si>
  <si>
    <t xml:space="preserve">2.19.03.2.03.05 Koordinasi dan Sinkronisasi Penyediaan Data dan Informasi Sektoral Olahraga </t>
  </si>
  <si>
    <t>2.19.03.2.04.02 Pengembangan Organisasi Keolahragaan</t>
  </si>
  <si>
    <t>2.19.03.2.05.01 Penyelenggaraan, Pengembangan dan Pemasalan Festival dan Olahraga Rekreasi</t>
  </si>
  <si>
    <t>2.19.03.2.05.05 Pemanfaatan Olahraga Tradisional dalam Masyarakat</t>
  </si>
  <si>
    <t>2.19.04.2.01.02 Sub Kegiatan Peningkatan kapasitas organisasi kepramukaan Tingkat Daerah</t>
  </si>
  <si>
    <t>2.19.04.2.01.08 Sub Kegiatan Partisipasi dan Keikutsertaan dalam Kegiatan Kepramukaan</t>
  </si>
  <si>
    <t>2.22.01.1.01.01 Penyusunan Dokumen Perencanaan Perangkat Daerah</t>
  </si>
  <si>
    <t>2.22.01.1.01.02 Koordinasi dan Penyusunan Dokumen RKA - SKPD</t>
  </si>
  <si>
    <t>2.22.01.2.01.03 Koordinasi dan Penyusunan Dokumen Perubahan RKA - SKPD</t>
  </si>
  <si>
    <t>2.22.01.2.01.06 Koordinasi dan Penyusunan laporan capaian Kinerja dan Ikhtisar Realisasi Kinerja SKPD</t>
  </si>
  <si>
    <t>2.22.01.1.01.07 Evaluasi Kinerja Perangkat Daerah</t>
  </si>
  <si>
    <t>2.22.01.2.02.03 Pelaksanaan Penatausahaan dan Pengujian/Verifikasi Keuangan SKPD</t>
  </si>
  <si>
    <t>2.22.01.2.02.05 Koordinasi dan Penyusunan Laporan Keuangan Akhir Tahun SKPD</t>
  </si>
  <si>
    <t>2.22.01.2.02.07 Koordinasi dan Penyusunan Laporan Keuangan Bulanan / Triwulanan / Semesteran SKPD</t>
  </si>
  <si>
    <t>Pemanfaatan Barang Milik Daerah SKPD</t>
  </si>
  <si>
    <t xml:space="preserve">2.22.01.2.06.01 Penyediaan Komponen Instalasi Listrik/Penerangan Bangunan Kantor </t>
  </si>
  <si>
    <t>2.22.01.2.06.02 Penyediaan Peralatan dan Perlengkapan Kantor</t>
  </si>
  <si>
    <t>2.22.01.2.06.03 Penyediaan Peralatan Rumah Tangga</t>
  </si>
  <si>
    <t xml:space="preserve">2.22.01.2.06.04 Penyediaan Bahan Logistik Kantor </t>
  </si>
  <si>
    <t>2.22.01.2.06.08 Fasilitasi Kunjungan Tamu</t>
  </si>
  <si>
    <t>2.22.01.2.06.09 Penyelenggaraan Rapat Koordinasi dan Konsultasi SKPD</t>
  </si>
  <si>
    <t>2.22.01.2.07.06 Pengadaan Peralatan dan Mesin Lainnya</t>
  </si>
  <si>
    <t>2.22.01.2.08.02 Penyediaan Jasa Komunikasi, Sumber Daya Air dan Listrik</t>
  </si>
  <si>
    <t xml:space="preserve">2.22.01.2.08.04 Penyediaan Jasa Pelayanan Umum Kantor </t>
  </si>
  <si>
    <t xml:space="preserve"> 2.22.01.2.09.01 Penyediaan Jasa Pemeliharaan, Biaya Pemeliharaan dan Pajak Kendaraan Perorangan Dinas atau Kendaraan Dinas Jabatan </t>
  </si>
  <si>
    <t xml:space="preserve"> 2.22.01.2.09.02 Penyediaan Jasa Pemeliharaan, Biaya Pemeliharaan dan Pajak Kendaraan Perorangan Dinas atau Kendaraan Dinas Operasional atau Lapangan</t>
  </si>
  <si>
    <t xml:space="preserve"> 2.22.01.2.09.06 Pemeliharaan Peralatan dan Mesin Lainnya</t>
  </si>
  <si>
    <t xml:space="preserve"> 2.22.01.2.09.09 Pemeliharaan / Rehabilitasi Gedung Kantor dan Bangunan Lainnya</t>
  </si>
  <si>
    <t>Pelindungan, Pengembangan, Pemanfaatan Objek Pemajuan Kebudayaan</t>
  </si>
  <si>
    <t>Pembinaan Sumber Daya Manusia, Lembaga dan Pranata Kebudayaan</t>
  </si>
  <si>
    <t>Pelindungan, Pengambangan, Pemanfaatan Objek Pemajuan Tradisi Budaya</t>
  </si>
  <si>
    <t>Pembinaan Sumber Daya Manusia, Lembaga dan Pranata Tradisional</t>
  </si>
  <si>
    <t>Pemberian Penghargaan kepada Pihak yang Berprestasi atau Berkontribusi Luar Biasa sesuai dengan Prestasi dan Kontribusinya dalam Pemajuan Kebudayaan</t>
  </si>
  <si>
    <t>Peningkatan Pendidikan dan Pelatihan Sumber Daya Manusia
Kesenian Tradisional</t>
  </si>
  <si>
    <t>Standardisasi dan Sertifikasi Sumber Daya Manusia Kesenian Tradisional Sesuai dengan Kebutuhan dan Tuntutan</t>
  </si>
  <si>
    <t>Peningkatan Kapasitas Tata Kelola Lembaga Kesenian Tradisional</t>
  </si>
  <si>
    <t>Pemberdayaan Sumber Daya Manusia dan Lembaga Sejarah Lokal Kabupaten Kota</t>
  </si>
  <si>
    <t>Peningkatan Akses Masyarakat Terhadap Data dan Informasi Sejarah</t>
  </si>
  <si>
    <t>Penetapan Cagar Budaya</t>
  </si>
  <si>
    <t>Pelindungan Cagar Budaya</t>
  </si>
  <si>
    <t>Pengembangan Cagar Budaya</t>
  </si>
  <si>
    <t>Pemanfaatan Cagar Budaya</t>
  </si>
  <si>
    <t>Pelindungan, Pengembangan, dan Pemanfataan Koleksi Secara Terpadu</t>
  </si>
  <si>
    <t>Pembinaan dan Peningkatan Mutu dan Kapasitas Sumber Daya Manusia Permuseuman</t>
  </si>
  <si>
    <t>Peningkatan Pelayanan dan Akses Masyarakat Terhadap Museum</t>
  </si>
  <si>
    <t>Penyediaan dan Pemeliharaan Sarana dan Prasarana Museum</t>
  </si>
  <si>
    <t>Pengembangan Daya Tarik Wisata Kabupaten/Kota</t>
  </si>
  <si>
    <t>Monitoring dan Evaluasi Pengelolaan Daya Tarik Wisata Kabupaten/Kota</t>
  </si>
  <si>
    <t>Perencanaan Kawasan Strategis Pariwisata Kabupaten/Kota</t>
  </si>
  <si>
    <t>Pengembangan Kawasan Strategis Pariwisata Kabupaten/Kota</t>
  </si>
  <si>
    <t>Pemberdayaan Masyarakat dalam Pengelolaan Kawasan Strategis Pariwisata Kabupaten/Kota</t>
  </si>
  <si>
    <t>Perencanaan Destinasi Pariwisata Kabupaten/Kota</t>
  </si>
  <si>
    <t>Pengembangan Destinasi Pariwisata Kabupaten/Kota</t>
  </si>
  <si>
    <t>Pengadaan/Pemeliharaan/Rehabilitasi Sarana dan Prasarana dalam Pengelolaan Destinasi Pariwisata Kabupaten/Kota</t>
  </si>
  <si>
    <t>Monitoring dan Evaluasi Pengelolaan Destinasi Pariwisata Kabupaten/Kota</t>
  </si>
  <si>
    <t>Pemberdayaan Masyarakat dalam Pengelolaan Destinasi Pariwisata Kabupaten/Kota</t>
  </si>
  <si>
    <t>Pembinaan dan Pengawasan Usaha Pariwisata</t>
  </si>
  <si>
    <t>Fasilitasi Standarisasi Industri dan Usaha Pariwisata</t>
  </si>
  <si>
    <t>Penguatan Promosi Melalui Media Cetak, Elektronik, dan Media Lainnya Baik Dalam dan Luar Negeri</t>
  </si>
  <si>
    <t>Fasilitasi Kegiatan Pemasaran Pariwisata Baik Dalam dan Luar Negeri Pariwisata Kabupaten/Kota</t>
  </si>
  <si>
    <t>Penyediaan Data dan Penyebaran Informasi Pariwisata Kabupaten/Kota, Baik Dalam dan Luar Negeri</t>
  </si>
  <si>
    <t>Peningkatan Kerja Sama dan Kemitraan Pariwisata Dalam dan Luar Negeri</t>
  </si>
  <si>
    <t>Monitoring dan Evaluasi Pengembangan Pemasaran Pariwisata</t>
  </si>
  <si>
    <t>Pengembangan Sistem Pemasaran</t>
  </si>
  <si>
    <t>Fasilitasi Kekayaan Intelektual</t>
  </si>
  <si>
    <t>Monitoring dan Evaluasi Pengembangan Ekosistem Ekonomi Kreatif</t>
  </si>
  <si>
    <t>Pengembangan Kompetensi SDM Pariwisata dan Ekonomi Kreatif Tingkat Dasar</t>
  </si>
  <si>
    <t>Peningkatan Peran Serta Masyarakat dalam Pengembangan Kemitraan Pariwisata</t>
  </si>
  <si>
    <t>Pelatihan Dasar SDM Kepariwisataan bagi Masyarakat, Guru dan Pelajar</t>
  </si>
  <si>
    <t>Sertifikasi Kompetensi bagi Tenaga Kerja Bidang Pariwisata</t>
  </si>
  <si>
    <t>Monitoring dan Evaluasi Pengembangan Sumber Daya Pariwisata dan Ekonomi Kreatif</t>
  </si>
  <si>
    <t>Pelatihan, Bimbingan Teknis, dan Pendampingan Ekonomi Kreatif</t>
  </si>
  <si>
    <t>Standarisasi Usaha dan Sertifikasi Profesi di Bidang Ekonomi Kreatif</t>
  </si>
  <si>
    <t>Penyelenggaraan Seleksi dan Pelatihan Pasukan Pengibar Bendera</t>
  </si>
  <si>
    <t>Koordinasi dan Penyusunan DPASKPD</t>
  </si>
  <si>
    <t>Koordinasi dan Penyusunan Perubahan DPA- SKPD</t>
  </si>
  <si>
    <t>Pemeliharaan Aset Tetap Lainnya</t>
  </si>
  <si>
    <t>DINAS PERPUSTAKAAN DAN KEARSIPAN</t>
  </si>
  <si>
    <t>Pengembangan Perpustakaan di Tingkat Daerah Kabupaten/ Kota</t>
  </si>
  <si>
    <t>Sosialisasi Budaya Baca dan Literasi pada Satuan Pendidikan Dasar dan Pendidikan Khusus serta Masyarakat</t>
  </si>
  <si>
    <t>Pemberian Penghargaan Gerakan Budaya Gemar Membaca</t>
  </si>
  <si>
    <t>Pengembangan , Pengolahan dan Pengalihmediaan Naskah Kuno yang dimiliki oleh Masyarakat Untuk Dilestarikan dan Didayagunakan</t>
  </si>
  <si>
    <t>Seleksi dan Pengadaan Koleksi Budaya Etnis Nusantara</t>
  </si>
  <si>
    <t>Koordinasi dan Penyusunan Laporan Keuangan Bulanan/ Triwulan/ Semesteran SKPD</t>
  </si>
  <si>
    <t>Penyediaan Komponen Instalasi/ Penerangan Bangunan Kantor</t>
  </si>
  <si>
    <t>Pengadaan Kendaraan Dinas Operasional atau Lapangan</t>
  </si>
  <si>
    <t>Pengadaan Sarana dan Prasarana Pendukung Kantor atau Bangunan Lainnya</t>
  </si>
  <si>
    <t>Pengawasan Arsip Dinamis Kewenangan Kabupaten/ Kota</t>
  </si>
  <si>
    <t>Akuisisi, Pengolahan, Preservasi, dan Akses Arsip Statis</t>
  </si>
  <si>
    <t>Penyediaan Informasi, Akses dan Layanan Kearsipan Tingkat Daerah Kabupaten/ Kota Melalui JIKN</t>
  </si>
  <si>
    <t>Pemberdayaan Kapasitas Unit Kearsipan dan Lembaga Kearsipan Daerah Kabupaten/ Kota</t>
  </si>
  <si>
    <t>Pemulihan dan Penyimpanan Arsip Akibat Bencana</t>
  </si>
  <si>
    <t>Pendataan, Penyusunan Daftar dan Penilaian Serta Penyerahan Atau Pemusnahan Arsip Bagi Penggabungan Perangkat Daerah Kab/Kota</t>
  </si>
  <si>
    <t>Penilaian dan Penetapan Auntentisitas Arsip Statis Sesuai Persyaraatan Penjaminan Keabsahan Arsip</t>
  </si>
  <si>
    <t>Penilaian dan Penetapan Hasil Alih Media Sesuai Persyaratan Penjamiman Keabsahan Arsip</t>
  </si>
  <si>
    <t>Penyusunan dan Penetapan SOP Penggunaan Arsip yang Bersifat Tertutup</t>
  </si>
  <si>
    <t>DINAS PERDAGANGAN DAN PERINDUSTRIAN</t>
  </si>
  <si>
    <t xml:space="preserve">Penyediaan Peralatan dan Perlengkapan Kantor  </t>
  </si>
  <si>
    <t>Penyediaan Peralatan dan Rumah Tangga</t>
  </si>
  <si>
    <t>Pengadaan mebel</t>
  </si>
  <si>
    <t xml:space="preserve">Pengadaan Gedung Kantor atau Bangunan Lainnya </t>
  </si>
  <si>
    <t>Penyediaan Jasa Pemeliharaan, Biaya Pemeliharaan, Pajak, dan Perizinan Kendaraan Perorangan Dinas atau Kendaraan Dinas Jabatan</t>
  </si>
  <si>
    <t xml:space="preserve">Fasilitasi Pemenuhan Komitmen Perolehan Perizinan Pasar Rakyat, Pusat Perbelanjaan dan Toko Swalayan Melalui Sistem Pelayanan Perizinan Berusaha Terintegrasi Secara Elektronik </t>
  </si>
  <si>
    <t>Fasilitasi Penerbitan Tanda Daftar Gudang</t>
  </si>
  <si>
    <t>Fasilitasi Penerbitan Surat Izin Usaha Perdagangan Minuman Beralkohol Golongan B dan C</t>
  </si>
  <si>
    <t xml:space="preserve">Penyediaan Sarana Distribusi Perdagangan </t>
  </si>
  <si>
    <t xml:space="preserve">Pembinaan dan Pengendalian dan Pengendalian Pengelolaan Sarana Distribusi Perdagangan </t>
  </si>
  <si>
    <t>Pemberdayaan Pengelolaan Sarana Distribusi Perdagangan</t>
  </si>
  <si>
    <t>Pemantauan Harga dan Stok Barang Kebutuhan Pokok Dan Barang Penting pada Pasar Rakyat yang Terintegrasi dalam Sistem Informasi Perdagangan</t>
  </si>
  <si>
    <t>Misi Dagang bagi Produk Ekspor Unggulan</t>
  </si>
  <si>
    <t>Pembinaan Pelaku Usaha Ekspor</t>
  </si>
  <si>
    <t>Pelaksanaan Metrologi Legal, Berupa Tera, Tera Ulang</t>
  </si>
  <si>
    <t xml:space="preserve">Pelaksanaan Promosi Penggunaan Produk Dalam Negeri di Tingkat Kabupaten/Kota </t>
  </si>
  <si>
    <t>Peningkatan Sistem dan Jaringan Informasi Perdagangan</t>
  </si>
  <si>
    <t xml:space="preserve"> Koordinasi, Sinkronisasi, dan pelaksanaan Pembangunan Sarana dan Prasarana Industri</t>
  </si>
  <si>
    <t>Evaluasi Terhadap Pelaksanaan Rencana Pembangunan Industri</t>
  </si>
  <si>
    <t>Fasilitasi Pemenuhan Komitmen Perolehan IUI, IPUI, IUKI dan IPKI Kewenangan Kabupaten/Kota dalam Sistem Informasi Industri Nasional (SIINas) yang terintegrasi dengan Sistem Pelayanan Perizinan Berusaha Terintegrasi Secara Elektronik</t>
  </si>
  <si>
    <t>Koordinasi dan Sinkronisasi Pengawasan Perizinan di Bidang Industri dalam Lingkup IUI, IPUI, IUKI dan IPKI Kewenangan Kabupaten/Kota</t>
  </si>
  <si>
    <t>Pemantauan dan evaluasi kepatuhan perusahaan industri dan perusahaan kawasan industri lingkup kabupaten/Kota dalam penyampaian data ke SIINas</t>
  </si>
  <si>
    <t>BAGIAN PEMERINTAHAN</t>
  </si>
  <si>
    <t>Penyelengaraan Rapat Koordinasi dan Konsultasi SKPD</t>
  </si>
  <si>
    <t>Fasilitasi Pelaksanaan Otonomi Daerah</t>
  </si>
  <si>
    <t>Fasilitasi Kerjasama Dalam Negeri</t>
  </si>
  <si>
    <t>BAGIAN HUKUM</t>
  </si>
  <si>
    <t xml:space="preserve"> Penyediaan Barang Cetakan dan Penggandaan</t>
  </si>
  <si>
    <t xml:space="preserve">Penyediaan Jasa Pemeliharaan, Biaya Pemeliharaan dan Pajak Kendaraan Perorangan Dinas atau Kendaraan Dinas Jabatan </t>
  </si>
  <si>
    <t>Fasilitasi Penyusunan Produk Hukum Daerah</t>
  </si>
  <si>
    <t>Fasilitasi Bantuan Hukum</t>
  </si>
  <si>
    <t>Pendokumentasian Produk Hukum dan Pengelolaan Informasi Hukum</t>
  </si>
  <si>
    <t>BAGIAN ORGANISASI</t>
  </si>
  <si>
    <t>Fasilitasi Pelayanan Publik dan Tata Laksana</t>
  </si>
  <si>
    <t>Peningkatan Kinerja dan Reformasi Birokrasi</t>
  </si>
  <si>
    <t>Monitoring, Evaluasi dan Pengendalian Kualitas Pelayanan Publik dan Tata Laksana</t>
  </si>
  <si>
    <t>BAGIAN PEREKONONMIAN DAN SUMBER DAYA ALAM</t>
  </si>
  <si>
    <t>Penyediaan Jasa Komunikasi, Sumberdaya Air dan Listrik</t>
  </si>
  <si>
    <t>Penyediaan jasa Pemeliharaan dan Pajak Kendaraan perorangan Dinas atau Kendaraan Dinas Jabatan</t>
  </si>
  <si>
    <t>Koordinasi, Sinkronisasi, Monitoring dan Evaluasi Kebijakan Pengelolaan BUMD dan BLUD</t>
  </si>
  <si>
    <t>Koordinasi, Sinkronisasi dan Evaluasi Kebijakan Pembentukan BLUD</t>
  </si>
  <si>
    <t>Pengendalian dan Distribusi Perekonomian</t>
  </si>
  <si>
    <t>Perencanaan dan Pengawasan Ekonomi Mikro Kecil</t>
  </si>
  <si>
    <t xml:space="preserve">BAGIAN KESEJAHTERAAN RAKYAT </t>
  </si>
  <si>
    <t xml:space="preserve"> Penyediaan Jasa Pemeliharaan, Biaya Pemeliharaan, Pajak dan Perizinan Kendaraan Dinas Operasional atau Lapangan </t>
  </si>
  <si>
    <t xml:space="preserve"> Pemeliharaan Peralatan dan Mesin
Lainnya </t>
  </si>
  <si>
    <t xml:space="preserve"> Fasilitasi Pengelolaan Bina Mental Spiritual </t>
  </si>
  <si>
    <t xml:space="preserve"> Pelaksanaan Kebijakan, Evaluasi dan Capaian Kinerja terkait Kesejahteraan Sosial </t>
  </si>
  <si>
    <t xml:space="preserve"> Pelaksanaan Kebijakan, Evaluasi dan Capaian Kinerja terkait Kesejahteraan Masyarakat </t>
  </si>
  <si>
    <t>BAGIAN PROTOKOL DAN KOMUNIKASI PIMPINAN</t>
  </si>
  <si>
    <t>PelaksanaanPenatausahaan dan Pengujian/VerifikasiKeuangan SKPD</t>
  </si>
  <si>
    <t xml:space="preserve">Penyediaan Jasa Pemeliharaan, Biaya Pemeliharaan, Pajak dan Perizinan Kendaraan Dinas Operasional atau Lapangan </t>
  </si>
  <si>
    <t>Penyediaan Pakaian Dinas dan Atribut Kelengkapan KepalaDaerah dan Wakil Kepala Daerah</t>
  </si>
  <si>
    <t>Fasilitasi Keprotokolan</t>
  </si>
  <si>
    <t>Fasilitasi Komunikasi Pimpinan</t>
  </si>
  <si>
    <t>BAGIAN UMUM</t>
  </si>
  <si>
    <t>Subkegiatan Penyediaan Jasa Surat Menyurat</t>
  </si>
  <si>
    <t>Subkegiatan Penyediaan Jasa Komunikasi, Sumber Daya Air dan Listrik</t>
  </si>
  <si>
    <t>Subkegiatan Penyediaan Jasa Peralatan dan Perlengkapan Kantor</t>
  </si>
  <si>
    <t>Subkegiatan Penyediaan Jasa Pelayanan Umum Kantor</t>
  </si>
  <si>
    <t>Subkegiatan Pelaksanaan Penatausahaan dan Pengujian/Verifikasi Keuangan SKPD</t>
  </si>
  <si>
    <t>Subkegiatan Koordinasi dan Penyusunan Laporan Keuangan Akhir Tahun SKPD</t>
  </si>
  <si>
    <t>Subkegiatan Koordinasi dan Penyusunan Laporan Keuangan Bulanan/Triwulan/Semesteran SKPD</t>
  </si>
  <si>
    <t>Subkegiatan Penyusunan Dokumen Perencanaan Perangkat Daerah</t>
  </si>
  <si>
    <t>Subkegiatan Evaluasi Kinerja Perangkat Daerah</t>
  </si>
  <si>
    <t xml:space="preserve">Subkegiatan Peningkatan Sarana dan Prasarana Disiplin Pegawai </t>
  </si>
  <si>
    <t xml:space="preserve">Subkegiatan Pendidikan dan Pelatihan Pegawai Berdasarkan Tugas dan Fungsi </t>
  </si>
  <si>
    <t>Subkegiatan Penyediaan Gaji dan Tunjangan Kepala Daerah dan Wakil Kepala Daerah</t>
  </si>
  <si>
    <t>Subkegiatan Pelaksanaan Medical Check Up Kepala Daerah dan Wakil Kepala Daerah</t>
  </si>
  <si>
    <t>Subkegiatan Penyediaan Dana Penunjang Operasional Kepala Daerah dan Wakil Kepala Daerah</t>
  </si>
  <si>
    <t>Subkegiatan Penyediaan Kebutuhan Rumah Tangga Kepala Daerah</t>
  </si>
  <si>
    <t>Subkegiatan Penyediaan Kebutuhan Rumah Tangga Wakil Kepala Daerah</t>
  </si>
  <si>
    <t>Subkegiatan Penyediaan Kebutuhan Rumah Tangga Sekretaris Daerah</t>
  </si>
  <si>
    <t>Subkegiatan Penyediaan Komponen Instalasi Listrik/Penerangan Bangunan Kantor</t>
  </si>
  <si>
    <t>Subkegiatan Penyediaan Peralatan dan Perlengkapan Kantor</t>
  </si>
  <si>
    <t>Subkegiatan Penyediaan Peralatan Rumah Tangga</t>
  </si>
  <si>
    <t>Subkegiatan Penyediaan Bahan Logistik Kantor</t>
  </si>
  <si>
    <t>Subkegiatan Penyediaan Barang Cetakan dan Penggandaan</t>
  </si>
  <si>
    <t>Subkegiatan Fasilitasi Kunjungan Tamu</t>
  </si>
  <si>
    <t>Subkegiatan Penyelenggaraan Rapat Koordinasi dan Konsultasi SKPD</t>
  </si>
  <si>
    <t>Subkegiatan Pengamanan Barang Milik Daerah SKPD</t>
  </si>
  <si>
    <t>Subkegiatan Pembinaan, Pengawasan dan Pengendalian Barang Milik Daerah pada SKPD</t>
  </si>
  <si>
    <t>Subkegiatan Penyediaan Jasa Pemeliharaan, Biaya Pemeliharaan dan Pajak Kendaraan Perorangan Dinas atau Kendaraan Dinas Jabatan</t>
  </si>
  <si>
    <t>Subkegiatan Penyediaan Jasa Pemeliharaan, Biaya Pemeliharaan, Pajak dan Perizinan Kendaraan Dinas Operasional atau Lapangan</t>
  </si>
  <si>
    <t>Subkegiatan Pemeliharaan Mebel</t>
  </si>
  <si>
    <t>Subkegiatan Pemeliharaan Peralatan dan Mesin Lainnya</t>
  </si>
  <si>
    <t>Subkegiatan Pemeliharaan Aset Tetap Lainnya</t>
  </si>
  <si>
    <t>Subkegiatan Pemeliharaan Aset Tak Berwujud</t>
  </si>
  <si>
    <t>Subkegiatan Pemeliharaan/Rehabilitasi Gedung Kantor dan Bangunan Lainnya</t>
  </si>
  <si>
    <t>Subkegiatan Pemeliharaan/Rehabilitasi Sarana dan Prasarana Pendukung Gedung Kantor atau Bangunan Lainnya</t>
  </si>
  <si>
    <t>Subkegiatan Pengadaan Kendaraan Perorangan Dinas atau Kendaraan Dinas Jabatan</t>
  </si>
  <si>
    <t>Subkegiatan Pengadaan Kendaraan Dinas Operasional atau Lapangan</t>
  </si>
  <si>
    <t>Subkegiatan Pengadaan Mebel</t>
  </si>
  <si>
    <t>Subkegiatan Pengadaan Peralatan dan Mesin Lainnya</t>
  </si>
  <si>
    <t>Subkegiatan Pengadaan Aset Tetap Lainnya</t>
  </si>
  <si>
    <t>Subkegiatan Pengadaan Gedung Kantor atau Bangunan Lainnya</t>
  </si>
  <si>
    <t>BAGIAN PENGADAAN BARANG DAN JASA</t>
  </si>
  <si>
    <t>Pelaksanaan Penatausahaan dan Pengujian/verifikasi keuangan SKPD</t>
  </si>
  <si>
    <t>pendidikan dan Pelatihan Pegawai Berdasarkan Tugas dan Fungsi</t>
  </si>
  <si>
    <t>Penyediaan Barang  Cetakan dan Penggandaan</t>
  </si>
  <si>
    <t>Penyediaan Jasa Pemeliharaan,Biaya Pemeliharaan dan pajak Kendaraan Perorangan  Dinas atau kendaraan Dinas Jabatan</t>
  </si>
  <si>
    <t>Pengelolaan Layanan Pengadaan Secara Elektronik</t>
  </si>
  <si>
    <t>Pembinaan dan Advokasi Pengadaan Barang dan Jasa</t>
  </si>
  <si>
    <t>BAGIAN ADMINISTRASI PEMBANGUNAN</t>
  </si>
  <si>
    <t>Fasilitasi Penyusunan Program Pembangunan</t>
  </si>
  <si>
    <t>Pengendalian dan Evaluasi Program Pembangunan</t>
  </si>
  <si>
    <t>Pengelolaan Evaluasi dan Pelaporan Pelaksanaan Pembangunan</t>
  </si>
  <si>
    <t>SEKRETARIAT DPRD</t>
  </si>
  <si>
    <t>CAPAAIAN</t>
  </si>
  <si>
    <t xml:space="preserve">Pengadaan Peralatan dan Mesin  Lainnya </t>
  </si>
  <si>
    <t xml:space="preserve">Penyediaan Jasa Pemeliharaan, Biaya Pemeliharaan, dan Pajak Kendaraan Perorangan Dinas atau Kendaraan Dinas Jabatan
</t>
  </si>
  <si>
    <t>Penyelenggaraan Administrasi Keuangan DPRD</t>
  </si>
  <si>
    <t>Penyediaan Pakaian Dinas dan Atribut DPRD</t>
  </si>
  <si>
    <t>Pelaksanaan Medical Check Up DPRD</t>
  </si>
  <si>
    <t>Penyusunan dan Pembahasan Program dan Pembentukan Peraturan Daerah</t>
  </si>
  <si>
    <t xml:space="preserve">Pembahasan Rancangan Peraturan Daerah </t>
  </si>
  <si>
    <t xml:space="preserve">Fasilitasi Penyusunan Penjelasan/Keterangan Naskah Akademik
</t>
  </si>
  <si>
    <t>Pendalaman Tugas DPRD</t>
  </si>
  <si>
    <t>Publikasi dan Dokumentasi Dewan</t>
  </si>
  <si>
    <t>Penyediaan Kelompok Pakar dan Tim Ahli</t>
  </si>
  <si>
    <t>Penyediaan Tenaga Ahli Fraksi</t>
  </si>
  <si>
    <t>Penyelenggaraan Hubungan Masyarakat</t>
  </si>
  <si>
    <t>Pelaksanaan Reses</t>
  </si>
  <si>
    <t>Koordinasi dan Konsultasi Pelaksanaan Tugas DPRD</t>
  </si>
  <si>
    <t>Fasilitasi Tugas Pimpinan DPRD</t>
  </si>
  <si>
    <t>BADAN PENGELOLAAN KEUANGAN, PENDAPATAN DAN ASET DAERAH</t>
  </si>
  <si>
    <t>Pengadaan Pakaian Dinas beserta atribut kelengkapannya</t>
  </si>
  <si>
    <t>BimbinganTeknis Implementasi Peraturan Perundang-Undangan</t>
  </si>
  <si>
    <t>Penyediaan Barang Cetakan dan Pengandaan</t>
  </si>
  <si>
    <t>Penatausahaan Arsip Dinamispada SKPD</t>
  </si>
  <si>
    <t>Penyediaan Jasa Komunikasi Sumber Daya Air dan Listrik</t>
  </si>
  <si>
    <t>Penyediaan Jasa Pemeliharaan Biaya Pemeliharaan Biaya Pemeliharaan dan Pajak Kendaraan Perorangan Dinas atau Kendaraan Dinas Jabatan</t>
  </si>
  <si>
    <t>Penyediaan Jasa Pemeliharaan Biaya Pemeliharaan Biaya Pemeliharaan dan Pajak dan Perizinan Kendaraan Dinas Operasional atau Lapangan</t>
  </si>
  <si>
    <t>Pemeliharaan /Rehabilitasi Gedung Kantor dan Bangunan Lainnya</t>
  </si>
  <si>
    <t>Koordinasi dan Penyusunan KUA dan PPAS</t>
  </si>
  <si>
    <t>Koordinasi dan Penyusunan Perubahan KUA dan Perubahan PPAS</t>
  </si>
  <si>
    <t>Koordinasi Penyusunan dan Verfikasi RKA-SKPD</t>
  </si>
  <si>
    <t>Koordinasi Penyusunan dan Verfikasi Perubahan RKA-SKPD</t>
  </si>
  <si>
    <t>Koordinasi Penyusunan dan Verfikasi DPA-SKPD</t>
  </si>
  <si>
    <t>Koordinasi Penyusunan dan Verifikasi Perubahan DPA-SKPD</t>
  </si>
  <si>
    <t>Koordinasi dan Penyusunan Peraturan Daerah tentang APBDdan Peraturan Kepala Daerah tentang Penjabaran APBD</t>
  </si>
  <si>
    <t>Koordinasi dan Penyusunan Peraturan Daerah tentang APBDdan Peraturan Kepala Daerah tentang Penjabaran Perubahan APBD</t>
  </si>
  <si>
    <t>Koordinasi dan Penyusunan Regulasi serta Kebijakan Bidang Anggaran</t>
  </si>
  <si>
    <t>Pembinaan Perencanaan Penganggaran Daerah Pemerintah Kabupeten/Kota</t>
  </si>
  <si>
    <t>Koordinasi dan Pengelolaan Kas Daerah</t>
  </si>
  <si>
    <t>Penyiapan Pelaksanaan Pengendalian dan Penerbitan Anggaran Kas dan SPD</t>
  </si>
  <si>
    <t>Koordinasi Pelaksanaan Kerjasama dan Pemanfaatan Transaksi Non Tunai dengan Lembaga Keuangan Bank dan Lembaga Keuangan Bukan Bank</t>
  </si>
  <si>
    <t>Koordinasi dan Penyusunan Laporan Realisasi Penerimaan dan Pengeluaran Kas Daerah Laporan Aliran Kas dan Pelaksanaan Pemungutan/Pemotongan dan Penyetoran Perhitungan Fihak Ketiga (PFK)</t>
  </si>
  <si>
    <t>Rekonsiliasi Data Penerimaan dan Pengeluaran Kas serta Pemungutan dan Pemotongan Atas SP2D dengan Instansi Terkait</t>
  </si>
  <si>
    <t>Penyusunan Petunjuk Teknis Administrasi Keuangan yang Berkaitan dengan Penerimaan dan Pengeluaran Kas serta Penatausahaan dan Pertanggungjawaban Sub Kegiatan</t>
  </si>
  <si>
    <t>Pembinaan Penatausahaan Keuangan Pemerintah Kabupaten/Kota</t>
  </si>
  <si>
    <t>Koordinasi Pelaksanaan Akuntansi Penerimaan dan Pengeluaran Kas Daerah</t>
  </si>
  <si>
    <t>Rekonsiliasi dan Verifikasi Aset,Kewajiban,Ekuitas,Pendapatan Belanja,Pembiayaan Pendapatan-LO dan Beban</t>
  </si>
  <si>
    <t>Koordinasi Penyusunan Laporan Pertanggungjawaban Pelaksanaan APBD Bulanan Triwulanan dan Semesteran</t>
  </si>
  <si>
    <t>Konsolidasi Laporan Keuangan SKPD BLUD dan Laporan Keuangan Pemerintah Daerah</t>
  </si>
  <si>
    <t>Koordinasi dan Penyusunan Rancangan Peraturan Daerah tentang Pertanggungjawaban Pelaksanaan APBD Provinsi dan Rancangan Peraturan Kepala Daerah tentang Penjabaran Pertanggungjawaban Pelaksanaan APBD Kabupaten/Kota</t>
  </si>
  <si>
    <t>Koordinasi Sinkronisasi dan Penyelesaian Tuntutan Perbendaharaan dan Tuntutan Kerugian Daerah</t>
  </si>
  <si>
    <t>Penyusunan Analis Laporan Pertanggungjawaban Pelaksanaan APBD</t>
  </si>
  <si>
    <t>Pembinaan Akuntansi Pelaporan dan Pertanggungjawaban Pemerintah Kabupaten/Kota</t>
  </si>
  <si>
    <t>Pembinaan Pengelolaan Keuangan BLUD Kabupaten/Kota</t>
  </si>
  <si>
    <t>Koordinasi dan Penyusunan Statistik Keuangan Pemerintah Daerah</t>
  </si>
  <si>
    <t>Analisis Investasi</t>
  </si>
  <si>
    <t>Pengelolaan Dana Darurat dan Mendesak</t>
  </si>
  <si>
    <t>Implementasi dan Pemeliharaan Sistem Informasi Pemerintahan Daerah Bidang Keuangan Daerah</t>
  </si>
  <si>
    <t>Pembinaan Sistem Informasi Pemerintahan Daerah Bidang Keuangan Daerah Pemerintah Kabupaten/Kota</t>
  </si>
  <si>
    <t>Penyusunan Standar Harga</t>
  </si>
  <si>
    <t>Penyusunan Standar Barang Milik Daerah dan Standar Kebutuhan Barang Milik Daerah</t>
  </si>
  <si>
    <t>Penyusunan Perencanaan Kebutuhan Barang Milik Daerah</t>
  </si>
  <si>
    <t>Penyusunan Kebijakan Pengelolaan Barang Milik Daerah</t>
  </si>
  <si>
    <t>Penatausahaan Barang Milik Daerah</t>
  </si>
  <si>
    <t>Inventarisasi Barang Milik Daerah</t>
  </si>
  <si>
    <t>Pengamanan Barang Milik Daerah</t>
  </si>
  <si>
    <t>Penilaian Barang Milik Daerah</t>
  </si>
  <si>
    <t>Pengawasan dan Pengendalian Pengelolaan Barang Milik Daerah</t>
  </si>
  <si>
    <t>Optimalisasi Penggunaan Pemanfaatan Pemindahtanganan Pemusnahan dan Penghapusan Barang Milik Daerah</t>
  </si>
  <si>
    <t>Rekonsiliasi dalam Rangka Penyusunan Laporan Barang Milik Daerah</t>
  </si>
  <si>
    <t>Penyusunan Laporan Barang Milik Daerah</t>
  </si>
  <si>
    <t>Pembinaan Pengelolaan Barang Milik Daerah Pemerintah Kabupaten/Kota</t>
  </si>
  <si>
    <t>Analisa dan Pengembangan Pajak Daerah serta Penyusunan Kebijkan Pajak Daerah</t>
  </si>
  <si>
    <t>Penyuluhan dan Penyebarluasan Kebijakan Pajak Daerah</t>
  </si>
  <si>
    <t>Penyediaan Sarana dan Prasarana Pengelolaan Pajak Daerah</t>
  </si>
  <si>
    <t>Pendataan dan Pendaftaran Objek Pajak Daerah</t>
  </si>
  <si>
    <t>Pengolahan Pemeliharaan dan Pelaporan Basis Data Pajak Daerah</t>
  </si>
  <si>
    <t>Penilaian Pajak Bumi dan Bangunan Perdesaan dan Perkotaan (PBB P2) serta Bea Peroleha Hak atas Tanah dan Bangunan (BPHTB)</t>
  </si>
  <si>
    <t>Pelayanan dan Konsultasi Pajak Daerah</t>
  </si>
  <si>
    <t>Penelitian dan Verifikasi Data Pelaporan Pajak Daerah</t>
  </si>
  <si>
    <t>Penagihan Pajak Daerah</t>
  </si>
  <si>
    <t>Penyelesaian Keberatan Pajak Daerah</t>
  </si>
  <si>
    <t>Pengendalian Pemeriksaan dan Pengawasan Pajak Daerah</t>
  </si>
  <si>
    <t>Elektronifikasi Transaksi Pemerintah Daerah</t>
  </si>
  <si>
    <t>INSPEKTORAT</t>
  </si>
  <si>
    <t>Penyediaan Bahan Bacaan dan Peraturan peundang-Undangan</t>
  </si>
  <si>
    <t>Pengadaan Sarana dan Prasarana Gedung Kantor dan Bangunan Lainnya</t>
  </si>
  <si>
    <t>Penyediaan Jasa Komunikasi,Sumber Daya Air dan Listrik</t>
  </si>
  <si>
    <t>Reviu Laporan Keuangan</t>
  </si>
  <si>
    <t>Kerjasama Pengawasan Internal</t>
  </si>
  <si>
    <t>Monitoring dan Evaluasi Tindak Lanjut Hasil  Pemeriksaan BPK RI dan Tindak Lanjut Hasil  Pemeriksaan APIP</t>
  </si>
  <si>
    <t>Penanganan Penyelesaian Kerugian Negara / Daerah</t>
  </si>
  <si>
    <t>Pengawasan dengan Tujuan Tertentu</t>
  </si>
  <si>
    <t>Perumusan Kebijakan Teknis di Bidang Pengawasan</t>
  </si>
  <si>
    <t>Perumusan Kebijakan Teknis di Bidang Fasilitasi Pengawasan</t>
  </si>
  <si>
    <t>Pendampingan dan Asistensi Urusan Pemerintah Daerah</t>
  </si>
  <si>
    <t>Pendampingan,Asistensi,Verifikasi dan Penilaian Reformasi Birokrasi</t>
  </si>
  <si>
    <t>Koordinasi,Monitoring,dan Evaluasi serta Verifikasi Pencegahan dan Pemberantasan Korupsi</t>
  </si>
  <si>
    <t>Pendampingan,Asistensi,dan Verifikasi Penegakan Integritas</t>
  </si>
  <si>
    <t>BADAN KEPEGAWAIAN, PENDIDIKAN DAN PELATIHAN DAERAH</t>
  </si>
  <si>
    <t>Penyusunan dokumen perencanaan perangkat daerah</t>
  </si>
  <si>
    <t>Evaluasi kinerja perangkat Daerah</t>
  </si>
  <si>
    <t>Peningkatan sarana dan prasarana disiplin Pegawai</t>
  </si>
  <si>
    <t>Penyediaan komponen instalasi listrik/penerangan bangunan kantor</t>
  </si>
  <si>
    <t>Penyediaan peralatan dan perlengkapan kantor</t>
  </si>
  <si>
    <t>Penyediaan bahan logistik kantor</t>
  </si>
  <si>
    <t>Penyediaan barang cetakan dan penggandaan</t>
  </si>
  <si>
    <t>Fasilitasi kunjungan tamu</t>
  </si>
  <si>
    <t>penyelenggaraan rapat koordinasi dan konsultasi SKPD</t>
  </si>
  <si>
    <t>Pengadaan peralatan dan mesin lainnya</t>
  </si>
  <si>
    <t>Penyediaan jasa komunikasi, sumber daya air dan listrik</t>
  </si>
  <si>
    <t>Penyediaan jasa pelayanan umum kantor</t>
  </si>
  <si>
    <t>Penyediaan jasa pemelliharaan, biaya pemeliharaan dan pajak kendaraan perorangan dinas atau kendaraan dinas jabatan</t>
  </si>
  <si>
    <t>Pemeliharaan Peralatan dan mesin lainnya</t>
  </si>
  <si>
    <t>Pemeliharaan/Rehabilitasi gedung kantor dan bangunan lainnya</t>
  </si>
  <si>
    <t>Koordinasi dan fasilitasi pengadaan PNS dan PPPK</t>
  </si>
  <si>
    <t>Koordinasi pelaksanaan Administrasi pemberhentian</t>
  </si>
  <si>
    <t>Fasilitasi lembaga Profesi ASN</t>
  </si>
  <si>
    <t>Pengelolaan sistem informasi kepegawaian</t>
  </si>
  <si>
    <t>Pengelolaan data kepegawaian</t>
  </si>
  <si>
    <t>Pengelolaan kenaikan pangkat ASN</t>
  </si>
  <si>
    <t>Pengelolaan promosi ASN</t>
  </si>
  <si>
    <t>Peningkatan kapasitas kinerja ASN</t>
  </si>
  <si>
    <t>Pengelolaan pendidikan lanjutan ASN</t>
  </si>
  <si>
    <t>Koordinasi dan kerjasama pelaksanaan diklat</t>
  </si>
  <si>
    <t>Pelaksanaan penilaian dan evaluasi kinerja aparatur</t>
  </si>
  <si>
    <t>Pembinaan disiplin ASN</t>
  </si>
  <si>
    <t>Pelayanan proses izin perceraian pegawai</t>
  </si>
  <si>
    <t xml:space="preserve">Penyelenggaraan pengembangan kompetensi teknis umum,inti, dan pilihan bagi jabatan adm </t>
  </si>
  <si>
    <t>Penyelenggaraan pengembangan kompetensi bagi pimp daerah jpt, fungsional kepemimpinan</t>
  </si>
  <si>
    <t>BADAN PENANGGULANGAN BENCANA DAERAH</t>
  </si>
  <si>
    <t>Sub Kegiatan Koordinasi dan Penyusunan Laporan Capaian Kinerja dan Ikhtisar Realisasi Kinerja SKPD</t>
  </si>
  <si>
    <t>Sub Kegiatan Pengadaan Pakaian Dinas beserta Atribut Kelengkapannya</t>
  </si>
  <si>
    <t>Sub Kegiatan Penyediaan Peralatan dan Perlengkapan Kantor</t>
  </si>
  <si>
    <t>Sub Kegiatan Penyediaan Jasa Pemeliharaan, Biaya Pemeliharaan, Pajak dan Perizinan Kendaraan Dinas Operasional atau Lapangan</t>
  </si>
  <si>
    <t>Sub Kegiatan Sosialisasi, Komunikasi, Informasi dan Edukasi (KIE) Rawan Bencana Kabupaten/Kota (Per Jenis Bencana)</t>
  </si>
  <si>
    <t>Sub Kegiatan Penyusunan Rencana Penanggulangan Bencana Kabupaten/Kota</t>
  </si>
  <si>
    <t>Sub Kegiatan Pelatihan Pencegahan dan Mitigasi Bencana Kabupaten/Kota</t>
  </si>
  <si>
    <t>Sub Kegiatan Pengendalian Operasi dan Penyediaan Sarana Prasarana Kesiapsiagaan Terhadap Bencana Kabupaten/Kota</t>
  </si>
  <si>
    <t>Sub Kegiatan Penyediaan Peralatan Perlindungan dan Kesiapsiagaan Terhadap Bencana</t>
  </si>
  <si>
    <t>Sub Kegiatan Pengembangan Kapasitas Tim Reaksi Cepat (TRC) Bencana Kabupaten/Kota</t>
  </si>
  <si>
    <t>Sub Kegiatan Gladi Kesiapsiagaan Terhadap Bencana</t>
  </si>
  <si>
    <t>Sub Kegiatan Pelatihan Keluarga Tanggap Bencana Alam</t>
  </si>
  <si>
    <t>Sub Kegiatan Respon Cepat Darurat Bencana Kabupaten/Kota</t>
  </si>
  <si>
    <t>Sub Kegiatan Pengelolaan dan Pemanfaatan Sistem Informasi Kebencanaan</t>
  </si>
  <si>
    <t>DINAS PEMADAM KEBAKARAN DAN PENYELAMATAN</t>
  </si>
  <si>
    <t>1.05.01.2.01.01 Penyusunan Dokumen Perencanaan Perangkat Daerah</t>
  </si>
  <si>
    <t>1.05.01.2.01.02 Koordinasi dan penyusunan Dokumen RKA-SKPD</t>
  </si>
  <si>
    <t>1.05.01.2.01.03 Koordinasi dan Penyusunan Dokumen Perubahan RKA-SKPD</t>
  </si>
  <si>
    <t>1.05.01.2.01.06 Koordinasi dan Penyusunan laporan capaian kinerja dan Iktisar Realisasi kinerja SKPD</t>
  </si>
  <si>
    <t>1.05.01.2.01.07 Evaluasi Kinerja Perangkat Daerah</t>
  </si>
  <si>
    <t>1.05.01.2.02.05 Koordinasi dan Penyusunan laporan Keuangan Akhir tahun SKPD</t>
  </si>
  <si>
    <t>1.05.01.2.03.01 Penyusunan Perencanaan Kebutuhan barang Milik Daerah SKPD</t>
  </si>
  <si>
    <t>1.05.01.2.05.01 Peningkatan sarana dan Prasrana Disiplin Pegawai</t>
  </si>
  <si>
    <t>1.05.01.2.05.02 Pengadaan pakaian Dinas Beserta Atribut Kelengkapannya</t>
  </si>
  <si>
    <t>1.05.01.2.05.09 Pendidikan dan Pelatihan Pegawai Berdasarkan Tugas dan Fungsi</t>
  </si>
  <si>
    <t>1.05.01.2.06.01 Penyedian Komponen Instalasi Listrik_Penerangan bangunan kantor</t>
  </si>
  <si>
    <t>1.05.01.2.06.02 Penyedian Peralatan dan Perlengkapan kantor</t>
  </si>
  <si>
    <t>1.05.01.2.06.03 Penyediaan Peralatan Rumah Tangga</t>
  </si>
  <si>
    <t>1.05.01.2.06.04 Penyediaan Bahan logistik Kantor</t>
  </si>
  <si>
    <t>1.05.01.2.06.05 Penyedian barang Cetakan dan Penggandaan</t>
  </si>
  <si>
    <t>1.05.01.2.06.06 Penyedian bahan Bacaan dan Peraturan Perundang-undangan</t>
  </si>
  <si>
    <t>1.05.01.2.06.08 Fasilitas Kunjungan tamu</t>
  </si>
  <si>
    <t>1.05.01.2.06.09 Penyelenggaraan Rapat Koordinasi dan Konsultasi SKPD</t>
  </si>
  <si>
    <t>1.05.01.2.07.02 Pengadaan Kendaraan Dinas Operasional atau lapangan</t>
  </si>
  <si>
    <t>1.05.01.2.07.05 Pengadaan Mebel</t>
  </si>
  <si>
    <t>1.05.01.2.07.06 Pengadaan Peralatan dan Mesin lainnya</t>
  </si>
  <si>
    <t>1.05.01.2.08.02 Penyediaan Jasa Komunikasi, Sumber Daya Air dan Listrik</t>
  </si>
  <si>
    <t>1.05.01.2.08.04 Penyedian Jasa Pelayanan Umum kantor</t>
  </si>
  <si>
    <t>1.05.01.2.09.01 Penyediaan Jasa Pemeliharaan, Biaya Pemeliharaan dan Pajak Kendaraan Perorangan Dinas atau Kendaraan Dinas Jabatan</t>
  </si>
  <si>
    <t>1.05.01.2.09.02 Penyediaan Jasa Pemeliharaan, Biaya Pemeliharaan, Pajak dan Perizinan Kendaraan Dinas Operasional atau lapangan</t>
  </si>
  <si>
    <t>1.05.01.2.09.06 Pemeliharaan Peralatan dan Mesin Lainnya</t>
  </si>
  <si>
    <t>1.05.04.2.01.01 Pencegahan Kebakaran dalam Daerah KabupatenKota</t>
  </si>
  <si>
    <t>1.05.04.2.01.02 Pemadaman dan Pengendalian Kebakaran dalam Daerah KabupatenKota</t>
  </si>
  <si>
    <t>1.05.04.2.01.03 Penyelamatan dan Evakuasi Korban Kebakaran dan Non Kebakaran</t>
  </si>
  <si>
    <t>1.05.04.2.01.04 Penanganan bahan Berbahaya dan Beracun Kebakaran dalam Daerah Kabupaten/Kota</t>
  </si>
  <si>
    <t>1.05.04.2.01.06 Pengadaan Sarana dan Prasarana Pencegahan, Penanggulangan Kebakaran dan Alat Pelindung Diri</t>
  </si>
  <si>
    <t>1.05.04.2.01.07 Pembinaan Aparatur Pemadam Kebakaran</t>
  </si>
  <si>
    <t>1.05.04.2.01.08 Pengelolaan Sistem Komunikasi dan Informasi Kebakaran dan Penyelamatan (SKIK)</t>
  </si>
  <si>
    <t>1.05.04.2.02.01 Pendataan Sarana Prasarana Proteksi Kebakaran</t>
  </si>
  <si>
    <t>1.05.04.2.02.02 Penilaian sarana dan Prasarana Preteksi Kebakaran</t>
  </si>
  <si>
    <t>1.05.04.2.03.01 Investigasi Kejadian Kebakaran, Meliputi Penelitian dan Pengujian Penyebab Kejadian Kebakaran</t>
  </si>
  <si>
    <t>1.05.04.2.04.01 Pemberdayaan Masyarakat dalam Pencegahan dan Penanggulangan Kebakaran Melalui Sosialisasi dan Edukasi Masyarakat</t>
  </si>
  <si>
    <t>1.05.04.2.04.02 Pembentukan dan Pembinaan Relawan Pemadam Kebakaran</t>
  </si>
  <si>
    <t>1.05.04.2.04.03 Dukungan Pemberdayaan Masyarakat Relawan Pemadam Kebakaran Melalui Penyediaan Sarana dan PraSarana</t>
  </si>
  <si>
    <t>1.05.04.2.05.01 Penyelenggaraan Operasi Pencarian dan Pertolongan pada Peristiwa yang Menimpa, Membahayakan, danatau Mengancam Keselamatan Manusia</t>
  </si>
  <si>
    <t>1.05.04.2.05.03 Pengadaan Sarana dan Prasarana Pencarian dan Pertolongan Terhadap Kondisi Membahayakan ManusiaPenyelamatan dan Evakuasi</t>
  </si>
  <si>
    <t>1.05.04.2.05.04 Pembinaan Aparatur Pencarian dan Pertolongan Terhadap Kondisi Membahayakan ManusiaPenyelamatan dan Evakuasi</t>
  </si>
  <si>
    <t>KECAMATAN BANJARMASIN TIMUR</t>
  </si>
  <si>
    <t xml:space="preserve">Penyediaan Jasa Pelayanan Umum Kantor </t>
  </si>
  <si>
    <t>Penyediaan Jasa Pemeliharaan, Biaya Pemeliharaan, Pajak, dan Perijinan Kendaraan Dinas Operasional atau Lapangan</t>
  </si>
  <si>
    <t>Koordinasi/Sinergi Perencanaan dan Pelaksanaan Kegiatan Pemerintahan dengan Perangkat Daerah dan Instansi Vertikal Terkait</t>
  </si>
  <si>
    <t>Fasilitasi Percepatan Pencapaian Standar Pelayanan Minimal di Wilayah Kecamatan</t>
  </si>
  <si>
    <t>Koordinasi/Sinergi dengan Perangkat Daerah dan/atau Instansi Vertikal yang Terkait dalam Pemeliharaan Sarana dan Prasarana Pelayanan Umum</t>
  </si>
  <si>
    <t>Penyelenggaraan Lembaga Kemasyarakatan</t>
  </si>
  <si>
    <t>Peningkatan Kapasitas Lembaga Kemasyarakatan</t>
  </si>
  <si>
    <t>Pembentukan dan Penumbuhan Karakter Keluarga Melalui Peningkatan Kesadaran Masyarakat akan Pentingnya Penghayatan dan Pengamalan Pancasila dalam Semua Aspek Kehidupan Bermasyarakat, Berbangsa dan Bernegara</t>
  </si>
  <si>
    <t>Peningkatan Ketahanan Pangan Keluarga</t>
  </si>
  <si>
    <t>Peningkatan Kesadaran Keluarga dalam Peningkatan Pendidikan dan Keterampilan untuk Mewujudkan Sumber Daya Manusia yang Berkualitas dan Berdaya Saing</t>
  </si>
  <si>
    <t>Penumbuhan Kesadaran Keluarga dalam Peningkatan Derajat Kesehatan Keluarga dan Lingkungan dengan Menerapkan Perilaku Hidup Bersih dan Sehat</t>
  </si>
  <si>
    <t>Penumbuhan Kesadaran Keluarga dalam Peningkatan Kualitas Kelestarian Lingkungan Hidup</t>
  </si>
  <si>
    <t>Sinergitas dengan Kepolisian Negara Republik Indonesia, Tentara Nasional Indonesia dan Instansi Vertikal di Wilayah Kecamatan</t>
  </si>
  <si>
    <t>Harmonisasi Hubungan dengan Tokoh Agama dan Tokoh Masyarakat</t>
  </si>
  <si>
    <t>Koordinasi/Sinergi Dengan Perangkat Daerah yang Tugas dan Fungsinya di Bidang Penegakan Peraturan Perundang-Undangan dan/atau Kepolisian Negara Republik Indonesia</t>
  </si>
  <si>
    <t>Pelaksanaan Tugas Forum Koordinasi Pimpinan di Kecamatan</t>
  </si>
  <si>
    <t>Peningkatan Partisipasi Masyarakat dalam Forum Musyawarah Perencanaan Pembangunan di Kelurahan</t>
  </si>
  <si>
    <t xml:space="preserve">Pembangunan Sarana dan Prasarana Kelurahan </t>
  </si>
  <si>
    <t>Evaluasi Kelurahan</t>
  </si>
  <si>
    <t>Pencegahan Covid-19 di Tingkat Desa dan Kelurahan</t>
  </si>
  <si>
    <t>Penanganan Covid-19 di Tingkat Desa dan Kelurahan</t>
  </si>
  <si>
    <t>Pembinaan Penanganan Covid-19 di Tingkat Desa dan Kelurahan</t>
  </si>
  <si>
    <t>Pengadaan Pendukung Pelaksanaan Penanganan Covid-19 di Tingkat Desa dan Kelurahan</t>
  </si>
  <si>
    <t>Pemberdayaan Masyarakat di Kelurahan</t>
  </si>
  <si>
    <t>Pembangunan Sarana dan Prasarana Kelurahan</t>
  </si>
  <si>
    <t xml:space="preserve"> </t>
  </si>
  <si>
    <t>KECAMATAN BANJARMASIN UTARA</t>
  </si>
  <si>
    <t>Pengadaan Aset Tetap Lainnya</t>
  </si>
  <si>
    <t>Pelaksanaan Urusan Pemerintahan yang terkait dengan Nonperizinan</t>
  </si>
  <si>
    <t>Penyediaan Sarana dan Prasarana Lembaga Kemasyarakatan</t>
  </si>
  <si>
    <t>Pembentukan dan Penumbuhan Karakter Keluarga Melalui Peningkatan Kesadaran Masyarakat akan Pentingnya Penghayatan dan Pengamalan Pancasila dalam Semua Aspek Kehidupan</t>
  </si>
  <si>
    <t>Peningkatan Kesadaran Keluarga dalam Membangun Kerja Sama antar-Keluarga, Warga, dan Kelompok Masyarakat</t>
  </si>
  <si>
    <t>Pemberdayaan Masyarakat dalam Peningkatan Penggunaan dan Pemanfaatan Sandang Produksi Dalam Negeri</t>
  </si>
  <si>
    <t>Peningkatan Kesadaran Keluarga dalam Mewujudkan Rumah Sehat dan Layak Huni serta Kesadaran Hukum tentang Kepemilikan Rumah</t>
  </si>
  <si>
    <t>Penumbuhan Kesadaran Keluarga dalam Peningkatan Taraf Hidup Keluarga Melalui Kehidupan Berkoperasi dan Pengembangan Ekonomi Lainnya</t>
  </si>
  <si>
    <t>Pelatihan Keluarga Tanggap Bencana Alam</t>
  </si>
  <si>
    <t>Pelatihan Keluarga Tanggap Bencana Rumah Tangga</t>
  </si>
  <si>
    <t>Penumbuhan dan Peningkatan Kesadaran Keluarga dalam Keterlibatan Perencanaan Kehidupan Menuju Keluarga Berkualitas</t>
  </si>
  <si>
    <t>Koordinasi/Sinergi dengan Perangkat Daerah yang Tugas dan Fungsinya di Bidang Penegakan Peraturan Perundang-Undangan dan/atau Kepolisian Negara Republik Indonesia</t>
  </si>
  <si>
    <t>KECAMATAN BANJARMASIN TENGAH</t>
  </si>
  <si>
    <t>Peningkatan Sarana dan Prasarana Disiplin Pegawai (Kecamatan Banjarmasin Tengah)</t>
  </si>
  <si>
    <t>Penyediaan Komponen Instalasi Listrik/Penerangan Bangunan Kantor (Kecamatan Banjarmasin Tengah)</t>
  </si>
  <si>
    <t>Penyediaan Komponen Instalasi Listrik/Penerangan Bangunan Kantor (Kelurahan Kertak Baru Ulu)</t>
  </si>
  <si>
    <t>Penyediaan Komponen Instalasi Listrik/Penerangan Bangunan Kantor (Kelurahan Antasan Besar)</t>
  </si>
  <si>
    <t>Penyediaan Komponen Instalasi Listrik/Penerangan Bangunan Kantor (Kelurahan Pekapuran Laut)</t>
  </si>
  <si>
    <t>Penyediaan Komponen Instalasi Listrik/Penerangan Bangunan Kantor (Kelurahan Kertak Baru Ilir)</t>
  </si>
  <si>
    <t>Penyediaan Komponen Instalasi Listrik/Penerangan Bangunan Kantor (Kelurahan Teluk Dalam)</t>
  </si>
  <si>
    <t>Penyediaan Komponen Instalasi Listrik/Penerangan Bangunan Kantor (Kelurahan Pasar Lama)</t>
  </si>
  <si>
    <t>Penyediaan Komponen Instalasi Listrik/Penerangan Bangunan Kantor (Kelurahan Sungai Baru)</t>
  </si>
  <si>
    <t>Penyediaan Komponen Instalasi Listrik/Penerangan Bangunan Kantor (Kelurahan Melayu)</t>
  </si>
  <si>
    <t>Penyediaan Komponen Instalasi Listrik/Penerangan Bangunan Kantor (Kelurahan Mawar)</t>
  </si>
  <si>
    <t>Penyediaan Peralatan dan Perlengkapan Kantor (Kecamatan Banjarmasin Tengah)</t>
  </si>
  <si>
    <t>Penyediaan Peralatan Rumah Tangga (Kecamatan Banjarmasin Tengah)</t>
  </si>
  <si>
    <t>Penyediaan Peralatan Rumah Tangga (Kelurahan Gadang)</t>
  </si>
  <si>
    <t>Penyediaan Peralatan Rumah Tangga (Kelurahan Kelayan Luar)</t>
  </si>
  <si>
    <t>Penyediaan Peralatan Rumah Tangga(Kelurahan Melayu)</t>
  </si>
  <si>
    <t>Penyediaan Peralatan Rumah Tangga (Kelurahan Antasan Besar)</t>
  </si>
  <si>
    <t>Penyediaan Peralatan Rumah Tangga (Kelurahan Pasar Lama)</t>
  </si>
  <si>
    <t>Penyediaan Peralatan Rumah Tangga (Kelurahan Seberang Mesjid)</t>
  </si>
  <si>
    <t>Penyediaan Peralatan Rumah Tangga (Kelurahan Pekapuran Laut)</t>
  </si>
  <si>
    <t>Penyediaan Peralatan Rumah Tangga (Kelurahan Kertak Baru Ulu)</t>
  </si>
  <si>
    <t>Penyediaan Peralatan Rumah Tangga (Kelurahan Teluk Dalam)</t>
  </si>
  <si>
    <t>Penyediaan Peralatan Rumah Tangga(Kelurahan Kertak Baru Ilir)</t>
  </si>
  <si>
    <t>Penyediaan Peralatan Rumah Tangga (Kelurahan Sungai Baru)</t>
  </si>
  <si>
    <t>Penyediaan Bahan Logistik Kantor (Kecamatan Banjarmasin Tengah)</t>
  </si>
  <si>
    <t>Penyediaan Bahan Logistik Kantor (Kelurahan Seberang Mesjid)</t>
  </si>
  <si>
    <t>Penyediaan Bahan Logistik Kantor (Kelurahan Pasar Lama)</t>
  </si>
  <si>
    <t>Penyediaan Bahan Logistik Kantor (Kelurahan Pekapuran Laut)</t>
  </si>
  <si>
    <t>Penyediaan Bahan Logistik Kantor (Kelurahan Kertak Baru Ulu)</t>
  </si>
  <si>
    <t>Penyediaan Bahan Logistik Kantor (Kelurahan Melayu)</t>
  </si>
  <si>
    <t>Penyediaan Bahan Logistik Kantor (Kelurahan Teluk Dalam)</t>
  </si>
  <si>
    <t>Penyediaan Bahan Logistik Kantor (Kelurahan Sungai Baru)</t>
  </si>
  <si>
    <t>Penyediaan Bahan Logistik Kantor (Kelurahan Antasan Besar)</t>
  </si>
  <si>
    <t>Penyediaan Bahan Logistik Kantor (Kelurahan Kertak Baru Ilir)</t>
  </si>
  <si>
    <t>Penyediaan Bahan Logistik Kantor (Kelurahan Gadang)</t>
  </si>
  <si>
    <t>Penyediaan Bahan Logistik Kantor (Kelurahan Kelayan Luar)</t>
  </si>
  <si>
    <t>Penyediaan Bahan Logistik Kantor (Kelurahan Mawar)</t>
  </si>
  <si>
    <t>Penyediaan Barang Cetakan dan Penggandaan (Kecamatan Banjarmasin Tengah)</t>
  </si>
  <si>
    <t>Penyediaan Bahan Bacaan dan Peraturan Perundang-undangan (Kecamatan Banjarmasin Tengah)</t>
  </si>
  <si>
    <t>Penyediaan Bahan Bacaan dan Peraturan Perundang-undangan (Kelurahan Pekapuran Laut)</t>
  </si>
  <si>
    <t>Penyediaan Bahan Bacaan dan Peraturan Perundang-undangan (Kelurahan Kertak Baru Ulu)</t>
  </si>
  <si>
    <t>Penyediaan Bahan Bacaan dan Peraturan Perundang-undangan (Kelurahan Pasar Lama)</t>
  </si>
  <si>
    <t>Penyediaan Bahan Bacaan dan Peraturan Perundang-undangan (Kelurahan Sungai Baru)</t>
  </si>
  <si>
    <t>Penyediaan Bahan Bacaan dan Peraturan Perundang-undangan (Kelurahan Gadang)</t>
  </si>
  <si>
    <t>Penyediaan Bahan Bacaan dan Peraturan Perundang-undangan (Kelurahan Antasan Besar)</t>
  </si>
  <si>
    <t>Penyediaan Bahan Bacaan dan Peraturan Perundang-undangan (Kelurahan Melayu)</t>
  </si>
  <si>
    <t>Penyediaan Bahan Bacaan dan Peraturan Perundang-undangan (Kelurahan Kelayan Luar)</t>
  </si>
  <si>
    <t>Fasilitasi Kunjungan Tamu (Kecamatan Banjarmasin Tengah)</t>
  </si>
  <si>
    <t>Penyelenggaraan Rapat Koordinasi dan Konsultasi SKPD (Kecamatan Banjarmasin Tengah)</t>
  </si>
  <si>
    <t>Pengadaan Mebel (Kecamatan Banjarmasin Tengah)</t>
  </si>
  <si>
    <t>Pengadaan Peralatan dan Mesin Lainnya (Kecamatan Banjarmasin Tengah)</t>
  </si>
  <si>
    <t>Pengadaan Sarana dan Prasarana Gedung Kantor atau Bangunan Lainnya (Kecamatan Banjarmasin Tengah)</t>
  </si>
  <si>
    <t>Penyediaan Jasa Komunikasi, Sumber Daya Air dan Listrik (Kecamatan Banjarmasin Tengah)</t>
  </si>
  <si>
    <t>Penyediaan Jasa Komunikasi, Sumber Daya Air dan Listrik (Kelurahan Kertak Baru Ulu)</t>
  </si>
  <si>
    <t>Penyediaan Jasa Komunikasi, Sumber Daya Air dan Listrik (Kelurahan Antasan Besar)</t>
  </si>
  <si>
    <t>Penyediaan Jasa Komunikasi, Sumber Daya Air dan Listrik (Kelurahan Pekapuran Laut)</t>
  </si>
  <si>
    <t>Penyediaan Jasa Komunikasi, Sumber Daya Air dan Listrik (Kelurahan Kelayan Luar)</t>
  </si>
  <si>
    <t>Penyediaan Jasa Komunikasi, Sumber Daya Air dan Listrik (Kelurahan Gadang)</t>
  </si>
  <si>
    <t>Penyediaan Jasa Komunikasi, Sumber Daya Air dan Listrik (Kelurahan Sungai Baru)</t>
  </si>
  <si>
    <t>Penyediaan Jasa Komunikasi, Sumber Daya Air dan Listrik (Kelurahan Kertak Baru Ilir)</t>
  </si>
  <si>
    <t>Penyediaan Jasa Komunikasi, Sumber Daya Air dan Listrik (Kelurahan Pasar Lama)</t>
  </si>
  <si>
    <t>Penyediaan Jasa Komunikasi, Sumber Daya Air dan Listrik (Kelurahan Teluk Dalam)</t>
  </si>
  <si>
    <t>Penyediaan Jasa Komunikasi, Sumber Daya Air dan Listrik (Kelurahan Melayu)</t>
  </si>
  <si>
    <t>Penyediaan Jasa Komunikasi, Sumber Daya Air dan Listrik (Kelurahan Mawar)</t>
  </si>
  <si>
    <t>Penyediaan Jasa Komunikasi, Sumber Daya Air dan Listrik (Kelurahan Seberang Mesjid)</t>
  </si>
  <si>
    <t>Penyediaan Jasa Pelayanan Umum Kantor (Kecamatan Banjarmasin Tengah)</t>
  </si>
  <si>
    <t>Penyediaan Jasa Pelayanan Umum Kantor (Kelurahan Pasar Lama)</t>
  </si>
  <si>
    <t>Penyediaan Jasa Pelayanan Umum Kantor (Kelurahan Melayu)</t>
  </si>
  <si>
    <t>Penyediaan Jasa Pelayanan Umum Kantor (Kelurahan Antasan Besar)</t>
  </si>
  <si>
    <t>Penyediaan Jasa Pelayanan Umum Kantor (Kelurahan Kelayan Luar)</t>
  </si>
  <si>
    <t>Penyediaan Jasa Pelayanan Umum Kantor (Kelurahan Mawar)</t>
  </si>
  <si>
    <t>Penyediaan Jasa Pelayanan Umum Kantor (Kelurahan Teluk Dalam)</t>
  </si>
  <si>
    <t>Penyediaan Jasa Pelayanan Umum Kantor (Kelurahan Seberang Mesjid)</t>
  </si>
  <si>
    <t>Penyediaan Jasa Pelayanan Umum Kantor (Kelurahan Pekapuran Laut)</t>
  </si>
  <si>
    <t>Penyediaan Jasa Pelayanan Umum Kantor (Kelurahan Sungai Baru)</t>
  </si>
  <si>
    <t>Penyediaan Jasa Pelayanan Umum Kantor (Kelurahan Kertak Baru Ulu)</t>
  </si>
  <si>
    <t>Penyediaan Jasa Pelayanan Umum Kantor (Kelurahan Kertak Baru Ilir)</t>
  </si>
  <si>
    <t>Penyediaan Jasa Pelayanan Umum Kantor (Kelurahan Gadang)</t>
  </si>
  <si>
    <t>Penyediaan Jasa Pemeliharaan, Biaya Pemeliharaan, dan Pajak Kendaraan Perorangan Dinas atau Kendaraan Dinas Jabatan (Kecamatan Banjarmasin Tengah)</t>
  </si>
  <si>
    <t>Penyediaan Jasa Pemeliharaan, Biaya Pemeliharaan, Pajak dan Perizinan Kendaraan Dinas Operasional atau Lapangan (Kecamatan Banjarmasin Tengah)</t>
  </si>
  <si>
    <t>Penyediaan Jasa Pemeliharaan, Biaya Pemeliharaan, Pajak dan Perizinan Kendaraan Dinas Operasional atau Lapangan (Kelurahan Antasan Besar)</t>
  </si>
  <si>
    <t>Penyediaan Jasa Pemeliharaan, Biaya Pemeliharaan, Pajak dan Perizinan Kendaraan Dinas Operasional atau Lapangan (Kelurahan Pekapuran Laut)</t>
  </si>
  <si>
    <t>Penyediaan Jasa Pemeliharaan, Biaya Pemeliharaan, Pajak dan Perizinan Kendaraan Dinas Operasional atau Lapangan (Kelurahan Kelayan Luar)</t>
  </si>
  <si>
    <t>Penyediaan Jasa Pemeliharaan, Biaya Pemeliharaan, Pajak dan Perizinan Kendaraan Dinas Operasional atau Lapangan (Kelurahan Sungai Baru)</t>
  </si>
  <si>
    <t>Penyediaan Jasa Pemeliharaan, Biaya Pemeliharaan, Pajak dan Perizinan Kendaraan Dinas Operasional atau Lapangan (Kelurahan Pasar Lama)</t>
  </si>
  <si>
    <t>Penyediaan Jasa Pemeliharaan, Biaya Pemeliharaan, Pajak dan Perizinan Kendaraan Dinas Operasional atau Lapangan (Kelurahan Kertak Baru Ulu)</t>
  </si>
  <si>
    <t>Penyediaan Jasa Pemeliharaan, Biaya Pemeliharaan, Pajak dan Perizinan Kendaraan Dinas Operasional atau Lapangan (Kelurahan Gadang)</t>
  </si>
  <si>
    <t>Penyediaan Jasa Pemeliharaan, Biaya Pemeliharaan, Pajak dan Perizinan Kendaraan Dinas Operasional atau Lapangan (Kelurahan Kertak Baru Ilir)</t>
  </si>
  <si>
    <t>Penyediaan Jasa Pemeliharaan, Biaya Pemeliharaan, Pajak dan Perizinan Kendaraan Dinas Operasional atau Lapangan (Kelurahan Mawar)</t>
  </si>
  <si>
    <t>Penyediaan Jasa Pemeliharaan, Biaya Pemeliharaan, Pajak dan Perizinan Kendaraan Dinas Operasional atau Lapangan (Kelurahan Teluk Dalam)</t>
  </si>
  <si>
    <t>Penyediaan Jasa Pemeliharaan, Biaya Pemeliharaan, Pajak dan Perizinan Kendaraan Dinas Operasional atau Lapangan (Kelurahan Seberang Mesjid)</t>
  </si>
  <si>
    <t>Penyediaan Jasa Pemeliharaan, Biaya Pemeliharaan, Pajak dan Perizinan Kendaraan Dinas Operasional atau Lapangan (Kelurahan Melayu)</t>
  </si>
  <si>
    <t>Pemeliharaan Peralatan dan Mesin Lainnya (Kecamatan Banjarmasin Tengah)</t>
  </si>
  <si>
    <t>Pemeliharaan Peralatan dan Mesin Lainnya (Kelurahan Kertak Baru Ilir)</t>
  </si>
  <si>
    <t>Pemeliharaan Peralatan dan Mesin Lainnya (Kelurahan Pasar Lama)</t>
  </si>
  <si>
    <t>Pemeliharaan Peralatan dan Mesin Lainnya (Kelurahan Pekapuran Laut)</t>
  </si>
  <si>
    <t>Pemeliharaan Peralatan dan Mesin Lainnya (Kelurahan Seberang Mesjid)</t>
  </si>
  <si>
    <t>Pemeliharaan Peralatan dan Mesin Lainnya (Kelurahan Kertak Baru Ulu)</t>
  </si>
  <si>
    <t>Pemeliharaan Peralatan dan Mesin Lainnya (Kelurahan Melayu)</t>
  </si>
  <si>
    <t>Pemeliharaan Peralatan dan Mesin Lainnya (Kelurahan Antasan Besar)</t>
  </si>
  <si>
    <t>Pemeliharaan Peralatan dan Mesin Lainnya (Kelurahan Teluk Dalam)</t>
  </si>
  <si>
    <t>Pemeliharaan Peralatan dan Mesin Lainnya (Kelurahan Kelayan Luar)</t>
  </si>
  <si>
    <t>Pemeliharaan Peralatan dan Mesin Lainnya (Kelurahan Mawar)</t>
  </si>
  <si>
    <t>Pemeliharaan Peralatan dan Mesin Lainnya (Kelurahan Gadang)</t>
  </si>
  <si>
    <t>Pemeliharaan Peralatan dan Mesin Lainnya (Kelurahan Sungai Baru)</t>
  </si>
  <si>
    <t>Pemeliharaan/Rehabilitasi Gedung Kantor dan Bangunan Lainnya (Kecamatan Banjarmasin Tengah)</t>
  </si>
  <si>
    <t>Pemeliharaan/Rehabilitasi Sarana dan Prasarana Gedung Kantor atau Bangunan Lainnya (Kecamatan Banjarmasin Tengah)</t>
  </si>
  <si>
    <t>Pemeliharaan/Rehabilitasi Sarana dan Prasarana Pendukung Gedung Kantor atau Bangunan Lainnya (Kecamatan Banjarmasin Tengah)</t>
  </si>
  <si>
    <t>Koordinasi/Sinergi Perencanaan dan Pelaksanaan Kegiatan Pemerintahan dengan Perangkat Daerah dan Instansi Vertikal Terkait (Kecamatan Banjarmasin Tengah)</t>
  </si>
  <si>
    <t>Fasilitasi Percepatan Pencapaian Standar Pelayanan Minimal di Wilayah Kecamatan (Kecamatan Banjarmasin Tengah)</t>
  </si>
  <si>
    <t>Koordinasi/Sinergi dengan Perangkat Daerah dan/atau Instansi Vertikal yang Terkait dalam Pemeliharaan Sarana dan Prasarana Pelayanan Umum (Kecamatan Banjarmasin Tengah)</t>
  </si>
  <si>
    <t>Pelaksanaan Urusan Pemerintahan yang Terkait dengan Pelayanan Perizinan Non Usaha (Kecamatan Banjarmasin Tengah)</t>
  </si>
  <si>
    <t>Peningkatan Partisipasi Masyarakat dalam Forum Musyawarah Perencanaan Pembangunan di Kelurahan (Kelurahan Pasar Lama)</t>
  </si>
  <si>
    <t>Peningkatan Partisipasi Masyarakat dalam Forum Musyawarah Perencanaan Pembangunan di Kelurahan (Kelurahan Gadang)</t>
  </si>
  <si>
    <t>Peningkatan Partisipasi Masyarakat dalam Forum Musyawarah Perencanaan Pembangunan di Kelurahan (Kelurahan Mawar)</t>
  </si>
  <si>
    <t>Peningkatan Partisipasi Masyarakat dalam Forum Musyawarah Perencanaan Pembangunan di Kelurahan (Kelurahan Sungai Baru)</t>
  </si>
  <si>
    <t>Peningkatan Partisipasi Masyarakat dalam Forum Musyawarah Perencanaan Pembangunan di Kelurahan (Kelurahan Kertak Baru Ulu)</t>
  </si>
  <si>
    <t>Peningkatan Partisipasi Masyarakat dalam Forum Musyawarah Perencanaan Pembangunan di Kelurahan (Kelurahan Seberang Mesjid)</t>
  </si>
  <si>
    <t>Peningkatan Partisipasi Masyarakat dalam Forum Musyawarah Perencanaan Pembangunan di Kelurahan (Kelurahan Teluk Dalam)</t>
  </si>
  <si>
    <t>Peningkatan Partisipasi Masyarakat dalam Forum Musyawarah Perencanaan Pembangunan di Kelurahan (Kelurahan Kertak Baru Ilir)</t>
  </si>
  <si>
    <t>Peningkatan Partisipasi Masyarakat dalam Forum Musyawarah Perencanaan Pembangunan di Kelurahan (Kelurahan Pekapuran Laut)</t>
  </si>
  <si>
    <t>Peningkatan Partisipasi Masyarakat dalam Forum Musyawarah Perencanaan Pembangunan di Kelurahan (Kelurahan Melayu)</t>
  </si>
  <si>
    <t>Peningkatan Partisipasi Masyarakat dalam Forum Musyawarah Perencanaan Pembangunan di Kelurahan (Kelurahan Kelayan Luar)</t>
  </si>
  <si>
    <t>Peningkatan Partisipasi Masyarakat dalam Forum Musyawarah Perencanaan Pembangunan di Kelurahan (Kelurahan Antasan Besar)</t>
  </si>
  <si>
    <t>Pembangunan Sarana dan Prasarana Kelurahan (Kelurahan Teluk Dalam)</t>
  </si>
  <si>
    <t>Pembangunan Sarana dan Prasarana Kelurahan (Kelurahan Mawar)</t>
  </si>
  <si>
    <t>Pembangunan Sarana dan Prasarana Kelurahan (Kelurahan Kelayan Luar)</t>
  </si>
  <si>
    <t>Pembangunan Sarana dan Prasarana Kelurahan (Kelurahan Gadang)</t>
  </si>
  <si>
    <t>Pembangunan Sarana dan Prasarana Kelurahan (Kelurahan Sungai Baru)</t>
  </si>
  <si>
    <t>Pembangunan Sarana dan Prasarana Kelurahan (Kelurahan Kertak Baru Ilir)</t>
  </si>
  <si>
    <t>Pembangunan Sarana dan Prasarana Kelurahan (Kelurahan Melayu)</t>
  </si>
  <si>
    <t>Pembangunan Sarana dan Prasarana Kelurahan (Kelurahan Pasar Lama)</t>
  </si>
  <si>
    <t>Pembangunan Sarana dan Prasarana Kelurahan (Kelurahan Kertak Baru Ulu)</t>
  </si>
  <si>
    <t>Pembangunan Sarana dan Prasarana Kelurahan (Kelurahan Pekapuran Laut)</t>
  </si>
  <si>
    <t>Pembangunan Sarana dan Prasarana Kelurahan (Kelurahan Seberang Mesjid)</t>
  </si>
  <si>
    <t>Pembangunan Sarana dan Prasarana Kelurahan (Kelurahan Antasan Besar)</t>
  </si>
  <si>
    <t>Pemberdayaan Masyarakat di Kelurahan (Kelurahan Pasar Lama)</t>
  </si>
  <si>
    <t>Pemberdayaan Masyarakat di Kelurahan (Kelurahan Pekapuran Laut)</t>
  </si>
  <si>
    <t>Pemberdayaan Masyarakat di Kelurahan (Kelurahan Gadang)</t>
  </si>
  <si>
    <t>Pemberdayaan Masyarakat di Kelurahan (Kelurahan Kertak Baru Ulu)</t>
  </si>
  <si>
    <t>Pemberdayaan Masyarakat di Kelurahan (Kelurahan Sungai Baru)</t>
  </si>
  <si>
    <t>Pemberdayaan Masyarakat di Kelurahan (Kelurahan Kelayan Luar)</t>
  </si>
  <si>
    <t>Pemberdayaan Masyarakat di Kelurahan (Kelurahan Seberang Mesjid)</t>
  </si>
  <si>
    <t>Pemberdayaan Masyarakat di Kelurahan (Kelurahan Teluk Dalam)</t>
  </si>
  <si>
    <t>Pemberdayaan Masyarakat di Kelurahan (Kelurahan Antasan Besar)</t>
  </si>
  <si>
    <t>Pemberdayaan Masyarakat di Kelurahan (Kelurahan Mawar)</t>
  </si>
  <si>
    <t>Pemberdayaan Masyarakat di Kelurahan (Kelurahan Melayu)</t>
  </si>
  <si>
    <t>Pemberdayaan Masyarakat di Kelurahan (Kelurahan Kertak Baru Ilir)</t>
  </si>
  <si>
    <t>Evaluasi Kelurahan (Kelurahan Sungai Baru)</t>
  </si>
  <si>
    <t>Evaluasi Kelurahan (Kelurahan Seberang Mesjid)</t>
  </si>
  <si>
    <t>Evaluasi Kelurahan (Kelurahan Teluk Dalam)</t>
  </si>
  <si>
    <t>Evaluasi Kelurahan (Kelurahan Pekapuran Laut)</t>
  </si>
  <si>
    <t>Evaluasi Kelurahan (Kelurahan Antasan Besar)</t>
  </si>
  <si>
    <t>Evaluasi Kelurahan (Kelurahan Gadang)</t>
  </si>
  <si>
    <t>Evaluasi Kelurahan (Kelurahan Kelayan Luar)</t>
  </si>
  <si>
    <t>Evaluasi Kelurahan (Kelurahan Pasar Lama)</t>
  </si>
  <si>
    <t>Evaluasi Kelurahan (Kelurahan Kertak Baru Ulu)</t>
  </si>
  <si>
    <t>Evaluasi Kelurahan (Kelurahan Mawar)</t>
  </si>
  <si>
    <t>Evaluasi Kelurahan (Kelurahan Melayu)</t>
  </si>
  <si>
    <t>Evaluasi Kelurahan (Kelurahan Kertak Baru Ilir)</t>
  </si>
  <si>
    <t>Penyelenggaraan Lembaga Kemasyarakatan (Kecamatan Banjarmasin Tengah)</t>
  </si>
  <si>
    <t>Penyediaan Sarana dan Prasarana Lembaga Kemasyarakatan (Kecamatan Banjarmasin Tengah)</t>
  </si>
  <si>
    <t>Pembentukan dan Penumbuhan Karakter Keluarga Melalui Peningkatan Kesadaran Masyarakat akan Pentingnya Penghayatan dan Pengamalan Pancasila dalam Semua Aspek Kehidupan Bermasyarakat, Berbangsa, dan Bernegara (Kecamatan Banjarmasin Tengah)</t>
  </si>
  <si>
    <t>Peningkatan Ketahanan Pangan Keluarga (Kecamatan Banjarmasin Tengah)</t>
  </si>
  <si>
    <t>Peningkatan Kesadaran Keluarga dalam Peningkatan Pendidikan dan Keterampilan untuk Mewujudkan Sumber Daya Manusia yang Berkualitas dan Berdaya Saing (Kecamatan Banjarmasin Tengah)</t>
  </si>
  <si>
    <t>Penumbuhan Kesadaran Keluarga dalam Peningkatan Derajat Kesehatan Keluarga dan Lingkungan dengan Menerapkan Perilaku Hidup Bersih dan Sehat (Kecamatan Banjarmasin Tengah)</t>
  </si>
  <si>
    <t>Penumbuhan Kesadaran Keluarga dalam Peningkatan Kualitas Kelestarian Lingkungan Hidup (Kecamatan Banjarmasin Tengah)</t>
  </si>
  <si>
    <t>Harmonisasi Hubungan dengan Tokoh Agama dan Tokoh Masyarakat (Kecamatan Banjarmasin Tengah)</t>
  </si>
  <si>
    <t>Koordinasi/Sinergi dengan Perangkat Daerah yang Tugas dan Fungsinya di Bidang Penegakan Peraturan Perundang-Undangan dan/atau Kepolisian Negara Republik Indonesia (Kecamatan Banjarmasin Tengah)</t>
  </si>
  <si>
    <t>Pelaksanaan Tugas Forum Koordinasi Pimpinan di Kecamatan (Kecamatan Banjarmasin Tengah)</t>
  </si>
  <si>
    <t>KECAMATAN BANJARMASIN BARAT</t>
  </si>
  <si>
    <t>Sub Kegiatan Pendidikan dan Pelatihan Pegawai Berdasarkan Tugas Dan Fungsi</t>
  </si>
  <si>
    <t>Sub Kegiatan Penyediaan Komponen Instalasi Listrik/Penerangan Bangunan Kantor (Kelurahan Basirih)</t>
  </si>
  <si>
    <t>Sub Kegiatan Penyediaan Komponen Instalasi Listrik/Penerangan Bangunan Kantor (Kelurahan Telaga Biru)</t>
  </si>
  <si>
    <t>Sub Kegiatan Penyediaan Komponen Instalasi Listrik/Penerangan Bangunan Kantor (Kelurahan Teluk Tiram)</t>
  </si>
  <si>
    <t>Sub Kegiatan Penyediaan Komponen Instalasi Listrik/Penerangan Bangunan Kantor (Kelurahan Pelambuan)</t>
  </si>
  <si>
    <t>Sub Kegiatan Penyediaan Komponen Instalasi Listrik/Penerangan Bangunan Kantor (Kelurahan Telawang)</t>
  </si>
  <si>
    <t>Sub Kegiatan Penyediaan Komponen Instalasi Listrik/Penerangan Bangunan Kantor (Kelurahan Belitung Utara)</t>
  </si>
  <si>
    <t>Sub Kegiatan Penyediaan Komponen Instalasi Listrik/Penerangan Bangunan Kantor (Kelurahan Belitung Selatan)</t>
  </si>
  <si>
    <t>Sub Kegiatan Penyediaan Komponen Instalasi Listrik/Penerangan Bangunan Kantor (Kelurahan Kuin Selatan)</t>
  </si>
  <si>
    <t>Sub Kegiatan Penyediaan Komponen Instalasi Listrik/Penerangan Bangunan Kantor (Kelurahan Kuin Cerucuk)</t>
  </si>
  <si>
    <t>Sub Kegiatan Penyediaan Peralatan Rumah Tangga (Kelurahan Basirih)</t>
  </si>
  <si>
    <t>Sub Kegiatan Penyediaan Peralatan Rumah Tangga (Kelurahan Telaga Biru)</t>
  </si>
  <si>
    <t>Sub Kegiatan Penyediaan Peralatan Rumah Tangga (Kelurahan Teluk Tiram)</t>
  </si>
  <si>
    <t>Sub Kegiatan Penyediaan Peralatan Rumah Tangga (Kelurahan Pelambuan)</t>
  </si>
  <si>
    <t>Sub Kegiatan Penyediaan Peralatan Rumah Tangga (Kelurahan Telawang)</t>
  </si>
  <si>
    <t>Sub Kegiatan Penyediaan Peralatan Rumah Tangga (Kelurahan Belitung Utara)</t>
  </si>
  <si>
    <t>Sub Kegiatan Penyediaan Peralatan Rumah Tangga (Kelurahan Belitung Selatan)</t>
  </si>
  <si>
    <t>Sub Kegiatan Penyediaan Peralatan Rumah Tangga (Kelurahan Kuin Selatan)</t>
  </si>
  <si>
    <t>Sub Kegiatan Penyediaan Peralatan Rumah Tangga (Kelurahan Kuin Cerucuk)</t>
  </si>
  <si>
    <t>Sub Kegiatan Penyediaan bahan logistik</t>
  </si>
  <si>
    <t>Sub Kegiatan Penyediaan bahan logistik (Kelurahan Basirih)</t>
  </si>
  <si>
    <t>Sub Kegiatan Penyediaan bahan logistik (Kelurahan Telaga Biru)</t>
  </si>
  <si>
    <t>Sub Kegiatan Penyediaan bahan logistik (Kelurahan Teluk Tiram)</t>
  </si>
  <si>
    <t>Sub Kegiatan Penyediaan bahan logistik (Kelurahan Pelambuan)</t>
  </si>
  <si>
    <t>Sub Kegiatan Penyediaan bahan logistik (Kelurahan Telawang)</t>
  </si>
  <si>
    <t>Sub Kegiatan Penyediaan bahan logistik (Kelurahan Belitung Utara)</t>
  </si>
  <si>
    <t>Sub Kegiatan Penyediaan bahan logistik (Kelurahan Belitung Selatan)</t>
  </si>
  <si>
    <t>Sub Kegiatan Penyediaan bahan logistik (Kelurahan Kuin Selatan)</t>
  </si>
  <si>
    <t>Sub Kegiatan Penyediaan bahan logistik (Kelurahan Kuin Cerucuk)</t>
  </si>
  <si>
    <t>Sub Kegiatan Penyediaan bahan bacaan dan peraturan perundang-undangan</t>
  </si>
  <si>
    <t>Sub Kegiatan Penyediaan bahan bacaan dan peraturan perundang-undangan (Kelurahan Teluk Tiram)</t>
  </si>
  <si>
    <t>Sub Kegiatan Penyediaan bahan bacaan dan peraturan perundang-undangan (Kelurahan Pelambuan)</t>
  </si>
  <si>
    <t>Sub Kegiatan Penyediaan bahan bacaan dan peraturan perundang-undangan (Kelurahan Telawang)</t>
  </si>
  <si>
    <t>Sub Kegiatan Penyediaan bahan bacaan dan peraturan perundang-undangan (Kelurahan Belitung Selatan)</t>
  </si>
  <si>
    <t>Sub Kegiatan Penyediaan bahan bacaan dan peraturan perundang-undangan (Kelurahan Kuin Selatan)</t>
  </si>
  <si>
    <t>Sub Kegiatan Penyediaan bahan bacaan dan peraturan perundang-undangan (Kelurahan Kuin Cerucuk)</t>
  </si>
  <si>
    <t>Sub Kegiatan Pengadaan Peralatan  dan Mesin Lainnya</t>
  </si>
  <si>
    <t>Sub Kegiatan Pengadaan Sarana dan Prasarana Pendukung Gedung Kantor atau Bangunan Lainnya</t>
  </si>
  <si>
    <t>Sub Kegiatan Penyediaan Jasa Komunikasi, Sumber Daya Air dan Listrik (Kelurahan Basirih)</t>
  </si>
  <si>
    <t>Sub Kegiatan Penyediaan Jasa Komunikasi, Sumber Daya Air dan Listrik (Kelurahan Telaga Biru)</t>
  </si>
  <si>
    <t>Sub Kegiatan Penyediaan Jasa Komunikasi, Sumber Daya Air dan Listrik (Kelurahan Teluk Tiram)</t>
  </si>
  <si>
    <t>Sub Kegiatan Penyediaan Jasa Komunikasi, Sumber Daya Air dan Listrik (Kelurahan Pelambuan)</t>
  </si>
  <si>
    <t>Sub Kegiatan Penyediaan Jasa Komunikasi, Sumber Daya Air dan Listrik (Kelurahan Telawang)</t>
  </si>
  <si>
    <t>Sub Kegiatan Penyediaan Jasa Komunikasi, Sumber Daya Air dan Listrik (Kelurahan Belitung Utara)</t>
  </si>
  <si>
    <t>Sub Kegiatan Penyediaan Jasa Komunikasi, Sumber Daya Air dan Listrik (Kelurahan Belitung Selatan)</t>
  </si>
  <si>
    <t>Sub Kegiatan Penyediaan Jasa Komunikasi, Sumber Daya Air dan Listrik (Kelurahan Kuin Selatan)</t>
  </si>
  <si>
    <t>Sub Kegiatan Penyediaan Jasa Komunikasi, Sumber Daya Air dan Listrik (Kelurahan Kuin Cerucuk)</t>
  </si>
  <si>
    <t>Sub Kegiatan Penyediaan Jasa Pelayanan Umum Kantor (Kelurahan Basirih)</t>
  </si>
  <si>
    <t>Sub Kegiatan Penyediaan Jasa Pelayanan Umum Kantor (Kelurahan Telaga Biru)</t>
  </si>
  <si>
    <t>Sub Kegiatan Penyediaan Jasa Pelayanan Umum Kantor (Kelurahan Teluk Tiram)</t>
  </si>
  <si>
    <t>Sub Kegiatan Penyediaan Jasa Pelayanan Umum Kantor (Kelurahan Pelambuan)</t>
  </si>
  <si>
    <t>Sub Kegiatan Penyediaan Jasa Pelayanan Umum Kantor (Kelurahan Telawang)</t>
  </si>
  <si>
    <t>Sub Kegiatan Penyediaan Jasa Pelayanan Umum Kantor (Kelurahan Belitung Utara)</t>
  </si>
  <si>
    <t>Sub Kegiatan Penyediaan Jasa Pelayanan Umum Kantor (Kelurahan Belitung Selatan)</t>
  </si>
  <si>
    <t>Sub Kegiatan Penyediaan Jasa Pelayanan Umum Kantor (Kelurahan Kuin Selatan)</t>
  </si>
  <si>
    <t>Sub Kegiatan Penyediaan Jasa Pelayanan Umum Kantor (Kelurahan Kuin Cerucuk)</t>
  </si>
  <si>
    <t>Sub Kegiatan Penyediaan Jasa Pemeliharaan, Biaya Pemeliharaan dan Pajak Kendaraan Perorangan Dinas Operasional atau Lapangan</t>
  </si>
  <si>
    <t>Sub Kegiatan Penyediaan Jasa Pemeliharaan, Biaya Pemeliharaan dan Pajak Kendaraan Perorangan Dinas Operasional atau Lapangan (Kelurahan Basirih)</t>
  </si>
  <si>
    <t>Sub Kegiatan Penyediaan Jasa Pemeliharaan, Biaya Pemeliharaan dan Pajak Kendaraan Perorangan Dinas Operasional atau Lapangan (Kelurahan Telaga Biru)</t>
  </si>
  <si>
    <t>Sub Kegiatan Penyediaan Jasa Pemeliharaan, Biaya Pemeliharaan dan Pajak Kendaraan Perorangan Dinas Operasional atau Lapangan (Kelurahan Teluk Tiram)</t>
  </si>
  <si>
    <t>Sub Kegiatan Penyediaan Jasa Pemeliharaan, Biaya Pemeliharaan dan Pajak Kendaraan Perorangan Dinas Operasional atau Lapangan (Kelurahan Pelambuan)</t>
  </si>
  <si>
    <t>Sub Kegiatan Penyediaan Jasa Pemeliharaan, Biaya Pemeliharaan dan Pajak Kendaraan Perorangan Dinas Operasional atau Lapangan (Kelurahan Telawang)</t>
  </si>
  <si>
    <t>Sub Kegiatan Penyediaan Jasa Pemeliharaan, Biaya Pemeliharaan dan Pajak Kendaraan Perorangan Dinas Operasional atau Lapangan (Kelurahan Belitung Utara)</t>
  </si>
  <si>
    <t>Sub Kegiatan Penyediaan Jasa Pemeliharaan, Biaya Pemeliharaan dan Pajak Kendaraan Perorangan Dinas Operasional atau Lapangan (Kelurahan Belitung Selatan)</t>
  </si>
  <si>
    <t>Sub Kegiatan Penyediaan Jasa Pemeliharaan, Biaya Pemeliharaan dan Pajak Kendaraan Perorangan Dinas Operasional atau Lapangan (Kelurahan Kuin Selatan)</t>
  </si>
  <si>
    <t>Sub Kegiatan Penyediaan Jasa Pemeliharaan, Biaya Pemeliharaan dan Pajak Kendaraan Perorangan Dinas Operasional atau Lapangan (Kelurahan Kuin Cerucuk)</t>
  </si>
  <si>
    <t>Sub Kegiatan Pemeliharaan Peralatan dan Mesin Lainnya (Kelurahan Basirih)</t>
  </si>
  <si>
    <t>Sub Kegiatan Pemeliharaan Peralatan dan Mesin Lainnya (Kelurahan Telaga Biru)</t>
  </si>
  <si>
    <t>Sub Kegiatan Pemeliharaan Peralatan dan Mesin Lainnya (Kelurahan Teluk Tiram)</t>
  </si>
  <si>
    <t>Sub Kegiatan Pemeliharaan Peralatan dan Mesin Lainnya (Kelurahan Pelambuan)</t>
  </si>
  <si>
    <t>Sub Kegiatan Pemeliharaan Peralatan dan Mesin Lainnya (Kelurahan Telawang)</t>
  </si>
  <si>
    <t>Sub Kegiatan Pemeliharaan Peralatan dan Mesin Lainnya (Kelurahan Belitung Utara)</t>
  </si>
  <si>
    <t>Sub Kegiatan Pemeliharaan Peralatan dan Mesin Lainnya (Kelurahan Belitung Selatan)</t>
  </si>
  <si>
    <t>Sub Kegiatan Pemeliharaan Peralatan dan Mesin Lainnya (Kelurahan Kuin Selatan)</t>
  </si>
  <si>
    <t>Sub Kegiatan Pemeliharaan Peralatan dan Mesin Lainnya (Kelurahan Kuin Cerucuk)</t>
  </si>
  <si>
    <t>Sub Kegiatan Pemeliharaan/ Rehabilitasi Gedung Kantor dan Bangunan Lainnya</t>
  </si>
  <si>
    <t>Sub Kegiatan Pemeliharaan/ Rehabilitasi Sarana dan Prasarana Gedung Kantor atau Bangunan Lainnya</t>
  </si>
  <si>
    <t>Sub Kegiatan Pemeliharaan/ Rehabilitasi Sarana dan Prasarana Pendukung Gedung Kantor atau Bangunan Lainnya</t>
  </si>
  <si>
    <t>Sub Kegiatan Koordinasi/Sinergi Perencanaan dan Pelaksanaan Kegiatan Pemerintahan Dengan Perangkat Daerah dan Instansi Vertikal Terkait</t>
  </si>
  <si>
    <t>Sub Kegiatan Fasilitasi Percepatan Pencapaian Standar Pelayanan Minimal di Wilayah Kecamatan</t>
  </si>
  <si>
    <t>Sub Kegiatan Koordinasi/Sinergi dengan Perangkat Daerah dan/atau Instansi Vertikal yang terkait dalam Pemeliharaan Sarana dan Prasarana Pelayanan Umum</t>
  </si>
  <si>
    <t xml:space="preserve">Sub Kegiatan Pelaksanaan Urusan Pemerintahan yang Terkait Dengan Pelayanan Perizinan non usaha </t>
  </si>
  <si>
    <t>Sub Kegiatan Pelaksanaan Urusan Pemerintahan yang Terkait dengan nonperizinan</t>
  </si>
  <si>
    <t>Sub Kegiatan Peningkatan partisipasi masyarakat dalam forum musyawarah perencanaan pembangunan di kelurahan (Kelurahan Basirih)</t>
  </si>
  <si>
    <t>Sub Kegiatan Peningkatan partisipasi masyarakat dalam forum musyawarah perencanaan pembangunan di kelurahan (Kelurahan Telaga Biru)</t>
  </si>
  <si>
    <t>Sub Kegiatan Peningkatan partisipasi masyarakat dalam forum musyawarah perencanaan pembangunan di kelurahan (Kelurahan Teluk Tiram)</t>
  </si>
  <si>
    <t>Sub Kegiatan Peningkatan partisipasi masyarakat dalam forum musyawarah perencanaan pembangunan di kelurahan (Kelurahan Pelambuan)</t>
  </si>
  <si>
    <t>Sub Kegiatan Peningkatan partisipasi masyarakat dalam forum musyawarah perencanaan pembangunan di kelurahan (Kelurahan Telawang)</t>
  </si>
  <si>
    <t>Sub Kegiatan Peningkatan partisipasi masyarakat dalam forum musyawarah perencanaan pembangunan di kelurahan (Kelurahan Belitung Utara)</t>
  </si>
  <si>
    <t>Sub Kegiatan Peningkatan partisipasi masyarakat dalam forum musyawarah perencanaan pembangunan di kelurahan (Kelurahan Belitung Selatan)</t>
  </si>
  <si>
    <t>Sub Kegiatan Peningkatan partisipasi masyarakat dalam forum musyawarah perencanaan pembangunan di kelurahan (Kelurahan Kuin Selatan)</t>
  </si>
  <si>
    <t>Sub Kegiatan Peningkatan partisipasi masyarakat dalam forum musyawarah perencanaan pembangunan di kelurahan (Kelurahan Kuin Cerucuk)</t>
  </si>
  <si>
    <t>Sub Kegiatan Pembangunan Sarana dan Prasarana Kelurahan (Kelurahan Basirih)</t>
  </si>
  <si>
    <t>Sub Kegiatan Pembangunan Sarana dan Prasarana Kelurahan (Kelurahan Telaga Biru)</t>
  </si>
  <si>
    <t>Sub Kegiatan Pembangunan Sarana dan Prasarana Kelurahan (Kelurahan Teluk Tiram)</t>
  </si>
  <si>
    <t>Sub Kegiatan Pembangunan Sarana dan Prasarana Kelurahan (Kelurahan Pelambuan)</t>
  </si>
  <si>
    <t>Sub Kegiatan Pembangunan Sarana dan Prasarana Kelurahan (Kelurahan Telawang)</t>
  </si>
  <si>
    <t>Sub Kegiatan Pembangunan Sarana dan Prasarana Kelurahan (Kelurahan Belitung Utara)</t>
  </si>
  <si>
    <t>Sub Kegiatan Pembangunan Sarana dan Prasarana Kelurahan (Kelurahan Belitung Selatan)</t>
  </si>
  <si>
    <t>Sub Kegiatan Pembangunan Sarana dan Prasarana Kelurahan (Kelurahan Kuin Selatan)</t>
  </si>
  <si>
    <t>Sub Kegiatan Pembangunan Sarana dan Prasarana Kelurahan  (Kelurahan Kuin Cerucuk)</t>
  </si>
  <si>
    <t>Sub Kegiatan Pemberdayaan Masyarakat di Kelurahan  (Kelurahan Telaga Biru)</t>
  </si>
  <si>
    <t>Sub Kegiatan Pemberdayaan Masyarakat di Kelurahan (Kelurahan Teluk Tiram)</t>
  </si>
  <si>
    <t>Sub Kegiatan Pemberdayaan Masyarakat di Kelurahan  (Kelurahan Pelambuan)</t>
  </si>
  <si>
    <t>Sub Kegiatan Pemberdayaan Masyarakat di Kelurahan (Kelurahan Belitung Utara)</t>
  </si>
  <si>
    <t>Sub Kegiatan Pemberdayaan Masyarakat di Kelurahan (Kelurahan Kuin Selatan)</t>
  </si>
  <si>
    <t>Sub Kegiatan Evaluasi Kelurahan (Kelurahan Basirih)</t>
  </si>
  <si>
    <t>Sub Kegiatan Evaluasi Kelurahan (Kelurahan Telaga Biru)</t>
  </si>
  <si>
    <t>Sub Kegiatan Evaluasi Kelurahan (Kelurahan Teluk Tiram)</t>
  </si>
  <si>
    <t>Sub Kegiatan Evaluasi Kelurahan (Kelurahan Pelambuan)</t>
  </si>
  <si>
    <t>Sub Kegiatan Evaluasi Kelurahan (Kelurahan Telawang)</t>
  </si>
  <si>
    <t>Sub Kegiatan Evaluasi Kelurahan (Kelurahan Belitung Utara)</t>
  </si>
  <si>
    <t>Sub Kegiatan Evaluasi Kelurahan (Kelurahan Belitung Selatan)</t>
  </si>
  <si>
    <t>Sub Kegiatan Evaluasi Kelurahan (Kelurahan Kuin Selatan)</t>
  </si>
  <si>
    <t>Sub Kegiatan Evaluasi Kelurahan(Kelurahan Kuin Cerucuk)</t>
  </si>
  <si>
    <t>Sub Kegiatan Penyelenggaraan Lembaga Kemasyarakatan</t>
  </si>
  <si>
    <t>Sub Kegiatan Peningkatan Kapasitas Lembaga Kemasyarakatan</t>
  </si>
  <si>
    <t>Sub Kegiatan Penyediaan Sarana dan Prasarana Lembaga Kemasyarakatan</t>
  </si>
  <si>
    <t>Sub Kegiatan Pencegahan Covid-19 di Tingkat Desa dan Kelurahan (Kelurahan Basirih)</t>
  </si>
  <si>
    <t>Sub Kegiatan Pencegahan Covid-19 di Tingkat Desa dan Kelurahan (Kelurahan Telaga Biru)</t>
  </si>
  <si>
    <t>Sub Kegiatan Pencegahan Covid-19 di Tingkat Desa dan Kelurahan (Kelurahan Teluk Tiram)</t>
  </si>
  <si>
    <t>Sub Kegiatan Pencegahan Covid-19 di Tingkat Desa dan Kelurahan (Kelurahan Pelambuan)</t>
  </si>
  <si>
    <t>Sub Kegiatan Pencegahan Covid-19 di Tingkat Desa dan Kelurahan (Kelurahan Telawang)</t>
  </si>
  <si>
    <t>Sub Kegiatan Pencegahan Covid-19 di Tingkat Desa dan Kelurahan (Kelurahan Belitung Utara)</t>
  </si>
  <si>
    <t>Sub Kegiatan Pencegahan Covid-19 di Tingkat Desa dan Kelurahan (Kelurahan Kuin Cerucuk)</t>
  </si>
  <si>
    <t>Sub Kegiatan Penanganan Covid-19 di Tingkat Desa dan Kelurahan (Kelurahan Basirih)</t>
  </si>
  <si>
    <t>Sub Kegiatan Penanganan Covid-19 di Tingkat Desa dan Kelurahan (Kelurahan Telaga Biru)</t>
  </si>
  <si>
    <t>Sub Kegiatan Penanganan Covid-19 di Tingkat Desa dan Kelurahan (Kelurahan Teluk Tiram)</t>
  </si>
  <si>
    <t>Sub Kegiatan Penanganan Covid-19 di Tingkat Desa dan Kelurahan (Kelurahan Pelambuan)</t>
  </si>
  <si>
    <t>Sub Kegiatan Penanganan Covid-19 di Tingkat Desa dan Kelurahan (Kelurahan Telawang)</t>
  </si>
  <si>
    <t>Sub Kegiatan Penanganan Covid-19 di Tingkat Desa dan Kelurahan (Kelurahan Belitung Utara)</t>
  </si>
  <si>
    <t>Sub Kegiatan Penanganan Covid-19 di Tingkat Desa dan Kelurahan (Kelurahan Kuin Cerucuk)</t>
  </si>
  <si>
    <t>Sub Kegiatan Pembinaan Penanganan Covid-19 di Tingkat Desa dan Kelurahan (Kelurahan Basirih)</t>
  </si>
  <si>
    <t>Sub Kegiatan Pembinaan Penanganan Covid-19 di Tingkat Desa dan Kelurahan (Kelurahan Telaga Biru)</t>
  </si>
  <si>
    <t>Sub Kegiatan Pembinaan Penanganan Covid-19 di Tingkat Desa dan Kelurahan (Kelurahan Pelambuan)</t>
  </si>
  <si>
    <t>Sub Kegiatan Pembinaan Penanganan Covid-19 di Tingkat Desa dan Kelurahan (Kelurahan Telawang)</t>
  </si>
  <si>
    <t>Sub Kegiatan Pembinaan Penanganan Covid-19 di Tingkat Desa dan Kelurahan (Kelurahan Belitung Utara)</t>
  </si>
  <si>
    <t>Sub Kegiatan Pembinaan Penanganan Covid-19 di Tingkat Desa dan Kelurahan (Kelurahan Kuin Cerucuk)</t>
  </si>
  <si>
    <t>Sub Kegiatan Pengadaan Pendukung Pelaksanaan Penanganan Covid-19 di Tingkat Desa dan Kelurahan (Kelurahan Basirih)</t>
  </si>
  <si>
    <t>Sub Kegiatan Pengadaan Pendukung Pelaksanaan Penanganan Covid-19 di Tingkat Desa dan Kelurahan (Kelurahan Telaga Biru)</t>
  </si>
  <si>
    <t>Sub Kegiatan Pengadaan Pendukung Pelaksanaan Penanganan Covid-19 di Tingkat Desa dan Kelurahan (KelurahanTeluk Tiram)</t>
  </si>
  <si>
    <t>Sub Kegiatan Pengadaan Pendukung Pelaksanaan Penanganan Covid-19 di Tingkat Desa dan Kelurahan (Kelurahan Pelambuan)</t>
  </si>
  <si>
    <t>Sub Kegiatan Pengadaan Pendukung Pelaksanaan Penanganan Covid-19 di Tingkat Desa dan Kelurahan (Kelurahan Telawang)</t>
  </si>
  <si>
    <t>Sub Kegiatan Pengadaan Pendukung Pelaksanaan Penanganan Covid-19 di Tingkat Desa dan Kelurahan (Kelurahan Belitung Utara)</t>
  </si>
  <si>
    <t>Sub Kegiatan Pengadaan Pendukung Pelaksanaan Penanganan Covid-19 di Tingkat Desa dan Kelurahan (Kelurahan Kuin Cerucuk)</t>
  </si>
  <si>
    <t>Sub Kegiatan Pembentukan dan Penumbuhan Karakter Keluarga Melalui Peningkatan Kesadaran Masyarakat akan Pentingnya Penghayatan dan Pengamalan Pancasila dalam Semua Aspek Kehidupan Bermasyarakat, Berbangsa, dan Bernegara</t>
  </si>
  <si>
    <t xml:space="preserve">Sub Kegiatan Peningkatan Kesadaran Keluarga dalam Membangun Kerja Sama antar-Keluarga, Warga, dan Kelompok Masyarakat </t>
  </si>
  <si>
    <t xml:space="preserve">Sub Kegiatan Peningkatan Ketahanan Pangan Keluarga </t>
  </si>
  <si>
    <t>Sub Kegiatan Pemberdayaan Masyarakat dalam Peningkatan Penggunaan dan Pemanfaatan Sandang Produksi Dalam Negeri</t>
  </si>
  <si>
    <t>Sub Kegiatan Peningkatan Kesadaran Keluarga dalam Mewujudkan Rumah Sehat dan Layak Huni serta Kesadaran Hukum tentang Kepemilikan Rumah</t>
  </si>
  <si>
    <t>Sub Kegiatan Peningkatan Kesadaran Keluarga dalam Peningkatan Pendidikan dan Keterampilan untuk Mewujudkan Sumber Daya Manusia yang Berkualitas dan Berdaya Saing</t>
  </si>
  <si>
    <t>Sub Kegiatan Penumbuhan Kesadaran Keluarga dalam Peningkatan Derajat Kesehatan Keluarga dan Lingkungan dengan Menerapkan Perilaku Hidup Bersih dan Sehat</t>
  </si>
  <si>
    <t>Sub Kegiatan Penumbuhan Kesadaran Keluarga dalam Peningkatan Taraf Hidup Keluarga Melalui Kehidupan Berkoperasi dan Pengembangan Ekonomi Lainnya</t>
  </si>
  <si>
    <t>Sub Kegiatan Penumbuhan Kesadaran Keluarga dalam Peningkatan Kualitas Kelestarian Lingkungan Hidup</t>
  </si>
  <si>
    <t>Sub Kegiatan Pelatihan Keluarga Tanggap Bencana Rumah Tangga</t>
  </si>
  <si>
    <t>Sub Kegiatan Penumbuhan dan Peningkatan Kesadaran Keluarga dalam Keterlibatan Perencanaan Kehidupan Menuju Keluarga Berkualitas</t>
  </si>
  <si>
    <t>Sub Kegiatan Sinergitas dengan Kepolisian Negara Republik Indonesia, Tentara Nasional Indonesia dan instansi vertikal di wilayah kecamatan</t>
  </si>
  <si>
    <t>Sub Kegiatan Harmonisasi Hubungan Dengan Tokoh Agama dan Tokoh Masyarakat</t>
  </si>
  <si>
    <t>Sub Kegiatan Pelaksanaan Tugas Forum Koordinasi Pimpinan di Kecamatan</t>
  </si>
  <si>
    <t xml:space="preserve">  </t>
  </si>
  <si>
    <t>KECAMATAN BANJARMASIN SELATAN</t>
  </si>
  <si>
    <t>Sub Kegiatan Pemeliharaan/Rehabilitasi Sarana dan Prasarana Pendukung Gedung Kantor atau Bangunan Lainnya</t>
  </si>
  <si>
    <t>Sub Kegiatan Koordinasi/Sinergi Perencanaan dan Pelaksanaan Kegiatan Pemerintahan dengan Perangkat Daerah dan Instansi Vertikal Terkait</t>
  </si>
  <si>
    <t>Sub Kegiatan Koordinasi/Sinergi dengan Perangkat Daerah dan/atau Instansi Vertikal yang Terkait dalam Pemeliharaan Sarana dan Prasarana Pelayanan Umum</t>
  </si>
  <si>
    <t>Sub Kegiatan Pelaksanaan Urusan Pemerintahan yang Terkait dengan Pelayanan Perizinan Non Usaha</t>
  </si>
  <si>
    <t>Sub Kegiatan Fasilitasi Pengembangan Usaha Ekonomi Masyarakat</t>
  </si>
  <si>
    <t>Sub Kegiatan Peningkatan Ketahanan Pangan Keluarga</t>
  </si>
  <si>
    <t xml:space="preserve">Sub Kegiatan Penumbuhan Kesadaran Keluarga dalam Peningkatan Kualitas Kelestarian Lingkungan Hidup	</t>
  </si>
  <si>
    <t>Sub Kegiatan Harmonisasi Hubungan dengan Tokoh Agama dan Tokoh Masyarakat</t>
  </si>
  <si>
    <t>Sub Kegiatan Koordinasi/Sinergi dengan Perangkat Daerah yang Tugas dan Fungsinya di Bidang Penegakan Peraturan Perundang-Undangan dan/atau Kepolisian Negara Republik Indonesia</t>
  </si>
  <si>
    <t>Sub Kegiatan Penyediaan Komponen Instalasi Listrik/Penerangan Bangunan Kantor (Basirih Selatan)</t>
  </si>
  <si>
    <t>Sub Kegiatan Penyediaan Peralatan Rumah Tangga (Basirih Selatan)</t>
  </si>
  <si>
    <t>Sub Kegiatan Penyediaan Bahan Logistik Kantor (Basirih Selatan)</t>
  </si>
  <si>
    <t>Sub Kegiatan Penyediaan Jasa Komunikasi, Sumber Daya Air dan Listrik (Basirih Selatan)</t>
  </si>
  <si>
    <t>Sub Kegiatan Penyediaan Jasa Pelayanan Umum Kantor (Basirih Selatan)</t>
  </si>
  <si>
    <t>Sub Kegiatan Penyediaan Jasa Pemeliharaan, Biaya Pemeliharaan, dan Pajak Kendaraan Perorangan Dinas atau Kendaraan Dinas Jabatan (Basirih Selatan)</t>
  </si>
  <si>
    <t>Sub Kegiatan Penyediaan Jasa Pemeliharaan, Biaya Pemeliharaan, Pajak dan Perizinan Kendaraan Dinas Operasional atau Lapangan (Basirih Selatan)</t>
  </si>
  <si>
    <t>Sub Kegiatan Pemeliharaan Peralatan dan Mesin Lainnya (Basirih Selatan)</t>
  </si>
  <si>
    <t>Sub Kegiatan Peningkatan Partisipasi Masyarakat dalam Forum Musyawarah Perencanaan Pembangunan di Kelurahan (Basirih Selatan)</t>
  </si>
  <si>
    <t>Sub Kegiatan Pembangunan Sarana dan Prasarana Kelurahan (Basirih Selatan)</t>
  </si>
  <si>
    <t>Sub Kegiatan Pemberdayaan Masyarakat di Kelurahan (Basirih Selatan)</t>
  </si>
  <si>
    <t>Sub Kegiatan Evaluasi Kelurahan (Basirih Selatan)</t>
  </si>
  <si>
    <t>Sub Kegiatan Pencegahan Covid-19 di Tingkat Desa dan Kelurahan (Basirih Selatan)</t>
  </si>
  <si>
    <t>Sub Kegiatan Penanganan Covid-19 di Tingkat Desa dan Kelurahan (Basirih Selatan)</t>
  </si>
  <si>
    <t>Sub Kegiatan Pembinaan Penanganan Covid-19 di Tingkat Desa dan Kelurahan (Basirih Selatan)</t>
  </si>
  <si>
    <t>Sub Kegiatan Pengadaan Pendukung Pelaksanaan Penanganan Covid-19 di Tingkat Desa dan Kelurahan (Basirih Selatan)</t>
  </si>
  <si>
    <t>Sub Kegiatan Penyediaan Komponen Instalasi Listrik/Penerangan Bangunan Kantor (Kelayan Barat)</t>
  </si>
  <si>
    <t>Sub Kegiatan Penyediaan Peralatan Rumah Tangga (Kelayan Barat)</t>
  </si>
  <si>
    <t>Sub Kegiatan Penyediaan Bahan Logistik Kantor (Kelayan Barat)</t>
  </si>
  <si>
    <t>Sub Kegiatan Penyediaan Jasa Komunikasi, Sumber Daya Air dan Listrik (Kelayan Barat)</t>
  </si>
  <si>
    <t>Sub Kegiatan Penyediaan Jasa Pelayanan Umum Kantor (Kelayan Barat)</t>
  </si>
  <si>
    <t>Sub Kegiatan Penyediaan Jasa Pemeliharaan, Biaya Pemeliharaan, dan Pajak Kendaraan Perorangan Dinas atau Kendaraan Dinas Jabatan (Kelayan Barat)</t>
  </si>
  <si>
    <t>Sub Kegiatan Penyediaan Jasa Pemeliharaan, Biaya Pemeliharaan, Pajak dan Perizinan Kendaraan Dinas Operasional atau Lapangan (Kelayan Barat)</t>
  </si>
  <si>
    <t>Sub Kegiatan Pemeliharaan Peralatan dan Mesin Lainnya (Kelayan Barat)</t>
  </si>
  <si>
    <t>Sub Kegiatan Peningkatan Partisipasi Masyarakat dalam Forum Musyawarah Perencanaan Pembangunan di Kelurahan (Kelayan Barat)</t>
  </si>
  <si>
    <t>Sub Kegiatan Pembangunan Sarana dan Prasarana Kelurahan (Kelayan Barat)</t>
  </si>
  <si>
    <t>Sub Kegiatan Pemberdayaan Masyarakat di Kelurahan (Kelayan Barat)</t>
  </si>
  <si>
    <t>Sub Kegiatan Evaluasi Kelurahan (Kelayan Barat)</t>
  </si>
  <si>
    <t>Sub Kegiatan Pencegahan Covid-19 di Tingkat Desa dan Kelurahan (Kelayan Barat)</t>
  </si>
  <si>
    <t>Sub Kegiatan Penanganan Covid-19 di Tingkat Desa dan Kelurahan (Kelayan Barat)</t>
  </si>
  <si>
    <t>Sub Kegiatan Pembinaan Penanganan Covid-19 di Tingkat Desa dan Kelurahan (Kelayan Barat)</t>
  </si>
  <si>
    <t>Sub Kegiatan Pengadaan Pendukung Pelaksanaan Penanganan Covid-19 di Tingkat Desa dan Kelurahan (Kelayan Barat)</t>
  </si>
  <si>
    <t>Sub Kegiatan Penyediaan Komponen Instalasi Listrik/Penerangan Bangunan Kantor (Kelayan Dalam)</t>
  </si>
  <si>
    <t>Sub Kegiatan Penyediaan Peralatan Rumah Tangga (Kelayan Dalam)</t>
  </si>
  <si>
    <t>Sub Kegiatan Penyediaan Bahan Logistik Kantor (Kelayan Dalam)</t>
  </si>
  <si>
    <t>Sub Kegiatan Penyediaan Jasa Komunikasi, Sumber Daya Air dan Listrik (Kelayan Dalam)</t>
  </si>
  <si>
    <t>Sub Kegiatan Penyediaan Jasa Pelayanan Umum Kantor (Kelayan Dalam)</t>
  </si>
  <si>
    <t>Sub Kegiatan Penyediaan Jasa Pemeliharaan, Biaya Pemeliharaan, dan Pajak Kendaraan Perorangan Dinas atau Kendaraan Dinas Jabatan (Kelayan Dalam)</t>
  </si>
  <si>
    <t>Sub Kegiatan Penyediaan Jasa Pemeliharaan, Biaya Pemeliharaan, Pajak dan Perizinan Kendaraan Dinas Operasional atau Lapangan (Kelayan Dalam)</t>
  </si>
  <si>
    <t>Sub Kegiatan Pemeliharaan Peralatan dan Mesin Lainnya (Kelayan Dalam)</t>
  </si>
  <si>
    <t>Sub Kegiatan Peningkatan Partisipasi Masyarakat dalam Forum Musyawarah Perencanaan Pembangunan di Kelurahan (Kelayan Dalam)</t>
  </si>
  <si>
    <t>Sub Kegiatan Pembangunan Sarana dan Prasarana Kelurahan (Kelayan Dalam)</t>
  </si>
  <si>
    <t>Sub Kegiatan Pemberdayaan Masyarakat di Kelurahan (Kelayan Dalam)</t>
  </si>
  <si>
    <t>Sub Kegiatan Evaluasi Kelurahan (Kelayan Dalam)</t>
  </si>
  <si>
    <t>Sub Kegiatan Pencegahan Covid-19 di Tingkat Desa dan Kelurahan (Kelayan Dalam)</t>
  </si>
  <si>
    <t>Sub Kegiatan Penanganan Covid-19 di Tingkat Desa dan Kelurahan (Kelayan Dalam)</t>
  </si>
  <si>
    <t>Sub Kegiatan Pembinaan Penanganan Covid-19 di Tingkat Desa dan Kelurahan (Kelayan Dalam)</t>
  </si>
  <si>
    <t>Sub Kegiatan Pengadaan Pendukung Pelaksanaan Penanganan Covid-19 di Tingkat Desa dan Kelurahan (Kelayan Dalam)</t>
  </si>
  <si>
    <t>Sub Kegiatan Penyediaan Komponen Instalasi Listrik/Penerangan Bangunan Kantor (Kelayan Selatan)</t>
  </si>
  <si>
    <t>Sub Kegiatan Penyediaan Peralatan Rumah Tangga (Kelayan Selatan)</t>
  </si>
  <si>
    <t>Sub Kegiatan Penyediaan Bahan Logistik Kantor(Kelayan Selatan)</t>
  </si>
  <si>
    <t>Sub Kegiatan Penyediaan Jasa Komunikasi, Sumber Daya Air dan Listrik (Kelayan Selatan)</t>
  </si>
  <si>
    <t>Sub Kegiatan Penyediaan Jasa Pelayanan Umum Kantor (Kelayan Selatan)</t>
  </si>
  <si>
    <t>Sub Kegiatan Penyediaan Jasa Pemeliharaan, Biaya Pemeliharaan, dan Pajak Kendaraan Perorangan Dinas atau Kendaraan Dinas Jabatan (Kelayan Selatan)</t>
  </si>
  <si>
    <t>Sub Kegiatan Penyediaan Jasa Pemeliharaan, Biaya Pemeliharaan, Pajak dan Perizinan Kendaraan Dinas Operasional atau Lapangan (Kelayan Selatan)</t>
  </si>
  <si>
    <t>Sub Kegiatan Pemeliharaan Peralatan dan Mesin Lainnya (Kelayan Selatan)</t>
  </si>
  <si>
    <t>Sub Kegiatan Peningkatan Partisipasi Masyarakat dalam Forum Musyawarah Perencanaan Pembangunan di Kelurahan (Kelayan Selatan)</t>
  </si>
  <si>
    <t>Sub Kegiatan Pembangunan Sarana dan Prasarana Kelurahan (Kelayan Selatan)</t>
  </si>
  <si>
    <t>Sub Kegiatan Pemberdayaan Masyarakat di Kelurahan (Kelayan Selatan)</t>
  </si>
  <si>
    <t>Sub Kegiatan Evaluasi Kelurahan (Kelayan Selatan)</t>
  </si>
  <si>
    <t>Sub Kegiatan Pencegahan Covid-19 di Tingkat Desa dan Kelurahan (Kelayan Selatan)</t>
  </si>
  <si>
    <t>Sub Kegiatan Penanganan Covid-19 di Tingkat Desa dan Kelurahan (Kelayan Selatan)</t>
  </si>
  <si>
    <t>Sub Kegiatan Pembinaan Penanganan Covid-19 di Tingkat Desa dan Kelurahan (Kelayan Selatan)</t>
  </si>
  <si>
    <t>Sub Kegiatan Pengadaan Pendukung Pelaksanaan Penanganan Covid-19 di Tingkat Desa dan Kelurahan (Kelayan Selatan)</t>
  </si>
  <si>
    <t>Sub Kegiatan Penyediaan Komponen Instalasi Listrik/Penerangan Bangunan Kantor (Kelayan Tengah)</t>
  </si>
  <si>
    <t>Sub Kegiatan Penyediaan Peralatan Rumah Tangga (Kelayan Tengah)</t>
  </si>
  <si>
    <t>Sub Kegiatan Penyediaan Bahan Logistik Kantor (Kelayan Tengah)</t>
  </si>
  <si>
    <t>Sub Kegiatan Penyediaan Jasa Komunikasi, Sumber Daya Air dan Listrik (Kelayan Tengah)</t>
  </si>
  <si>
    <t>Sub Kegiatan Penyediaan Jasa Pelayanan Umum Kantor (Kelayan Tengah)</t>
  </si>
  <si>
    <t>Sub Kegiatan Penyediaan Jasa Pemeliharaan, Biaya Pemeliharaan, dan Pajak Kendaraan Perorangan Dinas atau Kendaraan Dinas Jabatan (Kelayan Tengah)</t>
  </si>
  <si>
    <t>Sub Kegiatan Penyediaan Jasa Pemeliharaan, Biaya Pemeliharaan, Pajak dan Perizinan Kendaraan Dinas Operasional atau Lapangan(Kelayan Tengah)</t>
  </si>
  <si>
    <t>Sub Kegiatan Pemeliharaan Peralatan dan Mesin Lainnya (Kelayan Tengah)</t>
  </si>
  <si>
    <t>Sub Kegiatan Peningkatan Partisipasi Masyarakat dalam Forum Musyawarah Perencanaan Pembangunan di Kelurahan (Kelayan Tengah)</t>
  </si>
  <si>
    <t>Sub Kegiatan Pembangunan Sarana dan Prasarana Kelurahan (Kelayan Tengah)</t>
  </si>
  <si>
    <t>Sub Kegiatan Pemberdayaan Masyarakat di Kelurahan(Kelayan Tengah)</t>
  </si>
  <si>
    <t>Sub Kegiatan Evaluasi Kelurahan (Kelayan Tengah)</t>
  </si>
  <si>
    <t>Sub Kegiatan Pencegahan Covid-19 di Tingkat Desa dan Kelurahan (Kelayan Tengah)</t>
  </si>
  <si>
    <t>Sub Kegiatan Penanganan Covid-19 di Tingkat Desa dan Kelurahan(Kelayan Tengah)</t>
  </si>
  <si>
    <t>Sub Kegiatan Pembinaan Penanganan Covid-19 di Tingkat Desa dan Kelurahan (Kelayan Tengah)</t>
  </si>
  <si>
    <t>Sub Kegiatan Pengadaan Pendukung Pelaksanaan Penanganan Covid-19 di Tingkat Desa dan Kelurahan (Kelayan Tengah)</t>
  </si>
  <si>
    <t>Sub Kegiatan Penyediaan Komponen Instalasi Listrik/Penerangan Bangunan Kantor (Kelayan Timur)</t>
  </si>
  <si>
    <t>Sub Kegiatan Penyediaan Peralatan Rumah Tangga (Kelayan Timur)</t>
  </si>
  <si>
    <t>Sub Kegiatan Penyediaan Bahan Logistik Kantor (Kelayan Timur)</t>
  </si>
  <si>
    <t>Sub Kegiatan Penyediaan Jasa Komunikasi, Sumber Daya Air dan Listrik (Kelayan Timur)</t>
  </si>
  <si>
    <t>Sub Kegiatan Penyediaan Jasa Pelayanan Umum Kantor (Kelayan Timur)</t>
  </si>
  <si>
    <t>Sub Kegiatan Penyediaan Jasa Pemeliharaan, Biaya Pemeliharaan, dan Pajak Kendaraan Perorangan Dinas atau Kendaraan Dinas Jabatan (Kelayan Timur)</t>
  </si>
  <si>
    <t>Sub Kegiatan Penyediaan Jasa Pemeliharaan, Biaya Pemeliharaan, Pajak dan Perizinan Kendaraan Dinas Operasional atau Lapangan (Kelayan Timur)</t>
  </si>
  <si>
    <t>Sub Kegiatan Pemeliharaan Peralatan dan Mesin Lainnya (Kelayan Timur)</t>
  </si>
  <si>
    <t>Sub Kegiatan Peningkatan Partisipasi Masyarakat dalam Forum Musyawarah Perencanaan Pembangunan di Kelurahan (Kelayan Timur)</t>
  </si>
  <si>
    <t>Sub Kegiatan Pembangunan Sarana dan Prasarana Kelurahan (Kelayan Timur)</t>
  </si>
  <si>
    <t>Sub Kegiatan Pemberdayaan Masyarakat di Kelurahan (Kelayan Timur)</t>
  </si>
  <si>
    <t>Sub Kegiatan Evaluasi Kelurahan (Kelayan Timur)</t>
  </si>
  <si>
    <t>Sub Kegiatan Pencegahan Covid-19 di Tingkat Desa dan Kelurahan (Kelayan Timur)</t>
  </si>
  <si>
    <t>Sub Kegiatan Penanganan Covid-19 di Tingkat Desa dan Kelurahan (Kelayan Timur)</t>
  </si>
  <si>
    <t>Sub Kegiatan Pembinaan Penanganan Covid-19 di Tingkat Desa dan Kelurahan (Kelayan Timur)</t>
  </si>
  <si>
    <t>Sub Kegiatan Pengadaan Pendukung Pelaksanaan Penanganan Covid-19 di Tingkat Desa dan Kelurahan (Kelayan Timur)</t>
  </si>
  <si>
    <t>Sub Kegiatan Penyediaan Komponen Instalasi Listrik/Penerangan Bangunan Kantor (Mantuil)</t>
  </si>
  <si>
    <t>Sub Kegiatan Penyediaan Peralatan Rumah Tangga (Mantuil)</t>
  </si>
  <si>
    <t>Sub Kegiatan Penyediaan Bahan Logistik Kantor (Mantuil)</t>
  </si>
  <si>
    <t>Sub Kegiatan Penyediaan Jasa Komunikasi, Sumber Daya Air dan Listrik (Mantuil)</t>
  </si>
  <si>
    <t>Sub Kegiatan Penyediaan Jasa Pelayanan Umum Kantor (Mantuil)</t>
  </si>
  <si>
    <t>Sub Kegiatan Penyediaan Jasa Pemeliharaan, Biaya Pemeliharaan, dan Pajak Kendaraan Perorangan Dinas atau Kendaraan Dinas Jabatan (Mantuil)</t>
  </si>
  <si>
    <t>Sub Kegiatan Penyediaan Jasa Pemeliharaan, Biaya Pemeliharaan, Pajak dan Perizinan Kendaraan Dinas Operasional atau Lapangan (Mantuil)</t>
  </si>
  <si>
    <t>Sub Kegiatan Pemeliharaan Peralatan dan Mesin Lainnya (Mantuil)</t>
  </si>
  <si>
    <t>Sub Kegiatan Peningkatan Partisipasi Masyarakat dalam Forum Musyawarah Perencanaan Pembangunan di Kelurahan (Mantuil)</t>
  </si>
  <si>
    <t>Sub Kegiatan Pembangunan Sarana dan Prasarana Kelurahan (Mantuil)</t>
  </si>
  <si>
    <t>Sub Kegiatan Pemberdayaan Masyarakat di Kelurahan (Mantuil)</t>
  </si>
  <si>
    <t>Sub Kegiatan Evaluasi Kelurahan (Mantuil)</t>
  </si>
  <si>
    <t>Sub Kegiatan Pencegahan Covid-19 di Tingkat Desa dan Kelurahan (Mantuil)</t>
  </si>
  <si>
    <t>Sub Kegiatan Penanganan Covid-19 di Tingkat Desa dan Kelurahan (Mantuil)</t>
  </si>
  <si>
    <t>Sub Kegiatan Pembinaan Penanganan Covid-19 di Tingkat Desa dan Kelurahan (Mantuil)</t>
  </si>
  <si>
    <t>Sub Kegiatan Pengadaan Pendukung Pelaksanaan Penanganan Covid-19 di Tingkat Desa dan Kelurahan (Mantuil)</t>
  </si>
  <si>
    <t>Sub Kegiatan Penyediaan Komponen Instalasi Listrik/Penerangan Bangunan Kantor (Murung Raya)</t>
  </si>
  <si>
    <t>Sub Kegiatan Penyediaan Peralatan Rumah Tangga (Murung Raya)</t>
  </si>
  <si>
    <t>Sub Kegiatan Penyediaan Bahan Logistik Kantor (Murung Raya)</t>
  </si>
  <si>
    <t>Sub Kegiatan Penyediaan Jasa Komunikasi, Sumber Daya Air dan Listrik (Murung Raya)</t>
  </si>
  <si>
    <t>Sub Kegiatan Penyediaan Jasa Pelayanan Umum Kantor (Murung Raya)</t>
  </si>
  <si>
    <t>Sub Kegiatan Penyediaan Jasa Pemeliharaan, Biaya Pemeliharaan, dan Pajak Kendaraan Perorangan Dinas atau Kendaraan Dinas Jabatan (Murung Raya)</t>
  </si>
  <si>
    <t>Sub Kegiatan Penyediaan Jasa Pemeliharaan, Biaya Pemeliharaan, Pajak dan Perizinan Kendaraan Dinas Operasional atau Lapangan (Murung Raya)</t>
  </si>
  <si>
    <t>Sub Kegiatan Pemeliharaan Peralatan dan Mesin Lainnya (Murung Raya)</t>
  </si>
  <si>
    <t>Sub Kegiatan Peningkatan Partisipasi Masyarakat dalam Forum Musyawarah Perencanaan Pembangunan di Kelurahan (Murung Raya)</t>
  </si>
  <si>
    <t>Sub Kegiatan Pembangunan Sarana dan Prasarana Kelurahan (Murung Raya)</t>
  </si>
  <si>
    <t>Sub Kegiatan Pemberdayaan Masyarakat di Kelurahan (Murung Raya)</t>
  </si>
  <si>
    <t>Sub Kegiatan Evaluasi Kelurahan (Murung Raya)</t>
  </si>
  <si>
    <t>Sub Kegiatan Pencegahan Covid-19 di Tingkat Desa dan Kelurahan (Murung Raya)</t>
  </si>
  <si>
    <t>Sub Kegiatan Penanganan Covid-19 di Tingkat Desa dan Kelurahan (Murung Raya)</t>
  </si>
  <si>
    <t>Sub Kegiatan Pembinaan Penanganan Covid-19 di Tingkat Desa dan Kelurahan (Murung Raya)</t>
  </si>
  <si>
    <t>Sub Kegiatan Pengadaan Pendukung Pelaksanaan Penanganan Covid-19 di Tingkat Desa dan Kelurahan (Murung Raya)</t>
  </si>
  <si>
    <t>Sub Kegiatan Penyediaan Komponen Instalasi Listrik/Penerangan Bangunan Kantor (Pekauman)</t>
  </si>
  <si>
    <t>Sub Kegiatan Penyediaan Peralatan Rumah Tangga (Pekauman)</t>
  </si>
  <si>
    <t>Sub Kegiatan Penyediaan Bahan Logistik Kantor (Pekauman)</t>
  </si>
  <si>
    <t>Sub Kegiatan Penyediaan Jasa Komunikasi, Sumber Daya Air dan Listrik (Pekauman)</t>
  </si>
  <si>
    <t>Sub Kegiatan Penyediaan Jasa Pelayanan Umum Kantor (Pekauman)</t>
  </si>
  <si>
    <t>Sub Kegiatan Penyediaan Jasa Pemeliharaan, Biaya Pemeliharaan, dan Pajak Kendaraan Perorangan Dinas atau Kendaraan Dinas Jabatan (Pekauman)</t>
  </si>
  <si>
    <t>Sub Kegiatan Penyediaan Jasa Pemeliharaan, Biaya Pemeliharaan, Pajak dan Perizinan Kendaraan Dinas Operasional atau Lapangan (Pekauman)</t>
  </si>
  <si>
    <t>Sub Kegiatan Pemeliharaan Peralatan dan Mesin Lainnya (Pekauman)</t>
  </si>
  <si>
    <t>Sub Kegiatan Peningkatan Partisipasi Masyarakat dalam Forum Musyawarah Perencanaan Pembangunan di Kelurahan (Pekauman)</t>
  </si>
  <si>
    <t>Sub Kegiatan Pembangunan Sarana dan Prasarana Kelurahan (Pekauman)</t>
  </si>
  <si>
    <t>Sub Kegiatan Pemberdayaan Masyarakat di Kelurahan (Pekauman)</t>
  </si>
  <si>
    <t>Sub Kegiatan Evaluasi Kelurahan (Pekauman)</t>
  </si>
  <si>
    <t>Sub Kegiatan Pencegahan Covid-19 di Tingkat Desa dan Kelurahan (Pekauman)</t>
  </si>
  <si>
    <t>Sub Kegiatan Penanganan Covid-19 di Tingkat Desa dan Kelurahan (Pekauman)</t>
  </si>
  <si>
    <t>Sub Kegiatan Pembinaan Penanganan Covid-19 di Tingkat Desa dan Kelurahan (Pekauman)</t>
  </si>
  <si>
    <t>Sub Kegiatan Pengadaan Pendukung Pelaksanaan Penanganan Covid-19 di Tingkat Desa dan Kelurahan (Pekauman)</t>
  </si>
  <si>
    <t>Sub Kegiatan Penyediaan Komponen Instalasi Listrik/Penerangan Bangunan Kantor (Pemurus Baru)</t>
  </si>
  <si>
    <t>Sub Kegiatan Penyediaan Peralatan Rumah Tangga (Pemurus Baru)</t>
  </si>
  <si>
    <t>Sub Kegiatan Penyediaan Bahan Logistik Kantor (Pemurus Baru)</t>
  </si>
  <si>
    <t>Sub Kegiatan Penyediaan Jasa Komunikasi, Sumber Daya Air dan Listrik (Pemurus Baru)</t>
  </si>
  <si>
    <t>Sub Kegiatan Penyediaan Jasa Pelayanan Umum Kantor (Pemurus Baru)</t>
  </si>
  <si>
    <t>Sub Kegiatan Penyediaan Jasa Pemeliharaan, Biaya Pemeliharaan, dan Pajak Kendaraan Perorangan Dinas atau Kendaraan Dinas Jabatan (Pemurus Baru)</t>
  </si>
  <si>
    <t>Sub Kegiatan Penyediaan Jasa Pemeliharaan, Biaya Pemeliharaan, Pajak dan Perizinan Kendaraan Dinas Operasional atau Lapangan (Pemurus Baru)</t>
  </si>
  <si>
    <t>Sub Kegiatan Pemeliharaan Peralatan dan Mesin Lainnya (Pemurus Baru)</t>
  </si>
  <si>
    <t>Sub Kegiatan Peningkatan Partisipasi Masyarakat dalam Forum Musyawarah Perencanaan Pembangunan di Kelurahan (Pemurus Baru)</t>
  </si>
  <si>
    <t>Sub Kegiatan Pembangunan Sarana dan Prasarana Kelurahan (Pemurus Baru)</t>
  </si>
  <si>
    <t>Sub Kegiatan Pemberdayaan Masyarakat di Kelurahan (Pemurus Baru)</t>
  </si>
  <si>
    <t>Sub Kegiatan Evaluasi Kelurahan (Pemurus Baru)</t>
  </si>
  <si>
    <t>Sub Kegiatan Pencegahan Covid-19 di Tingkat Desa dan Kelurahan (Pemurus Baru)</t>
  </si>
  <si>
    <t>Sub Kegiatan Penanganan Covid-19 di Tingkat Desa dan Kelurahan (Pemurus Baru)</t>
  </si>
  <si>
    <t>Sub Kegiatan Pembinaan Penanganan Covid-19 di Tingkat Desa dan Kelurahan (Pemurus Baru)</t>
  </si>
  <si>
    <t>Sub Kegiatan Pengadaan Pendukung Pelaksanaan Penanganan Covid-19 di Tingkat Desa dan Kelurahan (Pemurus Baru)</t>
  </si>
  <si>
    <t>Sub Kegiatan Penyediaan Komponen Instalasi Listrik/Penerangan Bangunan Kantor (Pemurus Dalam)</t>
  </si>
  <si>
    <t>Sub Kegiatan Penyediaan Peralatan Rumah Tangga (Pemurus Dalam)</t>
  </si>
  <si>
    <t>Sub Kegiatan Penyediaan Bahan Logistik Kantor (Pemurus Dalam)</t>
  </si>
  <si>
    <t>Sub Kegiatan Penyediaan Jasa Komunikasi, Sumber Daya Air dan Listrik (Pemurus Dalam)</t>
  </si>
  <si>
    <t>Sub Kegiatan Penyediaan Jasa Pelayanan Umum Kantor (Pemurus Dalam)</t>
  </si>
  <si>
    <t>Sub Kegiatan Penyediaan Jasa Pemeliharaan, Biaya Pemeliharaan, dan Pajak Kendaraan Perorangan Dinas atau Kendaraan Dinas Jabatan (Pemurus Dalam)</t>
  </si>
  <si>
    <t>Sub Kegiatan Penyediaan Jasa Pemeliharaan, Biaya Pemeliharaan, Pajak dan Perizinan Kendaraan Dinas Operasional atau Lapangan (Pemurus Dalam)</t>
  </si>
  <si>
    <t>Sub Kegiatan Pemeliharaan Peralatan dan Mesin Lainnya (Pemurus Dalam)</t>
  </si>
  <si>
    <t>Sub Kegiatan Peningkatan Partisipasi Masyarakat dalam Forum Musyawarah Perencanaan Pembangunan di Kelurahan (Pemurus Dalam)</t>
  </si>
  <si>
    <t>Sub Kegiatan Pembangunan Sarana dan Prasarana Kelurahan (Pemurus Dalam)</t>
  </si>
  <si>
    <t>Sub Kegiatan Pemberdayaan Masyarakat di Kelurahan (Pemurus Dalam)</t>
  </si>
  <si>
    <t>Sub Kegiatan Evaluasi Kelurahan (Pemurus Dalam)</t>
  </si>
  <si>
    <t>Sub Kegiatan Pencegahan Covid-19 di Tingkat Desa dan Kelurahan (Pemurus Dalam)</t>
  </si>
  <si>
    <t>Sub Kegiatan Penanganan Covid-19 di Tingkat Desa dan Kelurahan (Pemurus Dalam)</t>
  </si>
  <si>
    <t>Sub Kegiatan Pembinaan Penanganan Covid-19 di Tingkat Desa dan Kelurahan (Pemurus Dalam)</t>
  </si>
  <si>
    <t>Sub Kegiatan Pengadaan Pendukung Pelaksanaan Penanganan Covid-19 di Tingkat Desa dan Kelurahan (Pemurus Dalam)</t>
  </si>
  <si>
    <t>Sub Kegiatan Penyediaan Komponen Instalasi Listrik/Penerangan Bangunan Kantor (Tanjung Pagar)</t>
  </si>
  <si>
    <t>Sub Kegiatan Penyediaan Peralatan Rumah Tangga (Tanjung Pagar)</t>
  </si>
  <si>
    <t>Sub Kegiatan Penyediaan Bahan Logistik Kantor (Tanjung Pagar)</t>
  </si>
  <si>
    <t>Sub Kegiatan Penyediaan Jasa Komunikasi, Sumber Daya Air dan Listrik (Tanjung Pagar)</t>
  </si>
  <si>
    <t>Sub Kegiatan Penyediaan Jasa Pelayanan Umum Kantor (Tanjung Pagar)</t>
  </si>
  <si>
    <t>Sub Kegiatan Penyediaan Jasa Pemeliharaan, Biaya Pemeliharaan, dan Pajak Kendaraan Perorangan Dinas atau Kendaraan Dinas Jabatan (Tanjung Pagar)</t>
  </si>
  <si>
    <t>Sub Kegiatan Penyediaan Jasa Pemeliharaan, Biaya Pemeliharaan, Pajak dan Perizinan Kendaraan Dinas Operasional atau Lapangan (Tanjung Pagar)</t>
  </si>
  <si>
    <t>Sub Kegiatan Pemeliharaan Peralatan dan Mesin Lainnya (Tanjung Pagar)</t>
  </si>
  <si>
    <t>Sub Kegiatan Peningkatan Partisipasi Masyarakat dalam Forum Musyawarah Perencanaan Pembangunan di Kelurahan (Tanjung Pagar)</t>
  </si>
  <si>
    <t>Sub Kegiatan Pembangunan Sarana dan Prasarana Kelurahan (Tanjung Pagar)</t>
  </si>
  <si>
    <t>Sub Kegiatan Pemberdayaan Masyarakat di Kelurahan (Tanjung Pagar)</t>
  </si>
  <si>
    <t>Sub Kegiatan Evaluasi Kelurahan (Tanjung Pagar)</t>
  </si>
  <si>
    <t>Sub Kegiatan Pencegahan Covid-19 di Tingkat Desa dan Kelurahan (Tanjung Pagar)</t>
  </si>
  <si>
    <t>Sub Kegiatan Penanganan Covid-19 di Tingkat Desa dan Kelurahan (Tanjung Pagar)</t>
  </si>
  <si>
    <t>Sub Kegiatan Pembinaan Penanganan Covid-19 di Tingkat Desa dan Kelurahan (Tanjung Pagar)</t>
  </si>
  <si>
    <t>Sub Kegiatan Pengadaan Pendukung Pelaksanaan Penanganan Covid-19 di Tingkat Desa dan Kelurahan (Tanjung Pagar)</t>
  </si>
  <si>
    <t>BADAN PERENCANAAN PEMBANGUNAN DAERAH, PENELITIAN DAN PENGAMBANGAN</t>
  </si>
  <si>
    <t>Koordinasi dan Penyusunan Laporan Keuangan
Bulanan/Triwulanan/Semesteran SKPD</t>
  </si>
  <si>
    <t xml:space="preserve">Peningkatan Sarana dan Prasarana Disiplin Pegawai
</t>
  </si>
  <si>
    <t xml:space="preserve">Penyediaan Komponen Instalasi Listrik/Penerangan
Bangunan Kantor
</t>
  </si>
  <si>
    <t xml:space="preserve">Penyediaan Bahan
 Logistik Kantor
</t>
  </si>
  <si>
    <t xml:space="preserve">Penyediaan Barang Cetakan dan Penggandaan
</t>
  </si>
  <si>
    <t>Fasilitasi Kunjungan
 Tamu</t>
  </si>
  <si>
    <t xml:space="preserve">Penyelenggaraan Rapat Koordinasi dan Konsultasi SKPD
</t>
  </si>
  <si>
    <t xml:space="preserve">Pengadaan Mebel
</t>
  </si>
  <si>
    <t xml:space="preserve">Pengadaan Peralatan dan Mesin Lainnya
</t>
  </si>
  <si>
    <t xml:space="preserve">Penyediaan Jasa Komunikasi, Sumber Daya Air dan Listrik
</t>
  </si>
  <si>
    <t xml:space="preserve">Penyediaan Jasa
 Peralatan dan
 Perlengkapan Kantor
</t>
  </si>
  <si>
    <t xml:space="preserve">Penyediaan Jasa
 Pelayanan Umum Kantor
</t>
  </si>
  <si>
    <t xml:space="preserve">Penyediaan Jasa Pemeliharaan, Biaya Pemeliharaan, dan
Pajak Kendaraan Perorangan Dinas atau Kendaraan Dinas Jabatan
</t>
  </si>
  <si>
    <t xml:space="preserve">Penyediaan Jasa Pemeliharaan, Biaya Pemeliharaan,
Pajak dan Perizinan Kendaraan Dinas Operasional atau Lapangan
</t>
  </si>
  <si>
    <t xml:space="preserve">Pemeliharaan Peralatan dan Mesin Lainnya
</t>
  </si>
  <si>
    <t xml:space="preserve">Analisis Kondisi Daerah, Permasalahan, dan Isu
Strategis Pembangunan Daerah
</t>
  </si>
  <si>
    <t xml:space="preserve">Koordinasi Penelaahan Dokumen Perencanaan Pembangunan Daerah dengan Dokumen Kebijakan Lainnya
</t>
  </si>
  <si>
    <t xml:space="preserve">Koordinasi Pelaksanaan
 Forum SKPD/Lintas SKPD          </t>
  </si>
  <si>
    <t xml:space="preserve">Pelaksanaan Musrenbang
 Kabupaten/Kota
</t>
  </si>
  <si>
    <t xml:space="preserve">Koordinasi Penyusunan dan Penetapan Dokumen Perencanaan Pembangunan Daerah Kabupaten/Kota
</t>
  </si>
  <si>
    <t xml:space="preserve">Pengelolaan Data dalam Sistem Informasi Pemerintahan
Daerah di Bidang Pembangunan Daerah
</t>
  </si>
  <si>
    <t xml:space="preserve">Pembinaan Sistem Informasi Pemerintahan Daerah di Bidang Pembangunan Daerah Pemerintah Kabupaten/Kota
</t>
  </si>
  <si>
    <t xml:space="preserve">Koordinasi Pengendalian Perencanaan dan Pelaksanaan Pembangunan Daerah di Kabupaten/Kota
</t>
  </si>
  <si>
    <t>Monitoring, Evaluasi dan Penyusunan Laporan Berkala Pelaksanaan Pembangunan Daerah</t>
  </si>
  <si>
    <t xml:space="preserve">Koordinasi Penyusunan Dokumen Perencanaan Pembangunan Daerah Bidang Pemerintahan (RPJPD, RPJMD dan RKPD)
</t>
  </si>
  <si>
    <t>Asistensi Penyusunan Dokumen Perencanaan Pembangunan Perangkat Daerah Bidang Pemerintahan</t>
  </si>
  <si>
    <t>Pelaksanaan Monitoring dan Evaluasi Penyusunan Dokumen Perencanaan Pembangunan Perangkat Daerah Bidang Pemerintahan</t>
  </si>
  <si>
    <t xml:space="preserve">Koordinasi Pelaksanaan Sinergitas dan Harmonisasi Perencanaan Pembangunan Daerah Bidang Pemerintahan
</t>
  </si>
  <si>
    <t xml:space="preserve">Koordinasi Penyusunan Dokumen Perencanaan Pembangunan Daerah Bidang Pembangunan Manusia (RPJPD, RPJMD dan RKPD)
</t>
  </si>
  <si>
    <t>Asistensi Penyusunan Dokumen Perencanaan Pembangunan Perangkat Daerah Bidang Pembangunan Manusia</t>
  </si>
  <si>
    <t>Pelaksanaan Monitoring dan Evaluasi Penyusunan Dokumen Perencanaan Pembangunan Perangkat Daerah Bidang Pembangunan Manusia</t>
  </si>
  <si>
    <t>Koordinasi Pelaksanaan Sinergitas dan Harmonisasi Perencanaan Pembangunan Daerah Bidang Pembangunan Manusia</t>
  </si>
  <si>
    <t xml:space="preserve">Koordinasi Penyusunan Dokumen Perencanaan Pembangunan Daerah Bidang Perekonomian (RPJPD, RPJMD dan RKPD)
</t>
  </si>
  <si>
    <t xml:space="preserve">Asistensi Penyusunan Dokumen Perencanaan Pembangunan Perangkat Daerah Bidang Perekonomian
</t>
  </si>
  <si>
    <t xml:space="preserve">Pelaksanaan Monitoring dan Evaluasi Penyusunan Dokumen Perencanaan Pembangunan Perangkat Daerah Bidang Perekonomian
</t>
  </si>
  <si>
    <t>Koordinasi Pelaksanaan Sinergitas dan Harmonisasi Perencanaan Pembangunan Daerah Bidang Perekonomian</t>
  </si>
  <si>
    <t xml:space="preserve">Koordinasi Penyusunan Dokumen Perencanaan Pembangunan Daerah Bidang SDA (RPJPD, RPJMD dan RKPD)
</t>
  </si>
  <si>
    <t xml:space="preserve">Asistensi Penyusunan Dokumen Perencanaan Pembangunan Perangkat Daerah Bidang SDA
</t>
  </si>
  <si>
    <t xml:space="preserve">Pelaksanaan Monitoring dan Evaluasi Penyusunan Dokumen Perencanaan Pembangunan Perangkat Daerah Bidang SDA
</t>
  </si>
  <si>
    <t xml:space="preserve">Koordinasi Pelaksanaan Sinergitas dan Harmonisasi Perencanaan Pembangunan Daerah Bidang SDA
</t>
  </si>
  <si>
    <t xml:space="preserve">Koordinasi Penyusunan Dokumen Perencanaan Pembangunan Daerah Bidang Infrastruktur (RPJPD, RPJMD dan RKPD)
</t>
  </si>
  <si>
    <t>Asistensi Penyusunan Dokumen Perencanaan Pembangunan Perangkat Daerah Bidang Infrastruktur</t>
  </si>
  <si>
    <t>Pelaksanaan Monitoring dan Evaluasi Penyusunan Dokumen Perencanaan Pembangunan Perangkat Daerah Bidang Infrastruktur</t>
  </si>
  <si>
    <t xml:space="preserve">Koordinasi Pelaksanaan Sinergitas dan Harmonisasi Perencanaan Pembangunan Daerah Bidang Infrastruktur
</t>
  </si>
  <si>
    <t xml:space="preserve">Koordinasi Penyusunan Dokumen Perencanaan Pembangunan Daerah Bidang Kewilayahan (RPJPD, RPJMD dan RKPD)
</t>
  </si>
  <si>
    <t>Asistensi  Penyusunan Dokumen Perencanaan Pembangunan Perangkat Daerah Bidang Kewilayahan</t>
  </si>
  <si>
    <t xml:space="preserve">Pelaksanaan Monitoring dan Evaluasi Penyusunan Dokumen PerencanaanPembangunan Perangkat Daerah Bidang Kewilayahan
</t>
  </si>
  <si>
    <t xml:space="preserve">Koordinasi Pelaksanaan Sinergitas dan Harmonisasi Perencanaan Pembangunan Daerah Bidang Kewilayahan
</t>
  </si>
  <si>
    <t xml:space="preserve">Pengelolaan Data Kelitbangan dan Peraturan
</t>
  </si>
  <si>
    <t xml:space="preserve">Penelitian dan Pengembangan Bidang Aspek-Aspek Sosial
</t>
  </si>
  <si>
    <t xml:space="preserve">Penelitian dan Pengembangan Pemberdayaan
Perempuan dan Perlindungan Anak
</t>
  </si>
  <si>
    <t>Penelitian dan Pengembangan Pariwisata</t>
  </si>
  <si>
    <t>Penelitian dan Pengembangan Kesehatan</t>
  </si>
  <si>
    <t xml:space="preserve">Penelitian dan Pengembangan Koperasi, Usaha Kecil dan Menengah
</t>
  </si>
  <si>
    <t xml:space="preserve">Penelitian dan Pengembangan Badan Usaha Milik Daerah
</t>
  </si>
  <si>
    <t>Penelitian dan Pengembangan Pekerjaan Umum</t>
  </si>
  <si>
    <t xml:space="preserve">Penelitian, Pengembangan, dan Perekayasaan di Bidang Teknologi dan Inovasi
</t>
  </si>
  <si>
    <t>Sosialisasi dan Diseminasi
 Hasil-Hasil Kelitbangan</t>
  </si>
  <si>
    <t>RUMAH SAKIT UMUM DAERAH SULTAN SURIANSYAH</t>
  </si>
  <si>
    <t>Penyediaan Peralatan Dan Perlengkapan Kantor</t>
  </si>
  <si>
    <t>Pelayanan Dan Penunjang Blud</t>
  </si>
  <si>
    <t>Pembangunan Rs Beserta Sarana Dan Prasarana Pendukungnya</t>
  </si>
  <si>
    <t>Pengadaan Alat Kesehatan/Penunjang Medik Fasilitas Pelayanan Kesehatan (Alkes)</t>
  </si>
  <si>
    <t>Operasional Pelayanan Rumah Sakit</t>
  </si>
  <si>
    <t>Target Pemko TW III</t>
  </si>
  <si>
    <t>Kegiatan tersebut dinolkan pada penginputan yang terbaru</t>
  </si>
  <si>
    <t xml:space="preserve">Pengelolaan Pendidikan Sekolah Dasar </t>
  </si>
  <si>
    <t>Memperbaiki Rekap Laporan Realisasi Dana Bos</t>
  </si>
  <si>
    <t>Pengelolaan Pendidikan Sekolah Menengah Pertama</t>
  </si>
  <si>
    <t>Pengelolaan Pendidikan PAUD dan Nonformal</t>
  </si>
  <si>
    <t>Pencairan LS belum dapat dilaksanakan pada bulan berjalan</t>
  </si>
  <si>
    <t>Menunggu arahan lebih lanjut dari BPKPAD Kota Banjarmasin terkait ketersediaan anggaran keuangan SKPD</t>
  </si>
  <si>
    <t>Bakesbangpol dan BPKPAD</t>
  </si>
  <si>
    <t>BPKPAD</t>
  </si>
  <si>
    <t>Pekerjaan dilaksanakan pada saat perubahan 2023</t>
  </si>
  <si>
    <t>Sedang proses pelaksanaan paket pekerjaan</t>
  </si>
  <si>
    <t>Akan segera dilaksanakan setelah perubahan anggaran dan uraian kegiatan disetujui</t>
  </si>
  <si>
    <t>Dilaksanakan apabila ada kasus / respon kasus</t>
  </si>
  <si>
    <t>Koordinasi dan Sinkronisasi Pelembagaan Pemenuhan Hak Anak Kewenangan Kabupaten/Kota</t>
  </si>
  <si>
    <t>Masih menunggu hasil evaluasi KLA</t>
  </si>
  <si>
    <t>Akan dicairkan setelah hasil evaluasi</t>
  </si>
  <si>
    <t>Sosialisasi Pendaftaran Penduduk</t>
  </si>
  <si>
    <t>Kesalahan kode rekening, akan dibayarkan di perubahan</t>
  </si>
  <si>
    <t>Penetapan Tarif Retribusi Pengujian Berkala Kendaraan Bermotor</t>
  </si>
  <si>
    <t>Penyediaan Angkutan Umum untuk Jasa Angkutan Orang dan/atau Barang Antar Kota dalam 1 (Satu) Daerah Kabupaten/Kota</t>
  </si>
  <si>
    <t>Proses pencairan TransBanjarmasin</t>
  </si>
  <si>
    <t>Sedang dalam proses SPJ</t>
  </si>
  <si>
    <t>Pemeliharaan Kendaraan Dinas Ess II sesuai dengan kebutuhan</t>
  </si>
  <si>
    <t>Pengawasan menara dan CCTV</t>
  </si>
  <si>
    <t xml:space="preserve">Pengadaan Peralatan dan Mesin Lainnya </t>
  </si>
  <si>
    <t>Pengadaan Sarana dan Prasarana gedung kantor lainnya</t>
  </si>
  <si>
    <t>Dilakukan pergeseran pada RKA Perubahan 2023</t>
  </si>
  <si>
    <t>Pihak penyedia, Bendahara dan Instansi terkait</t>
  </si>
  <si>
    <t>IKM penerima fasilitasi dan fasilitator/pendamping</t>
  </si>
  <si>
    <t>Digeser di perubahan</t>
  </si>
  <si>
    <t>Dilakukan perbaikan dan dilaksanakan di perubahan dengan penyesuaian anggaran</t>
  </si>
  <si>
    <t xml:space="preserve">Pembelian bahan bakar minyak (BBM) dan pelumas menyesuaikan dengan kebutuhan </t>
  </si>
  <si>
    <t>Masih proses penawaran harga dengan Penyedia</t>
  </si>
  <si>
    <t>Cetak Laporan Hasil-Hasil Pembangunan belum bisa dicairkan menunggu APBDP</t>
  </si>
  <si>
    <t>SPJ masih dalam proses</t>
  </si>
  <si>
    <t>- Inspektur
- PPTK Sub Kegiatan Pemeliharaan/rehabilitasi gedung kantor dan bangunan lainnya</t>
  </si>
  <si>
    <t>Masih dalam proses</t>
  </si>
  <si>
    <t>Pengadaan Barang Milik Daerah Penunjang Urusan Pemerintah Daerah</t>
  </si>
  <si>
    <t>Realisasi keuangan rendah karena ada pergeseran dan perubahan anggaran untuk belanja modal</t>
  </si>
  <si>
    <t>Kode Permasalahan:</t>
  </si>
  <si>
    <t>Dinas Ketahanan Pangan,Pertanian dan Perikanan</t>
  </si>
  <si>
    <t>BULAN :</t>
  </si>
  <si>
    <t>LALU</t>
  </si>
  <si>
    <t>TAHUN</t>
  </si>
  <si>
    <t>No.</t>
  </si>
  <si>
    <t>Bag Kesra</t>
  </si>
  <si>
    <t>SatpolPP</t>
  </si>
  <si>
    <t>DLH</t>
  </si>
  <si>
    <t>Bag ProKoPim</t>
  </si>
  <si>
    <t>Disdukcapil</t>
  </si>
  <si>
    <t>Disdagin</t>
  </si>
  <si>
    <t>Diskominfotik</t>
  </si>
  <si>
    <t>Diskopumker</t>
  </si>
  <si>
    <t>DPPKBPM</t>
  </si>
  <si>
    <t>Disbudporapar</t>
  </si>
  <si>
    <t>Bag PBJ</t>
  </si>
  <si>
    <t>Dinkes</t>
  </si>
  <si>
    <t>DP3A</t>
  </si>
  <si>
    <t>Bag Umm</t>
  </si>
  <si>
    <t>Damkar</t>
  </si>
  <si>
    <t>Bappeda</t>
  </si>
  <si>
    <t>Bag Adm Pbg</t>
  </si>
  <si>
    <t>Bag Eko</t>
  </si>
  <si>
    <t>Kec Bjm Utara</t>
  </si>
  <si>
    <t>DPA</t>
  </si>
  <si>
    <t>Setwan</t>
  </si>
  <si>
    <t>Bag Org</t>
  </si>
  <si>
    <t>Dinsos</t>
  </si>
  <si>
    <t>Kec Bjm Selatan</t>
  </si>
  <si>
    <t>Dishub</t>
  </si>
  <si>
    <t>RSUD SS</t>
  </si>
  <si>
    <t>Kec Bjm Timur</t>
  </si>
  <si>
    <t>Bag Pem</t>
  </si>
  <si>
    <t>BKD Diklat</t>
  </si>
  <si>
    <t>Kec Bjm Tengah</t>
  </si>
  <si>
    <t>Bag Kum</t>
  </si>
  <si>
    <t>DPUPR</t>
  </si>
  <si>
    <t>Kec Bjm Barat</t>
  </si>
  <si>
    <t>DPRKP</t>
  </si>
  <si>
    <t>DPMPTSP</t>
  </si>
  <si>
    <t>Disdik</t>
  </si>
  <si>
    <t>BPBD</t>
  </si>
  <si>
    <t>DKP3</t>
  </si>
  <si>
    <t>Banjarmasin,       Oktober 2023</t>
  </si>
  <si>
    <t>Pelaksana / SKPD</t>
  </si>
  <si>
    <t>Realisasi TW III</t>
  </si>
  <si>
    <t>Keuangan (Rp)</t>
  </si>
  <si>
    <t>%Keu</t>
  </si>
  <si>
    <t>%Keg</t>
  </si>
  <si>
    <t>Keterangan</t>
  </si>
  <si>
    <t>APBD (Rp)</t>
  </si>
  <si>
    <t>REKAPITULASI BELANJA DAERAH</t>
  </si>
  <si>
    <t>KOTA BANJARMASIN</t>
  </si>
  <si>
    <t>TRIWULAN KETIGA TAHUN ANGGARAN 2023</t>
  </si>
  <si>
    <t>Drs. DIYANOOR, MA</t>
  </si>
  <si>
    <t>NIP. 19690119 199010 1 001</t>
  </si>
  <si>
    <t>Kepala Bagian Administrasi Pembangunan</t>
  </si>
  <si>
    <t>Sekretariat Daerah Kota Banjarmasin</t>
  </si>
  <si>
    <t>*Data berdasarkan laporan Realisasi Fisik Keuangan SKPD yang disampaikan ke Bagian Administrasi Pembangunan Setdako Banjarmasin.</t>
  </si>
  <si>
    <t>**Data yang dihimpun diluar data belanja pegawai.</t>
  </si>
  <si>
    <t>KONDISI S/D TANGGAL 30 SEPTEMBER 2023</t>
  </si>
  <si>
    <t>Kegiatan Rapat BMD ketiga akan dilaksanakan pada bulan Oktober dan Pencairan akan dilaksanakan bulan November</t>
  </si>
  <si>
    <t>Penyusunan rencana rapat, tempat, dan konsumsi (snack dan makan minum)</t>
  </si>
  <si>
    <t>Subkegiatan tersebut akan dinolkan pada perubahan ke-4</t>
  </si>
  <si>
    <t>Sedang dalam proses pengerjaan</t>
  </si>
  <si>
    <t>LPSE dan Pihak ke3</t>
  </si>
  <si>
    <t>Pemeliharaan/Rehabilitasi Gedung Kantor dan bangunan Lainnya</t>
  </si>
  <si>
    <t xml:space="preserve">Pengadaan Gedung Kantor atau bangunan Lainnya
</t>
  </si>
  <si>
    <t>Proses klik barang di e-katalog</t>
  </si>
  <si>
    <t>Pihak LPSE</t>
  </si>
  <si>
    <t>Menunggu dana turun dari Pusat, setelah itu akan direalisasikan</t>
  </si>
  <si>
    <t>Proses kelengkapan administrasi pembayaran</t>
  </si>
  <si>
    <t>Masih Pelaksanaan dilapangan</t>
  </si>
  <si>
    <t>Masih proses pelaksanaan
Dalam proses kelengkapan administrasi pencairan</t>
  </si>
  <si>
    <t>Dalam proses kelengkapan administrasi pencairan
Menunggu Pengesahan Anggaran</t>
  </si>
  <si>
    <t>Masih pelaksanaan di lapangan</t>
  </si>
  <si>
    <t>Menunggu Pengesahan Anggaran, setelah itu akan direalisasikan</t>
  </si>
  <si>
    <t>Belum Bisa Diinput Kesistem Karena Masih Ada Koreksi Dari Bagian Akuntansi</t>
  </si>
  <si>
    <t>Penilaian kelayakan usul perizinan PAUD dan Pendidikan Nonformal yang diselenggarakan oleh Masyarakat</t>
  </si>
  <si>
    <t>Dalam Proses Pencairan</t>
  </si>
  <si>
    <t xml:space="preserve">Untuk SPJ belum dilakukan pencairan disesuaikan anggaran kas </t>
  </si>
  <si>
    <t>Pengamanan Barang Milik SKPD</t>
  </si>
  <si>
    <t>Rapat sudah dilakukan, tapi terkendala dengan pihak BPN sehingga masih berkoordinasi lagi terkait SK Tim yang dibuat Bidang Perumahan</t>
  </si>
  <si>
    <t>Masih Menunggu konfirmasi dari Bidang Perumahan terkait SK Tim dan Pelaksanaan Kegiatan</t>
  </si>
  <si>
    <t>Rapat disesuikan dengan Keperluan</t>
  </si>
  <si>
    <t>Informasi Pendidikan dan Pelatihan sudah disampaikan namun belum ada mengikuti</t>
  </si>
  <si>
    <t>Belanja alat Listrik disesuaikan dengan keperluan</t>
  </si>
  <si>
    <t>Terdapat sisa Belanja ATK dan Kertas dikarenakan adanya penawaran pada sistem E katalog dan Pembelian Materai  dan Bahan Alat Komputer menyesuaikan Kebutuhan</t>
  </si>
  <si>
    <t>Belanja Cetak dan Penggandaan sesuai dengan Keperluan</t>
  </si>
  <si>
    <t>Belanja Pompa tidak dapat dilaksanakan dikarenakan Harga mengalami kenaikan dari harga pagu</t>
  </si>
  <si>
    <t>Pemeliharaan disesuaikan dengan keperluan</t>
  </si>
  <si>
    <t>Pemeliharan Peralatan dan Mesin Lainnya disesuaikan dengan keperluan apabila ada kerusakan dsb</t>
  </si>
  <si>
    <t>- Belum menemukan penyedia yang menyediakan barang sesuai spesifikasi teknis                                                       - - Rekening belanja tidak sesuai                                                    - Sedang dalam proses di e-katalog, salah satu barang tidak sesuai dengan rekening belanja</t>
  </si>
  <si>
    <t xml:space="preserve">- Sedang dalam proses di e-katalog                                                    - Perubahan rekening belanja ke Belanja Bahan-Bahan Bangunan dan Konstruksi                                      </t>
  </si>
  <si>
    <t>Berakhirnya Program KOTAKU.</t>
  </si>
  <si>
    <t>Akan Dipindahkan Di DPA-SKPD perubahan.</t>
  </si>
  <si>
    <t>Penetapan penataan kawasan cluster yang akan ditata di kota Banjarmasin</t>
  </si>
  <si>
    <t>Untuk tahun ini sosialisasi hanya dilaksanakan 6 kali, 2. Pembatalan kegiatan untuk belanja jasa iklan Meta / IG Ads karena belum ada kejelasan implementasi tata cara swakelola belanja iklan ke Perusahaan Meta langsung tanpa melewati e-catalog</t>
  </si>
  <si>
    <t>Untuk perubahan target output kegiatan dan dana disesuaikan di anggaran perubahan</t>
  </si>
  <si>
    <t>Perencanaan SKPD</t>
  </si>
  <si>
    <t>pekerjaan telah terlaksana,dan terproses e-tendering di SPSE, tetapi pelaksana kegiatan tidak dapat melalakukan realisasi keuangan karena alasan BAKEUDA Kas daerah Kosong</t>
  </si>
  <si>
    <t>Tidak dapat melakukan pembayaran SPP LS pekerjaan fisik konstruksi dan pengawasan segera percepatan pembayaran kepada Pihak Ketiga</t>
  </si>
  <si>
    <t>Tim Keuangan dan BAKEUDA</t>
  </si>
  <si>
    <t>Tidak ada realisasi SPJ GU, GU Pengawasan , GU Konsultan Perorangan karna uang GU dibendahara hanya untuk pembayaran operasional kantor</t>
  </si>
  <si>
    <t>Tidak dapat melakukan pembayaran GU</t>
  </si>
  <si>
    <t xml:space="preserve">Konsultan Individual Monitoring PSU Perumahan, dibatalkan </t>
  </si>
  <si>
    <t>Dibatalkan di APBDP</t>
  </si>
  <si>
    <t xml:space="preserve">penyerapan anggaran tidak sesuai rencana dikarenakan adanya pembatasan pencairan SPJ LS dari badan keuangan </t>
  </si>
  <si>
    <t>Akan terus berkoordinasi dengan badan keuangan terkait pencairan anggran yang terbatas</t>
  </si>
  <si>
    <t>Melengkapi berkas SPJ
realisasi keuangan dilaksanakan di bulan selanjutnya</t>
  </si>
  <si>
    <t>Bidang Politik</t>
  </si>
  <si>
    <t>Pelaksanaan Kebijakan di Bidang Pendaftaran Ormas, Pemberdayaan Ormas, Evaluasi dan Mediasi Sengketa Ormas, Pengawasan Ormas dan Ormas Asing di Daerah</t>
  </si>
  <si>
    <t>Rencana pelaksanaan kegiatan sosialisasi yang tertunda</t>
  </si>
  <si>
    <t>Segera melaksanakan sosialisasi di Bulan Oktober 2023</t>
  </si>
  <si>
    <t>Pelaksanaan Koordinasi di Bidang Pendaftaran Ormas, Pemberdayaan Ormas, Evaluasi dan Mediasi Sengketa Ormas, Pengawasan Ormas dan Ormas Asing di Daerah</t>
  </si>
  <si>
    <t xml:space="preserve">Pelaksanaan Kegiatan sesuai dengan rencana namun serapan keuangan belum sesuai rencana </t>
  </si>
  <si>
    <t>Menyelesaikan pertanggunggungjawaban kegiatan sosialisasi pada bulan September 2023</t>
  </si>
  <si>
    <t>Menyelesaikan pertanggunggungjawaban kegiatan sosialisasi pada bulan Agustus 2023</t>
  </si>
  <si>
    <t>Jadwal kegiatan pada bulan Desember 2023</t>
  </si>
  <si>
    <t>Hibah Polda Kalsel 2023 masih menunggu koordinasi dengan BPKPAD Kota Banjarmasin</t>
  </si>
  <si>
    <t>BPKPAD Kota Banjarmasin</t>
  </si>
  <si>
    <t>LS Paket Perjalanan Dinas Paket Meeting Dalam Kota masih menunggu koordinasi dengan BPKPAD Kota Banjarmasin</t>
  </si>
  <si>
    <t>Belanja modal yang belum dilaksanakan terjadi Kesalahan kode Rekening</t>
  </si>
  <si>
    <t>Pengadaan gedung kantor atau bangunan lainnya</t>
  </si>
  <si>
    <t>Pengadaan sarana dan prasarana pendukung gedung kantor atau banguan lainnya</t>
  </si>
  <si>
    <t>Sesuai permintaan atau kebutuhan</t>
  </si>
  <si>
    <t>Penyediaan Jasa Pemeliharaan, Biaya Pemeliharaan dan Pajak Kendaraan Dinas Operasional atau Lapangan</t>
  </si>
  <si>
    <t>Pemeliharaan Sarana &amp; prasarana Gedung Kantor dan mesin lainnya</t>
  </si>
  <si>
    <t>Peningkatan Kemampuan PSKS Kelembagaan Masyarakat Kewenangan Kabupaten/Kota</t>
  </si>
  <si>
    <t>Belanja Makanan dan Minuman Aktivitas Lapangan : hasil rapat kerja Karang Taruna Provinsi &amp; Kab/Kota merubah kesepakatan terkait bulan pelaksanaan kegiatan</t>
  </si>
  <si>
    <t>Akan dilaksanakan pada bulan Oktober</t>
  </si>
  <si>
    <t>Fasilitasi Pemulangan Warga Negara Migran Korban Tindak Kekerasan dari Titik Debarkasi di Daerah Kabupaten/Kota untuk dipulangkan ke Desa/ke Lurahan Asal</t>
  </si>
  <si>
    <t>Bersifat insidental</t>
  </si>
  <si>
    <t>Kegiatan bisa dilaksanakan bila OT memenuhi kriteria dan syarat pemulangan</t>
  </si>
  <si>
    <t>Sub Bagian Keuangan</t>
  </si>
  <si>
    <t>Belanja Isi Tabung Gas : terjadinya perubahan anggaran dan uraian kegiatan yang diusulkan</t>
  </si>
  <si>
    <t>Belanja Persediaan untuk Dijual/ Diserahkan-Persediaan untuk Dijual/ Diserahkan kepada Masyarakat tidak adanya kegiatan</t>
  </si>
  <si>
    <t>Akan diagendakan</t>
  </si>
  <si>
    <t>Tidak adanya rencana di bulan ini</t>
  </si>
  <si>
    <t>Akan dilaksanakan di bulan selanjutnya</t>
  </si>
  <si>
    <t>Kasus reunifikasi ini sifatnya insidental dan apabila terjadi kasus saja</t>
  </si>
  <si>
    <t>Pemberian bimbingan Fisik, Mental, Spritual dan Sosial</t>
  </si>
  <si>
    <t>Belanja Perjalanan Dinas Dalam Kota: terjadinya perubahan pencairan</t>
  </si>
  <si>
    <t>Dibayarkan di bulan selanjutnya</t>
  </si>
  <si>
    <t>Fasilitas Pembuatan Nomor Induk Kependudukan, Akta Kelahiran, Surat Nikah, dan Kartu Identitas Anak</t>
  </si>
  <si>
    <t>Belum bisa dilaksanakan karena harus mengundang pihak luar</t>
  </si>
  <si>
    <t>Akan membuat jadwal rapat yang melibatkan pihak luar / dinas terkait</t>
  </si>
  <si>
    <t>Pemberian Akses Pelayanan Pendidikan dan Kesehatan Dasar</t>
  </si>
  <si>
    <t>Terjadinya perubahan pencairan</t>
  </si>
  <si>
    <t xml:space="preserve">Dibayarkan bulan selanjutnya </t>
  </si>
  <si>
    <t>Kasus penelusuran keluarga ini sifatnya respom kasus / insidental sesuai dengan keadaan di lapangan</t>
  </si>
  <si>
    <t>Tergantung adanya respon kasus</t>
  </si>
  <si>
    <t>Perlindungan Sosial KBAS Kabupaten/Kota</t>
  </si>
  <si>
    <t>Kegiatan bersifat insidental</t>
  </si>
  <si>
    <t>Kegiatan dilaksanakan jika terjadi bencana alam dan sosial</t>
  </si>
  <si>
    <t>Belanja ATK, Kertasdan Cover  sudah dilaksanakan di Akhir Bulan September</t>
  </si>
  <si>
    <t>SPJ bulan Oktober</t>
  </si>
  <si>
    <t>Belanja Cetak Spanduk di realisasikan akhir September</t>
  </si>
  <si>
    <t>Pengadaan Handycam mengalami perubahan anggaran menjadi Pengadaan Kamera</t>
  </si>
  <si>
    <t>Pengadaan Kamera direalisasikan setelah Anggaran Perubahan disahkan</t>
  </si>
  <si>
    <t>SPJ apabila ada perbaikan/ servis</t>
  </si>
  <si>
    <t>Rapat gelar kasus dan pendampingan kasus sudah dilaksanakan, dalam proses pengSPJan</t>
  </si>
  <si>
    <t>Penguatan Jejaring antar Lembaga Penyedia Layanan Perlindungan Perempuan Kewenangan Kabupaten/Kota</t>
  </si>
  <si>
    <t>Pengembangan Kegiatan Masyarakat untuk Peningkatan Kualitas Keluarga Kewenangan Kabupaten/Kota</t>
  </si>
  <si>
    <t xml:space="preserve">Kegiatan sudah dilaksanakan, belum bisa pencairan SPJ, karena dana tidak tersedia </t>
  </si>
  <si>
    <t>Menunggu informasi pencairan dari BPKPAD</t>
  </si>
  <si>
    <t>Kegiatan Perjalanan Dinas / Kaji Tiru Organisai Wanita sudah dilaksanakan, menunggu kelengkapan berkas SPJ</t>
  </si>
  <si>
    <t>Penyediaan Data Gender dan Anak di Kewenangan Kabupaten/Kota</t>
  </si>
  <si>
    <t>Masih ada kelurahan, kecamatan, dan SKPD atau Instansi yang belum mengirimkan data lengkap untuk isian di buku</t>
  </si>
  <si>
    <t>Terus melakukan koordinasi kepada SKPD/Instansi/Lembaga yang bersangkutan</t>
  </si>
  <si>
    <t>Penyajian dan Pemanfaatan Data Gender dan Anak Dalam Kelembagaan Data di Kewenangan Kabupaten / Kota</t>
  </si>
  <si>
    <t xml:space="preserve">1.  Pelaksanaan Advokasi Kebijakan mengalami perubahan jadwal karena menyesuaikan hasil akhir dari Evaluasi Kota Layak Anak                                                 2. X-Banner sedang dalam proses negosiasi dengan penyedia                            </t>
  </si>
  <si>
    <t>dilaksanakan setelah adanya DPA perubahan</t>
  </si>
  <si>
    <t>Masih dalam proses pengerjaan</t>
  </si>
  <si>
    <t>Pelaksanaan dan Bimbingan dan Penerapan Persyaratan atau Standar pada Usaha Pengolahan dan Pemasaran Skala Mikro dan Kecil</t>
  </si>
  <si>
    <t>SPJ masih dalam proses pencairan</t>
  </si>
  <si>
    <t>Segera dilaksanakan pencairan</t>
  </si>
  <si>
    <t>Pengadaan Cadangan Pangan Pemerintah Kabupaten/Kota</t>
  </si>
  <si>
    <t xml:space="preserve">Masih dalam proses penyelesaian administrasi dan adanya penyesuaian jadwal </t>
  </si>
  <si>
    <t>Mempercepat dalam penyelesaian administrasi dan adanya perubahan anggaran dalam pelaksanaan berikutnya</t>
  </si>
  <si>
    <t>Sertifikasi Keamanan Pangan Segar Asal Tumbuhan Daerah Kabupaten/Kota</t>
  </si>
  <si>
    <t>Pelaksanaan kegiatannya merupakan wewenang dari Provinsi</t>
  </si>
  <si>
    <t>Dialihkan ke kegiatan Lain</t>
  </si>
  <si>
    <t>Kasubag Perencanaan, PPTK, BPKPAD</t>
  </si>
  <si>
    <t>Registrasi Keamanan Pangan Segar Asal Tumbuhan Daerah Kabupaten/Kota</t>
  </si>
  <si>
    <t>Dana Kegiatan Sosialisasi dialihkan ke kegiatan Pengujian Pangan Segar</t>
  </si>
  <si>
    <t>Menunggu Perubahan Anggaran</t>
  </si>
  <si>
    <t>PPTK, Kepala Subbag Keuangan, Kepala Subbag Perencanaan</t>
  </si>
  <si>
    <t>Pelayanan Penyelenggaraan Tempat Pelelangan Ikan (TPI)</t>
  </si>
  <si>
    <t>Belanja Pemeliharaan Bangunan Gedung-Bangunan Gedung Tempat Kerja-Bangunan Peternakan/Perikanan : fisik telah dilaksanakan</t>
  </si>
  <si>
    <t>Pengajuan SPJ</t>
  </si>
  <si>
    <t>Penjaminan Ketersediaan Sarana Pembudidaya Ikan dalam 1 (Satu) Kabupaten/Kota</t>
  </si>
  <si>
    <t>Belanja Bahan-Bahan Kimia : dalam tahap pengajuan barang di E-Purchasing</t>
  </si>
  <si>
    <t>Mencari kesesuaian spesifikasi barang dan konsultasi yang bisa menyediakan dengan pihak Penyedia Barang</t>
  </si>
  <si>
    <t>Penyedia Barang</t>
  </si>
  <si>
    <t>Belanja Bahan-Isi Tabung Gas, Belanja Bahan Bahan Bibit Ternak Bibit Ikan : barang belum tersedia di E-Katalog</t>
  </si>
  <si>
    <t>Belanja Bahan-Bahan Lainnya : dalam tahap pengajuan barang di E-Purchasing</t>
  </si>
  <si>
    <t>Belanja Alat Bahan Untuk Kegiatan Kantor-Perabotan Kantor, Belanja Alat Bahan Untuk Kegiatan Kantor - Alat listrik, Belanja Obat-Obatan-Obat :barang belum tersedia di E-Katalog</t>
  </si>
  <si>
    <t>Mencari kesesuaian spek barang dan konsultasi yang bisa menyediakan dengan pihak Penyedia Barang</t>
  </si>
  <si>
    <t xml:space="preserve">Belanja Natura dan Pakan Pakan : barang sudah dibeli, menunggu kelengkapan berkas untuk mengajukan SPJ </t>
  </si>
  <si>
    <t>Menunggu kelengkapan berkas</t>
  </si>
  <si>
    <t>Penyedia Barang dan Pelaksana Kegiatan</t>
  </si>
  <si>
    <t>Pengawasan Penggunaan Sarana Pendukung Pertanian sesuai dengan Komiditas, Teknologi dan Spesifik Lokasi</t>
  </si>
  <si>
    <t>Diagendakan</t>
  </si>
  <si>
    <t>Menyiapkan administrasi</t>
  </si>
  <si>
    <t>Pendampingan Penggunaan Sarana Pendukung Pertanian</t>
  </si>
  <si>
    <t>Belanja Persedian Untuk Diserahkan Kepada Masyarakat : sudah mulai merealisasikan kegiatan secara bertahap dan kedepannya sudah selesai</t>
  </si>
  <si>
    <t>Tahap membuat SPJ terutama pengadaan Bibit Tananam</t>
  </si>
  <si>
    <t>Peningkatan Kualitas (SDG) Hewan/ Tanaman</t>
  </si>
  <si>
    <t>Proses SPJ</t>
  </si>
  <si>
    <t>Pengelolaan Lahan Pangan Berkelanjutan, Kawasan Pertanian Pangan Berkelanjutan dan Lahan Cadangan Pertanian pangan Berkelanjutan.</t>
  </si>
  <si>
    <t>Belanja Suku Cadang - Suku Cadang Alat Pertanian tidak ada pembelian, dana sedikit</t>
  </si>
  <si>
    <t>Belanja Alat/Bahan untuk Kegiatan Kantor - Alat/Bahan untuk Kegiatan Kantor Lainnya belum ada pengadaan alat karena kegiatan belum dapat dilaksanakan</t>
  </si>
  <si>
    <t>Belanja Modal Tanah Pertanian tidak bisa dilaksanakan, karena kondisi lahan sangat kekeringan</t>
  </si>
  <si>
    <t>Kegiatan tetap dilaksanakan apabila kondisi lahan secara teknis dapat dikerjakan</t>
  </si>
  <si>
    <t>Pembangunan, Rehabilitasi dan Pemeliharaan Rumah Potong Hewan</t>
  </si>
  <si>
    <t>Belanja Bahan-Bahan Bangunan dan Konstruksi, Belanja Bahan-Bahan Kimia : proses di E-Katalog</t>
  </si>
  <si>
    <t>Penginputan barang yang akan dibeli di e-katalog</t>
  </si>
  <si>
    <t>Penyedia</t>
  </si>
  <si>
    <t>Belanja Bahan-Bahan Bakar dan Pelumas sudah proses SPJ menunggu pencairan</t>
  </si>
  <si>
    <t>Bendahara input di aplikasi dan ke bank melakukan proses pencairan</t>
  </si>
  <si>
    <t>Bendahara</t>
  </si>
  <si>
    <t>Belanja Alat/Bahan untuk Kegiatan Kantor-Perabot Kantor sudah diproses oleh penyedia tinggal menunggu link e-katalog</t>
  </si>
  <si>
    <t>Belanja Alat/Bahan untuk Kegiatan Kantor-Alat Listrik sudah diproses sampai dengan Pejabat Pengadaan di Dinas</t>
  </si>
  <si>
    <t>Proses oleh pejabat pengadaan dinas</t>
  </si>
  <si>
    <t>Pejabat Pengadaan Dinas</t>
  </si>
  <si>
    <t>Belanja Alat/Bahan untuk Kegiatan Kantor-Untuk Kegiatan Kantor Lainya : proses di E-Katalog</t>
  </si>
  <si>
    <t>Belanja Pemeliharaan Bangunan Gedung-Bangunan Gedung Tempat Kerja-Bangunan Peternakan/Perikanan masih proses pemilihan/penunjukan penyedia oleh LPSE</t>
  </si>
  <si>
    <t>Koordinasi dengan pihak LPSE terkait penunjukan penyedia</t>
  </si>
  <si>
    <t>LPSE dan Penyedia</t>
  </si>
  <si>
    <t>Belanja Modal Pompa dilaksanakan di perubahan</t>
  </si>
  <si>
    <t>Pelaksanaan di perubahan</t>
  </si>
  <si>
    <t>Belanja Modal Alat Bantu Lainya masih dalam proses survey harga barang</t>
  </si>
  <si>
    <t>Menghubungi penyedia untuk memasukkan di e-katalog</t>
  </si>
  <si>
    <t>Belanja Modal Alat Kantor Lainnya masih dalam proses survey harga barang</t>
  </si>
  <si>
    <t>Belanja Modal Bangunan Gedung Pemotong Hewan dalam proses tender</t>
  </si>
  <si>
    <t>Menunggu hasil tender kemudian segera mungkin memulai pekerjaan</t>
  </si>
  <si>
    <t>Belanja Modal Jalan Khusus masih proses pemilihan / penunjukan penyedia oleh LPSE</t>
  </si>
  <si>
    <t>Pengendalian Organisme Pengganggu Tumbuhan (OPT) Tanaman Pangan, Hortikultura dan Perkebunan</t>
  </si>
  <si>
    <t>Belanja Bahan-Bahan Kimia diagendakan</t>
  </si>
  <si>
    <t>Survey pasar</t>
  </si>
  <si>
    <t>Peningkatan Kapasitas Kelembagaan Penyuluh Pertanian di Kecamatan dan Desa</t>
  </si>
  <si>
    <t>Masih dalam proses pencairan</t>
  </si>
  <si>
    <t>Penyediaan dan Pemanfataan Sarana dan Prasarana Penyuluh Pertanian</t>
  </si>
  <si>
    <t>Belanja Jasa Tenaga Penanganan Prasarana dan Sarana Umum : SPJ dalam tahap penyelesaian</t>
  </si>
  <si>
    <t>Menunggu Laporan Bulanan Penyuluh Swadaya</t>
  </si>
  <si>
    <t>Belanja Perjalanan Dinas Biasa : SPJ dalam tahap penyelesaian</t>
  </si>
  <si>
    <t>Menunggu Laporan Perjadin dan SPPD</t>
  </si>
  <si>
    <t>Belanja Pakaian Adat Daerah, Belanja Pakaian Batik Tradisional Kegiatan belanja sudah terlaksana, pencairan SPJ di bulan Oktober 2023</t>
  </si>
  <si>
    <t>Pendidikan dan Pelatihan Pegawai berdasarkan Tugas dan Fungsi</t>
  </si>
  <si>
    <t>Belanja Bimbingan Teknis : kegiatan akan disesuaikan di anggaran perubahan</t>
  </si>
  <si>
    <t>Akan dilaksanakan penyesuaian anggaran di perubahan</t>
  </si>
  <si>
    <t>Belanja Alat/ Bahan untuk Kegiatan Kantor- Bahan Komputer : kegiatan akan disesuaikan di anggaran perubahan</t>
  </si>
  <si>
    <t>Akan dilaksanakan penyesuaian anggaran diperubahan</t>
  </si>
  <si>
    <t xml:space="preserve"> Penyediaan Jasa Surat Menyurat</t>
  </si>
  <si>
    <t>Dokumen kependudukan yang di ajukan untuk realisasi pencairan berdasarkan permohonan dari warga sehingga realisasi anggaran tidak sesuai seperti target yang di tentukan</t>
  </si>
  <si>
    <t>Kurang adanya kunjungan tamu dari luar daerah mengakibatkan deviasi pada anggaran</t>
  </si>
  <si>
    <t>SPJ akan dikerjakan setelah ada kegiatan jamuan tamu</t>
  </si>
  <si>
    <t>Pemeliharaan dilaksanakan berdasarkan kebutuhan riil</t>
  </si>
  <si>
    <t>Pelayanan Secara Aktif Pendaftaran Peristiwa Kependudukan dan Pencatatan Peristiwa Penting Terkait Pendaftaran Penduduk</t>
  </si>
  <si>
    <t>Pelayanan kampung KB yang tahun sebelumnya dilaksanakan di bulan Juni, di tahun 2023 diundur ke bulan Agustus</t>
  </si>
  <si>
    <t>Berkas pencairan untuk pelayanan Kampung KB segera dilengkapi</t>
  </si>
  <si>
    <t>Berkas pencairan SPJ untuk pelayanan PAKASAM masih belum lengkap</t>
  </si>
  <si>
    <t>Berkas pencairan untuk pelayanan PAKASAM segera dilengkapi</t>
  </si>
  <si>
    <t>Berkas SPJ X-Banner belum lengkap</t>
  </si>
  <si>
    <t>Dalam proses melengkapi SPJ pencairan</t>
  </si>
  <si>
    <t>Pelayanan keliling terus dilaksanakan</t>
  </si>
  <si>
    <t>Akan segera menyiapkan berkas kelengkapan SPJ setiap selesai melaksanakan pelayanan</t>
  </si>
  <si>
    <t>Sosialisasi terkait Pencatatan Sipil</t>
  </si>
  <si>
    <t>Pelaksanaan kegiatan Sosialisasi terkait Pencatatan Sipil sudah mulai berjalan tetapi secara bertahap karena bersamaan dengan kegiatan lain</t>
  </si>
  <si>
    <t>Kerja Sama Pemanfaatan Data Kependudukan</t>
  </si>
  <si>
    <t>Launching dan Sosialisasi Inovasi PARAK ACIL ONLINE : pagu anggaran tidak terserap 100%</t>
  </si>
  <si>
    <t>Merupakan efisiensi anggaran</t>
  </si>
  <si>
    <t>Rapat Persiapan Pemanfaatan Data Kependudukan belum terlaksana</t>
  </si>
  <si>
    <t>Akan dilakukan pengurangan volume rapat, dari 6x menjadi 2x pada APBD-P TA 2023</t>
  </si>
  <si>
    <t>Rapat Teknis Pemanfaatan Data Kependudukan terlaksana 1 kali</t>
  </si>
  <si>
    <t>Akan dilakukan rapat setelah jaringan VPN tertutup di Kecamatan terinstal dan siap digunakan</t>
  </si>
  <si>
    <t>Pembayaran untuk siswa STTD direncanakan bulan Oktober</t>
  </si>
  <si>
    <t>Terlambat diproses lelang gedung uji</t>
  </si>
  <si>
    <t>Penyediaan Bukti Lulus Uji Pengujian Berkala Kendaraan Bermotor</t>
  </si>
  <si>
    <t>Kegiatan dilaksanakan bulan depan</t>
  </si>
  <si>
    <t>Pembangunan Gedung Terminal</t>
  </si>
  <si>
    <t>Marka jalan kendala di LPSE 1 bulan belum diproses kontrak</t>
  </si>
  <si>
    <t>Akan dilaksanakan di bulan Oktober - November</t>
  </si>
  <si>
    <t>Penetapan Kebijakan Tata Kelola Andalalin</t>
  </si>
  <si>
    <t>Proses kontrak</t>
  </si>
  <si>
    <t>Koordinasi dan Sinkronisasi Penilaian Hasil Andalalin</t>
  </si>
  <si>
    <t>Tidak ada usulan andalalin dari masyarakat yang memerlukan pembahasan</t>
  </si>
  <si>
    <t>Pengawasan Pelaksanaan Rekomendasi Andalalin</t>
  </si>
  <si>
    <t>Adanya penghematan anggaran, digabung dengan kegiatan forum</t>
  </si>
  <si>
    <t>Pekerjaan fisik masih menunggu perencanaan yang proses lelangnya mundur 1 bulan, proses lelang sudah proses pekerjaan sudah</t>
  </si>
  <si>
    <t>Pengoperasian dan Pemeliharaan Pelabuhan Sungai dan Danau</t>
  </si>
  <si>
    <t>Pekerjaan pemeliharaan dermaga masih berjalan</t>
  </si>
  <si>
    <t>Pendidikan dan Pelatihan akan dilaksanakan pada bulan November 2023</t>
  </si>
  <si>
    <t>Sesuai dengan kebutuhan</t>
  </si>
  <si>
    <t>DED Data Center sedang dalam proses penyusunan</t>
  </si>
  <si>
    <t>Rapat Integrasi Data sesuai dengan kebutuhan</t>
  </si>
  <si>
    <t xml:space="preserve">Menyesuaikan dengan kebutuhan </t>
  </si>
  <si>
    <t xml:space="preserve">SPJ masih dalam proses </t>
  </si>
  <si>
    <t xml:space="preserve">Belanja Jasa Konsultansi Pengawasan Penataan Ruang tidak diperlukan pada pengadaan video tron </t>
  </si>
  <si>
    <t xml:space="preserve">Belanja Tagihan air : sesuai dengan kebutuhan air, Belanja Tagihan listrik : sesuai dengan kebutuhan tagihan listrik Belanja modal komputer jaringan : pemasangan jaringan internet tidak dipungut biaya </t>
  </si>
  <si>
    <t xml:space="preserve">Pemeliharaan sesuai dengan kebutuhan </t>
  </si>
  <si>
    <t xml:space="preserve">Belanja Modal Bangynan Gedung  Tempat Kerja Lainnya : fisik 100%, pencairan dana masih dalam proses </t>
  </si>
  <si>
    <t>Belanja Persediaan untuk Dijual/Diserahkan-Persediaan untuk Dijual/Diserahkan Kepada Masyarakat; Belanja Makanan dan Minuman Rapat : Perubahan/pengunduran jadwal pelaksanaan kegiatan yang dilaksanakan oleh BLK, sehingga berdampak pada jadwal pelaksanaan kegiatan yang sudah dibuat sebelumnya, hal ini terkait dengan ketersediaan tempat dan fasilitas pelatihan</t>
  </si>
  <si>
    <t>Belanja Jasa Tenaga Penanganan Prasarana dan Sarana Umum; Belanja Iuran Jaminan Kesehatan Bagi Non ASN; Belanja Iuran Jaminan Kematian Bagi Non ASN : pengurangan Tenaga Non ASN</t>
  </si>
  <si>
    <t>Belanja Jasa Tenaga Ahli : proses administrasi</t>
  </si>
  <si>
    <t>Belanja Perjalanan Dinas Dalam Kota : Perubahan/pengunduran Jadwal pelaksanaan kegiatan yang dilaksanakan oleh BLK, sehingga berdampak pada jadwal pelaksanaan kegiatan yang sudah dibuat sebelumnya, hal ini terkait dengan ketersediaan tempat dan fasilitas pelatihan</t>
  </si>
  <si>
    <t>Pemberdayaan melalui Kemitraan Usaha Mikro</t>
  </si>
  <si>
    <t>Kegiatan sudah dilaksanakan, SPJ dalam proses</t>
  </si>
  <si>
    <t>Fasilitasi Kemudahan Perizinan Usaha Mikro</t>
  </si>
  <si>
    <t>Kegiatan sudah dilaksanakan, efisiensi anggaran</t>
  </si>
  <si>
    <t>Pelatihan Menjahit Pakaian Dengan Mesin : Belanja Jasa Tenaga Ahli</t>
  </si>
  <si>
    <t>Sudah dalam Tahap Pengajuan SPJ ke Bagian Keuangan</t>
  </si>
  <si>
    <t xml:space="preserve">Penyuluhan Bimbingan Jabatan :  Honorarium Narasumber ASN Pemko Banjarmasin yang dibayar 50%. </t>
  </si>
  <si>
    <t xml:space="preserve">Akan dilakukan Pergeseran Anggaran </t>
  </si>
  <si>
    <t>Belanja Alat/Bahan untuk kegiatan Kantor-Alat/Bahan  untuk kegiatan kantor lainnya, Honorarium Narasumber atau Pembahas, Moderator, Pembawa Acara dan panitia : terdapat sisa honorarium Narsumber PNS yang dibayarkan 50%</t>
  </si>
  <si>
    <t xml:space="preserve">Menjadi sisa anggaran </t>
  </si>
  <si>
    <t xml:space="preserve">Belanja ALat/Bahan untuk kegiatan kantor Alat/Bahan untuk kegiatan kantor lainnya, Belanja Persediaan untuk Dijual/Diserahkan -Persediaan untuk Dijual/Diserahkan kepada Masyarakat : terdapat sisa hasil negoisasi pada e-katalog, Belanja Makanan dan Minuman Rapat : terdapat kelebihan makan minum Rapat Tim Dewan Pengupahan, Honorarium Narasumber atau pembahas, moderator, pembawa acara dan panitia : terdapat sisa dari honorarium Narasumber PNS yang dibayarkan 50%, Honorarium Tim pelaksana kegiatan dan sekretariat Tim Pelaksana kegiatan : Belanja Kelebihan Honorarium Non PNS, Tim dewan pengupahan, Belanja Perjalanan Dinas Biasa : Perjalanan Dinas Non PNS (Anggota Dewan Pengupahan) baru akan dilakukan pada bulan Oktober </t>
  </si>
  <si>
    <t xml:space="preserve">Belanja ALat/Bahan untuk kegiatan kantor Alat/Bahan untuk kegiatan kantor lainnya, Belanja Persediaan untuk Dijual/Diserahkan -Persediaan untuk Dijual/Diserahkan kepada Masyarakat : menjadi sisa anggaran , Belanja Makanan dan Minuman Rapat : dilakukan Pergeseran anggaran, Honorarium Narasumber atau pembahas, moderator, pembawa acara dan panitia : terdapat sisa dari honorarium Narasumber PNS yang dibayarkan 50%, Honorarium Tim pelaksana kegiatan dan sekretariat Tim Pelaksana kegiatan : DIlakukan Pergeseran anggaran,  Belanja Kelebihan Honorarium Non PNS, Tim dewan pengupahan, Belanja Perjalanan Dinas Biasa : kegiatan akan dilaksanakan pada bulan Oktober </t>
  </si>
  <si>
    <t xml:space="preserve">Terdapat sisa hasil negoisasi harga pengadaan barang </t>
  </si>
  <si>
    <t>Penyelenggaraan Verifikasi dan Rekapitulasi Keanggotaan pada Organisasi Pengusaha,Federasi dan Konfederasi Serikat Pekerja/Serikat Buruh serta Non Afiliasi</t>
  </si>
  <si>
    <t>Belanja Alat/Bahan untuk kegiatan kantor-Alat/Bahan untuk kegiatan Kantor Lainnya, Honorarium Narasumber atau pembahas, moderator, pembawa acara dan panitia, Belanja Perjalanan Dinas Paket Meeting dalam Kota : Kegiatan dilaksanakan pada tanggal 29 September 2023</t>
  </si>
  <si>
    <t xml:space="preserve">Pertanggungjawaban Keuangan dilaksanakan pada awal bulan Oktober </t>
  </si>
  <si>
    <t xml:space="preserve">Belanja Alat/Bahan untuk kegiatan kantor-Alat/Bahan  untuk kegiatan kantor lainnya : kegiatan fisik dilaksanakan pada akhir September, Honorarium Tim Pelaksana kegiatan dan sekretariat Tim Pelaksana Kegiatan : terdapat kelebihan Honorarium Narasumber Non PNS  (Anggota tim LKS Tripartit ), Belanja Perjalanan Dinas Biasa : Perjalanan Dinas Non PNS (Anggota Tim LKS Tripartit) tidak dapat dilaksanakan karena dilakukan pergeseran  untuk menunjang kegiatan lain yang lebih penting </t>
  </si>
  <si>
    <t>Belanja Alat/Bahan untuk kegiatan kantor-Alat/Bahan  untuk kegiatan kantor lainnya : administrasi keuangan dilakukan di bulan Oktober, Honorarium Tim Pelaksana kegiatan dan sekretariat Tim Pelaksana Kegiatan, Belanja Perjalanan Dinas Biasa : dilakukan pergeseran</t>
  </si>
  <si>
    <t xml:space="preserve">Keuangan belum bisa direalisasikan karena persyaratan SPJ belum lengkap </t>
  </si>
  <si>
    <t xml:space="preserve">Melengkapi bahan SPJ yang masih kurang </t>
  </si>
  <si>
    <t xml:space="preserve">PPTK </t>
  </si>
  <si>
    <t>Sebagian anggaran dialokasikan untuk Sub Kegiatan lainnya pada APBD Perubahan</t>
  </si>
  <si>
    <t>Akan segera melaksanakan kegiatan setelah APBD perubahan disahkan</t>
  </si>
  <si>
    <t>Koordinasi dan Sinkronisasi Pengawasan Pelaksanaan Penanaman Modal</t>
  </si>
  <si>
    <t>Pemeliharaan/rehab Sarana dan Prasarana Gedung kantor/bangunan lainnya</t>
  </si>
  <si>
    <t>Masih dalam proses pencairan di Bendahara</t>
  </si>
  <si>
    <t>Dikoordinasikan dan diselesaikan</t>
  </si>
  <si>
    <t>Sudah diusulkan di perubahan anggaran dan akan dipindah ke sub kegiatan pengadaan peralatan dan mesin lainnya di perubahan anggaran</t>
  </si>
  <si>
    <t xml:space="preserve">Ada kesalahan kode rekening pada belanja modal alat reproduksi </t>
  </si>
  <si>
    <t>Dilakukan perubahan kode rekening di APBDP</t>
  </si>
  <si>
    <t>Kegiatan Forum Group Discussion dan Asistensi Pengelolaan Pasar
- Belanja Makanan dan Minuman Rapat 
- Belanja Honorarium/Narasumber
- Uang Harian Peserta FGD
Hasil appraisal/penilaian harga sewa atau nilai kontribusi pemanfaatan Pasar Sudirapi baru selesai dilaksanakan oleh KJPP di Bulan Juni 2023</t>
  </si>
  <si>
    <t>- Menyesuaikan jadwal kegiatan Kejaksaan Negeri selaku pendamping dalam penyelesaian kerjasama Pasar Sudirapi
- Akan dilaksanakan expose dulu dengan Pak Wali Kota Banjarmasin, lalu diasistensi kepada pedagang</t>
  </si>
  <si>
    <t>Wali Kota Banjarmasin, Kejaksaan Negeri Banjarmasin, Tim Bidang PSDP dan Pasar</t>
  </si>
  <si>
    <t>Makanan dan Minuman Aktivitas Lapangan : Kegiatan Satgas Kebersihan Pasar tidak dilaksanakan sesuai jadwal yang telah dibuat</t>
  </si>
  <si>
    <t>Tim Satgas Kebersihan Pasar, Kepala UPTD Pasar, Penyedia, Bendahara Pengeluaran</t>
  </si>
  <si>
    <t xml:space="preserve">Belanja Alat/Bahan untuk Kegiatan Kantor-Alat/Bahan untuk Kegiatan Kantor Lainnya (Spanduk)
- Belanja Jasa Tenaga Pelayanan Umum
- Belanja Jasa Tenaga Kebersihan
- Belanja Perjalanan Dinas Paket Meeting Dalam Kota
Belanja ini merupakan belanja pendukung kegiatan Sosialisasi Peraturan Perundang-undangan kepada Pengelola Pasar dan Pengelola Sarana Distribusi Perdagangan Lainnya, untuk kegiatan sosialisasi sudah selesai dilaksanakan
</t>
  </si>
  <si>
    <t>Belanja Hadiah yang Bersifat Perlombaan : Lomba Kebersihan Pasar yang rencananya akan dilaksanakan pada Bulan September, tidak dapat dilaksanakan karena menunggu draft SK Juri dan draft SK untuk Pemenang Lomba selesai direvisi</t>
  </si>
  <si>
    <t>PPTK, Tim Juri dan Tim Bidang PSDP dan Pasar</t>
  </si>
  <si>
    <t>Menunggu kelengkapan berkas dukung kegiatan meliputi kegiatan Rapat dengan Pengelola/Pedagang Pasar, serta kegiatan Aksi Bersih Lingkungan, juga kegiatan Monitoring dan Evaluasi ke Pasar Rakyat</t>
  </si>
  <si>
    <t>Menunggu kelengkapan berkas dari Petugas Lapangan terkait TTD SPPD</t>
  </si>
  <si>
    <t>- Belanja Jasa Konsultansi Berorientasi Layanan-Jasa Khusus : kesalahan pembuatan timeline Anggaran Kas serta menunggu tanda tangan dengan Pihak Ketiga
- Belanja Modal Kendaraan Bermotor Khusus : proses pembuatan LHP</t>
  </si>
  <si>
    <t>Akan dicairkan pada Oktober 2023</t>
  </si>
  <si>
    <t>Pihak Ketiga, PPTK, LPSE, Bendahara Pengeluaran</t>
  </si>
  <si>
    <t>- Belanja Makan dan Minum Aktivitas lapangan : ada beberapa kegiatan yang tidak bisa di SPJ kan dikarenakan terkendala pemesanan lewat E-Katalog
- Belanja Jasa Kantor : kelebihan volume dalam penganggaran dan ada Kegiatan pasar murah tidak menggunakan jasa EO</t>
  </si>
  <si>
    <t>Anggaran bisa digeser di anggaran perubahan untuk belanja yang lain</t>
  </si>
  <si>
    <t>Sub Bagian Perencanaan dan BPKPAD</t>
  </si>
  <si>
    <t>Belanja Jasa Tenaga Pelayanan Umum : Tidak diperbolehkan lagi adanya penambahan Tenaga Non-ASN sesuai Permen PANRB Nomor B/185/M.SM.02.03/2022 sehingga hanya bisa meneruskan Tenaga Non-ASN sesuai anggaran tahun sebelumnya sebanyak 2 orang</t>
  </si>
  <si>
    <t>Meneruskan jumlah Tenaga Non-ASN sebanyak 2 orang sesuai dengan anggaran tahun sebelumnya dan Anggaran yang tidak digunakan akan digeser di APBD-P 2023</t>
  </si>
  <si>
    <t>Belanja Jasa Tenaga Pelayanan Umum : Tidak boleh digunakan/tidak sesuai juknis
Belanja Perjalanan Dinas Dalam Kota : Dilaksanakan Non ASN</t>
  </si>
  <si>
    <t>Dialihakan pada Anggaran Perubahan</t>
  </si>
  <si>
    <t>Bagian Perencanaan</t>
  </si>
  <si>
    <t xml:space="preserve">- Peresmian Rumah Kemasan yang awalnya direncanakan pada bulan Juli 2023, dimundur ke akhir Bulan September saat hari jadi Kota Banjarmasin dan pencairan akan dilaksanakan pada bulan Oktober 2023
- Pengadaan peralatan cetak tidak semua dapat direalisasikan dikarenakan terdapat alat yang tidak diproduksi lagi sehingga anggaran sisa digeser dalam perubahan untuk kegiatan lainnya
- Belanja Jasa Konsultasi Berorientasi Layanan - Jasa Khusus : kajian akademik belum selesai
</t>
  </si>
  <si>
    <t>- Direalisasikan di bulan Oktober 2023
- Akan dialihkan di perubahan 2023
- Akan direalisasikan di bulan Oktober</t>
  </si>
  <si>
    <t>Pihak ke III dan BPKPAD</t>
  </si>
  <si>
    <t>- Belanja Jasa Konsultasi Berorientasi Layanan - Jasa Khusus : masih proses pendampingan terhadap ikm penerima fasilitasi</t>
  </si>
  <si>
    <t>pendampingan terhadap ikm di intensifkan lagi</t>
  </si>
  <si>
    <t>- Pelatihan olahan kayu masih menunggu jadwal instruktur dari Yogyakarta
- Pelatihan Anyaman Purun diganti Pelatihan Narasi Produk IKM pada anggaran perubahan
- Pameran yang awalnya di Bulan Juli di Bali diganti menjadi Pameran Kalsel Expo</t>
  </si>
  <si>
    <t>-Pelatihan akan dilaksanakan pada Bulan Oktober menyesuaikan jadwal instruktur
- Dialihkan di perubahan
- Segera dilakukan pencairan setelah pelaksanaan Pameran</t>
  </si>
  <si>
    <t>- Instruktur
- BPKPAD
- Pihak EO</t>
  </si>
  <si>
    <t>- Belanja Jasa Tenaga Administrasi : gaji pegawai tidak tetap
- Belanja Jasa Iklan/Reklame,Film,dan Pemotretan : tidak diperkenankan di SPJ-kan</t>
  </si>
  <si>
    <t>Belanja Perjalanan Dinas Biasa : salah harga satuan SBU</t>
  </si>
  <si>
    <t>Pengadaan untuk belanja modal AC masih dalam tahap kelengkapan berkas dan pemilihan penyedia</t>
  </si>
  <si>
    <t>Belanja Perjalanan Dinas Paket Meeting Dalam Kota masih dalam proses penyiapan berkas</t>
  </si>
  <si>
    <t>Koordinasi dengan Penyedia dan Pejabat Pengadaan</t>
  </si>
  <si>
    <t>Pelaksanaan kegiatan Evaluasi Kelembagaan dipindah pelaksanaannya setelah anggaran perubahan</t>
  </si>
  <si>
    <t>Pelaksanaan kegiatan dan proses pencairan dilaksanakan setelah anggaran perubahan diketuk</t>
  </si>
  <si>
    <t>Pelaksanaan kegiatan Workshop dipindah pelaksanaannya setelah anggaran perubahan</t>
  </si>
  <si>
    <t>Pelaksanaan kegiatan Sosialisasi dipindah pelaksanaannya setelah anggaran perubahan</t>
  </si>
  <si>
    <t>Cetak Dokumen Tata Naskah Dinas dipindah pelaksanaannya setelah anggaran perubahan</t>
  </si>
  <si>
    <t>7 Sub Kegiatan</t>
  </si>
  <si>
    <t>Beberapa Sub Kegiatan akan mengalami pergeseran baik berkurang atau bertambah pada Pagu Sub Kegiatan di Anggaran Perubahan sehingga tidak dilakukan pencairan</t>
  </si>
  <si>
    <t>Menunggu anggaran perubahan disahkan</t>
  </si>
  <si>
    <t>Sesuai kebutuhan</t>
  </si>
  <si>
    <t>Belanja Perjalanan Dinas Biasa</t>
  </si>
  <si>
    <t>Belum terlaksana karena menunggu Anggaran Perubahan</t>
  </si>
  <si>
    <t>Akan dilaksanakan setelah APBDP disetujui</t>
  </si>
  <si>
    <t>Akan dicairkan di APBDP</t>
  </si>
  <si>
    <t>Kegiatan Penjilidan belum terealisasi, karena bahan untuk dijilid masih ada revisi</t>
  </si>
  <si>
    <t xml:space="preserve">Pelaksanaan sub kegiatan pengadaan mebel menunggu penyelesaian sub kegiatan pemeliharaan/rehabilitasi gedung kantor dan bangunan lainnya
</t>
  </si>
  <si>
    <t xml:space="preserve">Berkoordinasi dengan PPTK Sub Kegiatan pemeliharaan/ rehabilitasi gedung kantor dan bangunan lainnya
</t>
  </si>
  <si>
    <t>Inspektur dan PPTK</t>
  </si>
  <si>
    <t>Pengadaan sub kegiatan pengadaan sarana dan prasarana menunggu penyelesaian sub kegiatan pemeliharaan/ rehabilitasi gedung kantor dan bangunan lainnya</t>
  </si>
  <si>
    <t>Berkoordinasi dengan PPTK sub Kegiatan Pemeliharaan/ rehabilitasi gedung kantor dan bangunan lainnya</t>
  </si>
  <si>
    <t xml:space="preserve">Realisasi keuangan pada triwulan III belum mencapai 75 %, karena kegiatan pada triwulan III masih dalam proses penyelesaian laporan, seperti  Reviu RKA 2024, masih dalam proses penyelesaian laporan di setiap Irban dan Reviu RKA Perubahan 2023,juga masih dalam proses penyelesaian laporannya
</t>
  </si>
  <si>
    <t>Barang sudah diterima 95%, proses permintaan pembayaran</t>
  </si>
  <si>
    <t>Cetak dan penggandaan masih dalam proses</t>
  </si>
  <si>
    <t>Pengadaan masuk dalam anggaran perubahan karena barang sebelumnya tidak terdaftar dalam RKBMD</t>
  </si>
  <si>
    <t>Sebagian peralatan dan mesin lainnya sudah dilakukan perbaikan hanya saja masih proses pembuatan SPJ dan permintaan pembayaran</t>
  </si>
  <si>
    <t>Kegiatan masih belum bisa di laksanakan karena perencanaan perangkat daerah masih proses</t>
  </si>
  <si>
    <t>Fisik sudah dilaksanakan, tetapi pertanggung jawaban masih belum selesai</t>
  </si>
  <si>
    <t>Realisasi fisik tidak dapat dilakukan karena barang yang dibutuhkan spesifikasi nya belum ada di e-katalog, sehingga dirubah di perubahan 2023 untuk spesifikasi barang</t>
  </si>
  <si>
    <t>Secara fisik kegiatan sudah dilaksanakan tetapi masih belum direalisasikan secara keuangan karena pertanggungjawaban masih belum selesai</t>
  </si>
  <si>
    <t>Pengadaan masih proses ke pejabat pengadaan</t>
  </si>
  <si>
    <t>Pengembangan Kapasitas Tim Reaksi Cepat (TRC) Bencana Kabupaten/Kota</t>
  </si>
  <si>
    <t>Banjarmasin,      Oktober 2023</t>
  </si>
  <si>
    <t>BELUM</t>
  </si>
  <si>
    <t>Banjarmasin,      November 2023</t>
  </si>
  <si>
    <t>DISPERKIM</t>
  </si>
  <si>
    <t>Sub Kegiatan: Pengadaan Sarana dan Prasarana Gedung Kantor atau Bangunan Lainnya</t>
  </si>
  <si>
    <t>-62</t>
  </si>
  <si>
    <t>+1</t>
  </si>
  <si>
    <t>Sub Kegiatan Penguatan Kelembagaan Bencana Kabupaten/Kota</t>
  </si>
  <si>
    <t>Pengelolaan pelayanan kesehatan orang dengan Tuberkulosis</t>
  </si>
  <si>
    <t>Pengelolaan pelayanan kesehatan orang dengan HIV (ODHIV)</t>
  </si>
  <si>
    <t>PAGU</t>
  </si>
  <si>
    <t>Tim Keuangan dan BPKPAD</t>
  </si>
  <si>
    <t>Penyediaan Layanan Pengaduan Masyarakat bagi Anak yang Memerlukan Perlindungan Khusus Tingkat Daerah Kabupaten/Kota</t>
  </si>
  <si>
    <t>Pengadaan Sarana Pelatihan Kerja Kab/Kota</t>
  </si>
  <si>
    <t>Pemeliharaan dilaksanakan sesuai keperluan</t>
  </si>
  <si>
    <t>Ket</t>
  </si>
  <si>
    <t>% Keu</t>
  </si>
  <si>
    <t>Keuangan                         (Rp)</t>
  </si>
  <si>
    <t>% Fis</t>
  </si>
  <si>
    <t>Pelaksana/ SKPD</t>
  </si>
  <si>
    <t xml:space="preserve"> APBD-P                                       (Rp)</t>
  </si>
  <si>
    <t>ANGGARAN PENDAPATAN DAN BELANJA DAERAH - PERUBAHAN</t>
  </si>
  <si>
    <t xml:space="preserve"> Sub Kegiatan Evaluasi Kinerja Perangkat Daerah</t>
  </si>
  <si>
    <t xml:space="preserve">Sub Kegiatan Pengadaan Sarana dan Prasarana Gedung Kantor atau Bangunan Lainnya
</t>
  </si>
  <si>
    <t>Sub Kegiatan Registrasi Keamanan Pangan Segar Asal Tumbuhan Daerah
Kabupaten/Kota</t>
  </si>
  <si>
    <t>Penyediaan Peralatan Rumah Tangga (Kelurahan Mawar)</t>
  </si>
  <si>
    <t>Sub Kegiatan Pembinaan Penanganan Covid-19 di Tingkat Desa dan Kelurahan (Kelurahan Teluk Tiram)</t>
  </si>
  <si>
    <t>Target Pemko</t>
  </si>
  <si>
    <t>Bimbingan Teknis untuk Peraturan Perundang-Undangan</t>
  </si>
  <si>
    <t>Fasilitasi Pemulangan Warga Negara Migran Korban Tindak Kekerasan dari Titik Debarkasi di Daerah Kab/Kota untuk dipulangkan ke Desa/Kel. Asal</t>
  </si>
  <si>
    <t>Kegiatan bisa dilaksanakan bilamana OT memenuhi kriteria dan syarat pemulangan</t>
  </si>
  <si>
    <t>Kasus reunifikasi ini sifatnya insidentil dan apabila terjadi kasus saja</t>
  </si>
  <si>
    <t>Fasilitasi Pembuatan NIK, Akta Kelahiran, Surat Nikah &amp; KIA</t>
  </si>
  <si>
    <t>Identifikasi permasalahan sosial untuk kasus penelusuran keluarga tergantung adanya respon kasus</t>
  </si>
  <si>
    <t>Dikerjakan sesuai dengan permintaan dan kebutuhan operasional di lapangan</t>
  </si>
  <si>
    <t>Kegiatan fisik sudah dilaksanakan, anggaran akan direalisasikan di bulan selanjutnya</t>
  </si>
  <si>
    <t>Pencairan SPJ menyesuaikan peraturan tentang perjalanan dinas</t>
  </si>
  <si>
    <t>Pelaksanaan Penyusunan Rencana Induk Jaringan LLAJ Kabupaten/Kota</t>
  </si>
  <si>
    <t>Pengembangan Sarana dan Prasarana Terminal</t>
  </si>
  <si>
    <t>Penataan Manajemen dan Rekayasa Lalu Lintas untuk Jaringan Jalan Kabupaten/Kota</t>
  </si>
  <si>
    <t>Menyesuaikan dengan kebutuhan</t>
  </si>
  <si>
    <t>Perluasan Kesempatan Kerja</t>
  </si>
  <si>
    <t>BPKPAD, PPTK, Bendahara Pengeluaran</t>
  </si>
  <si>
    <t>Gladi Kesiapsiagaan Terhadap Bencana</t>
  </si>
  <si>
    <t>KONDISI DESEMBER 2023</t>
  </si>
  <si>
    <t>Banjarmasin,        Januari 2023</t>
  </si>
  <si>
    <t>KONDISI S/D TANGGAL 31 DESEMBER 2023</t>
  </si>
  <si>
    <t>Belanja Langganan Jurnal / Surat Kabar / Majalah : ada 11 TK Negeri Pembina dan beberapa gedung pengawas yang tidak berlangganan koran</t>
  </si>
  <si>
    <t>Tahun 2024 diupayakan agar semua TK Negeri Pembina dan Gedung Pengawas berlangganan koran</t>
  </si>
  <si>
    <t>Kepala sekolah dan kepala gedung pengawas</t>
  </si>
  <si>
    <t>Belanja Makanan dan Minuman Jamuan Tamu : menyesuaikan dengan banyaknya tamu yang berkunjung ke Disdik serta permintaan GU di bulan Desember tidak bisa dicairkan</t>
  </si>
  <si>
    <t>Bendahara Pengeluaran</t>
  </si>
  <si>
    <t>Belanja Modal Alat Komunikasi Telepon: spesifikasi yang tercantum di DPA tidak tersedia di e-katalog (habis/kosong)</t>
  </si>
  <si>
    <t>Saat meinput di sistem diharapkan admin dapat menginput dengan teliti agar tidak terjadi kesalahan dalam penginputan "merk" ataupun "spesifikasi" barang yang ingin dibeli</t>
  </si>
  <si>
    <t>Admin</t>
  </si>
  <si>
    <t>Belanja Jasa Konsultasi Perencanaan Rekayasa - Jasa Desain Rekayasa untuk Konstruksi Pondasi serta Struktur Bangunan Lainnya : tidak bisa terlaksana karena tahun 2024 tidak ada pembangunan gedung baru</t>
  </si>
  <si>
    <t>Subkegiatan tersebut harusnya dihapuskan</t>
  </si>
  <si>
    <t>Belanja Penambahan Daya: kegiatan tersebut tidak terlaksana sebab Pihak ke-3 tidak bersedia untuk mengeluarkan biaya terlebih dahulu ke pihak PLN (tidak bersedia mengeluarkan dana talangan)</t>
  </si>
  <si>
    <t>Mencari Pihak ke-3 yang lebih pengalaman</t>
  </si>
  <si>
    <t>Belanja Pemeliharaan Komputer - Peralatan Komputer - Peralatan Komputer Lainnya : menyesuaikan kebutuhan</t>
  </si>
  <si>
    <t>Diusahakan agar memberikan pemeliharaan terhadap komputer/laptop ataupun peralatan komputer lainnya</t>
  </si>
  <si>
    <t>Admin kegiatan dan pihak ke-3</t>
  </si>
  <si>
    <t xml:space="preserve">Belanja Pemeliharaan Bangunan Gedung - Bangunan Gedung Tempat Kerja - Bangunan Gedung Kantor : pemeliharaan ruangan di bagian atas belum terlaksana 100% </t>
  </si>
  <si>
    <t>Akan dilanjutkan pada 2024</t>
  </si>
  <si>
    <t>Pihak ke - 3</t>
  </si>
  <si>
    <t>Penyelenggaran Proses Belajar dan Ujian Bagi Peserta Didik</t>
  </si>
  <si>
    <r>
      <t xml:space="preserve">Adanya permasalahan penyaluran dana </t>
    </r>
    <r>
      <rPr>
        <i/>
        <sz val="10"/>
        <color theme="1"/>
        <rFont val="Bookman Old Style"/>
        <family val="1"/>
      </rPr>
      <t>Treasury Deposit Facility</t>
    </r>
    <r>
      <rPr>
        <sz val="10"/>
        <color theme="1"/>
        <rFont val="Bookman Old Style"/>
        <family val="1"/>
      </rPr>
      <t xml:space="preserve"> (TDF) dari Bank Indonesia ke Rekening Bendahara Umum Daerah (Kasda) yang mengakibatkan keterlambatan pembayaran</t>
    </r>
  </si>
  <si>
    <t>Terbitnya Surat Sekretariat Daerah nomor : 900.1.1/007 - TAPD/2024 tanggal 8 Januari 2024 tentang pelaksanaan refocusing anggaran terhadap APBD TA. 2024 untuk penyelesaian pembayaran Tahun 2023</t>
  </si>
  <si>
    <t>BPKPAD (Badan Pengelola Keuangan, Pendapatan dan Aset Daerah)</t>
  </si>
  <si>
    <t>Terbitnya Surat Sekretariat Daerah nomor : 900.1.1/007 - TAPD/2024 tanggal 8 Januari 2024 tentang pelaksanaan refocusing anggaran terhadap APBD TA. 2024 untuk penyelesaian pembayaran Tahun 2024</t>
  </si>
  <si>
    <t>Terbitnya Surat Sekretariat Daerah nomor : 900.1.1/007 - TAPD/2024 tanggal 8 Januari 2024 tentang pelaksanaan refocusing anggaran terhadap APBD TA. 2024 untuk penyelesaian pembayaran Tahun 2025</t>
  </si>
  <si>
    <t>Terbitnya Surat Sekretariat Daerah nomor : 900.1.1/007 - TAPD/2024 tanggal 8 Januari 2024 tentang pelaksanaan refocusing anggaran terhadap APBD TA. 2024 untuk penyelesaian pembayaran Tahun 2026</t>
  </si>
  <si>
    <t>Pengembangan Karir Pendidik dan Tenaga Kependidikan Pada Satuan Pendidikan Sekolah Dasar</t>
  </si>
  <si>
    <r>
      <t xml:space="preserve">Terbitnya Surat Sekretariat Daerah nomor : 900.1.1/007 - TAPD/2024 tanggal 8 Januari 2024 tentang pelaksanaan </t>
    </r>
    <r>
      <rPr>
        <i/>
        <sz val="10"/>
        <color theme="1"/>
        <rFont val="Bookman Old Style"/>
        <family val="1"/>
      </rPr>
      <t>refocusing</t>
    </r>
    <r>
      <rPr>
        <sz val="10"/>
        <color theme="1"/>
        <rFont val="Bookman Old Style"/>
        <family val="1"/>
      </rPr>
      <t xml:space="preserve"> anggaran terhadap APBD TA. 2024 untuk penyelesaian pembayaran Tahun 2027</t>
    </r>
  </si>
  <si>
    <r>
      <t xml:space="preserve">Terbitnya Surat Sekretariat Daerah nomor : 900.1.1/007 - TAPD/2024 tanggal 8 Januari 2024 tentang pelaksanaan </t>
    </r>
    <r>
      <rPr>
        <i/>
        <sz val="10"/>
        <color theme="1"/>
        <rFont val="Bookman Old Style"/>
        <family val="1"/>
      </rPr>
      <t>refocusing</t>
    </r>
    <r>
      <rPr>
        <sz val="10"/>
        <color theme="1"/>
        <rFont val="Bookman Old Style"/>
        <family val="1"/>
      </rPr>
      <t xml:space="preserve"> anggaran terhadap APBD TA. 2024 untuk penyelesaian pembayaran Tahun 2028</t>
    </r>
  </si>
  <si>
    <t>Rehabilitasi Sedang/Berat Ruang Kelas</t>
  </si>
  <si>
    <t>Belum realisasi keuangan bulan Desember 2023</t>
  </si>
  <si>
    <t>Administrasi sudah dilengkapi dan berkas sudah diserahkan ke BPKPAD</t>
  </si>
  <si>
    <t>Dinas Pendidikan berkoordinasi dengan BPKPAD</t>
  </si>
  <si>
    <t>Pengadaan Perlengkapan Sekolah</t>
  </si>
  <si>
    <t>Rehabilitasi Sedang/Berat Pembangunan Sarana, Prasarana dan Utilitas PAUD</t>
  </si>
  <si>
    <t>Pembangunan Sarana, Prasarana dan Utilitas PAUD</t>
  </si>
  <si>
    <t>Pembangunan Gedung/Ruang Kelas/Ruang Guru PAUD</t>
  </si>
  <si>
    <t>Pengadaan Alat Praktik Peraga Siswa PAUD</t>
  </si>
  <si>
    <t>Penggantian Jembatan</t>
  </si>
  <si>
    <t>Pembebasan lahan tidak dapat dilakukan karena ketidaktersediaan dana untuk pencairan</t>
  </si>
  <si>
    <t>Realisasi fisik hanya memperhitungkan kegiatan fisik penggantian jembatan</t>
  </si>
  <si>
    <t>Sisa anggaran yang ada merupakan sisa harga satuan</t>
  </si>
  <si>
    <t>Masih menunggu konfirmasi dari Bidang Perumahan terkait SK Tim dan Pelaksanaan Kegiatan</t>
  </si>
  <si>
    <t>Rapat disesuikan dengan keperluan</t>
  </si>
  <si>
    <t>Pendidikan dan Pelatihan sesuai dengan keperluan</t>
  </si>
  <si>
    <t>Terdapat sisa anggaran dikarenakan disesuaikan dengan invoice atau tagihan dan sesuai keperluan</t>
  </si>
  <si>
    <t>Terdapat sisa anggaran dikarenakan kunjungan tamu berdasarkan adanya undangan dari Luar Pemko BJM</t>
  </si>
  <si>
    <t>Pembayaran Telepon disesuaikan dengan tagihan</t>
  </si>
  <si>
    <t>Tidak dapat melakukan pembayaran LS</t>
  </si>
  <si>
    <t>Segera percepatan pembayaran kepada Pihak Ketiga</t>
  </si>
  <si>
    <t>Sub kegiatan ini dilaksanakan apabila terjadi bencana di tahun anggaran 2023</t>
  </si>
  <si>
    <t>Berakhirnya Program KOTAKU</t>
  </si>
  <si>
    <t>Realisasi keuangan untuk Penggandaan dan Honorarium belum maksimal</t>
  </si>
  <si>
    <t>Perbaikan proses pada tahun depan</t>
  </si>
  <si>
    <t>Pekerjaan sudah selesai 100% dan permintaan Pembayaran sudah diajukan ke BPKPAD</t>
  </si>
  <si>
    <t>Pembayaran pekerjaan 100% untuk tenaga ahli</t>
  </si>
  <si>
    <t>Tidak dapat melakukan pembayaran SPP LS pekerjaan fisik konstruksi dan pengawasan</t>
  </si>
  <si>
    <t>Beberapa paket walaupun fisik sudah 100% namun belum pencairan 100%</t>
  </si>
  <si>
    <t>menunggu arahan dari BPKPAD</t>
  </si>
  <si>
    <t>Inventarisasi Sengketa Tanah Garapan dalam Daerah Kabupaten/ Kota</t>
  </si>
  <si>
    <t>Pembayaran anggaran disesuaikan dengan keperluan</t>
  </si>
  <si>
    <t>Pendidikan dan pelathan Pegawai Berdasarkan Tugas &amp; Fungsi</t>
  </si>
  <si>
    <t>Tidak ada jadwal untuk pelaksanaan bimtek dan diklat</t>
  </si>
  <si>
    <t>Penyediaan Jasa Pemeliharaan, By.Pemeliharaan &amp; Pajak Kendaraan Dinas Operasional atau Lapangan</t>
  </si>
  <si>
    <t>Kegiatan tidak bisa dilaksanakan karena harus mengundang pihak luar</t>
  </si>
  <si>
    <t>Rapat yang melibatkan pihak luar/dinas terkait</t>
  </si>
  <si>
    <t>Kasus penelusuran keluarga ini sifatnya respon kasus/Insidentil sesuai dengan keadaan dilapangan</t>
  </si>
  <si>
    <t>Direalisasikan sesuai jumlah kunjungan tamu</t>
  </si>
  <si>
    <r>
      <t xml:space="preserve">Kegiatan tidak direalisasikan karena data atau bahan yang dikumpulkan berupa </t>
    </r>
    <r>
      <rPr>
        <i/>
        <sz val="10"/>
        <color theme="1"/>
        <rFont val="Bookman Old Style"/>
        <family val="1"/>
      </rPr>
      <t>softcopy</t>
    </r>
  </si>
  <si>
    <t>Belanja Penggandaan tidak direalisasikan</t>
  </si>
  <si>
    <t>Dana yang tersisa merupakan kelebihan dari realisasi pembayaran tiket, hotel, transport bandara, dll. Ada perjalanan dinas yang pelaksanaannya ditunda ke tahun berikutya, sehubungan dengan jadwal pengambilan penghargaan di KemenPPPA</t>
  </si>
  <si>
    <t>Belanja materai tidak direalisasikan karena sudah direalisasikan di sub kegiatan belanja logistik kantor</t>
  </si>
  <si>
    <t>- Pembayaran  Honorarium Tenaga Ahli dibayarkan sesuai dengan jumlah kasus                                                                      - Belum adanya kasus yang memerlukan pelayanan rumah perlindungan</t>
  </si>
  <si>
    <t>Pengembangan Kegiatan Masyarakat untuk Peningkatan Kualitas Keluarga Kewenangan Kabupaten/ Kota</t>
  </si>
  <si>
    <t>Satu kali rapat tidak terlaksana, tetapi sudah mencukupi untuk memfasilitasi penilaian TPK2D</t>
  </si>
  <si>
    <t>Advokasi Kebijakan dan Pendampingan Pelaksanaan PUG termasuk PPRG</t>
  </si>
  <si>
    <t>Satu kali rapat dan satu kali kegiatan Bimtek PPRG tidak dilaksanakan, tetapi sudah mencukupi untuk pelaksanaan penilaian APE</t>
  </si>
  <si>
    <t xml:space="preserve">Koordinasi dan Sinkronisasi Pengelolaan Limbah B3 dengan Pemerintah Provinsi dalam rangka Pengangkutan, Pemanfaatan, Pengolahan dan / atau Penimbunan </t>
  </si>
  <si>
    <t>Berkas pertanggungjawaban akan diserahkan pada bulan selanjutnya</t>
  </si>
  <si>
    <t>Anggaran Belanja Bimbingan Teknis tidak terserap 100% karena biaya kepesertaan Bimtek ditanggung oleh pihak Badan Kepegawaian, Pendidikan dan Pelatihan Daerah</t>
  </si>
  <si>
    <t>Belanja Perjalanan Dinas Dalam Kota :  realisasi keuangan sebesar Rp 75.000 atau 50% dari nilai SBU karena perjalanan dinas kurang dari 8 Jam sesuai dengan perwal No. 59 tahun 2021 Tentang tarif biaya perjalanan dinas di lingkungan Pemerintah Kota Banjarmasin</t>
  </si>
  <si>
    <t>Sudah dikerjakan tapi belum pencairan ada 4 pekerjaan senilai Rp.344.340.600,-</t>
  </si>
  <si>
    <t>Belanja Jasa Konsultansi Perencanaan Arsitektur-Jasa Penilai Perawatan dan Kelayakan Bangunan Gedung berupa Pembayaran Sebesar 100% dari Nilai SPK Pekerjaan Apraisal Pemanfaatan Sarana dan Prasarana Transportasi Dishub Tahun Anggaran 2023 (Rp 98.531.000,-)</t>
  </si>
  <si>
    <t>Belanja Jasa Konsultansi Perencanaan Arsitektur-Jasa Penilai Perawatan dan Kelayakan Bangunan Gedung berupa Pembayaran Sebesar 100% dari Nilai SPK Pekerjaan Appraisal Pemanfaatan Aset Terminal Antasari Tahun Anggaran 2023 (Rp 73.338.000,-)</t>
  </si>
  <si>
    <t>Belanja Jasa Konsultansi Perencanaan Arsitektur-Jasa Penilai Perawatan dan Kelayakan Bangunan Gedung berupa Pembayaran Sebesar 100% dari Nilai SPK Pekerjaan Appraisal Pemanfaatan Aset Dermaga Banjar Raya (Rp 73.338.000,-)</t>
  </si>
  <si>
    <t>Belanja Alat/Bahan untuk Kegiatan Kantor-Alat/Bahan untuk Kegiatan Kantor Lainnya berupa Pembayaran Sebesar 100% dari Nilai Surat Pesanan Pekerjaan Belanja Pakaian Petugas  Angkutan, Pakaian Petugas APACE dan Bus Sekolah, Pakaian Petugas Kondektur TA 2023 (Rp 99.133.600,-)</t>
  </si>
  <si>
    <t>Sudah dikerjakan tapi belum pencairan  senilai Rp.128.000.000,-</t>
  </si>
  <si>
    <t>Belanja Alat/Bahan untuk Kegiatan Kantor-Alat/Bahan untuk Kegiatan Kantor Lainnya berupa Pembayaran Sebesar 100% dari Nilai Surat Pesanan Pekerjaan Branding Mobil APACE / APDI Tahun Anggaran 2023</t>
  </si>
  <si>
    <t>Pembayaran langanan surat kabar</t>
  </si>
  <si>
    <t>Belanja Langganan Jurnal/Surat Kabar/Majalah</t>
  </si>
  <si>
    <t>Kasubbag Umpeg</t>
  </si>
  <si>
    <t>Sudah dikerjakan tapi belum pencairan  senilai Rp.196.846.688,-</t>
  </si>
  <si>
    <t>Belanja Modal Bangunan Gedung Kantor berupa Pembayaran Sebesar 95% dari Nilai SPK Pekerjaan Selasar Kantor Dishub Pasir Mas Tahun Anggaran 2023 (Rp 187.004.354,-)</t>
  </si>
  <si>
    <t>Belanja Modal Bangunan Gedung Kantor berupa Pembayaran Sebesar 5% dari Nilai SPK Pekerjaan Selasar Kantor Dishub Pasir Mas Tahun Anggaran 2023 (Rp 9.842.334,-)</t>
  </si>
  <si>
    <t xml:space="preserve">Kesalahan di aplikasi tidak terhapus padahal sudah di nol kan </t>
  </si>
  <si>
    <t>Akan lebih hati-hati dalam penginputan dan kontrol tentang kegiatan</t>
  </si>
  <si>
    <t>Kabid  Lalin</t>
  </si>
  <si>
    <t>Sudah dikerjakan tapi belum pencairan</t>
  </si>
  <si>
    <t>Belanja Jasa Konsultansi Berorientasi Layanan-Jasa Studi Penelitian dan Bantuan Teknik berupa Pembayaran Sebesar 100% dari Nilai SPK Pekerjaan Studi Kelayakan Terminal Angkutan Barang Tahun Anggaran 2023</t>
  </si>
  <si>
    <t>Sudah dikerjakan tapi belum pencairan Rp.1.303.480.500,00</t>
  </si>
  <si>
    <t>Belanja Modal Bangunan Gedung Terminal/ Pelabuhan/ Bandara berupa Pembayaran Sebesar 95% dari Nilai SPK Pekerjaan Pemeliharaan dan Penataan Dermaga Pasar Baru Tahun Anggaran 2023 (Rp 188.185.500,-)</t>
  </si>
  <si>
    <t>Belanja Modal Bangunan Gedung Terminal/ Pelabuhan/Bandara berupa Pembayaran Sebesar 100% dari Nilai SPK Pekerjaan Penyusunan Dokumen Perencanaan Pembangunan Shelter Air/Halte Sungai (Paket 1) Tahun Anggaran 2023 (Rp 98.538.000,-)</t>
  </si>
  <si>
    <t>Belanja Modal Bangunan Gedung Terminal/Pelabuhan/Bandara berupa Pembayaran Sebesar 100% dari nilai SPK Pekerjaan Penyusunan Dokumen Perencanaan Pembangunan Shelter Air/Halte Sungai (Paket 2) Tahun Anggaran 2023 (Rp 98.538.000,-)</t>
  </si>
  <si>
    <t>Belanja Modal Bangunan Gedung Terminal/ Pelabuhan/Bandara berupa Pembayaran Sebesar 100% dari Nilai Surat Perjanjian Pekerjaan Konsultansi Perencanaan Peningkatan Dermaga Pasar Baru Tahun Anggaran 2023 (Rp 245.659.000,-)</t>
  </si>
  <si>
    <t>Belanja Modal Bangunan Gedung Terminal/ Pelabuhan/Bandara berupa Pembayaran Sebesar 100% dari Nilai SPK Pekerjaan Studi Kelayakan Dermaga Harum Manis Tahun Anggaran 2023 (Rp 99.400.000,-)</t>
  </si>
  <si>
    <t>Belanja Modal Bangunan Gedung Terminal/ Pelabuhan/Bandara berupa Pembayaran Sebesar 100% dari Nilai SPK Pekerjaan Pengawasan Pemeliharaan dan Penataan Dermaga Tahun Anggaran 2023 (Rp 59.096.000,-)</t>
  </si>
  <si>
    <t>Belanja Modal Bangunan Gedung Terminal/ Pelabuhan/Bandara berupa Pembayaran Sebesar 95% dari Nilai SPK Pekerjaan Pemeliharaan dan Penataan Dermaga Alalak Tahun Anggaran 2023 (Rp 187.853.950,-)</t>
  </si>
  <si>
    <t>Belanja Modal Bangunan Gedung Terminal/ Pelabuhan/Bandara berupa Pembayaran Sebesar 5% dari nilai SPK Pekerjaan Pemeliharaan dan Penataan Dermaga Alalak TA 2023 (Rp 9.887.050,-)</t>
  </si>
  <si>
    <t xml:space="preserve">Sudah dikerjakan tapi belum pencairan </t>
  </si>
  <si>
    <t>Belanja Modal Alat Penguji Kendaraan Bermotor dan Belanja Modal Unit Alat Laboratorium Lainnya berupa Pembayaran 100% dari Nilai Surat Pesanan Nomor 017/PPK-ekatalog/PKB/dishub/IX/2023 Pengadaan Alat Uji UPTD Pengujian Kendaraan Bermotor Tahun 2023 (Rp 358.450.000,-)</t>
  </si>
  <si>
    <t>Belanja Modal Bangunan Gedung Kantor berupa Pembayaran Sebesar 95% dari Nilai Surat Perjanjian Pekerjaan Penambahan Ruang Rapat Kantor UPTD PKB Tahun Anggaran 2023 (Rp 277.003.850,-)</t>
  </si>
  <si>
    <t>Belanja Modal Bangunan Gedung Kantor berupa Pembayaran Sebesar 5% dari Nilai Surat Perjanjian Pekerjaan Penambahan Ruang Rapat Kantor UPTD PKB Tahun Anggaran 2023 (Rp 14.579.150,-)</t>
  </si>
  <si>
    <t>Belanja Jasa Konsultansi Perencanaan Rekayasa-Jasa Desain</t>
  </si>
  <si>
    <t>Pengadaan rambu, kendaraan bermotor, alat komunikasi</t>
  </si>
  <si>
    <t>Pangajuan SPM sudah menunggu proses pencairan di 2024</t>
  </si>
  <si>
    <t>Pergantian Kepala seksi yang membidangi</t>
  </si>
  <si>
    <t>Melaksanakan diklat andalalin</t>
  </si>
  <si>
    <t>Kabid Lalin</t>
  </si>
  <si>
    <t>Gagal bayar DED Data Center</t>
  </si>
  <si>
    <t>Dibayarkan pada tahun berikutnya</t>
  </si>
  <si>
    <t>Gagal bayar pembelian server</t>
  </si>
  <si>
    <t xml:space="preserve">Gagal bayar pada pengadaan kamera	</t>
  </si>
  <si>
    <t>Belanja Jasa Pelaksanaan Transaksi Keuangan menyesuaikan dengan keperluan SPJ dari bidang-bidang terkait yang diajukan, apabila pembayaran kepada pihak ketiga pembayarannya bukan melalui Bank Kalsel tapi ke Bank lain, biaya transfer langsung dipotong dari rekening penyedia</t>
  </si>
  <si>
    <t>Menunggu sesuai keperluan</t>
  </si>
  <si>
    <t>Belanja Alat/Bahan untuk kegiatan kantor-Alat/Bahan untuk kegiatan kantor lainnya : sisa anggaran Pengadaan Barang dan Jasa</t>
  </si>
  <si>
    <t>Efisiensi</t>
  </si>
  <si>
    <t>Belanja Perjalanan Dinas Biasa : sisa anggaran dan efisiensi penginapan/biaya hotel. Belanja Perjalanan Dinas Luar Negeri : efisiensi tiket pesawat luar negeri</t>
  </si>
  <si>
    <t xml:space="preserve">Efisiensi </t>
  </si>
  <si>
    <t xml:space="preserve">Kegiatan sudah dilaksanakan, efisiensi anggaran </t>
  </si>
  <si>
    <t xml:space="preserve">Peralatan Mesin Pelatihan : adanya kesalahan kode rekening pada belanja modal kendaraan Dinas bermotor perorang </t>
  </si>
  <si>
    <t xml:space="preserve">Sudah dikonsultasikan ke BPKAD pada Bidang Akutansi untuk dapat direalisasikan pada pencatatan belanja modal </t>
  </si>
  <si>
    <t>Honorarium Narasumber ASN Pemko Banjarmasin yang dibayar 50%</t>
  </si>
  <si>
    <t>Kembali ke kas daerah</t>
  </si>
  <si>
    <t xml:space="preserve">Terdapat sisa hasil negoisasi pada e-kataloge, sisa dari Honorarium Narasumber PNS yang dibayarkan 50%, sisa Belanja Perjalanan Dinas Non PNS Tim Dewan Pengupahan </t>
  </si>
  <si>
    <t>Terdapat sisa hasil negoisasi harga pengadaan barang, sisa honorarium Narsum PNS yang dibayarkan 50%</t>
  </si>
  <si>
    <t>Penyelenggaraan Verifikasi dan Rekapitulasi Keanggotaan pada Organisasi Pengusaha,cFederasi dan Konfederasi Serikat Pekerja/Serikat Buruh serta Non Afiliasi</t>
  </si>
  <si>
    <t xml:space="preserve">Terdapat sisa hasil negoisasi pada e-katalog, sisa pembayaran honorarium narasumber PNS 50%, sisa transportasi peserta yang tidak hadir </t>
  </si>
  <si>
    <t>Efisiensi keuangan</t>
  </si>
  <si>
    <t>Keterbatasan luas bangunan MPP sehingga tidak dapat menampung kebutuhan jumlah barang yang diperlukan</t>
  </si>
  <si>
    <t>Melakukan koordinasi untuk penambahan luas bangunan</t>
  </si>
  <si>
    <t>Kadis dan Bidang terkait</t>
  </si>
  <si>
    <t>Tempat untuk menaruh menara tandon tidak tersedia di MPP</t>
  </si>
  <si>
    <t>Koordinasi, Sinkronisasi dan Pelaksanaan Penyediaan Sarana dan Prasarana Olahraga Kabupaten/Kota</t>
  </si>
  <si>
    <t>Sebagian pengadaan tanah tertunda ke 2024, dan instalasi PDAM tidak terlaksana karena satuan harga lebih kecil dari biaya yang harus dikeluarkan</t>
  </si>
  <si>
    <t>Tidak adanya honorarium tim penyusun dokumen pendataan pelaku seni dan budaya</t>
  </si>
  <si>
    <t>Tidak teranggarkan tempat acara</t>
  </si>
  <si>
    <t>1. Rencana akan dihidupkan lagi pasar terapung di kuin, sedangkan SDM di pokdarwis pasar terapung kuin masih kurang pehamanan pariwisata 
2. Tidak ada sopir bus yang sesuai kualifikasi</t>
  </si>
  <si>
    <r>
      <t xml:space="preserve">Rencana untuk pembuatan dokumen </t>
    </r>
    <r>
      <rPr>
        <i/>
        <sz val="10"/>
        <color theme="1"/>
        <rFont val="Bookman Old Style"/>
        <family val="1"/>
      </rPr>
      <t>masterplan</t>
    </r>
    <r>
      <rPr>
        <sz val="10"/>
        <color theme="1"/>
        <rFont val="Bookman Old Style"/>
        <family val="1"/>
      </rPr>
      <t xml:space="preserve"> kawasan strategis sungai jingah tdk terlaksana karena di dokumen perencanaan masih RIPPDA</t>
    </r>
  </si>
  <si>
    <r>
      <t xml:space="preserve">Jasa </t>
    </r>
    <r>
      <rPr>
        <i/>
        <sz val="10"/>
        <color theme="1"/>
        <rFont val="Bookman Old Style"/>
        <family val="1"/>
      </rPr>
      <t>influencer</t>
    </r>
    <r>
      <rPr>
        <sz val="10"/>
        <color theme="1"/>
        <rFont val="Bookman Old Style"/>
        <family val="1"/>
      </rPr>
      <t xml:space="preserve"> dan plakat lomba tidak terlaksana</t>
    </r>
  </si>
  <si>
    <t>Cetak Kalender Event tidak terlaksana</t>
  </si>
  <si>
    <t>Jasa ilustrator dan sewa domain tidak terlaksana</t>
  </si>
  <si>
    <t>Semua aktifitas kegiatan dilaksanakan secara online tanpa APBD</t>
  </si>
  <si>
    <t>Belanja Modal Alat Pendingin, Belanja Modal Peralatan Studio Video dan Film, Belanja Modal Personal Computer : fisik sudah selesai dan berkas SPJ sudah di BPKPAD tetapi pembayaran belum bisa direalisasikan</t>
  </si>
  <si>
    <t>Menunggu arahan dari BPKPAD</t>
  </si>
  <si>
    <t>Belanja Modal Tanah Lapangan Parkir : fisik sudah selesai dan berkas SPJ sudah di BPKPAD tetapi pembayaran belum bisa direalisasikan</t>
  </si>
  <si>
    <t>Fisik sudah selesai dan berkas SPJ sudah di BPKPAD tetapi pembayaran belum bisa direalisasikan</t>
  </si>
  <si>
    <t>Kegiatan sudah dilaksanakan, sisa silpa dan penawaran E-Katalog</t>
  </si>
  <si>
    <t>- Jasa Appraisal/Penilaian Aset Pasar Milik Pemerintah Kota Banjarmasin
- Penyusunan Dokumen Kajian Studi Pasar sesuai Standarisasi Perdagangan
- Pembuatan Gapura Pasar
- Pembuatan DED Pasar Kuripan
Kegiatan sudah dilaksanakan dan berkas sudah diajukan ke BPKPAD serta sudah muncul nomor SPPD</t>
  </si>
  <si>
    <t>- Belanja Alat/Bahan untuk Kegiatan Kantor-Alat /Bahan untuk Kegiatan Kantor Lainnya : Fisik sudah selesai dan berkas SPJ sudah di BPKPAD tetapi pembayaran belum bisa direalisasikan
- Honorarium Penyuluhan atau Pendampingan : Optimalisasi Pendampingan
- Belanja Jasa Konsultasi Berorientasi Layanan - Jasa Khusus : Efisiensi / selisih satuan biaya
- Belanja Perjalanan Dinas Biasa : Pelatihan untuk Tenaga Desain tidak dapat terlaksana dikarenakan tidak berkesesuaian jadwal dengan pihak penyelenggara dan Tenaga Desain sudah mendapatkan Diklat Desain Kemasan di BDI Makassar</t>
  </si>
  <si>
    <t>Belanja Makanan dan Minuman Rapat : tidak dilaksanakannya rapat dengan Pengelola Sarana Distribusi Perdagangan dan Pasar (keterkaitan kegiatan dengan Bidang Penguatan dan Pengembangan Perdagangan)</t>
  </si>
  <si>
    <t>Tidak dianggarkan lagi pada tahun berikutnya agar tidak terjadi double penganggaran</t>
  </si>
  <si>
    <t>Bidang Penguatan dan Pengembangan Perdagangan, Bendahara dan Instansi terkait</t>
  </si>
  <si>
    <t>Belanja Perjalanan Dinas Biasa tidak di spjkan karena tidak dapat dijadwalkan kehadiran narasumber dari luar daerah</t>
  </si>
  <si>
    <t>Pengadaan Tab telah dilakukan sejumlah 26 buah dengan total harga Rp. 72.670.000, namun belum dapat dibayarkan oleh BPKPAD hingga tanggal 31 Desember 2023 walaupun SPJ telah lengkap dan LS telah diajukan pada tanggal 8 Desember 2023</t>
  </si>
  <si>
    <t>Menunggu kebijakan pembayaran dari BPKPAD sebab penyedia telah menunggu pembayaran</t>
  </si>
  <si>
    <t>Pelaksanaan Paket Meeting Fullday selama 2 hari telah dilakukan dengan nilai total Rp. 61.560.000 namun belum dibayarkan oleh BPKPAD hingga tanggal 31 Desember 2023 walaupun SPJ telah lengkap dan LS telah diajukan pada tanggal 13 Desember 2023</t>
  </si>
  <si>
    <t>Pendidikan dan Pelatihan Berdasarkan Tugas dan Fungsi</t>
  </si>
  <si>
    <t>Kegiatan telah dilaksanakan, terdapat sisa anggaran karena efisiensi</t>
  </si>
  <si>
    <t>Kegiatan rakor dan konsultasi dilaksanakan sesuai keperluan</t>
  </si>
  <si>
    <t>Pemeliharaan kendaraan telah dilaksanakan sesuai kebutuhan</t>
  </si>
  <si>
    <t>Karena keadaan saat rencana pelaksanaan fokus ke status karhutla</t>
  </si>
  <si>
    <t>Banjarmasin,      Januari 2024</t>
  </si>
  <si>
    <t>November</t>
  </si>
  <si>
    <t>Desember</t>
  </si>
  <si>
    <t>30  November 2023</t>
  </si>
  <si>
    <t>31 Desember 2022</t>
  </si>
  <si>
    <t>31 Desember 2023</t>
  </si>
  <si>
    <t>Kategori Capaian SKPD PEMKO Banjarmasin</t>
  </si>
  <si>
    <t xml:space="preserve">DINAS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</si>
</sst>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2" formatCode="_(&quot;Rp&quot;* #,##0_);_(&quot;Rp&quot;* \(#,##0\);_(&quot;Rp&quot;* &quot;-&quot;_);_(@_)"/>
    <numFmt numFmtId="41" formatCode="_(* #,##0_);_(* \(#,##0\);_(* &quot;-&quot;_);_(@_)"/>
    <numFmt numFmtId="43" formatCode="_(* #,##0.00_);_(* \(#,##0.00\);_(* &quot;-&quot;??_);_(@_)"/>
    <numFmt numFmtId="164" formatCode="_-&quot;Rp&quot;* #,##0.00_-;\-&quot;Rp&quot;* #,##0.00_-;_-&quot;Rp&quot;* &quot;-&quot;??_-;_-@_-"/>
    <numFmt numFmtId="165" formatCode="_(&quot;$&quot;* #,##0_);_(&quot;$&quot;* \(#,##0\);_(&quot;$&quot;* &quot;-&quot;_);_(@_)"/>
    <numFmt numFmtId="166" formatCode="_-* #,##0.00_-;_-* #,##0.00\-;_-* &quot;-&quot;??_-;_-@_-"/>
    <numFmt numFmtId="167" formatCode="_-* #,##0_-;_-* #,##0\-;_-* &quot;-&quot;_-;_-@_-"/>
    <numFmt numFmtId="168" formatCode="0.00_);[Red]\(0.00\)"/>
    <numFmt numFmtId="169" formatCode="_-&quot;Rp &quot;\ * #,##0.00_-;_-&quot;Rp &quot;\ * #,##0.00\-;_-&quot;Rp &quot;\ * &quot;-&quot;??_-;_-@_-"/>
    <numFmt numFmtId="170" formatCode="&quot;$&quot;#,##0_);\(&quot;$&quot;#,##0\)"/>
    <numFmt numFmtId="171" formatCode="0.00_ "/>
    <numFmt numFmtId="172" formatCode="_(* #,##0_);_(* \(#,##0\);_(* &quot;-&quot;??_);_(@_)"/>
    <numFmt numFmtId="173" formatCode="#,##0.000"/>
    <numFmt numFmtId="174" formatCode="0\ &quot;ft&quot;"/>
    <numFmt numFmtId="175" formatCode="0_ "/>
    <numFmt numFmtId="176" formatCode="0.00000_ "/>
    <numFmt numFmtId="177" formatCode="_-* #,##0_-;\-* #,##0_-;_-* &quot;-&quot;??_-;_-@_-"/>
    <numFmt numFmtId="178" formatCode="#,##0.0"/>
    <numFmt numFmtId="179" formatCode="_-&quot;Rp&quot;* #,##0.0_-;\-&quot;Rp&quot;* #,##0.0_-;_-&quot;Rp&quot;* &quot;-&quot;??_-;_-@_-"/>
  </numFmts>
  <fonts count="57">
    <font>
      <sz val="11"/>
      <color theme="1"/>
      <name val="Calibri"/>
      <charset val="134"/>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rgb="FF000000"/>
      <name val="Calibri"/>
      <family val="2"/>
    </font>
    <font>
      <b/>
      <sz val="11"/>
      <color rgb="FF000000"/>
      <name val="Calibri"/>
      <family val="2"/>
    </font>
    <font>
      <sz val="11"/>
      <color theme="1"/>
      <name val="Calibri"/>
      <family val="2"/>
      <scheme val="minor"/>
    </font>
    <font>
      <sz val="10"/>
      <color theme="1"/>
      <name val="Bookman Old Style"/>
      <family val="1"/>
    </font>
    <font>
      <b/>
      <sz val="14"/>
      <name val="Bookman Old Style"/>
      <family val="1"/>
    </font>
    <font>
      <b/>
      <sz val="10"/>
      <name val="Bookman Old Style"/>
      <family val="1"/>
    </font>
    <font>
      <sz val="10"/>
      <name val="Bookman Old Style"/>
      <family val="1"/>
    </font>
    <font>
      <sz val="10"/>
      <color theme="0"/>
      <name val="Bookman Old Style"/>
      <family val="1"/>
    </font>
    <font>
      <u/>
      <sz val="10"/>
      <color theme="1"/>
      <name val="Bookman Old Style"/>
      <family val="1"/>
    </font>
    <font>
      <sz val="11"/>
      <name val="Calibri"/>
      <family val="2"/>
    </font>
    <font>
      <b/>
      <u/>
      <sz val="11"/>
      <color rgb="FF000000"/>
      <name val="Calibri"/>
      <family val="2"/>
    </font>
    <font>
      <i/>
      <sz val="11"/>
      <name val="Calibri"/>
      <family val="2"/>
    </font>
    <font>
      <sz val="16"/>
      <color rgb="FF000000"/>
      <name val="Calibri"/>
      <family val="2"/>
    </font>
    <font>
      <u/>
      <sz val="16"/>
      <color rgb="FF800080"/>
      <name val="Calibri"/>
      <family val="2"/>
      <scheme val="minor"/>
    </font>
    <font>
      <sz val="16"/>
      <color rgb="FF800080"/>
      <name val="Calibri"/>
      <family val="2"/>
      <scheme val="minor"/>
    </font>
    <font>
      <sz val="16"/>
      <color rgb="FF0000FF"/>
      <name val="Calibri"/>
      <family val="2"/>
      <scheme val="minor"/>
    </font>
    <font>
      <u/>
      <sz val="16"/>
      <color rgb="FF0000FF"/>
      <name val="Calibri"/>
      <family val="2"/>
      <scheme val="minor"/>
    </font>
    <font>
      <b/>
      <sz val="11"/>
      <color theme="1"/>
      <name val="Calibri"/>
      <family val="2"/>
      <scheme val="minor"/>
    </font>
    <font>
      <sz val="11"/>
      <color rgb="FFFF0000"/>
      <name val="Calibri"/>
      <family val="2"/>
      <scheme val="minor"/>
    </font>
    <font>
      <sz val="11"/>
      <color theme="0"/>
      <name val="Calibri"/>
      <family val="2"/>
    </font>
    <font>
      <sz val="10"/>
      <name val="Arial"/>
      <family val="2"/>
    </font>
    <font>
      <sz val="11"/>
      <color indexed="8"/>
      <name val="Calibri"/>
      <family val="2"/>
    </font>
    <font>
      <sz val="11"/>
      <color theme="1"/>
      <name val="Calibri"/>
      <family val="2"/>
    </font>
    <font>
      <sz val="11"/>
      <color indexed="8"/>
      <name val="Calibri"/>
      <family val="2"/>
    </font>
    <font>
      <u/>
      <sz val="11"/>
      <color rgb="FF0000FF"/>
      <name val="Calibri"/>
      <family val="2"/>
      <scheme val="minor"/>
    </font>
    <font>
      <sz val="10"/>
      <name val="Arial"/>
      <family val="2"/>
    </font>
    <font>
      <sz val="11"/>
      <color theme="1"/>
      <name val="Arial"/>
      <family val="2"/>
    </font>
    <font>
      <u/>
      <sz val="10"/>
      <color indexed="12"/>
      <name val="Arial"/>
      <family val="2"/>
    </font>
    <font>
      <sz val="10"/>
      <color indexed="8"/>
      <name val="Arial"/>
      <family val="2"/>
    </font>
    <font>
      <sz val="10"/>
      <name val="Helv"/>
      <charset val="134"/>
    </font>
    <font>
      <i/>
      <sz val="10"/>
      <color theme="1"/>
      <name val="Bookman Old Style"/>
      <family val="1"/>
    </font>
    <font>
      <b/>
      <sz val="9"/>
      <name val="Tahoma"/>
      <family val="2"/>
    </font>
    <font>
      <sz val="9"/>
      <name val="Tahoma"/>
      <family val="2"/>
    </font>
    <font>
      <sz val="11"/>
      <color theme="1"/>
      <name val="Calibri"/>
      <family val="2"/>
      <scheme val="minor"/>
    </font>
    <font>
      <b/>
      <sz val="14"/>
      <name val="Bookman Old Style"/>
      <family val="1"/>
    </font>
    <font>
      <sz val="10"/>
      <color theme="1"/>
      <name val="Bookman Old Style"/>
      <family val="1"/>
    </font>
    <font>
      <b/>
      <sz val="10"/>
      <name val="Bookman Old Style"/>
      <family val="1"/>
    </font>
    <font>
      <b/>
      <sz val="10"/>
      <color theme="1"/>
      <name val="Bookman Old Style"/>
      <family val="1"/>
    </font>
    <font>
      <sz val="10"/>
      <name val="Bookman Old Style"/>
      <family val="1"/>
    </font>
    <font>
      <sz val="10"/>
      <color theme="0"/>
      <name val="Bookman Old Style"/>
      <family val="1"/>
    </font>
    <font>
      <u/>
      <sz val="10"/>
      <color theme="1"/>
      <name val="Bookman Old Style"/>
      <family val="1"/>
    </font>
    <font>
      <sz val="11"/>
      <color rgb="FF000000"/>
      <name val="Calibri"/>
      <family val="2"/>
    </font>
    <font>
      <sz val="11"/>
      <color theme="1"/>
      <name val="Calibri"/>
      <family val="2"/>
      <scheme val="minor"/>
    </font>
    <font>
      <b/>
      <sz val="14"/>
      <color rgb="FF000000"/>
      <name val="Calibri"/>
      <family val="2"/>
    </font>
    <font>
      <sz val="12"/>
      <color rgb="FF000000"/>
      <name val="Calibri"/>
      <family val="2"/>
    </font>
    <font>
      <sz val="10"/>
      <color theme="1"/>
      <name val="Calibri"/>
      <family val="2"/>
      <scheme val="minor"/>
    </font>
    <font>
      <b/>
      <u/>
      <sz val="10"/>
      <color theme="1"/>
      <name val="Calibri"/>
      <family val="2"/>
      <scheme val="minor"/>
    </font>
    <font>
      <b/>
      <sz val="8"/>
      <color theme="1"/>
      <name val="Calibri"/>
      <family val="2"/>
      <scheme val="minor"/>
    </font>
    <font>
      <b/>
      <sz val="12"/>
      <color theme="1"/>
      <name val="Calibri"/>
      <family val="2"/>
      <scheme val="minor"/>
    </font>
    <font>
      <b/>
      <sz val="11"/>
      <color rgb="FF000000"/>
      <name val="Calibri"/>
      <family val="2"/>
    </font>
    <font>
      <b/>
      <sz val="11"/>
      <color theme="1"/>
      <name val="Calibri"/>
      <family val="2"/>
      <scheme val="minor"/>
    </font>
  </fonts>
  <fills count="24">
    <fill>
      <patternFill patternType="none"/>
    </fill>
    <fill>
      <patternFill patternType="gray125"/>
    </fill>
    <fill>
      <patternFill patternType="solid">
        <fgColor rgb="FFD7D3D3"/>
        <bgColor rgb="FF000000"/>
      </patternFill>
    </fill>
    <fill>
      <patternFill patternType="solid">
        <fgColor theme="0"/>
        <bgColor indexed="64"/>
      </patternFill>
    </fill>
    <fill>
      <patternFill patternType="solid">
        <fgColor theme="0" tint="-0.14996795556505021"/>
        <bgColor indexed="64"/>
      </patternFill>
    </fill>
    <fill>
      <patternFill patternType="solid">
        <fgColor rgb="FFFFFF00"/>
        <bgColor indexed="64"/>
      </patternFill>
    </fill>
    <fill>
      <patternFill patternType="solid">
        <fgColor theme="0" tint="-0.1498458815271462"/>
        <bgColor rgb="FF000000"/>
      </patternFill>
    </fill>
    <fill>
      <patternFill patternType="solid">
        <fgColor theme="3" tint="0.79995117038483843"/>
        <bgColor rgb="FF000000"/>
      </patternFill>
    </fill>
    <fill>
      <patternFill patternType="solid">
        <fgColor theme="0" tint="-0.14996795556505021"/>
        <bgColor rgb="FF000000"/>
      </patternFill>
    </fill>
    <fill>
      <patternFill patternType="solid">
        <fgColor theme="3" tint="0.79995117038483843"/>
        <bgColor indexed="64"/>
      </patternFill>
    </fill>
    <fill>
      <patternFill patternType="solid">
        <fgColor theme="4" tint="0.79995117038483843"/>
        <bgColor indexed="64"/>
      </patternFill>
    </fill>
    <fill>
      <patternFill patternType="solid">
        <fgColor theme="4" tint="0.79995117038483843"/>
        <bgColor rgb="FF000000"/>
      </patternFill>
    </fill>
    <fill>
      <patternFill patternType="solid">
        <fgColor theme="0" tint="-0.14999847407452621"/>
        <bgColor indexed="64"/>
      </patternFill>
    </fill>
    <fill>
      <patternFill patternType="solid">
        <fgColor theme="1"/>
        <bgColor indexed="64"/>
      </patternFill>
    </fill>
    <fill>
      <patternFill patternType="solid">
        <fgColor rgb="FFF7FF8B"/>
        <bgColor indexed="64"/>
      </patternFill>
    </fill>
    <fill>
      <patternFill patternType="solid">
        <fgColor rgb="FF00B0F0"/>
        <bgColor indexed="64"/>
      </patternFill>
    </fill>
    <fill>
      <patternFill patternType="solid">
        <fgColor rgb="FF92D050"/>
        <bgColor indexed="64"/>
      </patternFill>
    </fill>
    <fill>
      <patternFill patternType="solid">
        <fgColor theme="9" tint="0.79979857783745845"/>
        <bgColor indexed="64"/>
      </patternFill>
    </fill>
    <fill>
      <patternFill patternType="solid">
        <fgColor theme="0" tint="-0.14981536301767021"/>
        <bgColor indexed="64"/>
      </patternFill>
    </fill>
    <fill>
      <patternFill patternType="solid">
        <fgColor indexed="46"/>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5" tint="0.79998168889431442"/>
        <bgColor indexed="64"/>
      </patternFill>
    </fill>
  </fills>
  <borders count="8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bottom style="dotted">
        <color rgb="FF000000"/>
      </bottom>
      <diagonal/>
    </border>
    <border>
      <left style="thin">
        <color rgb="FF000000"/>
      </left>
      <right style="thin">
        <color rgb="FF000000"/>
      </right>
      <top style="dotted">
        <color rgb="FF000000"/>
      </top>
      <bottom style="dotted">
        <color rgb="FF000000"/>
      </bottom>
      <diagonal/>
    </border>
    <border>
      <left style="thin">
        <color rgb="FF000000"/>
      </left>
      <right style="thin">
        <color rgb="FF000000"/>
      </right>
      <top style="dotted">
        <color rgb="FF000000"/>
      </top>
      <bottom style="thin">
        <color rgb="FF000000"/>
      </bottom>
      <diagonal/>
    </border>
    <border>
      <left style="thin">
        <color rgb="FF000000"/>
      </left>
      <right style="thin">
        <color rgb="FF000000"/>
      </right>
      <top style="dotted">
        <color rgb="FF000000"/>
      </top>
      <bottom/>
      <diagonal/>
    </border>
    <border>
      <left style="thin">
        <color rgb="FF000000"/>
      </left>
      <right style="thin">
        <color rgb="FF000000"/>
      </right>
      <top/>
      <bottom/>
      <diagonal/>
    </border>
    <border>
      <left style="thin">
        <color rgb="FF000000"/>
      </left>
      <right style="thin">
        <color rgb="FF000000"/>
      </right>
      <top style="hair">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thin">
        <color auto="1"/>
      </right>
      <top/>
      <bottom style="hair">
        <color auto="1"/>
      </bottom>
      <diagonal/>
    </border>
    <border>
      <left style="thin">
        <color auto="1"/>
      </left>
      <right style="thin">
        <color auto="1"/>
      </right>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thin">
        <color auto="1"/>
      </left>
      <right style="double">
        <color auto="1"/>
      </right>
      <top/>
      <bottom style="hair">
        <color auto="1"/>
      </bottom>
      <diagonal/>
    </border>
    <border>
      <left style="thin">
        <color auto="1"/>
      </left>
      <right style="thin">
        <color auto="1"/>
      </right>
      <top style="hair">
        <color auto="1"/>
      </top>
      <bottom style="hair">
        <color auto="1"/>
      </bottom>
      <diagonal/>
    </border>
    <border>
      <left style="thin">
        <color auto="1"/>
      </left>
      <right style="double">
        <color auto="1"/>
      </right>
      <top style="hair">
        <color auto="1"/>
      </top>
      <bottom style="hair">
        <color auto="1"/>
      </bottom>
      <diagonal/>
    </border>
    <border>
      <left style="double">
        <color auto="1"/>
      </left>
      <right style="thin">
        <color auto="1"/>
      </right>
      <top style="hair">
        <color auto="1"/>
      </top>
      <bottom style="double">
        <color auto="1"/>
      </bottom>
      <diagonal/>
    </border>
    <border>
      <left style="thin">
        <color auto="1"/>
      </left>
      <right style="thin">
        <color auto="1"/>
      </right>
      <top/>
      <bottom style="double">
        <color auto="1"/>
      </bottom>
      <diagonal/>
    </border>
    <border>
      <left style="thin">
        <color auto="1"/>
      </left>
      <right style="thin">
        <color auto="1"/>
      </right>
      <top style="hair">
        <color auto="1"/>
      </top>
      <bottom style="double">
        <color auto="1"/>
      </bottom>
      <diagonal/>
    </border>
    <border>
      <left style="thin">
        <color auto="1"/>
      </left>
      <right style="double">
        <color auto="1"/>
      </right>
      <top style="hair">
        <color auto="1"/>
      </top>
      <bottom style="double">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double">
        <color auto="1"/>
      </left>
      <right style="thin">
        <color auto="1"/>
      </right>
      <top style="hair">
        <color auto="1"/>
      </top>
      <bottom style="hair">
        <color auto="1"/>
      </bottom>
      <diagonal/>
    </border>
    <border>
      <left style="double">
        <color auto="1"/>
      </left>
      <right style="thin">
        <color auto="1"/>
      </right>
      <top style="hair">
        <color auto="1"/>
      </top>
      <bottom/>
      <diagonal/>
    </border>
    <border>
      <left/>
      <right/>
      <top style="thin">
        <color rgb="FF000000"/>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auto="1"/>
      </left>
      <right/>
      <top style="thin">
        <color rgb="FF000000"/>
      </top>
      <bottom/>
      <diagonal/>
    </border>
    <border>
      <left style="thin">
        <color auto="1"/>
      </left>
      <right/>
      <top/>
      <bottom style="thin">
        <color rgb="FF000000"/>
      </bottom>
      <diagonal/>
    </border>
    <border>
      <left/>
      <right style="thin">
        <color rgb="FF000000"/>
      </right>
      <top style="thin">
        <color rgb="FF000000"/>
      </top>
      <bottom/>
      <diagonal/>
    </border>
    <border>
      <left style="thin">
        <color rgb="FF000000"/>
      </left>
      <right/>
      <top style="thin">
        <color rgb="FF000000"/>
      </top>
      <bottom style="dotted">
        <color rgb="FF000000"/>
      </bottom>
      <diagonal/>
    </border>
    <border>
      <left style="thin">
        <color rgb="FF000000"/>
      </left>
      <right/>
      <top style="dotted">
        <color rgb="FF000000"/>
      </top>
      <bottom style="dotted">
        <color rgb="FF000000"/>
      </bottom>
      <diagonal/>
    </border>
    <border>
      <left style="thin">
        <color rgb="FF000000"/>
      </left>
      <right/>
      <top style="dotted">
        <color rgb="FF000000"/>
      </top>
      <bottom style="thin">
        <color rgb="FF000000"/>
      </bottom>
      <diagonal/>
    </border>
    <border>
      <left style="thin">
        <color rgb="FF000000"/>
      </left>
      <right style="thin">
        <color rgb="FF000000"/>
      </right>
      <top style="thin">
        <color rgb="FF000000"/>
      </top>
      <bottom style="hair">
        <color rgb="FF000000"/>
      </bottom>
      <diagonal/>
    </border>
    <border>
      <left style="thin">
        <color rgb="FF000000"/>
      </left>
      <right style="thin">
        <color rgb="FF000000"/>
      </right>
      <top style="hair">
        <color rgb="FF000000"/>
      </top>
      <bottom style="dotted">
        <color rgb="FF000000"/>
      </bottom>
      <diagonal/>
    </border>
    <border>
      <left style="thin">
        <color rgb="FF000000"/>
      </left>
      <right/>
      <top style="thin">
        <color rgb="FF000000"/>
      </top>
      <bottom style="hair">
        <color rgb="FF000000"/>
      </bottom>
      <diagonal/>
    </border>
    <border>
      <left/>
      <right style="thin">
        <color auto="1"/>
      </right>
      <top style="thin">
        <color auto="1"/>
      </top>
      <bottom style="hair">
        <color rgb="FF000000"/>
      </bottom>
      <diagonal/>
    </border>
    <border>
      <left style="thin">
        <color rgb="FF000000"/>
      </left>
      <right/>
      <top style="hair">
        <color rgb="FF000000"/>
      </top>
      <bottom style="dotted">
        <color rgb="FF000000"/>
      </bottom>
      <diagonal/>
    </border>
    <border>
      <left style="thin">
        <color rgb="FF000000"/>
      </left>
      <right style="thin">
        <color rgb="FF000000"/>
      </right>
      <top style="hair">
        <color rgb="FF000000"/>
      </top>
      <bottom style="hair">
        <color rgb="FF000000"/>
      </bottom>
      <diagonal/>
    </border>
    <border>
      <left/>
      <right style="thin">
        <color auto="1"/>
      </right>
      <top style="hair">
        <color rgb="FF000000"/>
      </top>
      <bottom style="hair">
        <color auto="1"/>
      </bottom>
      <diagonal/>
    </border>
    <border>
      <left/>
      <right style="thin">
        <color auto="1"/>
      </right>
      <top style="hair">
        <color auto="1"/>
      </top>
      <bottom style="thin">
        <color auto="1"/>
      </bottom>
      <diagonal/>
    </border>
    <border>
      <left style="thin">
        <color auto="1"/>
      </left>
      <right/>
      <top style="thin">
        <color rgb="FF000000"/>
      </top>
      <bottom style="thin">
        <color rgb="FF000000"/>
      </bottom>
      <diagonal/>
    </border>
    <border>
      <left/>
      <right style="thin">
        <color rgb="FF000000"/>
      </right>
      <top style="thin">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dotted">
        <color rgb="FF000000"/>
      </top>
      <bottom style="thin">
        <color rgb="FF000000"/>
      </bottom>
      <diagonal/>
    </border>
    <border>
      <left style="thin">
        <color rgb="FF000000"/>
      </left>
      <right/>
      <top style="dotted">
        <color rgb="FF000000"/>
      </top>
      <bottom/>
      <diagonal/>
    </border>
    <border>
      <left style="thin">
        <color auto="1"/>
      </left>
      <right style="thin">
        <color auto="1"/>
      </right>
      <top style="thin">
        <color auto="1"/>
      </top>
      <bottom/>
      <diagonal/>
    </border>
    <border>
      <left/>
      <right/>
      <top style="thin">
        <color auto="1"/>
      </top>
      <bottom style="thin">
        <color auto="1"/>
      </bottom>
      <diagonal/>
    </border>
    <border>
      <left style="thin">
        <color auto="1"/>
      </left>
      <right style="thin">
        <color rgb="FF000000"/>
      </right>
      <top style="thin">
        <color auto="1"/>
      </top>
      <bottom/>
      <diagonal/>
    </border>
    <border>
      <left style="thin">
        <color auto="1"/>
      </left>
      <right style="thin">
        <color rgb="FF000000"/>
      </right>
      <top/>
      <bottom style="thin">
        <color auto="1"/>
      </bottom>
      <diagonal/>
    </border>
    <border>
      <left style="thin">
        <color rgb="FF000000"/>
      </left>
      <right/>
      <top style="thin">
        <color auto="1"/>
      </top>
      <bottom style="thin">
        <color auto="1"/>
      </bottom>
      <diagonal/>
    </border>
    <border>
      <left style="thin">
        <color rgb="FF000000"/>
      </left>
      <right style="thin">
        <color indexed="64"/>
      </right>
      <top style="thin">
        <color rgb="FF000000"/>
      </top>
      <bottom style="thin">
        <color rgb="FF000000"/>
      </bottom>
      <diagonal/>
    </border>
    <border>
      <left/>
      <right style="thin">
        <color rgb="FF000000"/>
      </right>
      <top style="hair">
        <color rgb="FF000000"/>
      </top>
      <bottom style="thin">
        <color rgb="FF000000"/>
      </bottom>
      <diagonal/>
    </border>
    <border>
      <left style="thin">
        <color rgb="FF000000"/>
      </left>
      <right style="thin">
        <color indexed="64"/>
      </right>
      <top style="thin">
        <color rgb="FF000000"/>
      </top>
      <bottom style="dotted">
        <color rgb="FF000000"/>
      </bottom>
      <diagonal/>
    </border>
    <border>
      <left style="thin">
        <color rgb="FF000000"/>
      </left>
      <right style="thin">
        <color indexed="64"/>
      </right>
      <top style="dotted">
        <color rgb="FF000000"/>
      </top>
      <bottom style="dotted">
        <color rgb="FF000000"/>
      </bottom>
      <diagonal/>
    </border>
    <border>
      <left style="thin">
        <color rgb="FF000000"/>
      </left>
      <right style="thin">
        <color indexed="64"/>
      </right>
      <top style="dotted">
        <color rgb="FF000000"/>
      </top>
      <bottom style="thin">
        <color rgb="FF000000"/>
      </bottom>
      <diagonal/>
    </border>
    <border>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auto="1"/>
      </right>
      <top style="thin">
        <color rgb="FF000000"/>
      </top>
      <bottom/>
      <diagonal/>
    </border>
    <border>
      <left style="thin">
        <color rgb="FF000000"/>
      </left>
      <right style="thin">
        <color auto="1"/>
      </right>
      <top/>
      <bottom/>
      <diagonal/>
    </border>
    <border>
      <left style="thin">
        <color rgb="FF000000"/>
      </left>
      <right style="thin">
        <color auto="1"/>
      </right>
      <top/>
      <bottom style="thin">
        <color rgb="FF000000"/>
      </bottom>
      <diagonal/>
    </border>
    <border>
      <left style="thin">
        <color indexed="64"/>
      </left>
      <right style="thin">
        <color indexed="64"/>
      </right>
      <top style="hair">
        <color indexed="64"/>
      </top>
      <bottom/>
      <diagonal/>
    </border>
    <border>
      <left style="thin">
        <color indexed="64"/>
      </left>
      <right style="double">
        <color indexed="64"/>
      </right>
      <top style="hair">
        <color indexed="64"/>
      </top>
      <bottom/>
      <diagonal/>
    </border>
  </borders>
  <cellStyleXfs count="1594">
    <xf numFmtId="0" fontId="0" fillId="0" borderId="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39"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30" fillId="0" borderId="0" applyNumberFormat="0" applyFill="0" applyBorder="0" applyAlignment="0" applyProtection="0">
      <alignment vertical="center"/>
    </xf>
    <xf numFmtId="0" fontId="26" fillId="0" borderId="0"/>
    <xf numFmtId="166" fontId="31"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1"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41" fontId="29"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0" fontId="8" fillId="0" borderId="0"/>
    <xf numFmtId="166"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41" fontId="26" fillId="0" borderId="0" applyFont="0" applyFill="0" applyBorder="0" applyAlignment="0" applyProtection="0"/>
    <xf numFmtId="0" fontId="8"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41" fontId="39"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1"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41" fontId="39"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6" fillId="0" borderId="0"/>
    <xf numFmtId="43"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1" fontId="27"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167" fontId="26" fillId="0" borderId="0" applyFont="0" applyFill="0" applyBorder="0" applyAlignment="0" applyProtection="0"/>
    <xf numFmtId="41"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39" fillId="0" borderId="0" applyFont="0" applyFill="0" applyBorder="0" applyAlignment="0" applyProtection="0"/>
    <xf numFmtId="167" fontId="26" fillId="0" borderId="0" applyFont="0" applyFill="0" applyBorder="0" applyAlignment="0" applyProtection="0"/>
    <xf numFmtId="167" fontId="31"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167"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protection locked="0"/>
    </xf>
    <xf numFmtId="41"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41"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8"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0" fontId="26" fillId="0" borderId="0"/>
    <xf numFmtId="167" fontId="26" fillId="0" borderId="0" applyFont="0" applyFill="0" applyBorder="0" applyAlignment="0" applyProtection="0"/>
    <xf numFmtId="166" fontId="26" fillId="0" borderId="0" applyFont="0" applyFill="0" applyBorder="0" applyAlignment="0" applyProtection="0"/>
    <xf numFmtId="0" fontId="26" fillId="0" borderId="0"/>
    <xf numFmtId="41" fontId="29"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39"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41" fontId="27" fillId="0" borderId="0" applyFont="0" applyFill="0" applyBorder="0" applyAlignment="0" applyProtection="0"/>
    <xf numFmtId="166" fontId="26" fillId="0" borderId="0" applyFont="0" applyFill="0" applyBorder="0" applyAlignment="0" applyProtection="0"/>
    <xf numFmtId="41" fontId="29"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41"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8" fillId="0" borderId="0" applyFont="0" applyFill="0" applyBorder="0" applyAlignment="0" applyProtection="0"/>
    <xf numFmtId="170"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1"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41" fontId="27"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167"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1" fontId="29"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1" fontId="26" fillId="0" borderId="0" applyFont="0" applyFill="0" applyBorder="0" applyAlignment="0" applyProtection="0"/>
    <xf numFmtId="41" fontId="28"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9"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1" fontId="8"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9"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1" fontId="29"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9" fillId="0" borderId="0" applyFont="0" applyFill="0" applyBorder="0" applyAlignment="0" applyProtection="0"/>
    <xf numFmtId="41" fontId="8"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1" fontId="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166" fontId="26" fillId="0" borderId="0" applyFont="0" applyFill="0" applyBorder="0" applyAlignment="0" applyProtection="0"/>
    <xf numFmtId="41"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7" fontId="26" fillId="0" borderId="0" applyFont="0" applyFill="0" applyBorder="0" applyAlignment="0" applyProtection="0"/>
    <xf numFmtId="43" fontId="27"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43" fontId="27"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7" fontId="26" fillId="0" borderId="0" applyFont="0" applyFill="0" applyBorder="0" applyAlignment="0" applyProtection="0"/>
    <xf numFmtId="43" fontId="39" fillId="0" borderId="0" applyFont="0" applyFill="0" applyBorder="0" applyAlignment="0" applyProtection="0"/>
    <xf numFmtId="43" fontId="27" fillId="0" borderId="0" applyFont="0" applyFill="0" applyBorder="0" applyAlignment="0" applyProtection="0"/>
    <xf numFmtId="0" fontId="26" fillId="0" borderId="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9"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0" fontId="26" fillId="0" borderId="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0" fontId="8"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43" fontId="39"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39"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0" fontId="26" fillId="0" borderId="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9"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0" fontId="6" fillId="0" borderId="0"/>
    <xf numFmtId="43" fontId="27"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9"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5" fontId="26" fillId="0" borderId="0" applyFont="0" applyFill="0" applyBorder="0" applyAlignment="0" applyProtection="0"/>
    <xf numFmtId="166" fontId="26" fillId="0" borderId="0" applyFont="0" applyFill="0" applyBorder="0" applyAlignment="0" applyProtection="0"/>
    <xf numFmtId="169"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43"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9"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66" fontId="2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9"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0" fontId="26" fillId="0" borderId="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0" fontId="39" fillId="0" borderId="0">
      <alignment vertical="center"/>
    </xf>
    <xf numFmtId="0" fontId="39" fillId="0" borderId="0">
      <alignment vertical="center"/>
    </xf>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0" fontId="26" fillId="0" borderId="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19" borderId="0" applyNumberFormat="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43"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43" fontId="27"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2"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0" fontId="32" fillId="0" borderId="0"/>
    <xf numFmtId="169" fontId="26" fillId="0" borderId="0" applyFont="0" applyFill="0" applyBorder="0" applyAlignment="0" applyProtection="0"/>
    <xf numFmtId="0" fontId="26" fillId="0" borderId="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0" fontId="26" fillId="0" borderId="0"/>
    <xf numFmtId="169" fontId="26" fillId="0" borderId="0" applyFont="0" applyFill="0" applyBorder="0" applyAlignment="0" applyProtection="0"/>
    <xf numFmtId="0" fontId="26" fillId="0" borderId="0"/>
    <xf numFmtId="169" fontId="26" fillId="0" borderId="0" applyFont="0" applyFill="0" applyBorder="0" applyAlignment="0" applyProtection="0"/>
    <xf numFmtId="0" fontId="26" fillId="0" borderId="0"/>
    <xf numFmtId="169" fontId="26" fillId="0" borderId="0" applyFont="0" applyFill="0" applyBorder="0" applyAlignment="0" applyProtection="0"/>
    <xf numFmtId="0" fontId="33" fillId="0" borderId="0" applyNumberFormat="0" applyFill="0" applyBorder="0" applyAlignment="0" applyProtection="0">
      <alignment vertical="top"/>
      <protection locked="0"/>
    </xf>
    <xf numFmtId="0" fontId="26" fillId="0" borderId="0"/>
    <xf numFmtId="0" fontId="39" fillId="0" borderId="0"/>
    <xf numFmtId="0" fontId="26" fillId="0" borderId="0"/>
    <xf numFmtId="0" fontId="39" fillId="0" borderId="0"/>
    <xf numFmtId="0" fontId="26" fillId="0" borderId="0"/>
    <xf numFmtId="0" fontId="39" fillId="0" borderId="0">
      <alignment vertical="center"/>
    </xf>
    <xf numFmtId="0" fontId="8" fillId="0" borderId="0"/>
    <xf numFmtId="0" fontId="39" fillId="0" borderId="0">
      <alignment vertical="center"/>
    </xf>
    <xf numFmtId="0" fontId="31"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 fillId="0" borderId="0"/>
    <xf numFmtId="0" fontId="8" fillId="0" borderId="0"/>
    <xf numFmtId="0" fontId="39" fillId="0" borderId="0">
      <alignment vertical="center"/>
    </xf>
    <xf numFmtId="0" fontId="39" fillId="0" borderId="0">
      <alignment vertical="center"/>
    </xf>
    <xf numFmtId="0" fontId="39" fillId="0" borderId="0"/>
    <xf numFmtId="0" fontId="39" fillId="0" borderId="0"/>
    <xf numFmtId="0" fontId="26" fillId="0" borderId="0"/>
    <xf numFmtId="0" fontId="26" fillId="0" borderId="0"/>
    <xf numFmtId="0" fontId="8" fillId="0" borderId="0"/>
    <xf numFmtId="0" fontId="34" fillId="0" borderId="0">
      <alignment vertical="top"/>
    </xf>
    <xf numFmtId="0" fontId="6" fillId="0" borderId="0"/>
    <xf numFmtId="0" fontId="26"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 fillId="0" borderId="0"/>
    <xf numFmtId="0" fontId="26" fillId="0" borderId="0"/>
    <xf numFmtId="0" fontId="26" fillId="0" borderId="0"/>
    <xf numFmtId="0" fontId="26" fillId="0" borderId="0"/>
    <xf numFmtId="0" fontId="35" fillId="0" borderId="0"/>
    <xf numFmtId="0" fontId="35" fillId="0" borderId="0"/>
    <xf numFmtId="0" fontId="26" fillId="0" borderId="0"/>
    <xf numFmtId="0" fontId="26" fillId="0" borderId="0"/>
    <xf numFmtId="0" fontId="8" fillId="0" borderId="0"/>
    <xf numFmtId="0" fontId="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8" fillId="0" borderId="0"/>
    <xf numFmtId="0" fontId="39" fillId="0" borderId="0"/>
    <xf numFmtId="0" fontId="8" fillId="0" borderId="0"/>
    <xf numFmtId="0" fontId="39" fillId="0" borderId="0"/>
    <xf numFmtId="9" fontId="26" fillId="0" borderId="0" applyFont="0" applyFill="0" applyBorder="0" applyAlignment="0" applyProtection="0"/>
    <xf numFmtId="0" fontId="5" fillId="0" borderId="0"/>
    <xf numFmtId="0" fontId="4" fillId="0" borderId="0"/>
    <xf numFmtId="0" fontId="3" fillId="0" borderId="0"/>
    <xf numFmtId="0" fontId="2" fillId="0" borderId="0"/>
    <xf numFmtId="0" fontId="1" fillId="0" borderId="0"/>
  </cellStyleXfs>
  <cellXfs count="434">
    <xf numFmtId="0" fontId="0" fillId="0" borderId="0" xfId="0"/>
    <xf numFmtId="0" fontId="6" fillId="0" borderId="0" xfId="1002"/>
    <xf numFmtId="0" fontId="6" fillId="0" borderId="0" xfId="1002" applyAlignment="1">
      <alignment horizontal="center"/>
    </xf>
    <xf numFmtId="0" fontId="7" fillId="2" borderId="1" xfId="1002" applyFont="1" applyFill="1" applyBorder="1" applyAlignment="1">
      <alignment horizontal="center" vertical="center"/>
    </xf>
    <xf numFmtId="0" fontId="6" fillId="0" borderId="2" xfId="1002" applyBorder="1" applyAlignment="1">
      <alignment vertical="top" wrapText="1"/>
    </xf>
    <xf numFmtId="0" fontId="6" fillId="0" borderId="3" xfId="1002" applyBorder="1" applyAlignment="1">
      <alignment vertical="top" wrapText="1"/>
    </xf>
    <xf numFmtId="3" fontId="6" fillId="0" borderId="3" xfId="1002" applyNumberFormat="1" applyBorder="1" applyAlignment="1">
      <alignment vertical="top" wrapText="1"/>
    </xf>
    <xf numFmtId="3" fontId="6" fillId="0" borderId="4" xfId="1002" applyNumberFormat="1" applyBorder="1" applyAlignment="1">
      <alignment vertical="top" wrapText="1"/>
    </xf>
    <xf numFmtId="4" fontId="6" fillId="0" borderId="4" xfId="1002" applyNumberFormat="1" applyBorder="1" applyAlignment="1">
      <alignment vertical="top" wrapText="1"/>
    </xf>
    <xf numFmtId="0" fontId="6" fillId="0" borderId="4" xfId="1002" applyBorder="1" applyAlignment="1">
      <alignment vertical="top" wrapText="1"/>
    </xf>
    <xf numFmtId="0" fontId="6" fillId="0" borderId="5" xfId="1002" applyBorder="1" applyAlignment="1">
      <alignment vertical="top" wrapText="1"/>
    </xf>
    <xf numFmtId="3" fontId="6" fillId="0" borderId="5" xfId="1002" applyNumberFormat="1" applyBorder="1" applyAlignment="1">
      <alignment vertical="top" wrapText="1"/>
    </xf>
    <xf numFmtId="4" fontId="6" fillId="0" borderId="5" xfId="1002" applyNumberFormat="1" applyBorder="1" applyAlignment="1">
      <alignment vertical="top" wrapText="1"/>
    </xf>
    <xf numFmtId="0" fontId="7" fillId="2" borderId="1" xfId="1002" applyFont="1" applyFill="1" applyBorder="1" applyAlignment="1">
      <alignment vertical="center"/>
    </xf>
    <xf numFmtId="3" fontId="7" fillId="2" borderId="1" xfId="1002" applyNumberFormat="1" applyFont="1" applyFill="1" applyBorder="1" applyAlignment="1">
      <alignment vertical="center"/>
    </xf>
    <xf numFmtId="4" fontId="7" fillId="2" borderId="1" xfId="1002" applyNumberFormat="1" applyFont="1" applyFill="1" applyBorder="1" applyAlignment="1">
      <alignment vertical="center"/>
    </xf>
    <xf numFmtId="3" fontId="6" fillId="0" borderId="0" xfId="1002" applyNumberFormat="1"/>
    <xf numFmtId="0" fontId="6" fillId="0" borderId="0" xfId="1002" applyAlignment="1">
      <alignment wrapText="1"/>
    </xf>
    <xf numFmtId="0" fontId="0" fillId="0" borderId="0" xfId="0" applyAlignment="1">
      <alignment wrapText="1"/>
    </xf>
    <xf numFmtId="4" fontId="0" fillId="0" borderId="0" xfId="0" applyNumberFormat="1"/>
    <xf numFmtId="171" fontId="0" fillId="0" borderId="0" xfId="0" applyNumberFormat="1"/>
    <xf numFmtId="4" fontId="6" fillId="0" borderId="0" xfId="1002" applyNumberFormat="1"/>
    <xf numFmtId="0" fontId="6" fillId="0" borderId="0" xfId="1002" applyAlignment="1">
      <alignment horizontal="center" vertical="top"/>
    </xf>
    <xf numFmtId="0" fontId="6" fillId="3" borderId="0" xfId="1002" applyFill="1"/>
    <xf numFmtId="0" fontId="6" fillId="0" borderId="6" xfId="1002" applyBorder="1" applyAlignment="1">
      <alignment vertical="top" wrapText="1"/>
    </xf>
    <xf numFmtId="4" fontId="6" fillId="0" borderId="7" xfId="1002" applyNumberFormat="1" applyBorder="1" applyAlignment="1">
      <alignment vertical="top" wrapText="1"/>
    </xf>
    <xf numFmtId="4" fontId="6" fillId="0" borderId="6" xfId="1002" applyNumberFormat="1" applyBorder="1" applyAlignment="1">
      <alignment vertical="top" wrapText="1"/>
    </xf>
    <xf numFmtId="3" fontId="6" fillId="0" borderId="8" xfId="1002" applyNumberFormat="1" applyBorder="1" applyAlignment="1">
      <alignment vertical="top" wrapText="1"/>
    </xf>
    <xf numFmtId="4" fontId="6" fillId="0" borderId="8" xfId="1002" applyNumberFormat="1" applyBorder="1" applyAlignment="1">
      <alignment vertical="top" wrapText="1"/>
    </xf>
    <xf numFmtId="3" fontId="6" fillId="0" borderId="6" xfId="1002" applyNumberFormat="1" applyBorder="1" applyAlignment="1">
      <alignment vertical="top" wrapText="1"/>
    </xf>
    <xf numFmtId="0" fontId="7" fillId="2" borderId="9" xfId="1002" applyFont="1" applyFill="1" applyBorder="1" applyAlignment="1">
      <alignment horizontal="center" vertical="center"/>
    </xf>
    <xf numFmtId="0" fontId="7" fillId="2" borderId="10" xfId="1002" applyFont="1" applyFill="1" applyBorder="1" applyAlignment="1">
      <alignment horizontal="center" vertical="center"/>
    </xf>
    <xf numFmtId="0" fontId="7" fillId="2" borderId="11" xfId="1002" applyFont="1" applyFill="1" applyBorder="1" applyAlignment="1">
      <alignment horizontal="center" vertical="center"/>
    </xf>
    <xf numFmtId="0" fontId="7" fillId="2" borderId="13" xfId="1002" applyFont="1" applyFill="1" applyBorder="1" applyAlignment="1">
      <alignment horizontal="center" vertical="center"/>
    </xf>
    <xf numFmtId="172" fontId="6" fillId="0" borderId="0" xfId="4" applyNumberFormat="1" applyFont="1" applyFill="1" applyBorder="1" applyAlignment="1" applyProtection="1"/>
    <xf numFmtId="172" fontId="6" fillId="0" borderId="0" xfId="1002" applyNumberFormat="1"/>
    <xf numFmtId="0" fontId="6" fillId="0" borderId="0" xfId="1559"/>
    <xf numFmtId="0" fontId="7" fillId="2" borderId="1" xfId="1559" applyFont="1" applyFill="1" applyBorder="1" applyAlignment="1">
      <alignment horizontal="center" vertical="center"/>
    </xf>
    <xf numFmtId="0" fontId="6" fillId="0" borderId="2" xfId="1559" applyBorder="1" applyAlignment="1">
      <alignment vertical="top" wrapText="1"/>
    </xf>
    <xf numFmtId="0" fontId="6" fillId="0" borderId="4" xfId="1559" applyBorder="1" applyAlignment="1">
      <alignment vertical="top" wrapText="1"/>
    </xf>
    <xf numFmtId="3" fontId="6" fillId="0" borderId="4" xfId="1559" applyNumberFormat="1" applyBorder="1" applyAlignment="1">
      <alignment vertical="top" wrapText="1"/>
    </xf>
    <xf numFmtId="4" fontId="6" fillId="0" borderId="4" xfId="1559" applyNumberFormat="1" applyBorder="1" applyAlignment="1">
      <alignment vertical="top" wrapText="1"/>
    </xf>
    <xf numFmtId="0" fontId="6" fillId="0" borderId="5" xfId="1559" applyBorder="1" applyAlignment="1">
      <alignment vertical="top" wrapText="1"/>
    </xf>
    <xf numFmtId="3" fontId="6" fillId="0" borderId="5" xfId="1559" applyNumberFormat="1" applyBorder="1" applyAlignment="1">
      <alignment vertical="top" wrapText="1"/>
    </xf>
    <xf numFmtId="4" fontId="6" fillId="0" borderId="5" xfId="1559" applyNumberFormat="1" applyBorder="1" applyAlignment="1">
      <alignment vertical="top" wrapText="1"/>
    </xf>
    <xf numFmtId="0" fontId="7" fillId="2" borderId="1" xfId="1559" applyFont="1" applyFill="1" applyBorder="1" applyAlignment="1">
      <alignment vertical="center"/>
    </xf>
    <xf numFmtId="3" fontId="7" fillId="2" borderId="1" xfId="1559" applyNumberFormat="1" applyFont="1" applyFill="1" applyBorder="1" applyAlignment="1">
      <alignment vertical="center"/>
    </xf>
    <xf numFmtId="4" fontId="7" fillId="2" borderId="1" xfId="1559" applyNumberFormat="1" applyFont="1" applyFill="1" applyBorder="1" applyAlignment="1">
      <alignment vertical="center"/>
    </xf>
    <xf numFmtId="0" fontId="6" fillId="0" borderId="0" xfId="1559" applyAlignment="1">
      <alignment horizontal="center" vertical="top"/>
    </xf>
    <xf numFmtId="0" fontId="6" fillId="3" borderId="0" xfId="1559" applyFill="1"/>
    <xf numFmtId="4" fontId="6" fillId="0" borderId="0" xfId="1559" applyNumberFormat="1"/>
    <xf numFmtId="4" fontId="6" fillId="0" borderId="4" xfId="1002" applyNumberFormat="1" applyBorder="1" applyAlignment="1">
      <alignment horizontal="right" vertical="top" wrapText="1"/>
    </xf>
    <xf numFmtId="168" fontId="0" fillId="0" borderId="0" xfId="0" applyNumberFormat="1"/>
    <xf numFmtId="173" fontId="6" fillId="0" borderId="0" xfId="1002" applyNumberFormat="1"/>
    <xf numFmtId="0" fontId="8" fillId="0" borderId="0" xfId="0" applyFont="1"/>
    <xf numFmtId="0" fontId="9" fillId="0" borderId="0" xfId="0" applyFont="1" applyAlignment="1">
      <alignment horizontal="left"/>
    </xf>
    <xf numFmtId="0" fontId="9" fillId="0" borderId="0" xfId="0" applyFont="1" applyAlignment="1">
      <alignment horizontal="center"/>
    </xf>
    <xf numFmtId="0" fontId="11" fillId="0" borderId="14"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16" xfId="0" applyFont="1" applyBorder="1" applyAlignment="1">
      <alignment horizontal="center" vertical="center" wrapText="1"/>
    </xf>
    <xf numFmtId="0" fontId="9" fillId="0" borderId="20" xfId="0" applyFont="1" applyBorder="1" applyAlignment="1">
      <alignment horizontal="center" vertical="top"/>
    </xf>
    <xf numFmtId="0" fontId="9" fillId="0" borderId="21" xfId="0" applyFont="1" applyBorder="1" applyAlignment="1">
      <alignment vertical="top" wrapText="1"/>
    </xf>
    <xf numFmtId="0" fontId="9" fillId="0" borderId="22" xfId="0" applyFont="1" applyBorder="1" applyAlignment="1">
      <alignment horizontal="left" vertical="top" wrapText="1"/>
    </xf>
    <xf numFmtId="0" fontId="9" fillId="0" borderId="22" xfId="0" applyFont="1" applyBorder="1" applyAlignment="1">
      <alignment horizontal="center" vertical="top" wrapText="1"/>
    </xf>
    <xf numFmtId="0" fontId="9" fillId="0" borderId="23" xfId="0" applyFont="1" applyBorder="1" applyAlignment="1">
      <alignment horizontal="left" vertical="top" wrapText="1"/>
    </xf>
    <xf numFmtId="0" fontId="9" fillId="0" borderId="21" xfId="0" applyFont="1" applyBorder="1" applyAlignment="1">
      <alignment horizontal="left" vertical="top" wrapText="1"/>
    </xf>
    <xf numFmtId="0" fontId="9" fillId="0" borderId="21" xfId="0" applyFont="1" applyBorder="1" applyAlignment="1">
      <alignment horizontal="center" vertical="top" wrapText="1"/>
    </xf>
    <xf numFmtId="0" fontId="9" fillId="0" borderId="24" xfId="0" applyFont="1" applyBorder="1" applyAlignment="1">
      <alignment horizontal="left" vertical="top" wrapText="1"/>
    </xf>
    <xf numFmtId="0" fontId="12" fillId="0" borderId="21" xfId="0" applyFont="1" applyBorder="1" applyAlignment="1">
      <alignment horizontal="left" vertical="top" wrapText="1"/>
    </xf>
    <xf numFmtId="0" fontId="9" fillId="0" borderId="25" xfId="0" applyFont="1" applyBorder="1" applyAlignment="1">
      <alignment horizontal="left" vertical="top" wrapText="1"/>
    </xf>
    <xf numFmtId="0" fontId="9" fillId="0" borderId="25" xfId="0" applyFont="1" applyBorder="1" applyAlignment="1">
      <alignment horizontal="center" vertical="top" wrapText="1"/>
    </xf>
    <xf numFmtId="0" fontId="9" fillId="0" borderId="26" xfId="0" applyFont="1" applyBorder="1" applyAlignment="1">
      <alignment horizontal="left" vertical="top" wrapText="1"/>
    </xf>
    <xf numFmtId="0" fontId="9" fillId="0" borderId="27" xfId="0" applyFont="1" applyBorder="1" applyAlignment="1">
      <alignment horizontal="center" vertical="top"/>
    </xf>
    <xf numFmtId="0" fontId="9" fillId="0" borderId="28" xfId="0" applyFont="1" applyBorder="1" applyAlignment="1">
      <alignment horizontal="left" vertical="top" wrapText="1"/>
    </xf>
    <xf numFmtId="0" fontId="9" fillId="0" borderId="29" xfId="0" applyFont="1" applyBorder="1" applyAlignment="1">
      <alignment horizontal="left" vertical="top" wrapText="1"/>
    </xf>
    <xf numFmtId="0" fontId="9" fillId="0" borderId="29" xfId="0" applyFont="1" applyBorder="1" applyAlignment="1">
      <alignment horizontal="center" vertical="top" wrapText="1"/>
    </xf>
    <xf numFmtId="0" fontId="9" fillId="0" borderId="30" xfId="0" applyFont="1" applyBorder="1" applyAlignment="1">
      <alignment horizontal="left" vertical="top" wrapText="1"/>
    </xf>
    <xf numFmtId="0" fontId="13" fillId="0" borderId="0" xfId="0" applyFont="1" applyAlignment="1">
      <alignment horizontal="left" vertical="center"/>
    </xf>
    <xf numFmtId="0" fontId="9" fillId="0" borderId="0" xfId="0" applyFont="1" applyAlignment="1">
      <alignment horizontal="left" vertical="center"/>
    </xf>
    <xf numFmtId="0" fontId="13" fillId="0" borderId="0" xfId="0" applyFont="1" applyAlignment="1">
      <alignment horizontal="left"/>
    </xf>
    <xf numFmtId="0" fontId="6" fillId="0" borderId="0" xfId="1002" applyAlignment="1">
      <alignment vertical="center"/>
    </xf>
    <xf numFmtId="0" fontId="6" fillId="0" borderId="0" xfId="1002" applyAlignment="1">
      <alignment horizontal="center" vertical="center"/>
    </xf>
    <xf numFmtId="0" fontId="6" fillId="0" borderId="0" xfId="1002" applyAlignment="1">
      <alignment horizontal="left"/>
    </xf>
    <xf numFmtId="0" fontId="15" fillId="0" borderId="0" xfId="1002" applyFont="1" applyAlignment="1">
      <alignment horizontal="left"/>
    </xf>
    <xf numFmtId="0" fontId="7" fillId="0" borderId="1" xfId="1002" applyFont="1" applyBorder="1" applyAlignment="1">
      <alignment horizontal="center" vertical="center"/>
    </xf>
    <xf numFmtId="0" fontId="7" fillId="2" borderId="36" xfId="1002" applyFont="1" applyFill="1" applyBorder="1" applyAlignment="1">
      <alignment horizontal="center" vertical="center" wrapText="1"/>
    </xf>
    <xf numFmtId="0" fontId="7" fillId="2" borderId="36" xfId="1002" applyFont="1" applyFill="1" applyBorder="1" applyAlignment="1">
      <alignment horizontal="center" vertical="center"/>
    </xf>
    <xf numFmtId="0" fontId="6" fillId="0" borderId="2" xfId="1002" applyBorder="1" applyAlignment="1">
      <alignment horizontal="center" vertical="top" wrapText="1"/>
    </xf>
    <xf numFmtId="0" fontId="6" fillId="0" borderId="4" xfId="1002" applyBorder="1" applyAlignment="1">
      <alignment horizontal="center" vertical="center" wrapText="1"/>
    </xf>
    <xf numFmtId="0" fontId="6" fillId="0" borderId="4" xfId="1002" applyBorder="1" applyAlignment="1">
      <alignment vertical="center" wrapText="1"/>
    </xf>
    <xf numFmtId="3" fontId="6" fillId="0" borderId="4" xfId="1002" applyNumberFormat="1" applyBorder="1" applyAlignment="1">
      <alignment vertical="center" wrapText="1"/>
    </xf>
    <xf numFmtId="4" fontId="6" fillId="0" borderId="4" xfId="1002" applyNumberFormat="1" applyBorder="1" applyAlignment="1">
      <alignment vertical="center" wrapText="1"/>
    </xf>
    <xf numFmtId="0" fontId="6" fillId="0" borderId="5" xfId="1002" applyBorder="1" applyAlignment="1">
      <alignment horizontal="center" vertical="top" wrapText="1"/>
    </xf>
    <xf numFmtId="4" fontId="7" fillId="6" borderId="1" xfId="1002" applyNumberFormat="1" applyFont="1" applyFill="1" applyBorder="1" applyAlignment="1">
      <alignment vertical="center"/>
    </xf>
    <xf numFmtId="0" fontId="7" fillId="2" borderId="11" xfId="1002" applyFont="1" applyFill="1" applyBorder="1" applyAlignment="1">
      <alignment vertical="center"/>
    </xf>
    <xf numFmtId="0" fontId="7" fillId="2" borderId="0" xfId="1002" applyFont="1" applyFill="1" applyAlignment="1">
      <alignment horizontal="center" vertical="center" wrapText="1"/>
    </xf>
    <xf numFmtId="0" fontId="7" fillId="2" borderId="0" xfId="1002" applyFont="1" applyFill="1" applyAlignment="1">
      <alignment vertical="center" wrapText="1"/>
    </xf>
    <xf numFmtId="0" fontId="7" fillId="7" borderId="36" xfId="1002" applyFont="1" applyFill="1" applyBorder="1" applyAlignment="1">
      <alignment horizontal="center" vertical="center" wrapText="1"/>
    </xf>
    <xf numFmtId="0" fontId="7" fillId="8" borderId="1" xfId="1002" applyFont="1" applyFill="1" applyBorder="1" applyAlignment="1">
      <alignment horizontal="center" vertical="center"/>
    </xf>
    <xf numFmtId="0" fontId="6" fillId="9" borderId="2" xfId="1002" applyFill="1" applyBorder="1" applyAlignment="1">
      <alignment vertical="top" wrapText="1"/>
    </xf>
    <xf numFmtId="0" fontId="6" fillId="10" borderId="2" xfId="1002" applyFill="1" applyBorder="1" applyAlignment="1">
      <alignment vertical="top" wrapText="1"/>
    </xf>
    <xf numFmtId="4" fontId="6" fillId="9" borderId="4" xfId="1002" applyNumberFormat="1" applyFill="1" applyBorder="1" applyAlignment="1">
      <alignment vertical="center" wrapText="1"/>
    </xf>
    <xf numFmtId="4" fontId="6" fillId="10" borderId="4" xfId="1002" applyNumberFormat="1" applyFill="1" applyBorder="1" applyAlignment="1">
      <alignment vertical="center" wrapText="1"/>
    </xf>
    <xf numFmtId="4" fontId="6" fillId="0" borderId="0" xfId="1002" applyNumberFormat="1" applyAlignment="1">
      <alignment vertical="center"/>
    </xf>
    <xf numFmtId="0" fontId="7" fillId="7" borderId="1" xfId="1002" applyFont="1" applyFill="1" applyBorder="1" applyAlignment="1">
      <alignment horizontal="center" vertical="center"/>
    </xf>
    <xf numFmtId="0" fontId="17" fillId="0" borderId="0" xfId="1002" applyFont="1"/>
    <xf numFmtId="0" fontId="7" fillId="2" borderId="39" xfId="1002" applyFont="1" applyFill="1" applyBorder="1" applyAlignment="1">
      <alignment horizontal="center" vertical="center" wrapText="1"/>
    </xf>
    <xf numFmtId="0" fontId="7" fillId="7" borderId="40" xfId="1002" applyFont="1" applyFill="1" applyBorder="1" applyAlignment="1">
      <alignment horizontal="center" vertical="center"/>
    </xf>
    <xf numFmtId="175" fontId="0" fillId="0" borderId="0" xfId="0" applyNumberFormat="1"/>
    <xf numFmtId="176" fontId="0" fillId="0" borderId="0" xfId="0" applyNumberFormat="1"/>
    <xf numFmtId="3" fontId="0" fillId="0" borderId="0" xfId="0" applyNumberFormat="1"/>
    <xf numFmtId="0" fontId="7" fillId="11" borderId="1" xfId="1002" applyFont="1" applyFill="1" applyBorder="1" applyAlignment="1">
      <alignment horizontal="center" vertical="center"/>
    </xf>
    <xf numFmtId="3" fontId="6" fillId="10" borderId="4" xfId="1002" applyNumberFormat="1" applyFill="1" applyBorder="1" applyAlignment="1">
      <alignment vertical="center" wrapText="1"/>
    </xf>
    <xf numFmtId="0" fontId="18" fillId="0" borderId="0" xfId="1002" applyFont="1"/>
    <xf numFmtId="0" fontId="7" fillId="2" borderId="40" xfId="1002" applyFont="1" applyFill="1" applyBorder="1" applyAlignment="1">
      <alignment horizontal="center" vertical="center"/>
    </xf>
    <xf numFmtId="0" fontId="7" fillId="2" borderId="1" xfId="1002" applyFont="1" applyFill="1" applyBorder="1" applyAlignment="1">
      <alignment horizontal="center" vertical="center" wrapText="1"/>
    </xf>
    <xf numFmtId="0" fontId="6" fillId="12" borderId="2" xfId="1002" applyFill="1" applyBorder="1" applyAlignment="1">
      <alignment vertical="top" wrapText="1"/>
    </xf>
    <xf numFmtId="4" fontId="6" fillId="12" borderId="4" xfId="1002" applyNumberFormat="1" applyFill="1" applyBorder="1" applyAlignment="1">
      <alignment vertical="center" wrapText="1"/>
    </xf>
    <xf numFmtId="4" fontId="20" fillId="0" borderId="0" xfId="12" applyNumberFormat="1" applyFont="1" applyFill="1" applyAlignment="1" applyProtection="1">
      <alignment vertical="center"/>
    </xf>
    <xf numFmtId="0" fontId="21" fillId="0" borderId="0" xfId="12" applyNumberFormat="1" applyFont="1" applyFill="1" applyAlignment="1" applyProtection="1">
      <alignment vertical="center"/>
    </xf>
    <xf numFmtId="0" fontId="20" fillId="0" borderId="0" xfId="12" applyNumberFormat="1" applyFont="1" applyFill="1" applyAlignment="1" applyProtection="1">
      <alignment vertical="center"/>
    </xf>
    <xf numFmtId="171" fontId="6" fillId="0" borderId="0" xfId="1002" applyNumberFormat="1" applyAlignment="1">
      <alignment vertical="center"/>
    </xf>
    <xf numFmtId="0" fontId="7" fillId="2" borderId="41" xfId="1002" applyFont="1" applyFill="1" applyBorder="1" applyAlignment="1">
      <alignment vertical="center"/>
    </xf>
    <xf numFmtId="3" fontId="6" fillId="5" borderId="4" xfId="1002" applyNumberFormat="1" applyFill="1" applyBorder="1" applyAlignment="1">
      <alignment vertical="center" wrapText="1"/>
    </xf>
    <xf numFmtId="177" fontId="6" fillId="0" borderId="0" xfId="4" applyNumberFormat="1" applyFont="1"/>
    <xf numFmtId="177" fontId="6" fillId="0" borderId="0" xfId="1002" applyNumberFormat="1"/>
    <xf numFmtId="43" fontId="6" fillId="0" borderId="0" xfId="4" applyFont="1" applyFill="1" applyBorder="1" applyAlignment="1" applyProtection="1"/>
    <xf numFmtId="0" fontId="7" fillId="2" borderId="35" xfId="1002" applyFont="1" applyFill="1" applyBorder="1" applyAlignment="1">
      <alignment vertical="center"/>
    </xf>
    <xf numFmtId="0" fontId="7" fillId="2" borderId="12" xfId="1002" applyFont="1" applyFill="1" applyBorder="1" applyAlignment="1">
      <alignment vertical="center"/>
    </xf>
    <xf numFmtId="2" fontId="6" fillId="0" borderId="0" xfId="1002" applyNumberFormat="1"/>
    <xf numFmtId="0" fontId="7" fillId="2" borderId="45" xfId="1002" applyFont="1" applyFill="1" applyBorder="1" applyAlignment="1">
      <alignment vertical="center"/>
    </xf>
    <xf numFmtId="2" fontId="6" fillId="0" borderId="0" xfId="1002" applyNumberFormat="1" applyAlignment="1">
      <alignment vertical="center"/>
    </xf>
    <xf numFmtId="171" fontId="6" fillId="0" borderId="0" xfId="1002" applyNumberFormat="1"/>
    <xf numFmtId="0" fontId="6" fillId="5" borderId="4" xfId="1002" applyFill="1" applyBorder="1" applyAlignment="1">
      <alignment horizontal="center" vertical="center" wrapText="1"/>
    </xf>
    <xf numFmtId="0" fontId="6" fillId="5" borderId="4" xfId="1002" applyFill="1" applyBorder="1" applyAlignment="1">
      <alignment vertical="center" wrapText="1"/>
    </xf>
    <xf numFmtId="0" fontId="7" fillId="0" borderId="0" xfId="1002" applyFont="1" applyAlignment="1">
      <alignment horizontal="center" vertical="center"/>
    </xf>
    <xf numFmtId="0" fontId="7" fillId="0" borderId="0" xfId="1002" applyFont="1" applyAlignment="1">
      <alignment vertical="center"/>
    </xf>
    <xf numFmtId="3" fontId="7" fillId="0" borderId="0" xfId="1002" applyNumberFormat="1" applyFont="1" applyAlignment="1">
      <alignment vertical="center"/>
    </xf>
    <xf numFmtId="4" fontId="7" fillId="0" borderId="0" xfId="1002" applyNumberFormat="1" applyFont="1" applyAlignment="1">
      <alignment vertical="center"/>
    </xf>
    <xf numFmtId="4" fontId="6" fillId="12" borderId="5" xfId="1002" applyNumberFormat="1" applyFill="1" applyBorder="1" applyAlignment="1">
      <alignment vertical="top" wrapText="1"/>
    </xf>
    <xf numFmtId="0" fontId="7" fillId="2" borderId="1" xfId="1002" applyFont="1" applyFill="1" applyBorder="1" applyAlignment="1">
      <alignment vertical="center" wrapText="1"/>
    </xf>
    <xf numFmtId="0" fontId="23" fillId="0" borderId="0" xfId="0" applyFont="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0" fontId="7" fillId="13" borderId="0" xfId="1002" applyFont="1" applyFill="1" applyAlignment="1">
      <alignment horizontal="center" vertical="center" wrapText="1"/>
    </xf>
    <xf numFmtId="0" fontId="7" fillId="0" borderId="0" xfId="1002" applyFont="1" applyAlignment="1">
      <alignment horizontal="center" vertical="center" wrapText="1"/>
    </xf>
    <xf numFmtId="0" fontId="6" fillId="0" borderId="4" xfId="1002" applyBorder="1" applyAlignment="1">
      <alignment vertical="center"/>
    </xf>
    <xf numFmtId="0" fontId="0" fillId="13" borderId="0" xfId="0" applyFill="1" applyAlignment="1">
      <alignment horizontal="center"/>
    </xf>
    <xf numFmtId="0" fontId="0" fillId="13" borderId="0" xfId="0" applyFill="1"/>
    <xf numFmtId="0" fontId="0" fillId="14" borderId="0" xfId="0" applyFill="1"/>
    <xf numFmtId="0" fontId="6" fillId="13" borderId="0" xfId="1002" applyFill="1"/>
    <xf numFmtId="171" fontId="0" fillId="15" borderId="0" xfId="0" applyNumberFormat="1" applyFill="1"/>
    <xf numFmtId="171" fontId="0" fillId="15" borderId="0" xfId="0" applyNumberFormat="1" applyFill="1" applyAlignment="1">
      <alignment horizontal="center" vertical="center"/>
    </xf>
    <xf numFmtId="171" fontId="0" fillId="0" borderId="0" xfId="0" applyNumberFormat="1" applyAlignment="1">
      <alignment horizontal="center" vertical="center"/>
    </xf>
    <xf numFmtId="171" fontId="0" fillId="16" borderId="0" xfId="0" applyNumberFormat="1" applyFill="1"/>
    <xf numFmtId="171" fontId="0" fillId="16" borderId="0" xfId="0" applyNumberFormat="1" applyFill="1" applyAlignment="1">
      <alignment horizontal="center" vertical="center"/>
    </xf>
    <xf numFmtId="0" fontId="24" fillId="0" borderId="0" xfId="0" applyFont="1"/>
    <xf numFmtId="171" fontId="0" fillId="14" borderId="0" xfId="0" applyNumberFormat="1" applyFill="1"/>
    <xf numFmtId="171" fontId="0" fillId="14" borderId="0" xfId="0" applyNumberFormat="1" applyFill="1" applyAlignment="1">
      <alignment horizontal="center" vertical="center"/>
    </xf>
    <xf numFmtId="0" fontId="0" fillId="0" borderId="0" xfId="0" applyAlignment="1">
      <alignment horizontal="left" vertical="center"/>
    </xf>
    <xf numFmtId="174" fontId="0" fillId="0" borderId="0" xfId="0" applyNumberFormat="1"/>
    <xf numFmtId="0" fontId="25" fillId="0" borderId="0" xfId="1002" applyFont="1" applyAlignment="1">
      <alignment horizontal="left"/>
    </xf>
    <xf numFmtId="0" fontId="6" fillId="14" borderId="3" xfId="1002" applyFill="1" applyBorder="1" applyAlignment="1">
      <alignment vertical="top" wrapText="1"/>
    </xf>
    <xf numFmtId="3" fontId="6" fillId="14" borderId="4" xfId="1002" applyNumberFormat="1" applyFill="1" applyBorder="1" applyAlignment="1">
      <alignment vertical="center" wrapText="1"/>
    </xf>
    <xf numFmtId="4" fontId="6" fillId="14" borderId="4" xfId="1002" applyNumberFormat="1" applyFill="1" applyBorder="1" applyAlignment="1">
      <alignment vertical="center" wrapText="1"/>
    </xf>
    <xf numFmtId="0" fontId="6" fillId="0" borderId="0" xfId="1553"/>
    <xf numFmtId="1" fontId="6" fillId="5" borderId="0" xfId="1553" applyNumberFormat="1" applyFill="1"/>
    <xf numFmtId="0" fontId="7" fillId="2" borderId="1" xfId="1553" applyFont="1" applyFill="1" applyBorder="1" applyAlignment="1">
      <alignment horizontal="center" vertical="center"/>
    </xf>
    <xf numFmtId="0" fontId="6" fillId="0" borderId="2" xfId="1553" applyBorder="1" applyAlignment="1">
      <alignment vertical="top" wrapText="1"/>
    </xf>
    <xf numFmtId="0" fontId="6" fillId="0" borderId="4" xfId="1553" applyBorder="1" applyAlignment="1">
      <alignment horizontal="center" vertical="top" wrapText="1"/>
    </xf>
    <xf numFmtId="0" fontId="6" fillId="0" borderId="4" xfId="1553" applyBorder="1" applyAlignment="1">
      <alignment vertical="top" wrapText="1"/>
    </xf>
    <xf numFmtId="3" fontId="6" fillId="0" borderId="4" xfId="1553" applyNumberFormat="1" applyBorder="1" applyAlignment="1">
      <alignment vertical="top" wrapText="1"/>
    </xf>
    <xf numFmtId="4" fontId="6" fillId="0" borderId="4" xfId="1553" applyNumberFormat="1" applyBorder="1" applyAlignment="1">
      <alignment vertical="top" wrapText="1"/>
    </xf>
    <xf numFmtId="0" fontId="15" fillId="0" borderId="4" xfId="1553" applyFont="1" applyBorder="1" applyAlignment="1">
      <alignment horizontal="center" vertical="top" wrapText="1"/>
    </xf>
    <xf numFmtId="0" fontId="6" fillId="0" borderId="5" xfId="1553" applyBorder="1" applyAlignment="1">
      <alignment vertical="top" wrapText="1"/>
    </xf>
    <xf numFmtId="3" fontId="6" fillId="0" borderId="5" xfId="1553" applyNumberFormat="1" applyBorder="1" applyAlignment="1">
      <alignment vertical="top" wrapText="1"/>
    </xf>
    <xf numFmtId="4" fontId="6" fillId="0" borderId="5" xfId="1553" applyNumberFormat="1" applyBorder="1" applyAlignment="1">
      <alignment vertical="top" wrapText="1"/>
    </xf>
    <xf numFmtId="0" fontId="7" fillId="0" borderId="1" xfId="1553" applyFont="1" applyBorder="1" applyAlignment="1">
      <alignment vertical="center"/>
    </xf>
    <xf numFmtId="0" fontId="7" fillId="2" borderId="1" xfId="1553" applyFont="1" applyFill="1" applyBorder="1" applyAlignment="1">
      <alignment vertical="center"/>
    </xf>
    <xf numFmtId="3" fontId="7" fillId="2" borderId="1" xfId="1553" applyNumberFormat="1" applyFont="1" applyFill="1" applyBorder="1" applyAlignment="1">
      <alignment vertical="center"/>
    </xf>
    <xf numFmtId="4" fontId="7" fillId="2" borderId="1" xfId="1553" applyNumberFormat="1" applyFont="1" applyFill="1" applyBorder="1" applyAlignment="1">
      <alignment vertical="center"/>
    </xf>
    <xf numFmtId="0" fontId="7" fillId="2" borderId="10" xfId="1553" applyFont="1" applyFill="1" applyBorder="1" applyAlignment="1">
      <alignment horizontal="center" vertical="center"/>
    </xf>
    <xf numFmtId="0" fontId="6" fillId="0" borderId="46" xfId="1553" applyBorder="1" applyAlignment="1">
      <alignment vertical="top" wrapText="1"/>
    </xf>
    <xf numFmtId="178" fontId="6" fillId="17" borderId="47" xfId="1553" applyNumberFormat="1" applyFill="1" applyBorder="1" applyAlignment="1">
      <alignment vertical="top" wrapText="1"/>
    </xf>
    <xf numFmtId="4" fontId="6" fillId="0" borderId="0" xfId="1553" applyNumberFormat="1"/>
    <xf numFmtId="1" fontId="6" fillId="0" borderId="0" xfId="4" applyNumberFormat="1" applyFont="1"/>
    <xf numFmtId="4" fontId="6" fillId="0" borderId="48" xfId="1553" applyNumberFormat="1" applyBorder="1" applyAlignment="1">
      <alignment vertical="top" wrapText="1"/>
    </xf>
    <xf numFmtId="4" fontId="7" fillId="2" borderId="10" xfId="1553" applyNumberFormat="1" applyFont="1" applyFill="1" applyBorder="1" applyAlignment="1">
      <alignment vertical="center"/>
    </xf>
    <xf numFmtId="0" fontId="6" fillId="0" borderId="49" xfId="1553" applyBorder="1" applyAlignment="1">
      <alignment vertical="top" wrapText="1"/>
    </xf>
    <xf numFmtId="0" fontId="6" fillId="0" borderId="50" xfId="1553" applyBorder="1" applyAlignment="1">
      <alignment horizontal="center" vertical="top" wrapText="1"/>
    </xf>
    <xf numFmtId="0" fontId="6" fillId="0" borderId="50" xfId="1553" applyBorder="1" applyAlignment="1">
      <alignment vertical="top" wrapText="1"/>
    </xf>
    <xf numFmtId="3" fontId="6" fillId="0" borderId="50" xfId="1553" applyNumberFormat="1" applyBorder="1" applyAlignment="1">
      <alignment vertical="top" wrapText="1"/>
    </xf>
    <xf numFmtId="4" fontId="6" fillId="0" borderId="50" xfId="1553" applyNumberFormat="1" applyBorder="1" applyAlignment="1">
      <alignment vertical="top" wrapText="1"/>
    </xf>
    <xf numFmtId="3" fontId="6" fillId="5" borderId="4" xfId="1553" applyNumberFormat="1" applyFill="1" applyBorder="1" applyAlignment="1">
      <alignment vertical="top" wrapText="1"/>
    </xf>
    <xf numFmtId="0" fontId="6" fillId="0" borderId="51" xfId="1553" applyBorder="1" applyAlignment="1">
      <alignment vertical="top" wrapText="1"/>
    </xf>
    <xf numFmtId="0" fontId="6" fillId="0" borderId="52" xfId="1553" applyBorder="1"/>
    <xf numFmtId="178" fontId="6" fillId="17" borderId="53" xfId="1553" applyNumberFormat="1" applyFill="1" applyBorder="1" applyAlignment="1">
      <alignment vertical="top" wrapText="1"/>
    </xf>
    <xf numFmtId="4" fontId="6" fillId="0" borderId="54" xfId="1553" applyNumberFormat="1" applyBorder="1" applyAlignment="1">
      <alignment vertical="top" wrapText="1"/>
    </xf>
    <xf numFmtId="0" fontId="6" fillId="0" borderId="55" xfId="1553" applyBorder="1"/>
    <xf numFmtId="173" fontId="6" fillId="0" borderId="54" xfId="1553" applyNumberFormat="1" applyBorder="1" applyAlignment="1">
      <alignment vertical="top" wrapText="1"/>
    </xf>
    <xf numFmtId="0" fontId="6" fillId="0" borderId="32" xfId="1553" applyBorder="1"/>
    <xf numFmtId="4" fontId="6" fillId="0" borderId="8" xfId="1553" applyNumberFormat="1" applyBorder="1" applyAlignment="1">
      <alignment vertical="top" wrapText="1"/>
    </xf>
    <xf numFmtId="0" fontId="6" fillId="0" borderId="56" xfId="1553" applyBorder="1"/>
    <xf numFmtId="0" fontId="6" fillId="0" borderId="38" xfId="1553" applyBorder="1"/>
    <xf numFmtId="0" fontId="19" fillId="0" borderId="0" xfId="12" quotePrefix="1" applyNumberFormat="1" applyFont="1" applyFill="1" applyBorder="1" applyAlignment="1" applyProtection="1">
      <alignment vertical="center"/>
    </xf>
    <xf numFmtId="0" fontId="22" fillId="0" borderId="0" xfId="12" quotePrefix="1" applyNumberFormat="1" applyFont="1" applyFill="1" applyBorder="1" applyAlignment="1" applyProtection="1">
      <alignment vertical="center"/>
    </xf>
    <xf numFmtId="16" fontId="0" fillId="0" borderId="0" xfId="0" quotePrefix="1" applyNumberFormat="1"/>
    <xf numFmtId="0" fontId="0" fillId="0" borderId="0" xfId="0" quotePrefix="1"/>
    <xf numFmtId="0" fontId="11" fillId="4" borderId="17" xfId="0" quotePrefix="1" applyFont="1" applyFill="1" applyBorder="1" applyAlignment="1">
      <alignment horizontal="center" vertical="center" wrapText="1"/>
    </xf>
    <xf numFmtId="0" fontId="11" fillId="4" borderId="18" xfId="0" quotePrefix="1" applyFont="1" applyFill="1" applyBorder="1" applyAlignment="1">
      <alignment horizontal="center" vertical="center" wrapText="1"/>
    </xf>
    <xf numFmtId="0" fontId="11" fillId="4" borderId="19" xfId="0" quotePrefix="1" applyFont="1" applyFill="1" applyBorder="1" applyAlignment="1">
      <alignment horizontal="center" vertical="center" wrapText="1"/>
    </xf>
    <xf numFmtId="0" fontId="6" fillId="0" borderId="4" xfId="1002" quotePrefix="1" applyBorder="1" applyAlignment="1">
      <alignment vertical="top" wrapText="1"/>
    </xf>
    <xf numFmtId="0" fontId="7" fillId="2" borderId="12" xfId="1002" applyFont="1" applyFill="1" applyBorder="1" applyAlignment="1">
      <alignment horizontal="center" vertical="center"/>
    </xf>
    <xf numFmtId="0" fontId="7" fillId="2" borderId="36" xfId="1002" applyFont="1" applyFill="1" applyBorder="1" applyAlignment="1">
      <alignment vertical="center"/>
    </xf>
    <xf numFmtId="0" fontId="7" fillId="2" borderId="38" xfId="1002" applyFont="1" applyFill="1" applyBorder="1" applyAlignment="1">
      <alignment vertical="center"/>
    </xf>
    <xf numFmtId="0" fontId="6" fillId="0" borderId="46" xfId="1002" applyBorder="1" applyAlignment="1">
      <alignment vertical="top" wrapText="1"/>
    </xf>
    <xf numFmtId="3" fontId="6" fillId="0" borderId="47" xfId="1002" applyNumberFormat="1" applyBorder="1" applyAlignment="1">
      <alignment vertical="top" wrapText="1"/>
    </xf>
    <xf numFmtId="0" fontId="6" fillId="0" borderId="58" xfId="1002" applyBorder="1" applyAlignment="1">
      <alignment vertical="top" wrapText="1"/>
    </xf>
    <xf numFmtId="4" fontId="6" fillId="0" borderId="59" xfId="1002" applyNumberFormat="1" applyBorder="1" applyAlignment="1">
      <alignment vertical="top" wrapText="1"/>
    </xf>
    <xf numFmtId="4" fontId="6" fillId="0" borderId="60" xfId="1002" applyNumberFormat="1" applyBorder="1" applyAlignment="1">
      <alignment vertical="top" wrapText="1"/>
    </xf>
    <xf numFmtId="4" fontId="7" fillId="2" borderId="11" xfId="1002" applyNumberFormat="1" applyFont="1" applyFill="1" applyBorder="1" applyAlignment="1">
      <alignment vertical="center"/>
    </xf>
    <xf numFmtId="0" fontId="6" fillId="0" borderId="36" xfId="1002" applyBorder="1" applyAlignment="1">
      <alignment vertical="top" wrapText="1"/>
    </xf>
    <xf numFmtId="4" fontId="7" fillId="2" borderId="36" xfId="1002" applyNumberFormat="1" applyFont="1" applyFill="1" applyBorder="1" applyAlignment="1">
      <alignment vertical="center"/>
    </xf>
    <xf numFmtId="3" fontId="6" fillId="0" borderId="61" xfId="1002" applyNumberFormat="1" applyBorder="1" applyAlignment="1">
      <alignment vertical="top" wrapText="1"/>
    </xf>
    <xf numFmtId="3" fontId="7" fillId="2" borderId="36" xfId="1002" applyNumberFormat="1" applyFont="1" applyFill="1" applyBorder="1" applyAlignment="1">
      <alignment vertical="center"/>
    </xf>
    <xf numFmtId="0" fontId="47" fillId="0" borderId="0" xfId="1002" applyFont="1"/>
    <xf numFmtId="0" fontId="6" fillId="20" borderId="0" xfId="1002" applyFill="1"/>
    <xf numFmtId="0" fontId="6" fillId="21" borderId="0" xfId="1002" applyFill="1"/>
    <xf numFmtId="0" fontId="6" fillId="0" borderId="36" xfId="1002" applyBorder="1" applyAlignment="1">
      <alignment horizontal="center"/>
    </xf>
    <xf numFmtId="0" fontId="6" fillId="0" borderId="36" xfId="1002" applyBorder="1"/>
    <xf numFmtId="2" fontId="6" fillId="0" borderId="36" xfId="1002" applyNumberFormat="1" applyBorder="1" applyAlignment="1">
      <alignment horizontal="center" vertical="center"/>
    </xf>
    <xf numFmtId="0" fontId="0" fillId="0" borderId="0" xfId="0" quotePrefix="1" applyAlignment="1">
      <alignment horizontal="left"/>
    </xf>
    <xf numFmtId="3" fontId="0" fillId="0" borderId="0" xfId="0" quotePrefix="1" applyNumberFormat="1" applyAlignment="1">
      <alignment horizontal="left"/>
    </xf>
    <xf numFmtId="2" fontId="0" fillId="0" borderId="0" xfId="0" quotePrefix="1" applyNumberFormat="1"/>
    <xf numFmtId="0" fontId="48" fillId="0" borderId="0" xfId="0" quotePrefix="1" applyFont="1"/>
    <xf numFmtId="2" fontId="47" fillId="0" borderId="36" xfId="1002" applyNumberFormat="1" applyFont="1" applyBorder="1" applyAlignment="1">
      <alignment horizontal="center" vertical="center"/>
    </xf>
    <xf numFmtId="4" fontId="6" fillId="0" borderId="48" xfId="1002" applyNumberFormat="1" applyBorder="1" applyAlignment="1">
      <alignment vertical="top" wrapText="1"/>
    </xf>
    <xf numFmtId="4" fontId="7" fillId="2" borderId="10" xfId="1002" applyNumberFormat="1" applyFont="1" applyFill="1" applyBorder="1" applyAlignment="1">
      <alignment vertical="center"/>
    </xf>
    <xf numFmtId="0" fontId="50" fillId="0" borderId="0" xfId="1002" applyFont="1"/>
    <xf numFmtId="0" fontId="0" fillId="23" borderId="36" xfId="0" applyFill="1" applyBorder="1" applyAlignment="1">
      <alignment horizontal="center" vertical="center"/>
    </xf>
    <xf numFmtId="0" fontId="0" fillId="23" borderId="36" xfId="0" applyFill="1" applyBorder="1" applyAlignment="1">
      <alignment horizontal="center" vertical="center" wrapText="1"/>
    </xf>
    <xf numFmtId="0" fontId="53" fillId="0" borderId="0" xfId="0" applyFont="1"/>
    <xf numFmtId="0" fontId="4" fillId="0" borderId="0" xfId="1590"/>
    <xf numFmtId="0" fontId="41" fillId="0" borderId="0" xfId="1590" applyFont="1" applyAlignment="1">
      <alignment horizontal="left"/>
    </xf>
    <xf numFmtId="0" fontId="41" fillId="0" borderId="0" xfId="1590" applyFont="1" applyAlignment="1">
      <alignment horizontal="center"/>
    </xf>
    <xf numFmtId="0" fontId="42" fillId="0" borderId="14" xfId="1590" applyFont="1" applyBorder="1" applyAlignment="1">
      <alignment horizontal="center" vertical="center" wrapText="1"/>
    </xf>
    <xf numFmtId="0" fontId="42" fillId="0" borderId="15" xfId="1590" applyFont="1" applyBorder="1" applyAlignment="1">
      <alignment horizontal="center" vertical="center" wrapText="1"/>
    </xf>
    <xf numFmtId="0" fontId="42" fillId="0" borderId="16" xfId="1590" applyFont="1" applyBorder="1" applyAlignment="1">
      <alignment horizontal="center" vertical="center" wrapText="1"/>
    </xf>
    <xf numFmtId="0" fontId="42" fillId="12" borderId="17" xfId="1590" quotePrefix="1" applyFont="1" applyFill="1" applyBorder="1" applyAlignment="1">
      <alignment horizontal="center" vertical="center" wrapText="1"/>
    </xf>
    <xf numFmtId="0" fontId="42" fillId="12" borderId="18" xfId="1590" quotePrefix="1" applyFont="1" applyFill="1" applyBorder="1" applyAlignment="1">
      <alignment horizontal="center" vertical="center" wrapText="1"/>
    </xf>
    <xf numFmtId="0" fontId="42" fillId="12" borderId="19" xfId="1590" quotePrefix="1" applyFont="1" applyFill="1" applyBorder="1" applyAlignment="1">
      <alignment horizontal="center" vertical="center" wrapText="1"/>
    </xf>
    <xf numFmtId="0" fontId="41" fillId="0" borderId="20" xfId="1590" applyFont="1" applyBorder="1" applyAlignment="1">
      <alignment horizontal="center" vertical="top"/>
    </xf>
    <xf numFmtId="0" fontId="41" fillId="0" borderId="21" xfId="1590" applyFont="1" applyBorder="1" applyAlignment="1">
      <alignment vertical="top" wrapText="1"/>
    </xf>
    <xf numFmtId="0" fontId="41" fillId="0" borderId="22" xfId="1590" applyFont="1" applyBorder="1" applyAlignment="1">
      <alignment horizontal="left" vertical="top" wrapText="1"/>
    </xf>
    <xf numFmtId="0" fontId="41" fillId="0" borderId="22" xfId="1590" applyFont="1" applyBorder="1" applyAlignment="1">
      <alignment horizontal="center" vertical="top" wrapText="1"/>
    </xf>
    <xf numFmtId="0" fontId="41" fillId="0" borderId="23" xfId="1590" applyFont="1" applyBorder="1" applyAlignment="1">
      <alignment horizontal="left" vertical="top" wrapText="1"/>
    </xf>
    <xf numFmtId="0" fontId="41" fillId="0" borderId="21" xfId="1590" applyFont="1" applyBorder="1" applyAlignment="1">
      <alignment horizontal="left" vertical="top" wrapText="1"/>
    </xf>
    <xf numFmtId="0" fontId="41" fillId="0" borderId="21" xfId="1590" applyFont="1" applyBorder="1" applyAlignment="1">
      <alignment horizontal="center" vertical="top" wrapText="1"/>
    </xf>
    <xf numFmtId="0" fontId="41" fillId="0" borderId="24" xfId="1590" applyFont="1" applyBorder="1" applyAlignment="1">
      <alignment horizontal="left" vertical="top" wrapText="1"/>
    </xf>
    <xf numFmtId="0" fontId="43" fillId="0" borderId="21" xfId="1590" applyFont="1" applyBorder="1" applyAlignment="1">
      <alignment horizontal="left" vertical="top" wrapText="1"/>
    </xf>
    <xf numFmtId="0" fontId="41" fillId="0" borderId="25" xfId="1590" applyFont="1" applyBorder="1" applyAlignment="1">
      <alignment horizontal="left" vertical="top" wrapText="1"/>
    </xf>
    <xf numFmtId="0" fontId="41" fillId="0" borderId="25" xfId="1590" applyFont="1" applyBorder="1" applyAlignment="1">
      <alignment horizontal="center" vertical="top" wrapText="1"/>
    </xf>
    <xf numFmtId="0" fontId="41" fillId="0" borderId="26" xfId="1590" applyFont="1" applyBorder="1" applyAlignment="1">
      <alignment horizontal="left" vertical="top" wrapText="1"/>
    </xf>
    <xf numFmtId="0" fontId="44" fillId="0" borderId="21" xfId="1590" applyFont="1" applyBorder="1" applyAlignment="1">
      <alignment horizontal="left" vertical="top" wrapText="1"/>
    </xf>
    <xf numFmtId="0" fontId="41" fillId="0" borderId="25" xfId="1590" quotePrefix="1" applyFont="1" applyBorder="1" applyAlignment="1">
      <alignment horizontal="left" vertical="top" wrapText="1"/>
    </xf>
    <xf numFmtId="0" fontId="41" fillId="0" borderId="31" xfId="1590" applyFont="1" applyBorder="1" applyAlignment="1">
      <alignment horizontal="left" vertical="top" wrapText="1"/>
    </xf>
    <xf numFmtId="0" fontId="41" fillId="0" borderId="32" xfId="1590" applyFont="1" applyBorder="1" applyAlignment="1">
      <alignment horizontal="center" vertical="top" wrapText="1"/>
    </xf>
    <xf numFmtId="0" fontId="41" fillId="0" borderId="26" xfId="1590" quotePrefix="1" applyFont="1" applyBorder="1" applyAlignment="1">
      <alignment horizontal="left" vertical="top" wrapText="1"/>
    </xf>
    <xf numFmtId="0" fontId="41" fillId="0" borderId="25" xfId="1590" applyFont="1" applyBorder="1" applyAlignment="1">
      <alignment vertical="top" wrapText="1"/>
    </xf>
    <xf numFmtId="0" fontId="41" fillId="0" borderId="33" xfId="1590" applyFont="1" applyBorder="1" applyAlignment="1">
      <alignment horizontal="center" vertical="top"/>
    </xf>
    <xf numFmtId="0" fontId="41" fillId="0" borderId="34" xfId="1590" applyFont="1" applyBorder="1" applyAlignment="1">
      <alignment horizontal="center" vertical="top"/>
    </xf>
    <xf numFmtId="0" fontId="44" fillId="0" borderId="25" xfId="1590" applyFont="1" applyBorder="1" applyAlignment="1">
      <alignment horizontal="left" vertical="top" wrapText="1"/>
    </xf>
    <xf numFmtId="0" fontId="41" fillId="0" borderId="27" xfId="1590" applyFont="1" applyBorder="1" applyAlignment="1">
      <alignment horizontal="center" vertical="top"/>
    </xf>
    <xf numFmtId="0" fontId="41" fillId="0" borderId="28" xfId="1590" applyFont="1" applyBorder="1" applyAlignment="1">
      <alignment horizontal="left" vertical="top" wrapText="1"/>
    </xf>
    <xf numFmtId="0" fontId="41" fillId="0" borderId="29" xfId="1590" applyFont="1" applyBorder="1" applyAlignment="1">
      <alignment horizontal="left" vertical="top" wrapText="1"/>
    </xf>
    <xf numFmtId="0" fontId="41" fillId="0" borderId="29" xfId="1590" applyFont="1" applyBorder="1" applyAlignment="1">
      <alignment horizontal="center" vertical="top" wrapText="1"/>
    </xf>
    <xf numFmtId="0" fontId="41" fillId="0" borderId="30" xfId="1590" applyFont="1" applyBorder="1" applyAlignment="1">
      <alignment horizontal="left" vertical="top" wrapText="1"/>
    </xf>
    <xf numFmtId="0" fontId="45" fillId="0" borderId="0" xfId="1590" applyFont="1"/>
    <xf numFmtId="0" fontId="45" fillId="0" borderId="0" xfId="1590" applyFont="1" applyAlignment="1">
      <alignment horizontal="left" vertical="center"/>
    </xf>
    <xf numFmtId="0" fontId="41" fillId="0" borderId="0" xfId="1590" applyFont="1" applyAlignment="1">
      <alignment horizontal="left" vertical="center"/>
    </xf>
    <xf numFmtId="0" fontId="45" fillId="0" borderId="0" xfId="1590" applyFont="1" applyAlignment="1">
      <alignment horizontal="left"/>
    </xf>
    <xf numFmtId="0" fontId="6" fillId="20" borderId="36" xfId="1002" applyFill="1" applyBorder="1" applyAlignment="1">
      <alignment horizontal="center" vertical="center"/>
    </xf>
    <xf numFmtId="49" fontId="47" fillId="0" borderId="0" xfId="1002" quotePrefix="1" applyNumberFormat="1" applyFont="1"/>
    <xf numFmtId="0" fontId="47" fillId="0" borderId="0" xfId="1002" quotePrefix="1" applyFont="1"/>
    <xf numFmtId="0" fontId="47" fillId="0" borderId="4" xfId="1002" applyFont="1" applyBorder="1" applyAlignment="1">
      <alignment vertical="center" wrapText="1"/>
    </xf>
    <xf numFmtId="0" fontId="6" fillId="12" borderId="4" xfId="1002" applyFill="1" applyBorder="1" applyAlignment="1">
      <alignment vertical="top" wrapText="1"/>
    </xf>
    <xf numFmtId="0" fontId="7" fillId="2" borderId="0" xfId="1002" applyFont="1" applyFill="1" applyAlignment="1">
      <alignment horizontal="center" vertical="center"/>
    </xf>
    <xf numFmtId="0" fontId="6" fillId="0" borderId="0" xfId="1002" applyAlignment="1">
      <alignment vertical="top" wrapText="1"/>
    </xf>
    <xf numFmtId="4" fontId="7" fillId="2" borderId="0" xfId="1002" applyNumberFormat="1" applyFont="1" applyFill="1" applyAlignment="1">
      <alignment vertical="center"/>
    </xf>
    <xf numFmtId="4" fontId="6" fillId="0" borderId="0" xfId="1002" applyNumberFormat="1" applyAlignment="1">
      <alignment horizontal="center" vertical="center" wrapText="1"/>
    </xf>
    <xf numFmtId="4" fontId="6" fillId="0" borderId="0" xfId="1002" quotePrefix="1" applyNumberFormat="1" applyAlignment="1">
      <alignment horizontal="center" vertical="center" wrapText="1"/>
    </xf>
    <xf numFmtId="3" fontId="6" fillId="0" borderId="59" xfId="1002" applyNumberFormat="1" applyBorder="1" applyAlignment="1">
      <alignment vertical="top" wrapText="1"/>
    </xf>
    <xf numFmtId="3" fontId="6" fillId="0" borderId="68" xfId="1002" applyNumberFormat="1" applyBorder="1" applyAlignment="1">
      <alignment vertical="top" wrapText="1"/>
    </xf>
    <xf numFmtId="3" fontId="7" fillId="2" borderId="11" xfId="1002" applyNumberFormat="1" applyFont="1" applyFill="1" applyBorder="1" applyAlignment="1">
      <alignment vertical="center"/>
    </xf>
    <xf numFmtId="0" fontId="6" fillId="0" borderId="69" xfId="1002" applyBorder="1" applyAlignment="1">
      <alignment vertical="top" wrapText="1"/>
    </xf>
    <xf numFmtId="3" fontId="6" fillId="0" borderId="70" xfId="1002" applyNumberFormat="1" applyBorder="1" applyAlignment="1">
      <alignment vertical="top" wrapText="1"/>
    </xf>
    <xf numFmtId="0" fontId="6" fillId="0" borderId="71" xfId="1002" applyBorder="1" applyAlignment="1">
      <alignment vertical="top" wrapText="1"/>
    </xf>
    <xf numFmtId="0" fontId="7" fillId="2" borderId="67" xfId="1002" applyFont="1" applyFill="1" applyBorder="1" applyAlignment="1">
      <alignment vertical="center"/>
    </xf>
    <xf numFmtId="164" fontId="6" fillId="0" borderId="0" xfId="1002" applyNumberFormat="1"/>
    <xf numFmtId="179" fontId="6" fillId="0" borderId="0" xfId="1002" applyNumberFormat="1"/>
    <xf numFmtId="0" fontId="3" fillId="0" borderId="0" xfId="1590" applyFont="1"/>
    <xf numFmtId="0" fontId="7" fillId="2" borderId="39" xfId="1002" applyFont="1" applyFill="1" applyBorder="1" applyAlignment="1">
      <alignment horizontal="center" vertical="center"/>
    </xf>
    <xf numFmtId="0" fontId="7" fillId="2" borderId="13" xfId="1002" applyFont="1" applyFill="1" applyBorder="1" applyAlignment="1">
      <alignment horizontal="center" vertical="center" wrapText="1"/>
    </xf>
    <xf numFmtId="0" fontId="6" fillId="0" borderId="3" xfId="1002" applyBorder="1" applyAlignment="1">
      <alignment horizontal="center" vertical="center" wrapText="1"/>
    </xf>
    <xf numFmtId="0" fontId="47" fillId="5" borderId="36" xfId="1002" applyFont="1" applyFill="1" applyBorder="1" applyAlignment="1">
      <alignment horizontal="center" vertical="center"/>
    </xf>
    <xf numFmtId="0" fontId="7" fillId="2" borderId="35" xfId="1002" applyFont="1" applyFill="1" applyBorder="1" applyAlignment="1">
      <alignment horizontal="center" vertical="center"/>
    </xf>
    <xf numFmtId="0" fontId="1" fillId="0" borderId="0" xfId="1593"/>
    <xf numFmtId="0" fontId="41" fillId="0" borderId="0" xfId="1593" applyFont="1" applyAlignment="1">
      <alignment horizontal="left"/>
    </xf>
    <xf numFmtId="0" fontId="41" fillId="0" borderId="0" xfId="1593" applyFont="1" applyAlignment="1">
      <alignment horizontal="center"/>
    </xf>
    <xf numFmtId="0" fontId="42" fillId="0" borderId="14" xfId="1593" applyFont="1" applyBorder="1" applyAlignment="1">
      <alignment horizontal="center" vertical="center" wrapText="1"/>
    </xf>
    <xf numFmtId="0" fontId="42" fillId="0" borderId="15" xfId="1593" applyFont="1" applyBorder="1" applyAlignment="1">
      <alignment horizontal="center" vertical="center" wrapText="1"/>
    </xf>
    <xf numFmtId="0" fontId="42" fillId="0" borderId="16" xfId="1593" applyFont="1" applyBorder="1" applyAlignment="1">
      <alignment horizontal="center" vertical="center" wrapText="1"/>
    </xf>
    <xf numFmtId="0" fontId="42" fillId="12" borderId="17" xfId="1593" quotePrefix="1" applyFont="1" applyFill="1" applyBorder="1" applyAlignment="1">
      <alignment horizontal="center" vertical="center" wrapText="1"/>
    </xf>
    <xf numFmtId="0" fontId="42" fillId="12" borderId="18" xfId="1593" quotePrefix="1" applyFont="1" applyFill="1" applyBorder="1" applyAlignment="1">
      <alignment horizontal="center" vertical="center" wrapText="1"/>
    </xf>
    <xf numFmtId="0" fontId="42" fillId="12" borderId="19" xfId="1593" quotePrefix="1" applyFont="1" applyFill="1" applyBorder="1" applyAlignment="1">
      <alignment horizontal="center" vertical="center" wrapText="1"/>
    </xf>
    <xf numFmtId="0" fontId="41" fillId="0" borderId="20" xfId="1593" applyFont="1" applyBorder="1" applyAlignment="1">
      <alignment horizontal="center" vertical="top"/>
    </xf>
    <xf numFmtId="0" fontId="41" fillId="0" borderId="21" xfId="1593" applyFont="1" applyBorder="1" applyAlignment="1">
      <alignment vertical="top" wrapText="1"/>
    </xf>
    <xf numFmtId="0" fontId="41" fillId="0" borderId="22" xfId="1593" applyFont="1" applyBorder="1" applyAlignment="1">
      <alignment horizontal="left" vertical="top" wrapText="1"/>
    </xf>
    <xf numFmtId="0" fontId="41" fillId="0" borderId="22" xfId="1593" applyFont="1" applyBorder="1" applyAlignment="1">
      <alignment horizontal="center" vertical="top" wrapText="1"/>
    </xf>
    <xf numFmtId="0" fontId="41" fillId="0" borderId="23" xfId="1593" applyFont="1" applyBorder="1" applyAlignment="1">
      <alignment horizontal="left" vertical="top" wrapText="1"/>
    </xf>
    <xf numFmtId="0" fontId="41" fillId="0" borderId="21" xfId="1593" applyFont="1" applyBorder="1" applyAlignment="1">
      <alignment horizontal="left" vertical="top" wrapText="1"/>
    </xf>
    <xf numFmtId="0" fontId="41" fillId="0" borderId="21" xfId="1593" applyFont="1" applyBorder="1" applyAlignment="1">
      <alignment horizontal="center" vertical="top" wrapText="1"/>
    </xf>
    <xf numFmtId="0" fontId="41" fillId="0" borderId="24" xfId="1593" applyFont="1" applyBorder="1" applyAlignment="1">
      <alignment horizontal="left" vertical="top" wrapText="1"/>
    </xf>
    <xf numFmtId="0" fontId="43" fillId="0" borderId="21" xfId="1593" applyFont="1" applyBorder="1" applyAlignment="1">
      <alignment horizontal="left" vertical="top" wrapText="1"/>
    </xf>
    <xf numFmtId="0" fontId="41" fillId="0" borderId="25" xfId="1593" applyFont="1" applyBorder="1" applyAlignment="1">
      <alignment horizontal="left" vertical="top" wrapText="1"/>
    </xf>
    <xf numFmtId="0" fontId="41" fillId="0" borderId="25" xfId="1593" applyFont="1" applyBorder="1" applyAlignment="1">
      <alignment horizontal="center" vertical="top" wrapText="1"/>
    </xf>
    <xf numFmtId="0" fontId="41" fillId="0" borderId="26" xfId="1593" applyFont="1" applyBorder="1" applyAlignment="1">
      <alignment horizontal="left" vertical="top" wrapText="1"/>
    </xf>
    <xf numFmtId="0" fontId="44" fillId="0" borderId="21" xfId="1593" applyFont="1" applyBorder="1" applyAlignment="1">
      <alignment horizontal="left" vertical="top" wrapText="1"/>
    </xf>
    <xf numFmtId="0" fontId="41" fillId="0" borderId="31" xfId="1593" applyFont="1" applyBorder="1" applyAlignment="1">
      <alignment horizontal="left" vertical="top" wrapText="1"/>
    </xf>
    <xf numFmtId="0" fontId="41" fillId="0" borderId="32" xfId="1593" applyFont="1" applyBorder="1" applyAlignment="1">
      <alignment horizontal="center" vertical="top" wrapText="1"/>
    </xf>
    <xf numFmtId="0" fontId="41" fillId="0" borderId="25" xfId="1593" quotePrefix="1" applyFont="1" applyBorder="1" applyAlignment="1">
      <alignment horizontal="left" vertical="top" wrapText="1"/>
    </xf>
    <xf numFmtId="0" fontId="41" fillId="0" borderId="25" xfId="1593" applyFont="1" applyBorder="1" applyAlignment="1">
      <alignment vertical="top" wrapText="1"/>
    </xf>
    <xf numFmtId="0" fontId="41" fillId="0" borderId="33" xfId="1593" applyFont="1" applyBorder="1" applyAlignment="1">
      <alignment horizontal="center" vertical="top"/>
    </xf>
    <xf numFmtId="0" fontId="41" fillId="0" borderId="34" xfId="1593" applyFont="1" applyBorder="1" applyAlignment="1">
      <alignment horizontal="center" vertical="top"/>
    </xf>
    <xf numFmtId="0" fontId="44" fillId="0" borderId="25" xfId="1593" applyFont="1" applyBorder="1" applyAlignment="1">
      <alignment horizontal="left" vertical="top" wrapText="1"/>
    </xf>
    <xf numFmtId="0" fontId="41" fillId="0" borderId="27" xfId="1593" applyFont="1" applyBorder="1" applyAlignment="1">
      <alignment horizontal="center" vertical="top"/>
    </xf>
    <xf numFmtId="0" fontId="41" fillId="0" borderId="28" xfId="1593" applyFont="1" applyBorder="1" applyAlignment="1">
      <alignment horizontal="left" vertical="top" wrapText="1"/>
    </xf>
    <xf numFmtId="0" fontId="41" fillId="0" borderId="29" xfId="1593" applyFont="1" applyBorder="1" applyAlignment="1">
      <alignment horizontal="left" vertical="top" wrapText="1"/>
    </xf>
    <xf numFmtId="0" fontId="41" fillId="0" borderId="29" xfId="1593" applyFont="1" applyBorder="1" applyAlignment="1">
      <alignment horizontal="center" vertical="top" wrapText="1"/>
    </xf>
    <xf numFmtId="0" fontId="41" fillId="0" borderId="30" xfId="1593" applyFont="1" applyBorder="1" applyAlignment="1">
      <alignment horizontal="left" vertical="top" wrapText="1"/>
    </xf>
    <xf numFmtId="0" fontId="45" fillId="0" borderId="0" xfId="1593" applyFont="1"/>
    <xf numFmtId="0" fontId="45" fillId="0" borderId="0" xfId="1593" applyFont="1" applyAlignment="1">
      <alignment horizontal="left" vertical="center"/>
    </xf>
    <xf numFmtId="0" fontId="41" fillId="0" borderId="0" xfId="1593" applyFont="1" applyAlignment="1">
      <alignment horizontal="left" vertical="center"/>
    </xf>
    <xf numFmtId="0" fontId="45" fillId="0" borderId="0" xfId="1593" applyFont="1" applyAlignment="1">
      <alignment horizontal="left"/>
    </xf>
    <xf numFmtId="0" fontId="56" fillId="0" borderId="0" xfId="0" applyFont="1"/>
    <xf numFmtId="0" fontId="6" fillId="0" borderId="0" xfId="1553" applyAlignment="1">
      <alignment horizontal="center"/>
    </xf>
    <xf numFmtId="0" fontId="6" fillId="0" borderId="0" xfId="1553"/>
    <xf numFmtId="0" fontId="7" fillId="2" borderId="1" xfId="1553" applyFont="1" applyFill="1" applyBorder="1" applyAlignment="1">
      <alignment horizontal="center" vertical="center"/>
    </xf>
    <xf numFmtId="0" fontId="7" fillId="2" borderId="10" xfId="1553" applyFont="1" applyFill="1" applyBorder="1" applyAlignment="1">
      <alignment horizontal="center" vertical="center"/>
    </xf>
    <xf numFmtId="0" fontId="7" fillId="0" borderId="1" xfId="1553" applyFont="1" applyBorder="1" applyAlignment="1">
      <alignment horizontal="center" vertical="center"/>
    </xf>
    <xf numFmtId="0" fontId="7" fillId="2" borderId="11" xfId="1553" applyFont="1" applyFill="1" applyBorder="1" applyAlignment="1">
      <alignment horizontal="center" vertical="center"/>
    </xf>
    <xf numFmtId="0" fontId="7" fillId="2" borderId="45" xfId="1553" applyFont="1" applyFill="1" applyBorder="1" applyAlignment="1">
      <alignment horizontal="center" vertical="center"/>
    </xf>
    <xf numFmtId="0" fontId="7" fillId="18" borderId="1" xfId="1553" applyFont="1" applyFill="1" applyBorder="1" applyAlignment="1">
      <alignment horizontal="center" vertical="center"/>
    </xf>
    <xf numFmtId="0" fontId="6" fillId="0" borderId="0" xfId="1002" applyAlignment="1">
      <alignment horizontal="center"/>
    </xf>
    <xf numFmtId="0" fontId="7" fillId="2" borderId="1" xfId="1002" applyFont="1" applyFill="1" applyBorder="1" applyAlignment="1">
      <alignment horizontal="center" vertical="center"/>
    </xf>
    <xf numFmtId="0" fontId="16" fillId="0" borderId="0" xfId="1002" applyFont="1" applyAlignment="1">
      <alignment horizontal="center"/>
    </xf>
    <xf numFmtId="0" fontId="7" fillId="2" borderId="35" xfId="1002" applyFont="1" applyFill="1" applyBorder="1" applyAlignment="1">
      <alignment horizontal="center" vertical="center"/>
    </xf>
    <xf numFmtId="0" fontId="7" fillId="2" borderId="12" xfId="1002" applyFont="1" applyFill="1" applyBorder="1" applyAlignment="1">
      <alignment horizontal="center" vertical="center"/>
    </xf>
    <xf numFmtId="0" fontId="7" fillId="2" borderId="11" xfId="1002" applyFont="1" applyFill="1" applyBorder="1" applyAlignment="1">
      <alignment horizontal="center" vertical="center"/>
    </xf>
    <xf numFmtId="0" fontId="7" fillId="0" borderId="1" xfId="1002" applyFont="1" applyBorder="1" applyAlignment="1">
      <alignment horizontal="center" vertical="center"/>
    </xf>
    <xf numFmtId="0" fontId="7" fillId="2" borderId="10" xfId="1002" applyFont="1" applyFill="1" applyBorder="1" applyAlignment="1">
      <alignment horizontal="center" vertical="center"/>
    </xf>
    <xf numFmtId="0" fontId="7" fillId="2" borderId="36" xfId="1002" applyFont="1" applyFill="1" applyBorder="1" applyAlignment="1">
      <alignment horizontal="center" vertical="center" wrapText="1"/>
    </xf>
    <xf numFmtId="0" fontId="7" fillId="0" borderId="0" xfId="1002" applyFont="1" applyAlignment="1">
      <alignment horizontal="center"/>
    </xf>
    <xf numFmtId="0" fontId="7" fillId="2" borderId="9" xfId="1002" applyFont="1" applyFill="1" applyBorder="1" applyAlignment="1">
      <alignment horizontal="center" vertical="center"/>
    </xf>
    <xf numFmtId="0" fontId="7" fillId="2" borderId="13" xfId="1002" applyFont="1" applyFill="1" applyBorder="1" applyAlignment="1">
      <alignment horizontal="center" vertical="center"/>
    </xf>
    <xf numFmtId="0" fontId="7" fillId="2" borderId="41" xfId="1002" applyFont="1" applyFill="1" applyBorder="1" applyAlignment="1">
      <alignment horizontal="center" vertical="center" wrapText="1"/>
    </xf>
    <xf numFmtId="0" fontId="7" fillId="2" borderId="42" xfId="1002" applyFont="1" applyFill="1" applyBorder="1" applyAlignment="1">
      <alignment horizontal="center" vertical="center" wrapText="1"/>
    </xf>
    <xf numFmtId="0" fontId="7" fillId="2" borderId="43" xfId="1002" applyFont="1" applyFill="1" applyBorder="1" applyAlignment="1">
      <alignment horizontal="center" vertical="center"/>
    </xf>
    <xf numFmtId="0" fontId="7" fillId="2" borderId="44" xfId="1002" applyFont="1" applyFill="1" applyBorder="1" applyAlignment="1">
      <alignment horizontal="center" vertical="center"/>
    </xf>
    <xf numFmtId="0" fontId="7" fillId="2" borderId="36" xfId="1002" applyFont="1" applyFill="1" applyBorder="1" applyAlignment="1">
      <alignment horizontal="center" vertical="center"/>
    </xf>
    <xf numFmtId="0" fontId="6" fillId="0" borderId="0" xfId="1002"/>
    <xf numFmtId="0" fontId="7" fillId="11" borderId="1" xfId="1002" applyFont="1" applyFill="1" applyBorder="1" applyAlignment="1">
      <alignment horizontal="center" vertical="center"/>
    </xf>
    <xf numFmtId="0" fontId="7" fillId="11" borderId="10" xfId="1002" applyFont="1" applyFill="1" applyBorder="1" applyAlignment="1">
      <alignment horizontal="center" vertical="center"/>
    </xf>
    <xf numFmtId="0" fontId="54" fillId="0" borderId="0" xfId="0" applyFont="1" applyAlignment="1">
      <alignment horizontal="center"/>
    </xf>
    <xf numFmtId="0" fontId="0" fillId="23" borderId="36" xfId="0" applyFill="1" applyBorder="1" applyAlignment="1">
      <alignment horizontal="center" vertical="center"/>
    </xf>
    <xf numFmtId="0" fontId="0" fillId="23" borderId="36" xfId="0" applyFill="1" applyBorder="1" applyAlignment="1">
      <alignment horizontal="center"/>
    </xf>
    <xf numFmtId="0" fontId="51" fillId="0" borderId="0" xfId="0" applyFont="1" applyAlignment="1">
      <alignment horizontal="center"/>
    </xf>
    <xf numFmtId="0" fontId="52" fillId="0" borderId="0" xfId="0" applyFont="1" applyAlignment="1">
      <alignment horizontal="center"/>
    </xf>
    <xf numFmtId="0" fontId="7" fillId="2" borderId="37" xfId="1002" applyFont="1" applyFill="1" applyBorder="1" applyAlignment="1">
      <alignment horizontal="center" vertical="center" wrapText="1"/>
    </xf>
    <xf numFmtId="0" fontId="7" fillId="2" borderId="38" xfId="1002" applyFont="1" applyFill="1" applyBorder="1" applyAlignment="1">
      <alignment horizontal="center" vertical="center" wrapText="1"/>
    </xf>
    <xf numFmtId="0" fontId="7" fillId="2" borderId="57" xfId="1002" applyFont="1" applyFill="1" applyBorder="1" applyAlignment="1">
      <alignment horizontal="center" vertical="center"/>
    </xf>
    <xf numFmtId="0" fontId="50" fillId="0" borderId="0" xfId="1002" applyFont="1" applyAlignment="1">
      <alignment horizontal="center"/>
    </xf>
    <xf numFmtId="0" fontId="50" fillId="0" borderId="0" xfId="1002" applyFont="1" applyAlignment="1">
      <alignment horizontal="center" vertical="top"/>
    </xf>
    <xf numFmtId="0" fontId="47" fillId="22" borderId="64" xfId="1002" applyFont="1" applyFill="1" applyBorder="1" applyAlignment="1">
      <alignment horizontal="center" vertical="center"/>
    </xf>
    <xf numFmtId="0" fontId="47" fillId="22" borderId="65" xfId="1002" applyFont="1" applyFill="1" applyBorder="1" applyAlignment="1">
      <alignment horizontal="center" vertical="center"/>
    </xf>
    <xf numFmtId="0" fontId="47" fillId="22" borderId="62" xfId="1002" applyFont="1" applyFill="1" applyBorder="1" applyAlignment="1">
      <alignment horizontal="center" vertical="center"/>
    </xf>
    <xf numFmtId="0" fontId="47" fillId="22" borderId="39" xfId="1002" applyFont="1" applyFill="1" applyBorder="1" applyAlignment="1">
      <alignment horizontal="center" vertical="center"/>
    </xf>
    <xf numFmtId="0" fontId="47" fillId="5" borderId="66" xfId="1002" applyFont="1" applyFill="1" applyBorder="1" applyAlignment="1">
      <alignment horizontal="center"/>
    </xf>
    <xf numFmtId="0" fontId="47" fillId="5" borderId="38" xfId="1002" applyFont="1" applyFill="1" applyBorder="1" applyAlignment="1">
      <alignment horizontal="center"/>
    </xf>
    <xf numFmtId="0" fontId="6" fillId="21" borderId="37" xfId="1002" applyFill="1" applyBorder="1" applyAlignment="1">
      <alignment horizontal="center"/>
    </xf>
    <xf numFmtId="0" fontId="6" fillId="21" borderId="38" xfId="1002" applyFill="1" applyBorder="1" applyAlignment="1">
      <alignment horizontal="center"/>
    </xf>
    <xf numFmtId="0" fontId="47" fillId="5" borderId="37" xfId="1002" applyFont="1" applyFill="1" applyBorder="1" applyAlignment="1">
      <alignment horizontal="center"/>
    </xf>
    <xf numFmtId="0" fontId="55" fillId="0" borderId="72" xfId="1002" applyFont="1" applyBorder="1" applyAlignment="1">
      <alignment horizontal="center"/>
    </xf>
    <xf numFmtId="0" fontId="7" fillId="2" borderId="37" xfId="1002" applyFont="1" applyFill="1" applyBorder="1" applyAlignment="1">
      <alignment horizontal="center" vertical="center"/>
    </xf>
    <xf numFmtId="0" fontId="7" fillId="2" borderId="63" xfId="1002" applyFont="1" applyFill="1" applyBorder="1" applyAlignment="1">
      <alignment horizontal="center" vertical="center"/>
    </xf>
    <xf numFmtId="0" fontId="7" fillId="2" borderId="38" xfId="1002" applyFont="1" applyFill="1" applyBorder="1" applyAlignment="1">
      <alignment horizontal="center" vertical="center"/>
    </xf>
    <xf numFmtId="0" fontId="49" fillId="2" borderId="1" xfId="1002" applyFont="1" applyFill="1" applyBorder="1" applyAlignment="1">
      <alignment horizontal="center" vertical="center"/>
    </xf>
    <xf numFmtId="0" fontId="46" fillId="0" borderId="0" xfId="1590" applyFont="1" applyAlignment="1">
      <alignment horizontal="left" vertical="center"/>
    </xf>
    <xf numFmtId="0" fontId="41" fillId="0" borderId="0" xfId="1590" applyFont="1" applyAlignment="1">
      <alignment horizontal="left"/>
    </xf>
    <xf numFmtId="0" fontId="40" fillId="0" borderId="0" xfId="1590" applyFont="1" applyAlignment="1">
      <alignment horizontal="center"/>
    </xf>
    <xf numFmtId="0" fontId="41" fillId="0" borderId="0" xfId="1590" applyFont="1" applyAlignment="1">
      <alignment horizontal="left" vertical="center"/>
    </xf>
    <xf numFmtId="0" fontId="9" fillId="0" borderId="0" xfId="0" applyFont="1" applyAlignment="1">
      <alignment horizontal="left" vertical="center"/>
    </xf>
    <xf numFmtId="0" fontId="14" fillId="0" borderId="0" xfId="0" applyFont="1" applyAlignment="1">
      <alignment horizontal="left" vertical="center"/>
    </xf>
    <xf numFmtId="0" fontId="9" fillId="0" borderId="0" xfId="0" applyFont="1" applyAlignment="1">
      <alignment horizontal="left"/>
    </xf>
    <xf numFmtId="0" fontId="10" fillId="0" borderId="0" xfId="0" applyFont="1" applyAlignment="1">
      <alignment horizontal="center"/>
    </xf>
    <xf numFmtId="0" fontId="47" fillId="0" borderId="0" xfId="1002" applyFont="1" applyAlignment="1">
      <alignment horizontal="center"/>
    </xf>
    <xf numFmtId="0" fontId="7" fillId="0" borderId="9" xfId="1002" applyFont="1" applyBorder="1" applyAlignment="1">
      <alignment horizontal="center" vertical="center"/>
    </xf>
    <xf numFmtId="0" fontId="7" fillId="0" borderId="7" xfId="1002" applyFont="1" applyBorder="1" applyAlignment="1">
      <alignment horizontal="center" vertical="center"/>
    </xf>
    <xf numFmtId="0" fontId="7" fillId="0" borderId="13" xfId="1002" applyFont="1" applyBorder="1" applyAlignment="1">
      <alignment horizontal="center" vertical="center"/>
    </xf>
    <xf numFmtId="0" fontId="7" fillId="2" borderId="7" xfId="1002" applyFont="1" applyFill="1" applyBorder="1" applyAlignment="1">
      <alignment horizontal="center" vertical="center"/>
    </xf>
    <xf numFmtId="0" fontId="7" fillId="2" borderId="73" xfId="1002" applyFont="1" applyFill="1" applyBorder="1" applyAlignment="1">
      <alignment horizontal="center" vertical="center" wrapText="1"/>
    </xf>
    <xf numFmtId="0" fontId="7" fillId="2" borderId="74" xfId="1002" applyFont="1" applyFill="1" applyBorder="1" applyAlignment="1">
      <alignment horizontal="center" vertical="center" wrapText="1"/>
    </xf>
    <xf numFmtId="0" fontId="7" fillId="2" borderId="75" xfId="1002" applyFont="1" applyFill="1" applyBorder="1" applyAlignment="1">
      <alignment horizontal="center" vertical="center" wrapText="1"/>
    </xf>
    <xf numFmtId="0" fontId="7" fillId="2" borderId="76" xfId="1002" applyFont="1" applyFill="1" applyBorder="1" applyAlignment="1">
      <alignment horizontal="center" vertical="center" wrapText="1"/>
    </xf>
    <xf numFmtId="0" fontId="7" fillId="2" borderId="72" xfId="1002" applyFont="1" applyFill="1" applyBorder="1" applyAlignment="1">
      <alignment horizontal="center" vertical="center" wrapText="1"/>
    </xf>
    <xf numFmtId="0" fontId="7" fillId="2" borderId="77" xfId="1002" applyFont="1" applyFill="1" applyBorder="1" applyAlignment="1">
      <alignment horizontal="center" vertical="center" wrapText="1"/>
    </xf>
    <xf numFmtId="0" fontId="49" fillId="2" borderId="79" xfId="1002" applyFont="1" applyFill="1" applyBorder="1" applyAlignment="1">
      <alignment horizontal="center" vertical="center"/>
    </xf>
    <xf numFmtId="0" fontId="49" fillId="2" borderId="80" xfId="1002" applyFont="1" applyFill="1" applyBorder="1" applyAlignment="1">
      <alignment horizontal="center" vertical="center"/>
    </xf>
    <xf numFmtId="0" fontId="49" fillId="2" borderId="81" xfId="1002" applyFont="1" applyFill="1" applyBorder="1" applyAlignment="1">
      <alignment horizontal="center" vertical="center"/>
    </xf>
    <xf numFmtId="0" fontId="7" fillId="2" borderId="62" xfId="1002" applyFont="1" applyFill="1" applyBorder="1" applyAlignment="1">
      <alignment horizontal="center" vertical="center" wrapText="1"/>
    </xf>
    <xf numFmtId="0" fontId="7" fillId="2" borderId="78" xfId="1002" applyFont="1" applyFill="1" applyBorder="1" applyAlignment="1">
      <alignment horizontal="center" vertical="center" wrapText="1"/>
    </xf>
    <xf numFmtId="0" fontId="7" fillId="2" borderId="39" xfId="1002" applyFont="1" applyFill="1" applyBorder="1" applyAlignment="1">
      <alignment horizontal="center" vertical="center" wrapText="1"/>
    </xf>
    <xf numFmtId="0" fontId="41" fillId="0" borderId="0" xfId="1593" applyFont="1" applyAlignment="1">
      <alignment horizontal="left" vertical="center"/>
    </xf>
    <xf numFmtId="0" fontId="46" fillId="0" borderId="0" xfId="1593" applyFont="1" applyAlignment="1">
      <alignment horizontal="left" vertical="center"/>
    </xf>
    <xf numFmtId="0" fontId="41" fillId="0" borderId="0" xfId="1593" applyFont="1" applyAlignment="1">
      <alignment horizontal="left"/>
    </xf>
    <xf numFmtId="0" fontId="40" fillId="0" borderId="0" xfId="1593" applyFont="1" applyAlignment="1">
      <alignment horizontal="center"/>
    </xf>
    <xf numFmtId="0" fontId="41" fillId="0" borderId="82" xfId="1593" applyFont="1" applyBorder="1" applyAlignment="1">
      <alignment horizontal="left" vertical="top" wrapText="1"/>
    </xf>
    <xf numFmtId="0" fontId="41" fillId="0" borderId="21" xfId="1593" applyFont="1" applyBorder="1" applyAlignment="1">
      <alignment horizontal="left" vertical="top" wrapText="1"/>
    </xf>
    <xf numFmtId="0" fontId="41" fillId="0" borderId="83" xfId="1593" applyFont="1" applyBorder="1" applyAlignment="1">
      <alignment horizontal="left" vertical="top" wrapText="1"/>
    </xf>
    <xf numFmtId="0" fontId="41" fillId="0" borderId="24" xfId="1593" applyFont="1" applyBorder="1" applyAlignment="1">
      <alignment horizontal="left" vertical="top" wrapText="1"/>
    </xf>
    <xf numFmtId="0" fontId="7" fillId="2" borderId="1" xfId="1559" applyFont="1" applyFill="1" applyBorder="1" applyAlignment="1">
      <alignment horizontal="center" vertical="center"/>
    </xf>
    <xf numFmtId="0" fontId="6" fillId="0" borderId="0" xfId="1559" applyAlignment="1">
      <alignment horizontal="center"/>
    </xf>
    <xf numFmtId="0" fontId="6" fillId="0" borderId="0" xfId="1559"/>
    <xf numFmtId="0" fontId="7" fillId="2" borderId="67" xfId="1002" applyFont="1" applyFill="1" applyBorder="1" applyAlignment="1">
      <alignment horizontal="center" vertical="center"/>
    </xf>
  </cellXfs>
  <cellStyles count="1594">
    <cellStyle name="Comma" xfId="4" builtinId="3"/>
    <cellStyle name="Comma [0] 10" xfId="120" xr:uid="{00000000-0005-0000-0000-0000A6000000}"/>
    <cellStyle name="Comma [0] 10 2" xfId="125" xr:uid="{00000000-0005-0000-0000-0000AB000000}"/>
    <cellStyle name="Comma [0] 10 2 2" xfId="109" xr:uid="{00000000-0005-0000-0000-00009B000000}"/>
    <cellStyle name="Comma [0] 10 3" xfId="127" xr:uid="{00000000-0005-0000-0000-0000AD000000}"/>
    <cellStyle name="Comma [0] 10 3 2" xfId="99" xr:uid="{00000000-0005-0000-0000-000091000000}"/>
    <cellStyle name="Comma [0] 10 3 2 2" xfId="129" xr:uid="{00000000-0005-0000-0000-0000AF000000}"/>
    <cellStyle name="Comma [0] 10 3 3" xfId="103" xr:uid="{00000000-0005-0000-0000-000095000000}"/>
    <cellStyle name="Comma [0] 10 3 3 2" xfId="112" xr:uid="{00000000-0005-0000-0000-00009E000000}"/>
    <cellStyle name="Comma [0] 10 3 4" xfId="105" xr:uid="{00000000-0005-0000-0000-000097000000}"/>
    <cellStyle name="Comma [0] 10 3 4 2" xfId="95" xr:uid="{00000000-0005-0000-0000-00008D000000}"/>
    <cellStyle name="Comma [0] 10 3 5" xfId="107" xr:uid="{00000000-0005-0000-0000-000099000000}"/>
    <cellStyle name="Comma [0] 10 3 5 2" xfId="108" xr:uid="{00000000-0005-0000-0000-00009A000000}"/>
    <cellStyle name="Comma [0] 10 3 6" xfId="102" xr:uid="{00000000-0005-0000-0000-000094000000}"/>
    <cellStyle name="Comma [0] 10 4" xfId="131" xr:uid="{00000000-0005-0000-0000-0000B1000000}"/>
    <cellStyle name="Comma [0] 10 4 2" xfId="135" xr:uid="{00000000-0005-0000-0000-0000B5000000}"/>
    <cellStyle name="Comma [0] 10 5" xfId="137" xr:uid="{00000000-0005-0000-0000-0000B7000000}"/>
    <cellStyle name="Comma [0] 10 5 2" xfId="142" xr:uid="{00000000-0005-0000-0000-0000BC000000}"/>
    <cellStyle name="Comma [0] 10 6" xfId="144" xr:uid="{00000000-0005-0000-0000-0000BE000000}"/>
    <cellStyle name="Comma [0] 11" xfId="62" xr:uid="{00000000-0005-0000-0000-00005B000000}"/>
    <cellStyle name="Comma [0] 11 2" xfId="151" xr:uid="{00000000-0005-0000-0000-0000C5000000}"/>
    <cellStyle name="Comma [0] 11 2 2" xfId="152" xr:uid="{00000000-0005-0000-0000-0000C6000000}"/>
    <cellStyle name="Comma [0] 11 2 3" xfId="154" xr:uid="{00000000-0005-0000-0000-0000C8000000}"/>
    <cellStyle name="Comma [0] 11 2 3 2" xfId="23" xr:uid="{00000000-0005-0000-0000-000020000000}"/>
    <cellStyle name="Comma [0] 11 3" xfId="155" xr:uid="{00000000-0005-0000-0000-0000C9000000}"/>
    <cellStyle name="Comma [0] 11 3 2" xfId="157" xr:uid="{00000000-0005-0000-0000-0000CB000000}"/>
    <cellStyle name="Comma [0] 11 4" xfId="159" xr:uid="{00000000-0005-0000-0000-0000CD000000}"/>
    <cellStyle name="Comma [0] 12" xfId="69" xr:uid="{00000000-0005-0000-0000-000064000000}"/>
    <cellStyle name="Comma [0] 12 2" xfId="161" xr:uid="{00000000-0005-0000-0000-0000CF000000}"/>
    <cellStyle name="Comma [0] 12 2 2" xfId="92" xr:uid="{00000000-0005-0000-0000-000089000000}"/>
    <cellStyle name="Comma [0] 12 3" xfId="162" xr:uid="{00000000-0005-0000-0000-0000D0000000}"/>
    <cellStyle name="Comma [0] 12 3 2" xfId="3" xr:uid="{00000000-0005-0000-0000-000003000000}"/>
    <cellStyle name="Comma [0] 12 4" xfId="163" xr:uid="{00000000-0005-0000-0000-0000D1000000}"/>
    <cellStyle name="Comma [0] 12 4 2" xfId="165" xr:uid="{00000000-0005-0000-0000-0000D3000000}"/>
    <cellStyle name="Comma [0] 12 5" xfId="168" xr:uid="{00000000-0005-0000-0000-0000D6000000}"/>
    <cellStyle name="Comma [0] 12 5 2" xfId="170" xr:uid="{00000000-0005-0000-0000-0000D8000000}"/>
    <cellStyle name="Comma [0] 12 6" xfId="173" xr:uid="{00000000-0005-0000-0000-0000DB000000}"/>
    <cellStyle name="Comma [0] 13" xfId="75" xr:uid="{00000000-0005-0000-0000-00006E000000}"/>
    <cellStyle name="Comma [0] 13 2" xfId="178" xr:uid="{00000000-0005-0000-0000-0000E0000000}"/>
    <cellStyle name="Comma [0] 13 2 2" xfId="179" xr:uid="{00000000-0005-0000-0000-0000E1000000}"/>
    <cellStyle name="Comma [0] 13 3" xfId="52" xr:uid="{00000000-0005-0000-0000-00004E000000}"/>
    <cellStyle name="Comma [0] 14" xfId="80" xr:uid="{00000000-0005-0000-0000-000076000000}"/>
    <cellStyle name="Comma [0] 14 2" xfId="90" xr:uid="{00000000-0005-0000-0000-000085000000}"/>
    <cellStyle name="Comma [0] 15" xfId="87" xr:uid="{00000000-0005-0000-0000-00007F000000}"/>
    <cellStyle name="Comma [0] 15 2" xfId="180" xr:uid="{00000000-0005-0000-0000-0000E2000000}"/>
    <cellStyle name="Comma [0] 16" xfId="91" xr:uid="{00000000-0005-0000-0000-000086000000}"/>
    <cellStyle name="Comma [0] 16 2" xfId="181" xr:uid="{00000000-0005-0000-0000-0000E3000000}"/>
    <cellStyle name="Comma [0] 17" xfId="182" xr:uid="{00000000-0005-0000-0000-0000E4000000}"/>
    <cellStyle name="Comma [0] 18" xfId="183" xr:uid="{00000000-0005-0000-0000-0000E5000000}"/>
    <cellStyle name="Comma [0] 2" xfId="185" xr:uid="{00000000-0005-0000-0000-0000E7000000}"/>
    <cellStyle name="Comma [0] 2 2" xfId="186" xr:uid="{00000000-0005-0000-0000-0000E8000000}"/>
    <cellStyle name="Comma [0] 2 2 2" xfId="187" xr:uid="{00000000-0005-0000-0000-0000E9000000}"/>
    <cellStyle name="Comma [0] 2 2 2 2" xfId="191" xr:uid="{00000000-0005-0000-0000-0000ED000000}"/>
    <cellStyle name="Comma [0] 2 2 3" xfId="192" xr:uid="{00000000-0005-0000-0000-0000EE000000}"/>
    <cellStyle name="Comma [0] 2 3" xfId="111" xr:uid="{00000000-0005-0000-0000-00009D000000}"/>
    <cellStyle name="Comma [0] 2 3 2" xfId="194" xr:uid="{00000000-0005-0000-0000-0000F0000000}"/>
    <cellStyle name="Comma [0] 2 3 2 2" xfId="196" xr:uid="{00000000-0005-0000-0000-0000F2000000}"/>
    <cellStyle name="Comma [0] 2 3 3" xfId="199" xr:uid="{00000000-0005-0000-0000-0000F5000000}"/>
    <cellStyle name="Comma [0] 2 4" xfId="202" xr:uid="{00000000-0005-0000-0000-0000F8000000}"/>
    <cellStyle name="Comma [0] 2 4 2" xfId="204" xr:uid="{00000000-0005-0000-0000-0000FA000000}"/>
    <cellStyle name="Comma [0] 2 4 2 2" xfId="206" xr:uid="{00000000-0005-0000-0000-0000FC000000}"/>
    <cellStyle name="Comma [0] 2 4 3" xfId="210" xr:uid="{00000000-0005-0000-0000-000000010000}"/>
    <cellStyle name="Comma [0] 2 4 3 2" xfId="212" xr:uid="{00000000-0005-0000-0000-000002010000}"/>
    <cellStyle name="Comma [0] 2 4 4" xfId="214" xr:uid="{00000000-0005-0000-0000-000004010000}"/>
    <cellStyle name="Comma [0] 2 5" xfId="215" xr:uid="{00000000-0005-0000-0000-000005010000}"/>
    <cellStyle name="Comma [0] 2 5 2" xfId="219" xr:uid="{00000000-0005-0000-0000-000009010000}"/>
    <cellStyle name="Comma [0] 2 5 2 2" xfId="223" xr:uid="{00000000-0005-0000-0000-00000D010000}"/>
    <cellStyle name="Comma [0] 2 5 2 2 2" xfId="227" xr:uid="{00000000-0005-0000-0000-000011010000}"/>
    <cellStyle name="Comma [0] 2 5 2 3" xfId="229" xr:uid="{00000000-0005-0000-0000-000013010000}"/>
    <cellStyle name="Comma [0] 2 5 2 3 2" xfId="232" xr:uid="{00000000-0005-0000-0000-000016010000}"/>
    <cellStyle name="Comma [0] 2 5 2 4" xfId="239" xr:uid="{00000000-0005-0000-0000-00001D010000}"/>
    <cellStyle name="Comma [0] 2 5 2 4 2" xfId="244" xr:uid="{00000000-0005-0000-0000-000022010000}"/>
    <cellStyle name="Comma [0] 2 5 2 5" xfId="100" xr:uid="{00000000-0005-0000-0000-000092000000}"/>
    <cellStyle name="Comma [0] 2 5 3" xfId="248" xr:uid="{00000000-0005-0000-0000-000026010000}"/>
    <cellStyle name="Comma [0] 2 5 3 2" xfId="255" xr:uid="{00000000-0005-0000-0000-00002D010000}"/>
    <cellStyle name="Comma [0] 2 5 4" xfId="261" xr:uid="{00000000-0005-0000-0000-000033010000}"/>
    <cellStyle name="Comma [0] 2 5 4 2" xfId="268" xr:uid="{00000000-0005-0000-0000-00003A010000}"/>
    <cellStyle name="Comma [0] 2 5 5" xfId="271" xr:uid="{00000000-0005-0000-0000-00003D010000}"/>
    <cellStyle name="Comma [0] 2 6" xfId="279" xr:uid="{00000000-0005-0000-0000-000045010000}"/>
    <cellStyle name="Comma [0] 2 6 2" xfId="283" xr:uid="{00000000-0005-0000-0000-000049010000}"/>
    <cellStyle name="Comma [0] 2 6 2 2" xfId="287" xr:uid="{00000000-0005-0000-0000-00004D010000}"/>
    <cellStyle name="Comma [0] 2 6 3" xfId="293" xr:uid="{00000000-0005-0000-0000-000053010000}"/>
    <cellStyle name="Comma [0] 2 6 3 2" xfId="303" xr:uid="{00000000-0005-0000-0000-00005D010000}"/>
    <cellStyle name="Comma [0] 2 6 4" xfId="307" xr:uid="{00000000-0005-0000-0000-000061010000}"/>
    <cellStyle name="Comma [0] 2 6 4 2" xfId="313" xr:uid="{00000000-0005-0000-0000-000067010000}"/>
    <cellStyle name="Comma [0] 2 6 5" xfId="322" xr:uid="{00000000-0005-0000-0000-000070010000}"/>
    <cellStyle name="Comma [0] 2 6 5 2" xfId="329" xr:uid="{00000000-0005-0000-0000-000077010000}"/>
    <cellStyle name="Comma [0] 2 6 6" xfId="335" xr:uid="{00000000-0005-0000-0000-00007D010000}"/>
    <cellStyle name="Comma [0] 2 7" xfId="338" xr:uid="{00000000-0005-0000-0000-000080010000}"/>
    <cellStyle name="Comma [0] 2 7 2" xfId="339" xr:uid="{00000000-0005-0000-0000-000081010000}"/>
    <cellStyle name="Comma [0] 2 8" xfId="341" xr:uid="{00000000-0005-0000-0000-000083010000}"/>
    <cellStyle name="Comma [0] 2 8 2" xfId="342" xr:uid="{00000000-0005-0000-0000-000084010000}"/>
    <cellStyle name="Comma [0] 2 9" xfId="344" xr:uid="{00000000-0005-0000-0000-000086010000}"/>
    <cellStyle name="Comma [0] 3" xfId="345" xr:uid="{00000000-0005-0000-0000-000087010000}"/>
    <cellStyle name="Comma [0] 3 2" xfId="238" xr:uid="{00000000-0005-0000-0000-00001C010000}"/>
    <cellStyle name="Comma [0] 3 2 2" xfId="243" xr:uid="{00000000-0005-0000-0000-000021010000}"/>
    <cellStyle name="Comma [0] 3 3" xfId="98" xr:uid="{00000000-0005-0000-0000-000090000000}"/>
    <cellStyle name="Comma [0] 4" xfId="346" xr:uid="{00000000-0005-0000-0000-000088010000}"/>
    <cellStyle name="Comma [0] 4 2" xfId="349" xr:uid="{00000000-0005-0000-0000-00008B010000}"/>
    <cellStyle name="Comma [0] 4 2 2" xfId="353" xr:uid="{00000000-0005-0000-0000-00008F010000}"/>
    <cellStyle name="Comma [0] 4 2 2 2" xfId="357" xr:uid="{00000000-0005-0000-0000-000093010000}"/>
    <cellStyle name="Comma [0] 4 2 3" xfId="360" xr:uid="{00000000-0005-0000-0000-000096010000}"/>
    <cellStyle name="Comma [0] 4 2 3 2" xfId="363" xr:uid="{00000000-0005-0000-0000-000099010000}"/>
    <cellStyle name="Comma [0] 4 2 4" xfId="366" xr:uid="{00000000-0005-0000-0000-00009C010000}"/>
    <cellStyle name="Comma [0] 4 3" xfId="132" xr:uid="{00000000-0005-0000-0000-0000B2000000}"/>
    <cellStyle name="Comma [0] 4 3 2" xfId="174" xr:uid="{00000000-0005-0000-0000-0000DC000000}"/>
    <cellStyle name="Comma [0] 4 3 2 2" xfId="369" xr:uid="{00000000-0005-0000-0000-00009F010000}"/>
    <cellStyle name="Comma [0] 4 3 2 2 2" xfId="372" xr:uid="{00000000-0005-0000-0000-0000A2010000}"/>
    <cellStyle name="Comma [0] 4 3 2 3" xfId="149" xr:uid="{00000000-0005-0000-0000-0000C3000000}"/>
    <cellStyle name="Comma [0] 4 3 2 3 2" xfId="153" xr:uid="{00000000-0005-0000-0000-0000C7000000}"/>
    <cellStyle name="Comma [0] 4 3 2 4" xfId="156" xr:uid="{00000000-0005-0000-0000-0000CA000000}"/>
    <cellStyle name="Comma [0] 4 3 2 4 2" xfId="158" xr:uid="{00000000-0005-0000-0000-0000CC000000}"/>
    <cellStyle name="Comma [0] 4 3 2 5" xfId="160" xr:uid="{00000000-0005-0000-0000-0000CE000000}"/>
    <cellStyle name="Comma [0] 4 3 3" xfId="374" xr:uid="{00000000-0005-0000-0000-0000A4010000}"/>
    <cellStyle name="Comma [0] 4 3 3 2" xfId="40" xr:uid="{00000000-0005-0000-0000-00003D000000}"/>
    <cellStyle name="Comma [0] 4 3 4" xfId="377" xr:uid="{00000000-0005-0000-0000-0000A7010000}"/>
    <cellStyle name="Comma [0] 4 4" xfId="381" xr:uid="{00000000-0005-0000-0000-0000AB010000}"/>
    <cellStyle name="Comma [0] 4 4 2" xfId="385" xr:uid="{00000000-0005-0000-0000-0000AF010000}"/>
    <cellStyle name="Comma [0] 4 5" xfId="389" xr:uid="{00000000-0005-0000-0000-0000B3010000}"/>
    <cellStyle name="Comma [0] 4 5 2" xfId="392" xr:uid="{00000000-0005-0000-0000-0000B6010000}"/>
    <cellStyle name="Comma [0] 4 6" xfId="396" xr:uid="{00000000-0005-0000-0000-0000BA010000}"/>
    <cellStyle name="Comma [0] 5" xfId="399" xr:uid="{00000000-0005-0000-0000-0000BD010000}"/>
    <cellStyle name="Comma [0] 5 2" xfId="400" xr:uid="{00000000-0005-0000-0000-0000BE010000}"/>
    <cellStyle name="Comma [0] 5 2 2" xfId="405" xr:uid="{00000000-0005-0000-0000-0000C3010000}"/>
    <cellStyle name="Comma [0] 5 2 2 2" xfId="410" xr:uid="{00000000-0005-0000-0000-0000C8010000}"/>
    <cellStyle name="Comma [0] 5 2 3" xfId="413" xr:uid="{00000000-0005-0000-0000-0000CB010000}"/>
    <cellStyle name="Comma [0] 5 3" xfId="141" xr:uid="{00000000-0005-0000-0000-0000BB000000}"/>
    <cellStyle name="Comma [0] 5 3 2" xfId="416" xr:uid="{00000000-0005-0000-0000-0000CE010000}"/>
    <cellStyle name="Comma [0] 5 3 2 2" xfId="419" xr:uid="{00000000-0005-0000-0000-0000D1010000}"/>
    <cellStyle name="Comma [0] 5 3 3" xfId="422" xr:uid="{00000000-0005-0000-0000-0000D4010000}"/>
    <cellStyle name="Comma [0] 5 4" xfId="423" xr:uid="{00000000-0005-0000-0000-0000D5010000}"/>
    <cellStyle name="Comma [0] 5 4 2" xfId="429" xr:uid="{00000000-0005-0000-0000-0000DB010000}"/>
    <cellStyle name="Comma [0] 5 4 2 2" xfId="435" xr:uid="{00000000-0005-0000-0000-0000E1010000}"/>
    <cellStyle name="Comma [0] 5 4 3" xfId="439" xr:uid="{00000000-0005-0000-0000-0000E5010000}"/>
    <cellStyle name="Comma [0] 5 4 3 2" xfId="443" xr:uid="{00000000-0005-0000-0000-0000E9010000}"/>
    <cellStyle name="Comma [0] 5 4 4" xfId="447" xr:uid="{00000000-0005-0000-0000-0000ED010000}"/>
    <cellStyle name="Comma [0] 5 5" xfId="449" xr:uid="{00000000-0005-0000-0000-0000EF010000}"/>
    <cellStyle name="Comma [0] 5 5 2" xfId="452" xr:uid="{00000000-0005-0000-0000-0000F2010000}"/>
    <cellStyle name="Comma [0] 5 5 2 2" xfId="140" xr:uid="{00000000-0005-0000-0000-0000BA000000}"/>
    <cellStyle name="Comma [0] 5 5 3" xfId="458" xr:uid="{00000000-0005-0000-0000-0000F8010000}"/>
    <cellStyle name="Comma [0] 5 5 3 2" xfId="461" xr:uid="{00000000-0005-0000-0000-0000FB010000}"/>
    <cellStyle name="Comma [0] 5 5 4" xfId="464" xr:uid="{00000000-0005-0000-0000-0000FE010000}"/>
    <cellStyle name="Comma [0] 5 5 4 2" xfId="167" xr:uid="{00000000-0005-0000-0000-0000D5000000}"/>
    <cellStyle name="Comma [0] 5 5 5" xfId="469" xr:uid="{00000000-0005-0000-0000-000003020000}"/>
    <cellStyle name="Comma [0] 5 5 5 2" xfId="471" xr:uid="{00000000-0005-0000-0000-000005020000}"/>
    <cellStyle name="Comma [0] 5 5 6" xfId="473" xr:uid="{00000000-0005-0000-0000-000007020000}"/>
    <cellStyle name="Comma [0] 5 6" xfId="474" xr:uid="{00000000-0005-0000-0000-000008020000}"/>
    <cellStyle name="Comma [0] 5 6 2" xfId="17" xr:uid="{00000000-0005-0000-0000-000017000000}"/>
    <cellStyle name="Comma [0] 5 7" xfId="420" xr:uid="{00000000-0005-0000-0000-0000D2010000}"/>
    <cellStyle name="Comma [0] 6" xfId="475" xr:uid="{00000000-0005-0000-0000-000009020000}"/>
    <cellStyle name="Comma [0] 6 2" xfId="477" xr:uid="{00000000-0005-0000-0000-00000B020000}"/>
    <cellStyle name="Comma [0] 6 2 2" xfId="481" xr:uid="{00000000-0005-0000-0000-00000F020000}"/>
    <cellStyle name="Comma [0] 6 3" xfId="487" xr:uid="{00000000-0005-0000-0000-000015020000}"/>
    <cellStyle name="Comma [0] 6 3 2" xfId="490" xr:uid="{00000000-0005-0000-0000-000018020000}"/>
    <cellStyle name="Comma [0] 6 3 2 2" xfId="493" xr:uid="{00000000-0005-0000-0000-00001B020000}"/>
    <cellStyle name="Comma [0] 6 3 3" xfId="497" xr:uid="{00000000-0005-0000-0000-00001F020000}"/>
    <cellStyle name="Comma [0] 6 3 3 2" xfId="498" xr:uid="{00000000-0005-0000-0000-000020020000}"/>
    <cellStyle name="Comma [0] 6 3 4" xfId="267" xr:uid="{00000000-0005-0000-0000-000039010000}"/>
    <cellStyle name="Comma [0] 6 3 4 2" xfId="502" xr:uid="{00000000-0005-0000-0000-000024020000}"/>
    <cellStyle name="Comma [0] 6 3 5" xfId="53" xr:uid="{00000000-0005-0000-0000-00004F000000}"/>
    <cellStyle name="Comma [0] 6 3 5 2" xfId="507" xr:uid="{00000000-0005-0000-0000-000029020000}"/>
    <cellStyle name="Comma [0] 6 3 6" xfId="401" xr:uid="{00000000-0005-0000-0000-0000BF010000}"/>
    <cellStyle name="Comma [0] 6 4" xfId="514" xr:uid="{00000000-0005-0000-0000-000030020000}"/>
    <cellStyle name="Comma [0] 6 4 2" xfId="515" xr:uid="{00000000-0005-0000-0000-000031020000}"/>
    <cellStyle name="Comma [0] 6 5" xfId="519" xr:uid="{00000000-0005-0000-0000-000035020000}"/>
    <cellStyle name="Comma [0] 7" xfId="521" xr:uid="{00000000-0005-0000-0000-000037020000}"/>
    <cellStyle name="Comma [0] 7 2" xfId="523" xr:uid="{00000000-0005-0000-0000-000039020000}"/>
    <cellStyle name="Comma [0] 7 2 2" xfId="527" xr:uid="{00000000-0005-0000-0000-00003D020000}"/>
    <cellStyle name="Comma [0] 7 2 2 2" xfId="448" xr:uid="{00000000-0005-0000-0000-0000EE010000}"/>
    <cellStyle name="Comma [0] 7 2 3" xfId="528" xr:uid="{00000000-0005-0000-0000-00003E020000}"/>
    <cellStyle name="Comma [0] 7 3" xfId="532" xr:uid="{00000000-0005-0000-0000-000042020000}"/>
    <cellStyle name="Comma [0] 7 3 2" xfId="274" xr:uid="{00000000-0005-0000-0000-000040010000}"/>
    <cellStyle name="Comma [0] 7 3 2 2" xfId="534" xr:uid="{00000000-0005-0000-0000-000044020000}"/>
    <cellStyle name="Comma [0] 7 3 3" xfId="536" xr:uid="{00000000-0005-0000-0000-000046020000}"/>
    <cellStyle name="Comma [0] 7 4" xfId="539" xr:uid="{00000000-0005-0000-0000-000049020000}"/>
    <cellStyle name="Comma [0] 7 4 2" xfId="324" xr:uid="{00000000-0005-0000-0000-000072010000}"/>
    <cellStyle name="Comma [0] 7 5" xfId="540" xr:uid="{00000000-0005-0000-0000-00004A020000}"/>
    <cellStyle name="Comma [0] 7 5 2" xfId="543" xr:uid="{00000000-0005-0000-0000-00004D020000}"/>
    <cellStyle name="Comma [0] 7 6" xfId="547" xr:uid="{00000000-0005-0000-0000-000051020000}"/>
    <cellStyle name="Comma [0] 8" xfId="549" xr:uid="{00000000-0005-0000-0000-000053020000}"/>
    <cellStyle name="Comma [0] 8 2" xfId="553" xr:uid="{00000000-0005-0000-0000-000057020000}"/>
    <cellStyle name="Comma [0] 8 2 2" xfId="556" xr:uid="{00000000-0005-0000-0000-00005A020000}"/>
    <cellStyle name="Comma [0] 8 2 2 2" xfId="560" xr:uid="{00000000-0005-0000-0000-00005E020000}"/>
    <cellStyle name="Comma [0] 8 2 3" xfId="563" xr:uid="{00000000-0005-0000-0000-000061020000}"/>
    <cellStyle name="Comma [0] 8 3" xfId="568" xr:uid="{00000000-0005-0000-0000-000066020000}"/>
    <cellStyle name="Comma [0] 8 3 2" xfId="572" xr:uid="{00000000-0005-0000-0000-00006A020000}"/>
    <cellStyle name="Comma [0] 8 3 2 2" xfId="574" xr:uid="{00000000-0005-0000-0000-00006C020000}"/>
    <cellStyle name="Comma [0] 8 3 3" xfId="577" xr:uid="{00000000-0005-0000-0000-00006F020000}"/>
    <cellStyle name="Comma [0] 8 3 3 2" xfId="581" xr:uid="{00000000-0005-0000-0000-000073020000}"/>
    <cellStyle name="Comma [0] 8 3 4" xfId="586" xr:uid="{00000000-0005-0000-0000-000078020000}"/>
    <cellStyle name="Comma [0] 8 3 4 2" xfId="81" xr:uid="{00000000-0005-0000-0000-000078000000}"/>
    <cellStyle name="Comma [0] 8 3 5" xfId="589" xr:uid="{00000000-0005-0000-0000-00007B020000}"/>
    <cellStyle name="Comma [0] 8 3 5 2" xfId="592" xr:uid="{00000000-0005-0000-0000-00007E020000}"/>
    <cellStyle name="Comma [0] 8 3 6" xfId="595" xr:uid="{00000000-0005-0000-0000-000081020000}"/>
    <cellStyle name="Comma [0] 8 4" xfId="598" xr:uid="{00000000-0005-0000-0000-000084020000}"/>
    <cellStyle name="Comma [0] 8 4 2" xfId="601" xr:uid="{00000000-0005-0000-0000-000087020000}"/>
    <cellStyle name="Comma [0] 8 5" xfId="605" xr:uid="{00000000-0005-0000-0000-00008B020000}"/>
    <cellStyle name="Comma [0] 8 5 2" xfId="607" xr:uid="{00000000-0005-0000-0000-00008D020000}"/>
    <cellStyle name="Comma [0] 8 6" xfId="611" xr:uid="{00000000-0005-0000-0000-000091020000}"/>
    <cellStyle name="Comma [0] 9" xfId="117" xr:uid="{00000000-0005-0000-0000-0000A3000000}"/>
    <cellStyle name="Comma [0] 9 2" xfId="615" xr:uid="{00000000-0005-0000-0000-000095020000}"/>
    <cellStyle name="Comma [0] 9 2 2" xfId="619" xr:uid="{00000000-0005-0000-0000-000099020000}"/>
    <cellStyle name="Comma [0] 9 2 2 2" xfId="216" xr:uid="{00000000-0005-0000-0000-000006010000}"/>
    <cellStyle name="Comma [0] 9 2 3" xfId="620" xr:uid="{00000000-0005-0000-0000-00009A020000}"/>
    <cellStyle name="Comma [0] 9 2 3 2" xfId="106" xr:uid="{00000000-0005-0000-0000-000098000000}"/>
    <cellStyle name="Comma [0] 9 2 4" xfId="621" xr:uid="{00000000-0005-0000-0000-00009B020000}"/>
    <cellStyle name="Comma [0] 9 3" xfId="624" xr:uid="{00000000-0005-0000-0000-00009E020000}"/>
    <cellStyle name="Comma [0] 9 3 2" xfId="44" xr:uid="{00000000-0005-0000-0000-000043000000}"/>
    <cellStyle name="Comma [0] 9 3 2 2" xfId="626" xr:uid="{00000000-0005-0000-0000-0000A0020000}"/>
    <cellStyle name="Comma [0] 9 3 3" xfId="71" xr:uid="{00000000-0005-0000-0000-000068000000}"/>
    <cellStyle name="Comma [0] 9 3 3 2" xfId="627" xr:uid="{00000000-0005-0000-0000-0000A1020000}"/>
    <cellStyle name="Comma [0] 9 3 4" xfId="77" xr:uid="{00000000-0005-0000-0000-000072000000}"/>
    <cellStyle name="Comma [0] 9 3 4 2" xfId="33" xr:uid="{00000000-0005-0000-0000-000031000000}"/>
    <cellStyle name="Comma [0] 9 3 5" xfId="82" xr:uid="{00000000-0005-0000-0000-000079000000}"/>
    <cellStyle name="Comma [0] 9 3 5 2" xfId="630" xr:uid="{00000000-0005-0000-0000-0000A4020000}"/>
    <cellStyle name="Comma [0] 9 3 6" xfId="65" xr:uid="{00000000-0005-0000-0000-00005F000000}"/>
    <cellStyle name="Comma [0] 9 4" xfId="633" xr:uid="{00000000-0005-0000-0000-0000A7020000}"/>
    <cellStyle name="Comma [0] 9 4 2" xfId="635" xr:uid="{00000000-0005-0000-0000-0000A9020000}"/>
    <cellStyle name="Comma [0] 9 4 2 2" xfId="637" xr:uid="{00000000-0005-0000-0000-0000AB020000}"/>
    <cellStyle name="Comma [0] 9 4 3" xfId="638" xr:uid="{00000000-0005-0000-0000-0000AC020000}"/>
    <cellStyle name="Comma [0] 9 5" xfId="641" xr:uid="{00000000-0005-0000-0000-0000AF020000}"/>
    <cellStyle name="Comma 10" xfId="642" xr:uid="{00000000-0005-0000-0000-0000B0020000}"/>
    <cellStyle name="Comma 10 2" xfId="643" xr:uid="{00000000-0005-0000-0000-0000B1020000}"/>
    <cellStyle name="Comma 10 2 2" xfId="545" xr:uid="{00000000-0005-0000-0000-00004F020000}"/>
    <cellStyle name="Comma 10 2 2 2" xfId="645" xr:uid="{00000000-0005-0000-0000-0000B3020000}"/>
    <cellStyle name="Comma 10 2 3" xfId="51" xr:uid="{00000000-0005-0000-0000-00004B000000}"/>
    <cellStyle name="Comma 10 3" xfId="647" xr:uid="{00000000-0005-0000-0000-0000B5020000}"/>
    <cellStyle name="Comma 10 3 2" xfId="609" xr:uid="{00000000-0005-0000-0000-00008F020000}"/>
    <cellStyle name="Comma 10 3 2 2" xfId="648" xr:uid="{00000000-0005-0000-0000-0000B6020000}"/>
    <cellStyle name="Comma 10 3 3" xfId="651" xr:uid="{00000000-0005-0000-0000-0000B9020000}"/>
    <cellStyle name="Comma 10 3 3 2" xfId="121" xr:uid="{00000000-0005-0000-0000-0000A7000000}"/>
    <cellStyle name="Comma 10 3 4" xfId="205" xr:uid="{00000000-0005-0000-0000-0000FB000000}"/>
    <cellStyle name="Comma 10 4" xfId="653" xr:uid="{00000000-0005-0000-0000-0000BB020000}"/>
    <cellStyle name="Comma 10 4 2" xfId="657" xr:uid="{00000000-0005-0000-0000-0000BF020000}"/>
    <cellStyle name="Comma 10 5" xfId="660" xr:uid="{00000000-0005-0000-0000-0000C2020000}"/>
    <cellStyle name="Comma 100" xfId="220" xr:uid="{00000000-0005-0000-0000-00000A010000}"/>
    <cellStyle name="Comma 100 2" xfId="224" xr:uid="{00000000-0005-0000-0000-00000E010000}"/>
    <cellStyle name="Comma 100 2 2" xfId="228" xr:uid="{00000000-0005-0000-0000-000012010000}"/>
    <cellStyle name="Comma 100 3" xfId="230" xr:uid="{00000000-0005-0000-0000-000014010000}"/>
    <cellStyle name="Comma 100 3 2" xfId="233" xr:uid="{00000000-0005-0000-0000-000017010000}"/>
    <cellStyle name="Comma 100 4" xfId="240" xr:uid="{00000000-0005-0000-0000-00001E010000}"/>
    <cellStyle name="Comma 100 4 2" xfId="245" xr:uid="{00000000-0005-0000-0000-000023010000}"/>
    <cellStyle name="Comma 100 5" xfId="101" xr:uid="{00000000-0005-0000-0000-000093000000}"/>
    <cellStyle name="Comma 100 5 2" xfId="130" xr:uid="{00000000-0005-0000-0000-0000B0000000}"/>
    <cellStyle name="Comma 100 6" xfId="104" xr:uid="{00000000-0005-0000-0000-000096000000}"/>
    <cellStyle name="Comma 101" xfId="249" xr:uid="{00000000-0005-0000-0000-000027010000}"/>
    <cellStyle name="Comma 101 2" xfId="256" xr:uid="{00000000-0005-0000-0000-00002E010000}"/>
    <cellStyle name="Comma 101 2 2" xfId="49" xr:uid="{00000000-0005-0000-0000-000049000000}"/>
    <cellStyle name="Comma 101 3" xfId="664" xr:uid="{00000000-0005-0000-0000-0000C6020000}"/>
    <cellStyle name="Comma 101 3 2" xfId="146" xr:uid="{00000000-0005-0000-0000-0000C0000000}"/>
    <cellStyle name="Comma 101 4" xfId="352" xr:uid="{00000000-0005-0000-0000-00008E010000}"/>
    <cellStyle name="Comma 101 4 2" xfId="356" xr:uid="{00000000-0005-0000-0000-000092010000}"/>
    <cellStyle name="Comma 101 5" xfId="136" xr:uid="{00000000-0005-0000-0000-0000B6000000}"/>
    <cellStyle name="Comma 101 5 2" xfId="177" xr:uid="{00000000-0005-0000-0000-0000DF000000}"/>
    <cellStyle name="Comma 101 6" xfId="384" xr:uid="{00000000-0005-0000-0000-0000AE010000}"/>
    <cellStyle name="Comma 102" xfId="262" xr:uid="{00000000-0005-0000-0000-000034010000}"/>
    <cellStyle name="Comma 102 2" xfId="269" xr:uid="{00000000-0005-0000-0000-00003B010000}"/>
    <cellStyle name="Comma 102 2 2" xfId="501" xr:uid="{00000000-0005-0000-0000-000023020000}"/>
    <cellStyle name="Comma 102 3" xfId="54" xr:uid="{00000000-0005-0000-0000-000051000000}"/>
    <cellStyle name="Comma 102 3 2" xfId="506" xr:uid="{00000000-0005-0000-0000-000028020000}"/>
    <cellStyle name="Comma 102 4" xfId="402" xr:uid="{00000000-0005-0000-0000-0000C0010000}"/>
    <cellStyle name="Comma 102 4 2" xfId="407" xr:uid="{00000000-0005-0000-0000-0000C5010000}"/>
    <cellStyle name="Comma 102 5" xfId="143" xr:uid="{00000000-0005-0000-0000-0000BD000000}"/>
    <cellStyle name="Comma 102 5 2" xfId="417" xr:uid="{00000000-0005-0000-0000-0000CF010000}"/>
    <cellStyle name="Comma 102 6" xfId="425" xr:uid="{00000000-0005-0000-0000-0000D7010000}"/>
    <cellStyle name="Comma 103" xfId="272" xr:uid="{00000000-0005-0000-0000-00003E010000}"/>
    <cellStyle name="Comma 103 2" xfId="533" xr:uid="{00000000-0005-0000-0000-000043020000}"/>
    <cellStyle name="Comma 103 2 2" xfId="665" xr:uid="{00000000-0005-0000-0000-0000C7020000}"/>
    <cellStyle name="Comma 103 3" xfId="668" xr:uid="{00000000-0005-0000-0000-0000CA020000}"/>
    <cellStyle name="Comma 103 3 2" xfId="671" xr:uid="{00000000-0005-0000-0000-0000CD020000}"/>
    <cellStyle name="Comma 103 4" xfId="476" xr:uid="{00000000-0005-0000-0000-00000A020000}"/>
    <cellStyle name="Comma 103 4 2" xfId="478" xr:uid="{00000000-0005-0000-0000-00000C020000}"/>
    <cellStyle name="Comma 103 5" xfId="486" xr:uid="{00000000-0005-0000-0000-000014020000}"/>
    <cellStyle name="Comma 103 5 2" xfId="489" xr:uid="{00000000-0005-0000-0000-000017020000}"/>
    <cellStyle name="Comma 103 6" xfId="513" xr:uid="{00000000-0005-0000-0000-00002F020000}"/>
    <cellStyle name="Comma 104" xfId="535" xr:uid="{00000000-0005-0000-0000-000045020000}"/>
    <cellStyle name="Comma 104 2" xfId="672" xr:uid="{00000000-0005-0000-0000-0000CE020000}"/>
    <cellStyle name="Comma 104 2 2" xfId="673" xr:uid="{00000000-0005-0000-0000-0000CF020000}"/>
    <cellStyle name="Comma 104 3" xfId="676" xr:uid="{00000000-0005-0000-0000-0000D2020000}"/>
    <cellStyle name="Comma 104 3 2" xfId="678" xr:uid="{00000000-0005-0000-0000-0000D4020000}"/>
    <cellStyle name="Comma 104 4" xfId="524" xr:uid="{00000000-0005-0000-0000-00003A020000}"/>
    <cellStyle name="Comma 104 4 2" xfId="525" xr:uid="{00000000-0005-0000-0000-00003B020000}"/>
    <cellStyle name="Comma 104 5" xfId="531" xr:uid="{00000000-0005-0000-0000-000041020000}"/>
    <cellStyle name="Comma 104 5 2" xfId="276" xr:uid="{00000000-0005-0000-0000-000042010000}"/>
    <cellStyle name="Comma 104 6" xfId="538" xr:uid="{00000000-0005-0000-0000-000048020000}"/>
    <cellStyle name="Comma 105" xfId="317" xr:uid="{00000000-0005-0000-0000-00006B010000}"/>
    <cellStyle name="Comma 105 2" xfId="680" xr:uid="{00000000-0005-0000-0000-0000D6020000}"/>
    <cellStyle name="Comma 105 2 2" xfId="66" xr:uid="{00000000-0005-0000-0000-000060000000}"/>
    <cellStyle name="Comma 105 3" xfId="682" xr:uid="{00000000-0005-0000-0000-0000D8020000}"/>
    <cellStyle name="Comma 105 3 2" xfId="685" xr:uid="{00000000-0005-0000-0000-0000DB020000}"/>
    <cellStyle name="Comma 105 4" xfId="551" xr:uid="{00000000-0005-0000-0000-000055020000}"/>
    <cellStyle name="Comma 105 4 2" xfId="555" xr:uid="{00000000-0005-0000-0000-000059020000}"/>
    <cellStyle name="Comma 105 5" xfId="567" xr:uid="{00000000-0005-0000-0000-000065020000}"/>
    <cellStyle name="Comma 105 5 2" xfId="571" xr:uid="{00000000-0005-0000-0000-000069020000}"/>
    <cellStyle name="Comma 105 6" xfId="597" xr:uid="{00000000-0005-0000-0000-000083020000}"/>
    <cellStyle name="Comma 105 6 2" xfId="600" xr:uid="{00000000-0005-0000-0000-000086020000}"/>
    <cellStyle name="Comma 105 7" xfId="603" xr:uid="{00000000-0005-0000-0000-000089020000}"/>
    <cellStyle name="Comma 106" xfId="691" xr:uid="{00000000-0005-0000-0000-0000E1020000}"/>
    <cellStyle name="Comma 106 2" xfId="693" xr:uid="{00000000-0005-0000-0000-0000E3020000}"/>
    <cellStyle name="Comma 106 2 2" xfId="695" xr:uid="{00000000-0005-0000-0000-0000E5020000}"/>
    <cellStyle name="Comma 106 3" xfId="699" xr:uid="{00000000-0005-0000-0000-0000E9020000}"/>
    <cellStyle name="Comma 106 3 2" xfId="701" xr:uid="{00000000-0005-0000-0000-0000EB020000}"/>
    <cellStyle name="Comma 106 4" xfId="614" xr:uid="{00000000-0005-0000-0000-000094020000}"/>
    <cellStyle name="Comma 106 4 2" xfId="618" xr:uid="{00000000-0005-0000-0000-000098020000}"/>
    <cellStyle name="Comma 106 5" xfId="623" xr:uid="{00000000-0005-0000-0000-00009D020000}"/>
    <cellStyle name="Comma 106 5 2" xfId="45" xr:uid="{00000000-0005-0000-0000-000044000000}"/>
    <cellStyle name="Comma 106 6" xfId="632" xr:uid="{00000000-0005-0000-0000-0000A6020000}"/>
    <cellStyle name="Comma 106 6 2" xfId="634" xr:uid="{00000000-0005-0000-0000-0000A8020000}"/>
    <cellStyle name="Comma 106 7" xfId="639" xr:uid="{00000000-0005-0000-0000-0000AD020000}"/>
    <cellStyle name="Comma 107" xfId="703" xr:uid="{00000000-0005-0000-0000-0000ED020000}"/>
    <cellStyle name="Comma 107 2" xfId="705" xr:uid="{00000000-0005-0000-0000-0000EF020000}"/>
    <cellStyle name="Comma 107 2 2" xfId="710" xr:uid="{00000000-0005-0000-0000-0000F4020000}"/>
    <cellStyle name="Comma 107 3" xfId="714" xr:uid="{00000000-0005-0000-0000-0000F8020000}"/>
    <cellStyle name="Comma 107 3 2" xfId="718" xr:uid="{00000000-0005-0000-0000-0000FC020000}"/>
    <cellStyle name="Comma 107 4" xfId="722" xr:uid="{00000000-0005-0000-0000-000000030000}"/>
    <cellStyle name="Comma 107 4 2" xfId="726" xr:uid="{00000000-0005-0000-0000-000004030000}"/>
    <cellStyle name="Comma 107 5" xfId="730" xr:uid="{00000000-0005-0000-0000-000008030000}"/>
    <cellStyle name="Comma 107 5 2" xfId="466" xr:uid="{00000000-0005-0000-0000-000000020000}"/>
    <cellStyle name="Comma 107 6" xfId="734" xr:uid="{00000000-0005-0000-0000-00000C030000}"/>
    <cellStyle name="Comma 107 6 2" xfId="737" xr:uid="{00000000-0005-0000-0000-00000F030000}"/>
    <cellStyle name="Comma 107 7" xfId="742" xr:uid="{00000000-0005-0000-0000-000014030000}"/>
    <cellStyle name="Comma 108" xfId="30" xr:uid="{00000000-0005-0000-0000-00002B000000}"/>
    <cellStyle name="Comma 108 2" xfId="73" xr:uid="{00000000-0005-0000-0000-00006B000000}"/>
    <cellStyle name="Comma 108 2 2" xfId="663" xr:uid="{00000000-0005-0000-0000-0000C5020000}"/>
    <cellStyle name="Comma 108 3" xfId="36" xr:uid="{00000000-0005-0000-0000-000037000000}"/>
    <cellStyle name="Comma 108 3 2" xfId="55" xr:uid="{00000000-0005-0000-0000-000052000000}"/>
    <cellStyle name="Comma 108 4" xfId="19" xr:uid="{00000000-0005-0000-0000-000019000000}"/>
    <cellStyle name="Comma 108 4 2" xfId="667" xr:uid="{00000000-0005-0000-0000-0000C9020000}"/>
    <cellStyle name="Comma 108 5" xfId="88" xr:uid="{00000000-0005-0000-0000-000082000000}"/>
    <cellStyle name="Comma 108 5 2" xfId="675" xr:uid="{00000000-0005-0000-0000-0000D1020000}"/>
    <cellStyle name="Comma 108 6" xfId="93" xr:uid="{00000000-0005-0000-0000-00008A000000}"/>
    <cellStyle name="Comma 109" xfId="747" xr:uid="{00000000-0005-0000-0000-000019030000}"/>
    <cellStyle name="Comma 109 2" xfId="749" xr:uid="{00000000-0005-0000-0000-00001B030000}"/>
    <cellStyle name="Comma 109 2 2" xfId="751" xr:uid="{00000000-0005-0000-0000-00001D030000}"/>
    <cellStyle name="Comma 109 3" xfId="754" xr:uid="{00000000-0005-0000-0000-000020030000}"/>
    <cellStyle name="Comma 109 3 2" xfId="689" xr:uid="{00000000-0005-0000-0000-0000DF020000}"/>
    <cellStyle name="Comma 109 4" xfId="559" xr:uid="{00000000-0005-0000-0000-00005D020000}"/>
    <cellStyle name="Comma 109 4 2" xfId="9" xr:uid="{00000000-0005-0000-0000-00000B000000}"/>
    <cellStyle name="Comma 109 5" xfId="756" xr:uid="{00000000-0005-0000-0000-000022030000}"/>
    <cellStyle name="Comma 109 5 2" xfId="758" xr:uid="{00000000-0005-0000-0000-000024030000}"/>
    <cellStyle name="Comma 109 6" xfId="2" xr:uid="{00000000-0005-0000-0000-000002000000}"/>
    <cellStyle name="Comma 11" xfId="759" xr:uid="{00000000-0005-0000-0000-000025030000}"/>
    <cellStyle name="Comma 11 2" xfId="760" xr:uid="{00000000-0005-0000-0000-000026030000}"/>
    <cellStyle name="Comma 11 2 2" xfId="57" xr:uid="{00000000-0005-0000-0000-000054000000}"/>
    <cellStyle name="Comma 11 2 2 2" xfId="472" xr:uid="{00000000-0005-0000-0000-000006020000}"/>
    <cellStyle name="Comma 11 2 3" xfId="761" xr:uid="{00000000-0005-0000-0000-000027030000}"/>
    <cellStyle name="Comma 11 3" xfId="762" xr:uid="{00000000-0005-0000-0000-000028030000}"/>
    <cellStyle name="Comma 11 3 2" xfId="520" xr:uid="{00000000-0005-0000-0000-000036020000}"/>
    <cellStyle name="Comma 11 3 2 2" xfId="522" xr:uid="{00000000-0005-0000-0000-000038020000}"/>
    <cellStyle name="Comma 11 3 3" xfId="548" xr:uid="{00000000-0005-0000-0000-000052020000}"/>
    <cellStyle name="Comma 11 3 3 2" xfId="552" xr:uid="{00000000-0005-0000-0000-000056020000}"/>
    <cellStyle name="Comma 11 3 4" xfId="118" xr:uid="{00000000-0005-0000-0000-0000A4000000}"/>
    <cellStyle name="Comma 11 4" xfId="763" xr:uid="{00000000-0005-0000-0000-000029030000}"/>
    <cellStyle name="Comma 11 4 2" xfId="767" xr:uid="{00000000-0005-0000-0000-00002D030000}"/>
    <cellStyle name="Comma 11 5" xfId="768" xr:uid="{00000000-0005-0000-0000-00002E030000}"/>
    <cellStyle name="Comma 11 6" xfId="769" xr:uid="{00000000-0005-0000-0000-00002F030000}"/>
    <cellStyle name="Comma 110" xfId="318" xr:uid="{00000000-0005-0000-0000-00006C010000}"/>
    <cellStyle name="Comma 110 2" xfId="679" xr:uid="{00000000-0005-0000-0000-0000D5020000}"/>
    <cellStyle name="Comma 110 2 2" xfId="67" xr:uid="{00000000-0005-0000-0000-000061000000}"/>
    <cellStyle name="Comma 110 3" xfId="681" xr:uid="{00000000-0005-0000-0000-0000D7020000}"/>
    <cellStyle name="Comma 110 3 2" xfId="684" xr:uid="{00000000-0005-0000-0000-0000DA020000}"/>
    <cellStyle name="Comma 110 4" xfId="550" xr:uid="{00000000-0005-0000-0000-000054020000}"/>
    <cellStyle name="Comma 110 4 2" xfId="554" xr:uid="{00000000-0005-0000-0000-000058020000}"/>
    <cellStyle name="Comma 110 5" xfId="566" xr:uid="{00000000-0005-0000-0000-000064020000}"/>
    <cellStyle name="Comma 110 5 2" xfId="570" xr:uid="{00000000-0005-0000-0000-000068020000}"/>
    <cellStyle name="Comma 110 6" xfId="596" xr:uid="{00000000-0005-0000-0000-000082020000}"/>
    <cellStyle name="Comma 111" xfId="690" xr:uid="{00000000-0005-0000-0000-0000E0020000}"/>
    <cellStyle name="Comma 111 2" xfId="692" xr:uid="{00000000-0005-0000-0000-0000E2020000}"/>
    <cellStyle name="Comma 111 2 2" xfId="694" xr:uid="{00000000-0005-0000-0000-0000E4020000}"/>
    <cellStyle name="Comma 111 3" xfId="698" xr:uid="{00000000-0005-0000-0000-0000E8020000}"/>
    <cellStyle name="Comma 111 3 2" xfId="700" xr:uid="{00000000-0005-0000-0000-0000EA020000}"/>
    <cellStyle name="Comma 111 4" xfId="613" xr:uid="{00000000-0005-0000-0000-000093020000}"/>
    <cellStyle name="Comma 111 4 2" xfId="617" xr:uid="{00000000-0005-0000-0000-000097020000}"/>
    <cellStyle name="Comma 111 5" xfId="622" xr:uid="{00000000-0005-0000-0000-00009C020000}"/>
    <cellStyle name="Comma 111 5 2" xfId="46" xr:uid="{00000000-0005-0000-0000-000045000000}"/>
    <cellStyle name="Comma 111 6" xfId="631" xr:uid="{00000000-0005-0000-0000-0000A5020000}"/>
    <cellStyle name="Comma 112" xfId="702" xr:uid="{00000000-0005-0000-0000-0000EC020000}"/>
    <cellStyle name="Comma 112 2" xfId="704" xr:uid="{00000000-0005-0000-0000-0000EE020000}"/>
    <cellStyle name="Comma 112 2 2" xfId="709" xr:uid="{00000000-0005-0000-0000-0000F3020000}"/>
    <cellStyle name="Comma 112 3" xfId="713" xr:uid="{00000000-0005-0000-0000-0000F7020000}"/>
    <cellStyle name="Comma 112 3 2" xfId="717" xr:uid="{00000000-0005-0000-0000-0000FB020000}"/>
    <cellStyle name="Comma 112 4" xfId="721" xr:uid="{00000000-0005-0000-0000-0000FF020000}"/>
    <cellStyle name="Comma 112 4 2" xfId="725" xr:uid="{00000000-0005-0000-0000-000003030000}"/>
    <cellStyle name="Comma 112 5" xfId="729" xr:uid="{00000000-0005-0000-0000-000007030000}"/>
    <cellStyle name="Comma 112 5 2" xfId="465" xr:uid="{00000000-0005-0000-0000-0000FF010000}"/>
    <cellStyle name="Comma 112 6" xfId="733" xr:uid="{00000000-0005-0000-0000-00000B030000}"/>
    <cellStyle name="Comma 113" xfId="31" xr:uid="{00000000-0005-0000-0000-00002C000000}"/>
    <cellStyle name="Comma 113 2" xfId="74" xr:uid="{00000000-0005-0000-0000-00006C000000}"/>
    <cellStyle name="Comma 113 2 2" xfId="662" xr:uid="{00000000-0005-0000-0000-0000C4020000}"/>
    <cellStyle name="Comma 113 3" xfId="37" xr:uid="{00000000-0005-0000-0000-000038000000}"/>
    <cellStyle name="Comma 113 3 2" xfId="56" xr:uid="{00000000-0005-0000-0000-000053000000}"/>
    <cellStyle name="Comma 113 4" xfId="18" xr:uid="{00000000-0005-0000-0000-000018000000}"/>
    <cellStyle name="Comma 113 4 2" xfId="666" xr:uid="{00000000-0005-0000-0000-0000C8020000}"/>
    <cellStyle name="Comma 113 5" xfId="89" xr:uid="{00000000-0005-0000-0000-000083000000}"/>
    <cellStyle name="Comma 113 5 2" xfId="674" xr:uid="{00000000-0005-0000-0000-0000D0020000}"/>
    <cellStyle name="Comma 113 6" xfId="94" xr:uid="{00000000-0005-0000-0000-00008B000000}"/>
    <cellStyle name="Comma 114" xfId="746" xr:uid="{00000000-0005-0000-0000-000018030000}"/>
    <cellStyle name="Comma 114 2" xfId="748" xr:uid="{00000000-0005-0000-0000-00001A030000}"/>
    <cellStyle name="Comma 114 2 2" xfId="750" xr:uid="{00000000-0005-0000-0000-00001C030000}"/>
    <cellStyle name="Comma 114 3" xfId="753" xr:uid="{00000000-0005-0000-0000-00001F030000}"/>
    <cellStyle name="Comma 114 3 2" xfId="688" xr:uid="{00000000-0005-0000-0000-0000DE020000}"/>
    <cellStyle name="Comma 114 4" xfId="558" xr:uid="{00000000-0005-0000-0000-00005C020000}"/>
    <cellStyle name="Comma 114 4 2" xfId="8" xr:uid="{00000000-0005-0000-0000-00000A000000}"/>
    <cellStyle name="Comma 114 5" xfId="755" xr:uid="{00000000-0005-0000-0000-000021030000}"/>
    <cellStyle name="Comma 114 5 2" xfId="757" xr:uid="{00000000-0005-0000-0000-000023030000}"/>
    <cellStyle name="Comma 114 6" xfId="1" xr:uid="{00000000-0005-0000-0000-000001000000}"/>
    <cellStyle name="Comma 115" xfId="629" xr:uid="{00000000-0005-0000-0000-0000A3020000}"/>
    <cellStyle name="Comma 115 2" xfId="562" xr:uid="{00000000-0005-0000-0000-000060020000}"/>
    <cellStyle name="Comma 115 2 2" xfId="771" xr:uid="{00000000-0005-0000-0000-000031030000}"/>
    <cellStyle name="Comma 115 3" xfId="775" xr:uid="{00000000-0005-0000-0000-000035030000}"/>
    <cellStyle name="Comma 116" xfId="777" xr:uid="{00000000-0005-0000-0000-000037030000}"/>
    <cellStyle name="Comma 116 2" xfId="576" xr:uid="{00000000-0005-0000-0000-00006E020000}"/>
    <cellStyle name="Comma 116 2 2" xfId="580" xr:uid="{00000000-0005-0000-0000-000072020000}"/>
    <cellStyle name="Comma 116 3" xfId="585" xr:uid="{00000000-0005-0000-0000-000077020000}"/>
    <cellStyle name="Comma 116 3 2" xfId="84" xr:uid="{00000000-0005-0000-0000-00007B000000}"/>
    <cellStyle name="Comma 116 4" xfId="588" xr:uid="{00000000-0005-0000-0000-00007A020000}"/>
    <cellStyle name="Comma 116 4 2" xfId="591" xr:uid="{00000000-0005-0000-0000-00007D020000}"/>
    <cellStyle name="Comma 116 5" xfId="594" xr:uid="{00000000-0005-0000-0000-000080020000}"/>
    <cellStyle name="Comma 116 5 2" xfId="779" xr:uid="{00000000-0005-0000-0000-000039030000}"/>
    <cellStyle name="Comma 116 6" xfId="171" xr:uid="{00000000-0005-0000-0000-0000D9000000}"/>
    <cellStyle name="Comma 117" xfId="432" xr:uid="{00000000-0005-0000-0000-0000DE010000}"/>
    <cellStyle name="Comma 117 2" xfId="781" xr:uid="{00000000-0005-0000-0000-00003B030000}"/>
    <cellStyle name="Comma 117 2 2" xfId="785" xr:uid="{00000000-0005-0000-0000-00003F030000}"/>
    <cellStyle name="Comma 117 3" xfId="788" xr:uid="{00000000-0005-0000-0000-000042030000}"/>
    <cellStyle name="Comma 118" xfId="234" xr:uid="{00000000-0005-0000-0000-000018010000}"/>
    <cellStyle name="Comma 118 2" xfId="791" xr:uid="{00000000-0005-0000-0000-000045030000}"/>
    <cellStyle name="Comma 118 2 2" xfId="512" xr:uid="{00000000-0005-0000-0000-00002E020000}"/>
    <cellStyle name="Comma 118 3" xfId="794" xr:uid="{00000000-0005-0000-0000-000048030000}"/>
    <cellStyle name="Comma 119" xfId="796" xr:uid="{00000000-0005-0000-0000-00004A030000}"/>
    <cellStyle name="Comma 119 2" xfId="800" xr:uid="{00000000-0005-0000-0000-00004E030000}"/>
    <cellStyle name="Comma 119 2 2" xfId="802" xr:uid="{00000000-0005-0000-0000-000050030000}"/>
    <cellStyle name="Comma 119 3" xfId="804" xr:uid="{00000000-0005-0000-0000-000052030000}"/>
    <cellStyle name="Comma 12" xfId="806" xr:uid="{00000000-0005-0000-0000-000054030000}"/>
    <cellStyle name="Comma 12 2" xfId="807" xr:uid="{00000000-0005-0000-0000-000055030000}"/>
    <cellStyle name="Comma 12 2 2" xfId="164" xr:uid="{00000000-0005-0000-0000-0000D2000000}"/>
    <cellStyle name="Comma 12 2 2 2" xfId="166" xr:uid="{00000000-0005-0000-0000-0000D4000000}"/>
    <cellStyle name="Comma 12 2 3" xfId="169" xr:uid="{00000000-0005-0000-0000-0000D7000000}"/>
    <cellStyle name="Comma 12 3" xfId="808" xr:uid="{00000000-0005-0000-0000-000056030000}"/>
    <cellStyle name="Comma 12 3 2" xfId="5" xr:uid="{00000000-0005-0000-0000-000006000000}"/>
    <cellStyle name="Comma 12 3 2 2" xfId="809" xr:uid="{00000000-0005-0000-0000-000057030000}"/>
    <cellStyle name="Comma 12 3 3" xfId="470" xr:uid="{00000000-0005-0000-0000-000004020000}"/>
    <cellStyle name="Comma 12 3 3 2" xfId="72" xr:uid="{00000000-0005-0000-0000-000069000000}"/>
    <cellStyle name="Comma 12 3 4" xfId="386" xr:uid="{00000000-0005-0000-0000-0000B0010000}"/>
    <cellStyle name="Comma 12 4" xfId="810" xr:uid="{00000000-0005-0000-0000-000058030000}"/>
    <cellStyle name="Comma 12 4 2" xfId="184" xr:uid="{00000000-0005-0000-0000-0000E6000000}"/>
    <cellStyle name="Comma 12 5" xfId="812" xr:uid="{00000000-0005-0000-0000-00005A030000}"/>
    <cellStyle name="Comma 120" xfId="628" xr:uid="{00000000-0005-0000-0000-0000A2020000}"/>
    <cellStyle name="Comma 120 2" xfId="561" xr:uid="{00000000-0005-0000-0000-00005F020000}"/>
    <cellStyle name="Comma 120 2 2" xfId="770" xr:uid="{00000000-0005-0000-0000-000030030000}"/>
    <cellStyle name="Comma 120 3" xfId="774" xr:uid="{00000000-0005-0000-0000-000034030000}"/>
    <cellStyle name="Comma 121" xfId="776" xr:uid="{00000000-0005-0000-0000-000036030000}"/>
    <cellStyle name="Comma 121 2" xfId="575" xr:uid="{00000000-0005-0000-0000-00006D020000}"/>
    <cellStyle name="Comma 121 2 2" xfId="579" xr:uid="{00000000-0005-0000-0000-000071020000}"/>
    <cellStyle name="Comma 121 3" xfId="584" xr:uid="{00000000-0005-0000-0000-000076020000}"/>
    <cellStyle name="Comma 122" xfId="433" xr:uid="{00000000-0005-0000-0000-0000DF010000}"/>
    <cellStyle name="Comma 122 2" xfId="780" xr:uid="{00000000-0005-0000-0000-00003A030000}"/>
    <cellStyle name="Comma 122 2 2" xfId="784" xr:uid="{00000000-0005-0000-0000-00003E030000}"/>
    <cellStyle name="Comma 122 3" xfId="787" xr:uid="{00000000-0005-0000-0000-000041030000}"/>
    <cellStyle name="Comma 123" xfId="235" xr:uid="{00000000-0005-0000-0000-000019010000}"/>
    <cellStyle name="Comma 123 2" xfId="790" xr:uid="{00000000-0005-0000-0000-000044030000}"/>
    <cellStyle name="Comma 123 2 2" xfId="511" xr:uid="{00000000-0005-0000-0000-00002D020000}"/>
    <cellStyle name="Comma 123 3" xfId="793" xr:uid="{00000000-0005-0000-0000-000047030000}"/>
    <cellStyle name="Comma 124" xfId="795" xr:uid="{00000000-0005-0000-0000-000049030000}"/>
    <cellStyle name="Comma 124 2" xfId="799" xr:uid="{00000000-0005-0000-0000-00004D030000}"/>
    <cellStyle name="Comma 124 2 2" xfId="803" xr:uid="{00000000-0005-0000-0000-000051030000}"/>
    <cellStyle name="Comma 124 3" xfId="805" xr:uid="{00000000-0005-0000-0000-000053030000}"/>
    <cellStyle name="Comma 125" xfId="190" xr:uid="{00000000-0005-0000-0000-0000EC000000}"/>
    <cellStyle name="Comma 125 2" xfId="64" xr:uid="{00000000-0005-0000-0000-00005D000000}"/>
    <cellStyle name="Comma 125 2 2" xfId="148" xr:uid="{00000000-0005-0000-0000-0000C2000000}"/>
    <cellStyle name="Comma 125 3" xfId="68" xr:uid="{00000000-0005-0000-0000-000063000000}"/>
    <cellStyle name="Comma 126" xfId="813" xr:uid="{00000000-0005-0000-0000-00005B030000}"/>
    <cellStyle name="Comma 126 2" xfId="815" xr:uid="{00000000-0005-0000-0000-00005D030000}"/>
    <cellStyle name="Comma 126 2 2" xfId="818" xr:uid="{00000000-0005-0000-0000-000060030000}"/>
    <cellStyle name="Comma 126 3" xfId="820" xr:uid="{00000000-0005-0000-0000-000062030000}"/>
    <cellStyle name="Comma 127" xfId="706" xr:uid="{00000000-0005-0000-0000-0000F0020000}"/>
    <cellStyle name="Comma 127 2" xfId="711" xr:uid="{00000000-0005-0000-0000-0000F5020000}"/>
    <cellStyle name="Comma 128" xfId="715" xr:uid="{00000000-0005-0000-0000-0000F9020000}"/>
    <cellStyle name="Comma 128 2" xfId="719" xr:uid="{00000000-0005-0000-0000-0000FD020000}"/>
    <cellStyle name="Comma 129" xfId="723" xr:uid="{00000000-0005-0000-0000-000001030000}"/>
    <cellStyle name="Comma 129 2" xfId="727" xr:uid="{00000000-0005-0000-0000-000005030000}"/>
    <cellStyle name="Comma 13" xfId="821" xr:uid="{00000000-0005-0000-0000-000063030000}"/>
    <cellStyle name="Comma 13 2" xfId="822" xr:uid="{00000000-0005-0000-0000-000064030000}"/>
    <cellStyle name="Comma 13 2 2" xfId="823" xr:uid="{00000000-0005-0000-0000-000065030000}"/>
    <cellStyle name="Comma 13 2 2 2" xfId="824" xr:uid="{00000000-0005-0000-0000-000066030000}"/>
    <cellStyle name="Comma 13 2 3" xfId="829" xr:uid="{00000000-0005-0000-0000-00006B030000}"/>
    <cellStyle name="Comma 13 3" xfId="832" xr:uid="{00000000-0005-0000-0000-00006E030000}"/>
    <cellStyle name="Comma 13 3 2" xfId="833" xr:uid="{00000000-0005-0000-0000-00006F030000}"/>
    <cellStyle name="Comma 13 3 2 2" xfId="834" xr:uid="{00000000-0005-0000-0000-000070030000}"/>
    <cellStyle name="Comma 13 3 3" xfId="836" xr:uid="{00000000-0005-0000-0000-000072030000}"/>
    <cellStyle name="Comma 13 3 3 2" xfId="839" xr:uid="{00000000-0005-0000-0000-000075030000}"/>
    <cellStyle name="Comma 13 3 4" xfId="428" xr:uid="{00000000-0005-0000-0000-0000DA010000}"/>
    <cellStyle name="Comma 13 3 4 2" xfId="434" xr:uid="{00000000-0005-0000-0000-0000E0010000}"/>
    <cellStyle name="Comma 13 3 5" xfId="438" xr:uid="{00000000-0005-0000-0000-0000E4010000}"/>
    <cellStyle name="Comma 13 3 5 2" xfId="442" xr:uid="{00000000-0005-0000-0000-0000E8010000}"/>
    <cellStyle name="Comma 13 3 6" xfId="446" xr:uid="{00000000-0005-0000-0000-0000EC010000}"/>
    <cellStyle name="Comma 13 4" xfId="842" xr:uid="{00000000-0005-0000-0000-000078030000}"/>
    <cellStyle name="Comma 13 4 2" xfId="844" xr:uid="{00000000-0005-0000-0000-00007A030000}"/>
    <cellStyle name="Comma 13 5" xfId="845" xr:uid="{00000000-0005-0000-0000-00007B030000}"/>
    <cellStyle name="Comma 13 5 2" xfId="846" xr:uid="{00000000-0005-0000-0000-00007C030000}"/>
    <cellStyle name="Comma 13 6" xfId="847" xr:uid="{00000000-0005-0000-0000-00007D030000}"/>
    <cellStyle name="Comma 130" xfId="189" xr:uid="{00000000-0005-0000-0000-0000EB000000}"/>
    <cellStyle name="Comma 130 2" xfId="63" xr:uid="{00000000-0005-0000-0000-00005C000000}"/>
    <cellStyle name="Comma 131" xfId="814" xr:uid="{00000000-0005-0000-0000-00005C030000}"/>
    <cellStyle name="Comma 131 2" xfId="816" xr:uid="{00000000-0005-0000-0000-00005E030000}"/>
    <cellStyle name="Comma 132" xfId="707" xr:uid="{00000000-0005-0000-0000-0000F1020000}"/>
    <cellStyle name="Comma 132 2" xfId="712" xr:uid="{00000000-0005-0000-0000-0000F6020000}"/>
    <cellStyle name="Comma 133" xfId="716" xr:uid="{00000000-0005-0000-0000-0000FA020000}"/>
    <cellStyle name="Comma 133 2" xfId="720" xr:uid="{00000000-0005-0000-0000-0000FE020000}"/>
    <cellStyle name="Comma 134" xfId="724" xr:uid="{00000000-0005-0000-0000-000002030000}"/>
    <cellStyle name="Comma 134 2" xfId="728" xr:uid="{00000000-0005-0000-0000-000006030000}"/>
    <cellStyle name="Comma 135" xfId="731" xr:uid="{00000000-0005-0000-0000-000009030000}"/>
    <cellStyle name="Comma 135 2" xfId="467" xr:uid="{00000000-0005-0000-0000-000001020000}"/>
    <cellStyle name="Comma 136" xfId="735" xr:uid="{00000000-0005-0000-0000-00000D030000}"/>
    <cellStyle name="Comma 136 2" xfId="738" xr:uid="{00000000-0005-0000-0000-000010030000}"/>
    <cellStyle name="Comma 137" xfId="743" xr:uid="{00000000-0005-0000-0000-000015030000}"/>
    <cellStyle name="Comma 137 2" xfId="28" xr:uid="{00000000-0005-0000-0000-000028000000}"/>
    <cellStyle name="Comma 138" xfId="848" xr:uid="{00000000-0005-0000-0000-00007E030000}"/>
    <cellStyle name="Comma 138 2" xfId="852" xr:uid="{00000000-0005-0000-0000-000082030000}"/>
    <cellStyle name="Comma 139" xfId="856" xr:uid="{00000000-0005-0000-0000-000086030000}"/>
    <cellStyle name="Comma 139 2" xfId="859" xr:uid="{00000000-0005-0000-0000-000089030000}"/>
    <cellStyle name="Comma 14" xfId="863" xr:uid="{00000000-0005-0000-0000-00008D030000}"/>
    <cellStyle name="Comma 14 2" xfId="864" xr:uid="{00000000-0005-0000-0000-00008E030000}"/>
    <cellStyle name="Comma 14 2 2" xfId="867" xr:uid="{00000000-0005-0000-0000-000091030000}"/>
    <cellStyle name="Comma 14 2 2 2" xfId="870" xr:uid="{00000000-0005-0000-0000-000094030000}"/>
    <cellStyle name="Comma 14 2 3" xfId="873" xr:uid="{00000000-0005-0000-0000-000097030000}"/>
    <cellStyle name="Comma 14 2 3 2" xfId="876" xr:uid="{00000000-0005-0000-0000-00009A030000}"/>
    <cellStyle name="Comma 14 2 4" xfId="491" xr:uid="{00000000-0005-0000-0000-000019020000}"/>
    <cellStyle name="Comma 14 3" xfId="880" xr:uid="{00000000-0005-0000-0000-00009E030000}"/>
    <cellStyle name="Comma 14 3 2" xfId="883" xr:uid="{00000000-0005-0000-0000-0000A1030000}"/>
    <cellStyle name="Comma 14 3 2 2" xfId="886" xr:uid="{00000000-0005-0000-0000-0000A4030000}"/>
    <cellStyle name="Comma 14 3 3" xfId="889" xr:uid="{00000000-0005-0000-0000-0000A7030000}"/>
    <cellStyle name="Comma 14 3 3 2" xfId="654" xr:uid="{00000000-0005-0000-0000-0000BC020000}"/>
    <cellStyle name="Comma 14 3 4" xfId="516" xr:uid="{00000000-0005-0000-0000-000032020000}"/>
    <cellStyle name="Comma 14 3 4 2" xfId="764" xr:uid="{00000000-0005-0000-0000-00002A030000}"/>
    <cellStyle name="Comma 14 3 5" xfId="894" xr:uid="{00000000-0005-0000-0000-0000AC030000}"/>
    <cellStyle name="Comma 14 3 5 2" xfId="811" xr:uid="{00000000-0005-0000-0000-000059030000}"/>
    <cellStyle name="Comma 14 3 6" xfId="896" xr:uid="{00000000-0005-0000-0000-0000AE030000}"/>
    <cellStyle name="Comma 14 3 6 2" xfId="843" xr:uid="{00000000-0005-0000-0000-000079030000}"/>
    <cellStyle name="Comma 14 3 7" xfId="897" xr:uid="{00000000-0005-0000-0000-0000AF030000}"/>
    <cellStyle name="Comma 14 4" xfId="898" xr:uid="{00000000-0005-0000-0000-0000B0030000}"/>
    <cellStyle name="Comma 14 4 2" xfId="901" xr:uid="{00000000-0005-0000-0000-0000B3030000}"/>
    <cellStyle name="Comma 14 4 2 2" xfId="456" xr:uid="{00000000-0005-0000-0000-0000F6010000}"/>
    <cellStyle name="Comma 14 4 3" xfId="904" xr:uid="{00000000-0005-0000-0000-0000B6030000}"/>
    <cellStyle name="Comma 14 5" xfId="909" xr:uid="{00000000-0005-0000-0000-0000BB030000}"/>
    <cellStyle name="Comma 14 5 2" xfId="912" xr:uid="{00000000-0005-0000-0000-0000BE030000}"/>
    <cellStyle name="Comma 14 6" xfId="915" xr:uid="{00000000-0005-0000-0000-0000C1030000}"/>
    <cellStyle name="Comma 140" xfId="732" xr:uid="{00000000-0005-0000-0000-00000A030000}"/>
    <cellStyle name="Comma 140 2" xfId="468" xr:uid="{00000000-0005-0000-0000-000002020000}"/>
    <cellStyle name="Comma 141" xfId="736" xr:uid="{00000000-0005-0000-0000-00000E030000}"/>
    <cellStyle name="Comma 141 2" xfId="739" xr:uid="{00000000-0005-0000-0000-000011030000}"/>
    <cellStyle name="Comma 142" xfId="744" xr:uid="{00000000-0005-0000-0000-000016030000}"/>
    <cellStyle name="Comma 142 2" xfId="27" xr:uid="{00000000-0005-0000-0000-000027000000}"/>
    <cellStyle name="Comma 143" xfId="849" xr:uid="{00000000-0005-0000-0000-00007F030000}"/>
    <cellStyle name="Comma 143 2" xfId="853" xr:uid="{00000000-0005-0000-0000-000083030000}"/>
    <cellStyle name="Comma 144" xfId="857" xr:uid="{00000000-0005-0000-0000-000087030000}"/>
    <cellStyle name="Comma 144 2" xfId="860" xr:uid="{00000000-0005-0000-0000-00008A030000}"/>
    <cellStyle name="Comma 145" xfId="282" xr:uid="{00000000-0005-0000-0000-000048010000}"/>
    <cellStyle name="Comma 145 2" xfId="286" xr:uid="{00000000-0005-0000-0000-00004C010000}"/>
    <cellStyle name="Comma 146" xfId="292" xr:uid="{00000000-0005-0000-0000-000052010000}"/>
    <cellStyle name="Comma 146 2" xfId="302" xr:uid="{00000000-0005-0000-0000-00005C010000}"/>
    <cellStyle name="Comma 147" xfId="306" xr:uid="{00000000-0005-0000-0000-000060010000}"/>
    <cellStyle name="Comma 147 2" xfId="312" xr:uid="{00000000-0005-0000-0000-000066010000}"/>
    <cellStyle name="Comma 148" xfId="321" xr:uid="{00000000-0005-0000-0000-00006F010000}"/>
    <cellStyle name="Comma 148 2" xfId="328" xr:uid="{00000000-0005-0000-0000-000076010000}"/>
    <cellStyle name="Comma 149" xfId="334" xr:uid="{00000000-0005-0000-0000-00007C010000}"/>
    <cellStyle name="Comma 149 2" xfId="918" xr:uid="{00000000-0005-0000-0000-0000C4030000}"/>
    <cellStyle name="Comma 15" xfId="920" xr:uid="{00000000-0005-0000-0000-0000C6030000}"/>
    <cellStyle name="Comma 15 2" xfId="925" xr:uid="{00000000-0005-0000-0000-0000CB030000}"/>
    <cellStyle name="Comma 15 2 2" xfId="251" xr:uid="{00000000-0005-0000-0000-000029010000}"/>
    <cellStyle name="Comma 15 3" xfId="929" xr:uid="{00000000-0005-0000-0000-0000CF030000}"/>
    <cellStyle name="Comma 15 3 2" xfId="296" xr:uid="{00000000-0005-0000-0000-000056010000}"/>
    <cellStyle name="Comma 15 3 2 2" xfId="299" xr:uid="{00000000-0005-0000-0000-000059010000}"/>
    <cellStyle name="Comma 15 3 3" xfId="308" xr:uid="{00000000-0005-0000-0000-000062010000}"/>
    <cellStyle name="Comma 15 3 3 2" xfId="314" xr:uid="{00000000-0005-0000-0000-000068010000}"/>
    <cellStyle name="Comma 15 3 4" xfId="323" xr:uid="{00000000-0005-0000-0000-000071010000}"/>
    <cellStyle name="Comma 15 3 4 2" xfId="330" xr:uid="{00000000-0005-0000-0000-000078010000}"/>
    <cellStyle name="Comma 15 3 5" xfId="336" xr:uid="{00000000-0005-0000-0000-00007E010000}"/>
    <cellStyle name="Comma 15 4" xfId="482" xr:uid="{00000000-0005-0000-0000-000010020000}"/>
    <cellStyle name="Comma 15 4 2" xfId="934" xr:uid="{00000000-0005-0000-0000-0000D4030000}"/>
    <cellStyle name="Comma 15 5" xfId="937" xr:uid="{00000000-0005-0000-0000-0000D7030000}"/>
    <cellStyle name="Comma 150" xfId="281" xr:uid="{00000000-0005-0000-0000-000047010000}"/>
    <cellStyle name="Comma 150 2" xfId="285" xr:uid="{00000000-0005-0000-0000-00004B010000}"/>
    <cellStyle name="Comma 151" xfId="291" xr:uid="{00000000-0005-0000-0000-000051010000}"/>
    <cellStyle name="Comma 152" xfId="305" xr:uid="{00000000-0005-0000-0000-00005F010000}"/>
    <cellStyle name="Comma 153" xfId="320" xr:uid="{00000000-0005-0000-0000-00006E010000}"/>
    <cellStyle name="Comma 154" xfId="333" xr:uid="{00000000-0005-0000-0000-00007B010000}"/>
    <cellStyle name="Comma 155" xfId="938" xr:uid="{00000000-0005-0000-0000-0000D8030000}"/>
    <cellStyle name="Comma 156" xfId="7" xr:uid="{00000000-0005-0000-0000-000009000000}"/>
    <cellStyle name="Comma 157" xfId="14" xr:uid="{00000000-0005-0000-0000-000013000000}"/>
    <cellStyle name="Comma 16" xfId="865" xr:uid="{00000000-0005-0000-0000-00008F030000}"/>
    <cellStyle name="Comma 16 2" xfId="868" xr:uid="{00000000-0005-0000-0000-000092030000}"/>
    <cellStyle name="Comma 16 2 2" xfId="871" xr:uid="{00000000-0005-0000-0000-000095030000}"/>
    <cellStyle name="Comma 16 2 2 2" xfId="940" xr:uid="{00000000-0005-0000-0000-0000DA030000}"/>
    <cellStyle name="Comma 16 2 3" xfId="942" xr:uid="{00000000-0005-0000-0000-0000DC030000}"/>
    <cellStyle name="Comma 16 3" xfId="874" xr:uid="{00000000-0005-0000-0000-000098030000}"/>
    <cellStyle name="Comma 17" xfId="881" xr:uid="{00000000-0005-0000-0000-00009F030000}"/>
    <cellStyle name="Comma 17 2" xfId="884" xr:uid="{00000000-0005-0000-0000-0000A2030000}"/>
    <cellStyle name="Comma 17 2 2" xfId="887" xr:uid="{00000000-0005-0000-0000-0000A5030000}"/>
    <cellStyle name="Comma 17 3" xfId="890" xr:uid="{00000000-0005-0000-0000-0000A8030000}"/>
    <cellStyle name="Comma 17 3 2" xfId="655" xr:uid="{00000000-0005-0000-0000-0000BD020000}"/>
    <cellStyle name="Comma 17 3 2 2" xfId="658" xr:uid="{00000000-0005-0000-0000-0000C0020000}"/>
    <cellStyle name="Comma 17 3 2 2 2" xfId="944" xr:uid="{00000000-0005-0000-0000-0000DE030000}"/>
    <cellStyle name="Comma 17 3 2 3" xfId="947" xr:uid="{00000000-0005-0000-0000-0000E1030000}"/>
    <cellStyle name="Comma 17 3 2 3 2" xfId="949" xr:uid="{00000000-0005-0000-0000-0000E3030000}"/>
    <cellStyle name="Comma 17 3 2 4" xfId="218" xr:uid="{00000000-0005-0000-0000-000008010000}"/>
    <cellStyle name="Comma 17 3 2 4 2" xfId="222" xr:uid="{00000000-0005-0000-0000-00000C010000}"/>
    <cellStyle name="Comma 17 3 2 5" xfId="247" xr:uid="{00000000-0005-0000-0000-000025010000}"/>
    <cellStyle name="Comma 17 3 3" xfId="661" xr:uid="{00000000-0005-0000-0000-0000C3020000}"/>
    <cellStyle name="Comma 17 4" xfId="517" xr:uid="{00000000-0005-0000-0000-000033020000}"/>
    <cellStyle name="Comma 17 4 2" xfId="765" xr:uid="{00000000-0005-0000-0000-00002B030000}"/>
    <cellStyle name="Comma 17 5" xfId="895" xr:uid="{00000000-0005-0000-0000-0000AD030000}"/>
    <cellStyle name="Comma 18" xfId="899" xr:uid="{00000000-0005-0000-0000-0000B1030000}"/>
    <cellStyle name="Comma 18 2" xfId="902" xr:uid="{00000000-0005-0000-0000-0000B4030000}"/>
    <cellStyle name="Comma 18 2 2" xfId="455" xr:uid="{00000000-0005-0000-0000-0000F5010000}"/>
    <cellStyle name="Comma 18 3" xfId="905" xr:uid="{00000000-0005-0000-0000-0000B7030000}"/>
    <cellStyle name="Comma 18 3 2" xfId="953" xr:uid="{00000000-0005-0000-0000-0000E7030000}"/>
    <cellStyle name="Comma 18 3 2 2" xfId="956" xr:uid="{00000000-0005-0000-0000-0000EA030000}"/>
    <cellStyle name="Comma 18 3 2 2 2" xfId="957" xr:uid="{00000000-0005-0000-0000-0000EB030000}"/>
    <cellStyle name="Comma 18 3 2 3" xfId="406" xr:uid="{00000000-0005-0000-0000-0000C4010000}"/>
    <cellStyle name="Comma 18 3 2 3 2" xfId="958" xr:uid="{00000000-0005-0000-0000-0000EC030000}"/>
    <cellStyle name="Comma 18 3 2 4" xfId="959" xr:uid="{00000000-0005-0000-0000-0000ED030000}"/>
    <cellStyle name="Comma 18 3 2 4 2" xfId="960" xr:uid="{00000000-0005-0000-0000-0000EE030000}"/>
    <cellStyle name="Comma 18 3 2 5" xfId="211" xr:uid="{00000000-0005-0000-0000-000001010000}"/>
    <cellStyle name="Comma 18 3 3" xfId="963" xr:uid="{00000000-0005-0000-0000-0000F1030000}"/>
    <cellStyle name="Comma 18 4" xfId="964" xr:uid="{00000000-0005-0000-0000-0000F2030000}"/>
    <cellStyle name="Comma 18 4 2" xfId="967" xr:uid="{00000000-0005-0000-0000-0000F5030000}"/>
    <cellStyle name="Comma 18 5" xfId="968" xr:uid="{00000000-0005-0000-0000-0000F6030000}"/>
    <cellStyle name="Comma 19" xfId="910" xr:uid="{00000000-0005-0000-0000-0000BC030000}"/>
    <cellStyle name="Comma 19 2" xfId="913" xr:uid="{00000000-0005-0000-0000-0000BF030000}"/>
    <cellStyle name="Comma 19 2 2" xfId="970" xr:uid="{00000000-0005-0000-0000-0000F8030000}"/>
    <cellStyle name="Comma 19 2 2 2" xfId="973" xr:uid="{00000000-0005-0000-0000-0000FB030000}"/>
    <cellStyle name="Comma 19 2 2 2 2" xfId="974" xr:uid="{00000000-0005-0000-0000-0000FC030000}"/>
    <cellStyle name="Comma 19 2 2 3" xfId="975" xr:uid="{00000000-0005-0000-0000-0000FD030000}"/>
    <cellStyle name="Comma 19 2 2 3 2" xfId="976" xr:uid="{00000000-0005-0000-0000-0000FE030000}"/>
    <cellStyle name="Comma 19 2 2 4" xfId="11" xr:uid="{00000000-0005-0000-0000-00000F000000}"/>
    <cellStyle name="Comma 19 2 2 4 2" xfId="977" xr:uid="{00000000-0005-0000-0000-0000FF030000}"/>
    <cellStyle name="Comma 19 2 2 5" xfId="979" xr:uid="{00000000-0005-0000-0000-000001040000}"/>
    <cellStyle name="Comma 19 2 3" xfId="980" xr:uid="{00000000-0005-0000-0000-000002040000}"/>
    <cellStyle name="Comma 19 3" xfId="983" xr:uid="{00000000-0005-0000-0000-000005040000}"/>
    <cellStyle name="Comma 19 3 2" xfId="984" xr:uid="{00000000-0005-0000-0000-000006040000}"/>
    <cellStyle name="Comma 19 4" xfId="986" xr:uid="{00000000-0005-0000-0000-000008040000}"/>
    <cellStyle name="Comma 2" xfId="987" xr:uid="{00000000-0005-0000-0000-000009040000}"/>
    <cellStyle name="Comma 2 10" xfId="988" xr:uid="{00000000-0005-0000-0000-00000A040000}"/>
    <cellStyle name="Comma 2 2" xfId="989" xr:uid="{00000000-0005-0000-0000-00000B040000}"/>
    <cellStyle name="Comma 2 2 2" xfId="991" xr:uid="{00000000-0005-0000-0000-00000D040000}"/>
    <cellStyle name="Comma 2 2 2 2" xfId="993" xr:uid="{00000000-0005-0000-0000-00000F040000}"/>
    <cellStyle name="Comma 2 2 3" xfId="994" xr:uid="{00000000-0005-0000-0000-000010040000}"/>
    <cellStyle name="Comma 2 3" xfId="546" xr:uid="{00000000-0005-0000-0000-000050020000}"/>
    <cellStyle name="Comma 2 3 2" xfId="646" xr:uid="{00000000-0005-0000-0000-0000B4020000}"/>
    <cellStyle name="Comma 2 3 2 2" xfId="995" xr:uid="{00000000-0005-0000-0000-000011040000}"/>
    <cellStyle name="Comma 2 3 3" xfId="996" xr:uid="{00000000-0005-0000-0000-000012040000}"/>
    <cellStyle name="Comma 2 4" xfId="50" xr:uid="{00000000-0005-0000-0000-00004A000000}"/>
    <cellStyle name="Comma 2 4 2" xfId="997" xr:uid="{00000000-0005-0000-0000-000013040000}"/>
    <cellStyle name="Comma 2 4 2 2" xfId="998" xr:uid="{00000000-0005-0000-0000-000014040000}"/>
    <cellStyle name="Comma 2 4 3" xfId="999" xr:uid="{00000000-0005-0000-0000-000015040000}"/>
    <cellStyle name="Comma 2 4 3 2" xfId="1000" xr:uid="{00000000-0005-0000-0000-000016040000}"/>
    <cellStyle name="Comma 2 4 4" xfId="1001" xr:uid="{00000000-0005-0000-0000-000017040000}"/>
    <cellStyle name="Comma 2 5" xfId="193" xr:uid="{00000000-0005-0000-0000-0000EF000000}"/>
    <cellStyle name="Comma 2 5 2" xfId="195" xr:uid="{00000000-0005-0000-0000-0000F1000000}"/>
    <cellStyle name="Comma 2 5 2 2" xfId="569" xr:uid="{00000000-0005-0000-0000-000067020000}"/>
    <cellStyle name="Comma 2 5 2 2 2" xfId="573" xr:uid="{00000000-0005-0000-0000-00006B020000}"/>
    <cellStyle name="Comma 2 5 2 3" xfId="599" xr:uid="{00000000-0005-0000-0000-000085020000}"/>
    <cellStyle name="Comma 2 5 2 3 2" xfId="602" xr:uid="{00000000-0005-0000-0000-000088020000}"/>
    <cellStyle name="Comma 2 5 2 4" xfId="606" xr:uid="{00000000-0005-0000-0000-00008C020000}"/>
    <cellStyle name="Comma 2 5 2 4 2" xfId="608" xr:uid="{00000000-0005-0000-0000-00008E020000}"/>
    <cellStyle name="Comma 2 5 2 5" xfId="612" xr:uid="{00000000-0005-0000-0000-000092020000}"/>
    <cellStyle name="Comma 2 5 3" xfId="1003" xr:uid="{00000000-0005-0000-0000-000019040000}"/>
    <cellStyle name="Comma 2 5 3 2" xfId="625" xr:uid="{00000000-0005-0000-0000-00009F020000}"/>
    <cellStyle name="Comma 2 5 4" xfId="1004" xr:uid="{00000000-0005-0000-0000-00001A040000}"/>
    <cellStyle name="Comma 2 5 4 2" xfId="1005" xr:uid="{00000000-0005-0000-0000-00001B040000}"/>
    <cellStyle name="Comma 2 5 5" xfId="1006" xr:uid="{00000000-0005-0000-0000-00001C040000}"/>
    <cellStyle name="Comma 2 6" xfId="198" xr:uid="{00000000-0005-0000-0000-0000F4000000}"/>
    <cellStyle name="Comma 2 6 2" xfId="1007" xr:uid="{00000000-0005-0000-0000-00001D040000}"/>
    <cellStyle name="Comma 2 6 2 2" xfId="1008" xr:uid="{00000000-0005-0000-0000-00001E040000}"/>
    <cellStyle name="Comma 2 6 3" xfId="697" xr:uid="{00000000-0005-0000-0000-0000E7020000}"/>
    <cellStyle name="Comma 2 6 3 2" xfId="1009" xr:uid="{00000000-0005-0000-0000-00001F040000}"/>
    <cellStyle name="Comma 2 6 4" xfId="1010" xr:uid="{00000000-0005-0000-0000-000020040000}"/>
    <cellStyle name="Comma 2 6 4 2" xfId="1011" xr:uid="{00000000-0005-0000-0000-000021040000}"/>
    <cellStyle name="Comma 2 6 5" xfId="1012" xr:uid="{00000000-0005-0000-0000-000022040000}"/>
    <cellStyle name="Comma 2 6 5 2" xfId="1013" xr:uid="{00000000-0005-0000-0000-000023040000}"/>
    <cellStyle name="Comma 2 6 6" xfId="1014" xr:uid="{00000000-0005-0000-0000-000024040000}"/>
    <cellStyle name="Comma 2 7" xfId="1015" xr:uid="{00000000-0005-0000-0000-000025040000}"/>
    <cellStyle name="Comma 2 7 2" xfId="1016" xr:uid="{00000000-0005-0000-0000-000026040000}"/>
    <cellStyle name="Comma 2 8" xfId="1017" xr:uid="{00000000-0005-0000-0000-000027040000}"/>
    <cellStyle name="Comma 2 8 2" xfId="1018" xr:uid="{00000000-0005-0000-0000-000028040000}"/>
    <cellStyle name="Comma 2 9" xfId="1019" xr:uid="{00000000-0005-0000-0000-000029040000}"/>
    <cellStyle name="Comma 20" xfId="921" xr:uid="{00000000-0005-0000-0000-0000C7030000}"/>
    <cellStyle name="Comma 20 2" xfId="926" xr:uid="{00000000-0005-0000-0000-0000CC030000}"/>
    <cellStyle name="Comma 20 2 2" xfId="250" xr:uid="{00000000-0005-0000-0000-000028010000}"/>
    <cellStyle name="Comma 20 2 2 2" xfId="257" xr:uid="{00000000-0005-0000-0000-00002F010000}"/>
    <cellStyle name="Comma 20 2 3" xfId="264" xr:uid="{00000000-0005-0000-0000-000036010000}"/>
    <cellStyle name="Comma 20 3" xfId="930" xr:uid="{00000000-0005-0000-0000-0000D0030000}"/>
    <cellStyle name="Comma 20 3 2" xfId="295" xr:uid="{00000000-0005-0000-0000-000055010000}"/>
    <cellStyle name="Comma 20 4" xfId="483" xr:uid="{00000000-0005-0000-0000-000011020000}"/>
    <cellStyle name="Comma 21" xfId="866" xr:uid="{00000000-0005-0000-0000-000090030000}"/>
    <cellStyle name="Comma 21 2" xfId="869" xr:uid="{00000000-0005-0000-0000-000093030000}"/>
    <cellStyle name="Comma 21 2 2" xfId="872" xr:uid="{00000000-0005-0000-0000-000096030000}"/>
    <cellStyle name="Comma 21 2 2 2" xfId="941" xr:uid="{00000000-0005-0000-0000-0000DB030000}"/>
    <cellStyle name="Comma 21 2 3" xfId="943" xr:uid="{00000000-0005-0000-0000-0000DD030000}"/>
    <cellStyle name="Comma 21 3" xfId="875" xr:uid="{00000000-0005-0000-0000-000099030000}"/>
    <cellStyle name="Comma 21 3 2" xfId="877" xr:uid="{00000000-0005-0000-0000-00009B030000}"/>
    <cellStyle name="Comma 21 4" xfId="492" xr:uid="{00000000-0005-0000-0000-00001A020000}"/>
    <cellStyle name="Comma 22" xfId="882" xr:uid="{00000000-0005-0000-0000-0000A0030000}"/>
    <cellStyle name="Comma 22 2" xfId="885" xr:uid="{00000000-0005-0000-0000-0000A3030000}"/>
    <cellStyle name="Comma 22 2 2" xfId="888" xr:uid="{00000000-0005-0000-0000-0000A6030000}"/>
    <cellStyle name="Comma 22 2 2 2" xfId="1020" xr:uid="{00000000-0005-0000-0000-00002A040000}"/>
    <cellStyle name="Comma 22 2 3" xfId="1021" xr:uid="{00000000-0005-0000-0000-00002B040000}"/>
    <cellStyle name="Comma 22 3" xfId="891" xr:uid="{00000000-0005-0000-0000-0000A9030000}"/>
    <cellStyle name="Comma 22 3 2" xfId="656" xr:uid="{00000000-0005-0000-0000-0000BE020000}"/>
    <cellStyle name="Comma 22 4" xfId="518" xr:uid="{00000000-0005-0000-0000-000034020000}"/>
    <cellStyle name="Comma 23" xfId="900" xr:uid="{00000000-0005-0000-0000-0000B2030000}"/>
    <cellStyle name="Comma 23 2" xfId="903" xr:uid="{00000000-0005-0000-0000-0000B5030000}"/>
    <cellStyle name="Comma 23 2 2" xfId="454" xr:uid="{00000000-0005-0000-0000-0000F4010000}"/>
    <cellStyle name="Comma 23 3" xfId="906" xr:uid="{00000000-0005-0000-0000-0000B8030000}"/>
    <cellStyle name="Comma 24" xfId="911" xr:uid="{00000000-0005-0000-0000-0000BD030000}"/>
    <cellStyle name="Comma 24 2" xfId="914" xr:uid="{00000000-0005-0000-0000-0000C0030000}"/>
    <cellStyle name="Comma 24 2 2" xfId="971" xr:uid="{00000000-0005-0000-0000-0000F9030000}"/>
    <cellStyle name="Comma 24 3" xfId="982" xr:uid="{00000000-0005-0000-0000-000004040000}"/>
    <cellStyle name="Comma 25" xfId="916" xr:uid="{00000000-0005-0000-0000-0000C2030000}"/>
    <cellStyle name="Comma 25 2" xfId="1023" xr:uid="{00000000-0005-0000-0000-00002D040000}"/>
    <cellStyle name="Comma 25 2 2" xfId="1025" xr:uid="{00000000-0005-0000-0000-00002F040000}"/>
    <cellStyle name="Comma 25 3" xfId="1027" xr:uid="{00000000-0005-0000-0000-000031040000}"/>
    <cellStyle name="Comma 25 3 2" xfId="1028" xr:uid="{00000000-0005-0000-0000-000032040000}"/>
    <cellStyle name="Comma 25 3 2 2" xfId="1030" xr:uid="{00000000-0005-0000-0000-000034040000}"/>
    <cellStyle name="Comma 25 3 3" xfId="1031" xr:uid="{00000000-0005-0000-0000-000035040000}"/>
    <cellStyle name="Comma 25 3 3 2" xfId="1032" xr:uid="{00000000-0005-0000-0000-000036040000}"/>
    <cellStyle name="Comma 25 3 4" xfId="1033" xr:uid="{00000000-0005-0000-0000-000037040000}"/>
    <cellStyle name="Comma 25 3 4 2" xfId="1034" xr:uid="{00000000-0005-0000-0000-000038040000}"/>
    <cellStyle name="Comma 25 3 5" xfId="1035" xr:uid="{00000000-0005-0000-0000-000039040000}"/>
    <cellStyle name="Comma 25 4" xfId="1036" xr:uid="{00000000-0005-0000-0000-00003A040000}"/>
    <cellStyle name="Comma 25 4 2" xfId="1037" xr:uid="{00000000-0005-0000-0000-00003B040000}"/>
    <cellStyle name="Comma 25 5" xfId="1038" xr:uid="{00000000-0005-0000-0000-00003C040000}"/>
    <cellStyle name="Comma 26" xfId="1040" xr:uid="{00000000-0005-0000-0000-00003E040000}"/>
    <cellStyle name="Comma 26 2" xfId="1042" xr:uid="{00000000-0005-0000-0000-000040040000}"/>
    <cellStyle name="Comma 26 2 2" xfId="1044" xr:uid="{00000000-0005-0000-0000-000042040000}"/>
    <cellStyle name="Comma 26 3" xfId="1046" xr:uid="{00000000-0005-0000-0000-000044040000}"/>
    <cellStyle name="Comma 26 3 2" xfId="1047" xr:uid="{00000000-0005-0000-0000-000045040000}"/>
    <cellStyle name="Comma 26 3 2 2" xfId="1048" xr:uid="{00000000-0005-0000-0000-000046040000}"/>
    <cellStyle name="Comma 26 3 3" xfId="1050" xr:uid="{00000000-0005-0000-0000-000048040000}"/>
    <cellStyle name="Comma 26 3 3 2" xfId="1051" xr:uid="{00000000-0005-0000-0000-000049040000}"/>
    <cellStyle name="Comma 26 3 4" xfId="1052" xr:uid="{00000000-0005-0000-0000-00004A040000}"/>
    <cellStyle name="Comma 26 3 4 2" xfId="1053" xr:uid="{00000000-0005-0000-0000-00004B040000}"/>
    <cellStyle name="Comma 26 3 5" xfId="1054" xr:uid="{00000000-0005-0000-0000-00004C040000}"/>
    <cellStyle name="Comma 26 4" xfId="1055" xr:uid="{00000000-0005-0000-0000-00004D040000}"/>
    <cellStyle name="Comma 26 4 2" xfId="60" xr:uid="{00000000-0005-0000-0000-000059000000}"/>
    <cellStyle name="Comma 26 5" xfId="1056" xr:uid="{00000000-0005-0000-0000-00004E040000}"/>
    <cellStyle name="Comma 27" xfId="237" xr:uid="{00000000-0005-0000-0000-00001B010000}"/>
    <cellStyle name="Comma 27 2" xfId="242" xr:uid="{00000000-0005-0000-0000-000020010000}"/>
    <cellStyle name="Comma 27 2 2" xfId="1058" xr:uid="{00000000-0005-0000-0000-000050040000}"/>
    <cellStyle name="Comma 27 3" xfId="1060" xr:uid="{00000000-0005-0000-0000-000052040000}"/>
    <cellStyle name="Comma 27 3 2" xfId="1062" xr:uid="{00000000-0005-0000-0000-000054040000}"/>
    <cellStyle name="Comma 27 4" xfId="1064" xr:uid="{00000000-0005-0000-0000-000056040000}"/>
    <cellStyle name="Comma 28" xfId="97" xr:uid="{00000000-0005-0000-0000-00008F000000}"/>
    <cellStyle name="Comma 28 2" xfId="1066" xr:uid="{00000000-0005-0000-0000-000058040000}"/>
    <cellStyle name="Comma 28 2 2" xfId="1067" xr:uid="{00000000-0005-0000-0000-000059040000}"/>
    <cellStyle name="Comma 28 3" xfId="1068" xr:uid="{00000000-0005-0000-0000-00005A040000}"/>
    <cellStyle name="Comma 28 3 2" xfId="978" xr:uid="{00000000-0005-0000-0000-000000040000}"/>
    <cellStyle name="Comma 28 4" xfId="1069" xr:uid="{00000000-0005-0000-0000-00005B040000}"/>
    <cellStyle name="Comma 29" xfId="1073" xr:uid="{00000000-0005-0000-0000-00005F040000}"/>
    <cellStyle name="Comma 29 2" xfId="116" xr:uid="{00000000-0005-0000-0000-0000A2000000}"/>
    <cellStyle name="Comma 29 2 2" xfId="616" xr:uid="{00000000-0005-0000-0000-000096020000}"/>
    <cellStyle name="Comma 29 3" xfId="1074" xr:uid="{00000000-0005-0000-0000-000060040000}"/>
    <cellStyle name="Comma 29 3 2" xfId="1075" xr:uid="{00000000-0005-0000-0000-000061040000}"/>
    <cellStyle name="Comma 29 4" xfId="1076" xr:uid="{00000000-0005-0000-0000-000062040000}"/>
    <cellStyle name="Comma 3" xfId="1078" xr:uid="{00000000-0005-0000-0000-000064040000}"/>
    <cellStyle name="Comma 3 2" xfId="604" xr:uid="{00000000-0005-0000-0000-00008A020000}"/>
    <cellStyle name="Comma 3 2 2" xfId="1079" xr:uid="{00000000-0005-0000-0000-000065040000}"/>
    <cellStyle name="Comma 3 2 2 2" xfId="424" xr:uid="{00000000-0005-0000-0000-0000D6010000}"/>
    <cellStyle name="Comma 3 2 3" xfId="789" xr:uid="{00000000-0005-0000-0000-000043030000}"/>
    <cellStyle name="Comma 3 3" xfId="610" xr:uid="{00000000-0005-0000-0000-000090020000}"/>
    <cellStyle name="Comma 3 3 2" xfId="649" xr:uid="{00000000-0005-0000-0000-0000B7020000}"/>
    <cellStyle name="Comma 3 3 2 2" xfId="1080" xr:uid="{00000000-0005-0000-0000-000066040000}"/>
    <cellStyle name="Comma 3 3 3" xfId="798" xr:uid="{00000000-0005-0000-0000-00004C030000}"/>
    <cellStyle name="Comma 3 4" xfId="652" xr:uid="{00000000-0005-0000-0000-0000BA020000}"/>
    <cellStyle name="Comma 3 4 2" xfId="119" xr:uid="{00000000-0005-0000-0000-0000A5000000}"/>
    <cellStyle name="Comma 3 4 2 2" xfId="124" xr:uid="{00000000-0005-0000-0000-0000AA000000}"/>
    <cellStyle name="Comma 3 4 3" xfId="61" xr:uid="{00000000-0005-0000-0000-00005A000000}"/>
    <cellStyle name="Comma 3 5" xfId="203" xr:uid="{00000000-0005-0000-0000-0000F9000000}"/>
    <cellStyle name="Comma 3 6" xfId="209" xr:uid="{00000000-0005-0000-0000-0000FF000000}"/>
    <cellStyle name="Comma 3 7" xfId="213" xr:uid="{00000000-0005-0000-0000-000003010000}"/>
    <cellStyle name="Comma 30" xfId="917" xr:uid="{00000000-0005-0000-0000-0000C3030000}"/>
    <cellStyle name="Comma 30 2" xfId="1022" xr:uid="{00000000-0005-0000-0000-00002C040000}"/>
    <cellStyle name="Comma 30 2 2" xfId="1024" xr:uid="{00000000-0005-0000-0000-00002E040000}"/>
    <cellStyle name="Comma 30 3" xfId="1026" xr:uid="{00000000-0005-0000-0000-000030040000}"/>
    <cellStyle name="Comma 31" xfId="1039" xr:uid="{00000000-0005-0000-0000-00003D040000}"/>
    <cellStyle name="Comma 31 2" xfId="1041" xr:uid="{00000000-0005-0000-0000-00003F040000}"/>
    <cellStyle name="Comma 31 2 2" xfId="1043" xr:uid="{00000000-0005-0000-0000-000041040000}"/>
    <cellStyle name="Comma 31 3" xfId="1045" xr:uid="{00000000-0005-0000-0000-000043040000}"/>
    <cellStyle name="Comma 32" xfId="236" xr:uid="{00000000-0005-0000-0000-00001A010000}"/>
    <cellStyle name="Comma 32 2" xfId="241" xr:uid="{00000000-0005-0000-0000-00001F010000}"/>
    <cellStyle name="Comma 32 2 2" xfId="1057" xr:uid="{00000000-0005-0000-0000-00004F040000}"/>
    <cellStyle name="Comma 32 3" xfId="1059" xr:uid="{00000000-0005-0000-0000-000051040000}"/>
    <cellStyle name="Comma 32 3 2" xfId="1061" xr:uid="{00000000-0005-0000-0000-000053040000}"/>
    <cellStyle name="Comma 32 3 2 2" xfId="1081" xr:uid="{00000000-0005-0000-0000-000067040000}"/>
    <cellStyle name="Comma 32 3 3" xfId="1082" xr:uid="{00000000-0005-0000-0000-000068040000}"/>
    <cellStyle name="Comma 32 3 3 2" xfId="1083" xr:uid="{00000000-0005-0000-0000-000069040000}"/>
    <cellStyle name="Comma 32 3 4" xfId="1084" xr:uid="{00000000-0005-0000-0000-00006A040000}"/>
    <cellStyle name="Comma 32 3 4 2" xfId="922" xr:uid="{00000000-0005-0000-0000-0000C8030000}"/>
    <cellStyle name="Comma 32 3 5" xfId="1085" xr:uid="{00000000-0005-0000-0000-00006B040000}"/>
    <cellStyle name="Comma 32 4" xfId="1063" xr:uid="{00000000-0005-0000-0000-000055040000}"/>
    <cellStyle name="Comma 33" xfId="96" xr:uid="{00000000-0005-0000-0000-00008E000000}"/>
    <cellStyle name="Comma 33 2" xfId="1065" xr:uid="{00000000-0005-0000-0000-000057040000}"/>
    <cellStyle name="Comma 34" xfId="1072" xr:uid="{00000000-0005-0000-0000-00005E040000}"/>
    <cellStyle name="Comma 34 2" xfId="115" xr:uid="{00000000-0005-0000-0000-0000A1000000}"/>
    <cellStyle name="Comma 35" xfId="1089" xr:uid="{00000000-0005-0000-0000-00006F040000}"/>
    <cellStyle name="Comma 35 2" xfId="1093" xr:uid="{00000000-0005-0000-0000-000073040000}"/>
    <cellStyle name="Comma 36" xfId="1097" xr:uid="{00000000-0005-0000-0000-000077040000}"/>
    <cellStyle name="Comma 36 2" xfId="1102" xr:uid="{00000000-0005-0000-0000-00007C040000}"/>
    <cellStyle name="Comma 37" xfId="825" xr:uid="{00000000-0005-0000-0000-000067030000}"/>
    <cellStyle name="Comma 37 2" xfId="1104" xr:uid="{00000000-0005-0000-0000-00007E040000}"/>
    <cellStyle name="Comma 37 2 2" xfId="201" xr:uid="{00000000-0005-0000-0000-0000F7000000}"/>
    <cellStyle name="Comma 37 3" xfId="495" xr:uid="{00000000-0005-0000-0000-00001D020000}"/>
    <cellStyle name="Comma 37 3 2" xfId="1071" xr:uid="{00000000-0005-0000-0000-00005D040000}"/>
    <cellStyle name="Comma 37 3 2 2" xfId="114" xr:uid="{00000000-0005-0000-0000-0000A0000000}"/>
    <cellStyle name="Comma 37 3 3" xfId="1088" xr:uid="{00000000-0005-0000-0000-00006E040000}"/>
    <cellStyle name="Comma 37 3 3 2" xfId="1092" xr:uid="{00000000-0005-0000-0000-000072040000}"/>
    <cellStyle name="Comma 37 3 4" xfId="1096" xr:uid="{00000000-0005-0000-0000-000076040000}"/>
    <cellStyle name="Comma 37 3 4 2" xfId="1101" xr:uid="{00000000-0005-0000-0000-00007B040000}"/>
    <cellStyle name="Comma 37 3 5" xfId="826" xr:uid="{00000000-0005-0000-0000-000068030000}"/>
    <cellStyle name="Comma 37 4" xfId="1106" xr:uid="{00000000-0005-0000-0000-000080040000}"/>
    <cellStyle name="Comma 38" xfId="1108" xr:uid="{00000000-0005-0000-0000-000082040000}"/>
    <cellStyle name="Comma 38 2" xfId="1110" xr:uid="{00000000-0005-0000-0000-000084040000}"/>
    <cellStyle name="Comma 39" xfId="39" xr:uid="{00000000-0005-0000-0000-00003C000000}"/>
    <cellStyle name="Comma 39 2" xfId="1112" xr:uid="{00000000-0005-0000-0000-000086040000}"/>
    <cellStyle name="Comma 4" xfId="1113" xr:uid="{00000000-0005-0000-0000-000087040000}"/>
    <cellStyle name="Comma 4 2" xfId="640" xr:uid="{00000000-0005-0000-0000-0000AE020000}"/>
    <cellStyle name="Comma 4 2 2" xfId="1114" xr:uid="{00000000-0005-0000-0000-000088040000}"/>
    <cellStyle name="Comma 4 2 2 2" xfId="1115" xr:uid="{00000000-0005-0000-0000-000089040000}"/>
    <cellStyle name="Comma 4 2 3" xfId="1116" xr:uid="{00000000-0005-0000-0000-00008A040000}"/>
    <cellStyle name="Comma 4 2 3 2" xfId="1117" xr:uid="{00000000-0005-0000-0000-00008B040000}"/>
    <cellStyle name="Comma 4 2 4" xfId="1029" xr:uid="{00000000-0005-0000-0000-000033040000}"/>
    <cellStyle name="Comma 4 3" xfId="659" xr:uid="{00000000-0005-0000-0000-0000C1020000}"/>
    <cellStyle name="Comma 4 3 2" xfId="945" xr:uid="{00000000-0005-0000-0000-0000DF030000}"/>
    <cellStyle name="Comma 4 3 2 2" xfId="1118" xr:uid="{00000000-0005-0000-0000-00008C040000}"/>
    <cellStyle name="Comma 4 3 3" xfId="1119" xr:uid="{00000000-0005-0000-0000-00008D040000}"/>
    <cellStyle name="Comma 4 4" xfId="948" xr:uid="{00000000-0005-0000-0000-0000E2030000}"/>
    <cellStyle name="Comma 4 4 2" xfId="950" xr:uid="{00000000-0005-0000-0000-0000E4030000}"/>
    <cellStyle name="Comma 4 4 2 2" xfId="1120" xr:uid="{00000000-0005-0000-0000-00008E040000}"/>
    <cellStyle name="Comma 4 4 3" xfId="1121" xr:uid="{00000000-0005-0000-0000-00008F040000}"/>
    <cellStyle name="Comma 4 5" xfId="217" xr:uid="{00000000-0005-0000-0000-000007010000}"/>
    <cellStyle name="Comma 4 5 2" xfId="221" xr:uid="{00000000-0005-0000-0000-00000B010000}"/>
    <cellStyle name="Comma 4 6" xfId="246" xr:uid="{00000000-0005-0000-0000-000024010000}"/>
    <cellStyle name="Comma 4 6 2" xfId="254" xr:uid="{00000000-0005-0000-0000-00002C010000}"/>
    <cellStyle name="Comma 4 7" xfId="260" xr:uid="{00000000-0005-0000-0000-000032010000}"/>
    <cellStyle name="Comma 40" xfId="1087" xr:uid="{00000000-0005-0000-0000-00006D040000}"/>
    <cellStyle name="Comma 40 2" xfId="1091" xr:uid="{00000000-0005-0000-0000-000071040000}"/>
    <cellStyle name="Comma 41" xfId="1095" xr:uid="{00000000-0005-0000-0000-000075040000}"/>
    <cellStyle name="Comma 41 2" xfId="1100" xr:uid="{00000000-0005-0000-0000-00007A040000}"/>
    <cellStyle name="Comma 41 2 2" xfId="79" xr:uid="{00000000-0005-0000-0000-000074000000}"/>
    <cellStyle name="Comma 41 3" xfId="879" xr:uid="{00000000-0005-0000-0000-00009D030000}"/>
    <cellStyle name="Comma 41 3 2" xfId="1122" xr:uid="{00000000-0005-0000-0000-000090040000}"/>
    <cellStyle name="Comma 41 3 2 2" xfId="278" xr:uid="{00000000-0005-0000-0000-000044010000}"/>
    <cellStyle name="Comma 41 3 3" xfId="1123" xr:uid="{00000000-0005-0000-0000-000091040000}"/>
    <cellStyle name="Comma 41 3 3 2" xfId="1098" xr:uid="{00000000-0005-0000-0000-000078040000}"/>
    <cellStyle name="Comma 41 3 4" xfId="1124" xr:uid="{00000000-0005-0000-0000-000092040000}"/>
    <cellStyle name="Comma 41 3 4 2" xfId="395" xr:uid="{00000000-0005-0000-0000-0000B9010000}"/>
    <cellStyle name="Comma 41 3 5" xfId="1125" xr:uid="{00000000-0005-0000-0000-000093040000}"/>
    <cellStyle name="Comma 41 4" xfId="1126" xr:uid="{00000000-0005-0000-0000-000094040000}"/>
    <cellStyle name="Comma 42" xfId="827" xr:uid="{00000000-0005-0000-0000-000069030000}"/>
    <cellStyle name="Comma 42 2" xfId="1103" xr:uid="{00000000-0005-0000-0000-00007D040000}"/>
    <cellStyle name="Comma 42 2 2" xfId="200" xr:uid="{00000000-0005-0000-0000-0000F6000000}"/>
    <cellStyle name="Comma 42 3" xfId="496" xr:uid="{00000000-0005-0000-0000-00001E020000}"/>
    <cellStyle name="Comma 42 3 2" xfId="1070" xr:uid="{00000000-0005-0000-0000-00005C040000}"/>
    <cellStyle name="Comma 42 3 2 2" xfId="113" xr:uid="{00000000-0005-0000-0000-00009F000000}"/>
    <cellStyle name="Comma 42 3 3" xfId="1086" xr:uid="{00000000-0005-0000-0000-00006C040000}"/>
    <cellStyle name="Comma 42 3 3 2" xfId="1090" xr:uid="{00000000-0005-0000-0000-000070040000}"/>
    <cellStyle name="Comma 42 3 4" xfId="1094" xr:uid="{00000000-0005-0000-0000-000074040000}"/>
    <cellStyle name="Comma 42 3 4 2" xfId="1099" xr:uid="{00000000-0005-0000-0000-000079040000}"/>
    <cellStyle name="Comma 42 3 5" xfId="828" xr:uid="{00000000-0005-0000-0000-00006A030000}"/>
    <cellStyle name="Comma 42 4" xfId="1105" xr:uid="{00000000-0005-0000-0000-00007F040000}"/>
    <cellStyle name="Comma 43" xfId="1107" xr:uid="{00000000-0005-0000-0000-000081040000}"/>
    <cellStyle name="Comma 43 2" xfId="1109" xr:uid="{00000000-0005-0000-0000-000083040000}"/>
    <cellStyle name="Comma 43 2 2" xfId="1127" xr:uid="{00000000-0005-0000-0000-000095040000}"/>
    <cellStyle name="Comma 43 3" xfId="499" xr:uid="{00000000-0005-0000-0000-000021020000}"/>
    <cellStyle name="Comma 43 3 2" xfId="1129" xr:uid="{00000000-0005-0000-0000-000097040000}"/>
    <cellStyle name="Comma 43 3 2 2" xfId="1131" xr:uid="{00000000-0005-0000-0000-000099040000}"/>
    <cellStyle name="Comma 43 3 3" xfId="1134" xr:uid="{00000000-0005-0000-0000-00009C040000}"/>
    <cellStyle name="Comma 43 3 3 2" xfId="1135" xr:uid="{00000000-0005-0000-0000-00009D040000}"/>
    <cellStyle name="Comma 43 3 4" xfId="1136" xr:uid="{00000000-0005-0000-0000-00009E040000}"/>
    <cellStyle name="Comma 43 3 4 2" xfId="1137" xr:uid="{00000000-0005-0000-0000-00009F040000}"/>
    <cellStyle name="Comma 43 3 5" xfId="835" xr:uid="{00000000-0005-0000-0000-000071030000}"/>
    <cellStyle name="Comma 43 4" xfId="1138" xr:uid="{00000000-0005-0000-0000-0000A0040000}"/>
    <cellStyle name="Comma 44" xfId="38" xr:uid="{00000000-0005-0000-0000-00003B000000}"/>
    <cellStyle name="Comma 44 2" xfId="1111" xr:uid="{00000000-0005-0000-0000-000085040000}"/>
    <cellStyle name="Comma 44 2 2" xfId="1139" xr:uid="{00000000-0005-0000-0000-0000A1040000}"/>
    <cellStyle name="Comma 44 3" xfId="503" xr:uid="{00000000-0005-0000-0000-000025020000}"/>
    <cellStyle name="Comma 44 3 2" xfId="1140" xr:uid="{00000000-0005-0000-0000-0000A2040000}"/>
    <cellStyle name="Comma 44 4" xfId="1141" xr:uid="{00000000-0005-0000-0000-0000A3040000}"/>
    <cellStyle name="Comma 45" xfId="16" xr:uid="{00000000-0005-0000-0000-000015000000}"/>
    <cellStyle name="Comma 45 2" xfId="1143" xr:uid="{00000000-0005-0000-0000-0000A5040000}"/>
    <cellStyle name="Comma 45 2 2" xfId="1145" xr:uid="{00000000-0005-0000-0000-0000A7040000}"/>
    <cellStyle name="Comma 45 3" xfId="508" xr:uid="{00000000-0005-0000-0000-00002A020000}"/>
    <cellStyle name="Comma 46" xfId="1147" xr:uid="{00000000-0005-0000-0000-0000A9040000}"/>
    <cellStyle name="Comma 46 2" xfId="1149" xr:uid="{00000000-0005-0000-0000-0000AB040000}"/>
    <cellStyle name="Comma 46 2 2" xfId="1151" xr:uid="{00000000-0005-0000-0000-0000AD040000}"/>
    <cellStyle name="Comma 46 3" xfId="404" xr:uid="{00000000-0005-0000-0000-0000C2010000}"/>
    <cellStyle name="Comma 46 3 2" xfId="409" xr:uid="{00000000-0005-0000-0000-0000C7010000}"/>
    <cellStyle name="Comma 46 4" xfId="412" xr:uid="{00000000-0005-0000-0000-0000CA010000}"/>
    <cellStyle name="Comma 47" xfId="1153" xr:uid="{00000000-0005-0000-0000-0000AF040000}"/>
    <cellStyle name="Comma 47 2" xfId="830" xr:uid="{00000000-0005-0000-0000-00006C030000}"/>
    <cellStyle name="Comma 47 2 2" xfId="1155" xr:uid="{00000000-0005-0000-0000-0000B1040000}"/>
    <cellStyle name="Comma 47 3" xfId="415" xr:uid="{00000000-0005-0000-0000-0000CD010000}"/>
    <cellStyle name="Comma 48" xfId="740" xr:uid="{00000000-0005-0000-0000-000012030000}"/>
    <cellStyle name="Comma 48 2" xfId="837" xr:uid="{00000000-0005-0000-0000-000073030000}"/>
    <cellStyle name="Comma 48 2 2" xfId="840" xr:uid="{00000000-0005-0000-0000-000076030000}"/>
    <cellStyle name="Comma 48 3" xfId="427" xr:uid="{00000000-0005-0000-0000-0000D9010000}"/>
    <cellStyle name="Comma 48 3 2" xfId="431" xr:uid="{00000000-0005-0000-0000-0000DD010000}"/>
    <cellStyle name="Comma 48 4" xfId="437" xr:uid="{00000000-0005-0000-0000-0000E3010000}"/>
    <cellStyle name="Comma 48 4 2" xfId="440" xr:uid="{00000000-0005-0000-0000-0000E6010000}"/>
    <cellStyle name="Comma 48 5" xfId="444" xr:uid="{00000000-0005-0000-0000-0000EA010000}"/>
    <cellStyle name="Comma 49" xfId="20" xr:uid="{00000000-0005-0000-0000-00001C000000}"/>
    <cellStyle name="Comma 49 2" xfId="1156" xr:uid="{00000000-0005-0000-0000-0000B2040000}"/>
    <cellStyle name="Comma 49 2 2" xfId="1158" xr:uid="{00000000-0005-0000-0000-0000B4040000}"/>
    <cellStyle name="Comma 49 3" xfId="450" xr:uid="{00000000-0005-0000-0000-0000F0010000}"/>
    <cellStyle name="Comma 49 3 2" xfId="138" xr:uid="{00000000-0005-0000-0000-0000B8000000}"/>
    <cellStyle name="Comma 49 4" xfId="453" xr:uid="{00000000-0005-0000-0000-0000F3010000}"/>
    <cellStyle name="Comma 49 4 2" xfId="459" xr:uid="{00000000-0005-0000-0000-0000F9010000}"/>
    <cellStyle name="Comma 49 5" xfId="462" xr:uid="{00000000-0005-0000-0000-0000FC010000}"/>
    <cellStyle name="Comma 5" xfId="1160" xr:uid="{00000000-0005-0000-0000-0000B6040000}"/>
    <cellStyle name="Comma 5 2" xfId="745" xr:uid="{00000000-0005-0000-0000-000017030000}"/>
    <cellStyle name="Comma 5 2 2" xfId="26" xr:uid="{00000000-0005-0000-0000-000026000000}"/>
    <cellStyle name="Comma 5 2 2 2" xfId="893" xr:uid="{00000000-0005-0000-0000-0000AB030000}"/>
    <cellStyle name="Comma 5 2 3" xfId="24" xr:uid="{00000000-0005-0000-0000-000022000000}"/>
    <cellStyle name="Comma 5 2 3 2" xfId="908" xr:uid="{00000000-0005-0000-0000-0000BA030000}"/>
    <cellStyle name="Comma 5 2 4" xfId="86" xr:uid="{00000000-0005-0000-0000-00007D000000}"/>
    <cellStyle name="Comma 5 3" xfId="850" xr:uid="{00000000-0005-0000-0000-000080030000}"/>
    <cellStyle name="Comma 5 3 2" xfId="854" xr:uid="{00000000-0005-0000-0000-000084030000}"/>
    <cellStyle name="Comma 5 3 2 2" xfId="304" xr:uid="{00000000-0005-0000-0000-00005E010000}"/>
    <cellStyle name="Comma 5 3 2 2 2" xfId="311" xr:uid="{00000000-0005-0000-0000-000065010000}"/>
    <cellStyle name="Comma 5 3 2 3" xfId="319" xr:uid="{00000000-0005-0000-0000-00006D010000}"/>
    <cellStyle name="Comma 5 3 2 3 2" xfId="327" xr:uid="{00000000-0005-0000-0000-000075010000}"/>
    <cellStyle name="Comma 5 3 2 4" xfId="332" xr:uid="{00000000-0005-0000-0000-00007A010000}"/>
    <cellStyle name="Comma 5 3 2 4 2" xfId="919" xr:uid="{00000000-0005-0000-0000-0000C5030000}"/>
    <cellStyle name="Comma 5 3 2 5" xfId="939" xr:uid="{00000000-0005-0000-0000-0000D9030000}"/>
    <cellStyle name="Comma 5 3 3" xfId="1161" xr:uid="{00000000-0005-0000-0000-0000B7040000}"/>
    <cellStyle name="Comma 5 3 3 2" xfId="1162" xr:uid="{00000000-0005-0000-0000-0000B8040000}"/>
    <cellStyle name="Comma 5 3 4" xfId="1163" xr:uid="{00000000-0005-0000-0000-0000B9040000}"/>
    <cellStyle name="Comma 5 4" xfId="858" xr:uid="{00000000-0005-0000-0000-000088030000}"/>
    <cellStyle name="Comma 5 4 2" xfId="861" xr:uid="{00000000-0005-0000-0000-00008B030000}"/>
    <cellStyle name="Comma 5 5" xfId="280" xr:uid="{00000000-0005-0000-0000-000046010000}"/>
    <cellStyle name="Comma 5 5 2" xfId="284" xr:uid="{00000000-0005-0000-0000-00004A010000}"/>
    <cellStyle name="Comma 5 6" xfId="290" xr:uid="{00000000-0005-0000-0000-000050010000}"/>
    <cellStyle name="Comma 50" xfId="15" xr:uid="{00000000-0005-0000-0000-000014000000}"/>
    <cellStyle name="Comma 50 2" xfId="1142" xr:uid="{00000000-0005-0000-0000-0000A4040000}"/>
    <cellStyle name="Comma 50 2 2" xfId="1144" xr:uid="{00000000-0005-0000-0000-0000A6040000}"/>
    <cellStyle name="Comma 50 3" xfId="509" xr:uid="{00000000-0005-0000-0000-00002B020000}"/>
    <cellStyle name="Comma 50 3 2" xfId="1164" xr:uid="{00000000-0005-0000-0000-0000BA040000}"/>
    <cellStyle name="Comma 50 4" xfId="22" xr:uid="{00000000-0005-0000-0000-00001F000000}"/>
    <cellStyle name="Comma 50 4 2" xfId="1077" xr:uid="{00000000-0005-0000-0000-000063040000}"/>
    <cellStyle name="Comma 50 5" xfId="1165" xr:uid="{00000000-0005-0000-0000-0000BB040000}"/>
    <cellStyle name="Comma 51" xfId="1146" xr:uid="{00000000-0005-0000-0000-0000A8040000}"/>
    <cellStyle name="Comma 51 2" xfId="1148" xr:uid="{00000000-0005-0000-0000-0000AA040000}"/>
    <cellStyle name="Comma 51 2 2" xfId="1150" xr:uid="{00000000-0005-0000-0000-0000AC040000}"/>
    <cellStyle name="Comma 51 3" xfId="403" xr:uid="{00000000-0005-0000-0000-0000C1010000}"/>
    <cellStyle name="Comma 51 3 2" xfId="408" xr:uid="{00000000-0005-0000-0000-0000C6010000}"/>
    <cellStyle name="Comma 51 4" xfId="411" xr:uid="{00000000-0005-0000-0000-0000C9010000}"/>
    <cellStyle name="Comma 51 4 2" xfId="1166" xr:uid="{00000000-0005-0000-0000-0000BC040000}"/>
    <cellStyle name="Comma 51 5" xfId="1167" xr:uid="{00000000-0005-0000-0000-0000BD040000}"/>
    <cellStyle name="Comma 52" xfId="1152" xr:uid="{00000000-0005-0000-0000-0000AE040000}"/>
    <cellStyle name="Comma 52 2" xfId="831" xr:uid="{00000000-0005-0000-0000-00006D030000}"/>
    <cellStyle name="Comma 52 2 2" xfId="1154" xr:uid="{00000000-0005-0000-0000-0000B0040000}"/>
    <cellStyle name="Comma 52 3" xfId="414" xr:uid="{00000000-0005-0000-0000-0000CC010000}"/>
    <cellStyle name="Comma 52 3 2" xfId="418" xr:uid="{00000000-0005-0000-0000-0000D0010000}"/>
    <cellStyle name="Comma 52 4" xfId="421" xr:uid="{00000000-0005-0000-0000-0000D3010000}"/>
    <cellStyle name="Comma 53" xfId="741" xr:uid="{00000000-0005-0000-0000-000013030000}"/>
    <cellStyle name="Comma 53 2" xfId="838" xr:uid="{00000000-0005-0000-0000-000074030000}"/>
    <cellStyle name="Comma 53 2 2" xfId="841" xr:uid="{00000000-0005-0000-0000-000077030000}"/>
    <cellStyle name="Comma 53 3" xfId="426" xr:uid="{00000000-0005-0000-0000-0000D8010000}"/>
    <cellStyle name="Comma 53 3 2" xfId="430" xr:uid="{00000000-0005-0000-0000-0000DC010000}"/>
    <cellStyle name="Comma 53 3 2 2" xfId="782" xr:uid="{00000000-0005-0000-0000-00003C030000}"/>
    <cellStyle name="Comma 53 3 3" xfId="231" xr:uid="{00000000-0005-0000-0000-000015010000}"/>
    <cellStyle name="Comma 53 3 3 2" xfId="792" xr:uid="{00000000-0005-0000-0000-000046030000}"/>
    <cellStyle name="Comma 53 3 4" xfId="797" xr:uid="{00000000-0005-0000-0000-00004B030000}"/>
    <cellStyle name="Comma 53 3 4 2" xfId="801" xr:uid="{00000000-0005-0000-0000-00004F030000}"/>
    <cellStyle name="Comma 53 3 5" xfId="188" xr:uid="{00000000-0005-0000-0000-0000EA000000}"/>
    <cellStyle name="Comma 53 4" xfId="436" xr:uid="{00000000-0005-0000-0000-0000E2010000}"/>
    <cellStyle name="Comma 53 4 2" xfId="441" xr:uid="{00000000-0005-0000-0000-0000E7010000}"/>
    <cellStyle name="Comma 53 5" xfId="445" xr:uid="{00000000-0005-0000-0000-0000EB010000}"/>
    <cellStyle name="Comma 53 5 2" xfId="1168" xr:uid="{00000000-0005-0000-0000-0000BE040000}"/>
    <cellStyle name="Comma 53 6" xfId="1169" xr:uid="{00000000-0005-0000-0000-0000BF040000}"/>
    <cellStyle name="Comma 53 6 2" xfId="1170" xr:uid="{00000000-0005-0000-0000-0000C0040000}"/>
    <cellStyle name="Comma 53 7" xfId="1171" xr:uid="{00000000-0005-0000-0000-0000C1040000}"/>
    <cellStyle name="Comma 54" xfId="21" xr:uid="{00000000-0005-0000-0000-00001D000000}"/>
    <cellStyle name="Comma 54 2" xfId="1157" xr:uid="{00000000-0005-0000-0000-0000B3040000}"/>
    <cellStyle name="Comma 54 2 2" xfId="1159" xr:uid="{00000000-0005-0000-0000-0000B5040000}"/>
    <cellStyle name="Comma 54 3" xfId="451" xr:uid="{00000000-0005-0000-0000-0000F1010000}"/>
    <cellStyle name="Comma 54 3 2" xfId="139" xr:uid="{00000000-0005-0000-0000-0000B9000000}"/>
    <cellStyle name="Comma 54 3 2 2" xfId="1172" xr:uid="{00000000-0005-0000-0000-0000C2040000}"/>
    <cellStyle name="Comma 54 3 3" xfId="147" xr:uid="{00000000-0005-0000-0000-0000C1000000}"/>
    <cellStyle name="Comma 54 3 3 2" xfId="1173" xr:uid="{00000000-0005-0000-0000-0000C3040000}"/>
    <cellStyle name="Comma 54 3 4" xfId="1174" xr:uid="{00000000-0005-0000-0000-0000C4040000}"/>
    <cellStyle name="Comma 54 3 4 2" xfId="1175" xr:uid="{00000000-0005-0000-0000-0000C5040000}"/>
    <cellStyle name="Comma 54 3 5" xfId="197" xr:uid="{00000000-0005-0000-0000-0000F3000000}"/>
    <cellStyle name="Comma 54 4" xfId="457" xr:uid="{00000000-0005-0000-0000-0000F7010000}"/>
    <cellStyle name="Comma 54 4 2" xfId="460" xr:uid="{00000000-0005-0000-0000-0000FA010000}"/>
    <cellStyle name="Comma 54 5" xfId="463" xr:uid="{00000000-0005-0000-0000-0000FD010000}"/>
    <cellStyle name="Comma 54 5 2" xfId="1176" xr:uid="{00000000-0005-0000-0000-0000C6040000}"/>
    <cellStyle name="Comma 54 6" xfId="1177" xr:uid="{00000000-0005-0000-0000-0000C7040000}"/>
    <cellStyle name="Comma 55" xfId="1178" xr:uid="{00000000-0005-0000-0000-0000C8040000}"/>
    <cellStyle name="Comma 55 2" xfId="1180" xr:uid="{00000000-0005-0000-0000-0000CA040000}"/>
    <cellStyle name="Comma 55 2 2" xfId="1182" xr:uid="{00000000-0005-0000-0000-0000CC040000}"/>
    <cellStyle name="Comma 55 3" xfId="1185" xr:uid="{00000000-0005-0000-0000-0000CF040000}"/>
    <cellStyle name="Comma 55 3 2" xfId="1187" xr:uid="{00000000-0005-0000-0000-0000D1040000}"/>
    <cellStyle name="Comma 55 3 2 2" xfId="1189" xr:uid="{00000000-0005-0000-0000-0000D3040000}"/>
    <cellStyle name="Comma 55 3 3" xfId="505" xr:uid="{00000000-0005-0000-0000-000027020000}"/>
    <cellStyle name="Comma 55 3 3 2" xfId="1191" xr:uid="{00000000-0005-0000-0000-0000D5040000}"/>
    <cellStyle name="Comma 55 3 4" xfId="1193" xr:uid="{00000000-0005-0000-0000-0000D7040000}"/>
    <cellStyle name="Comma 55 3 4 2" xfId="1196" xr:uid="{00000000-0005-0000-0000-0000DA040000}"/>
    <cellStyle name="Comma 55 3 5" xfId="207" xr:uid="{00000000-0005-0000-0000-0000FD000000}"/>
    <cellStyle name="Comma 55 4" xfId="952" xr:uid="{00000000-0005-0000-0000-0000E6030000}"/>
    <cellStyle name="Comma 55 4 2" xfId="955" xr:uid="{00000000-0005-0000-0000-0000E9030000}"/>
    <cellStyle name="Comma 55 5" xfId="962" xr:uid="{00000000-0005-0000-0000-0000F0030000}"/>
    <cellStyle name="Comma 55 5 2" xfId="1198" xr:uid="{00000000-0005-0000-0000-0000DC040000}"/>
    <cellStyle name="Comma 55 6" xfId="1199" xr:uid="{00000000-0005-0000-0000-0000DD040000}"/>
    <cellStyle name="Comma 55 6 2" xfId="1200" xr:uid="{00000000-0005-0000-0000-0000DE040000}"/>
    <cellStyle name="Comma 55 7" xfId="1201" xr:uid="{00000000-0005-0000-0000-0000DF040000}"/>
    <cellStyle name="Comma 56" xfId="1202" xr:uid="{00000000-0005-0000-0000-0000E0040000}"/>
    <cellStyle name="Comma 56 2" xfId="1204" xr:uid="{00000000-0005-0000-0000-0000E2040000}"/>
    <cellStyle name="Comma 56 2 2" xfId="1206" xr:uid="{00000000-0005-0000-0000-0000E4040000}"/>
    <cellStyle name="Comma 56 3" xfId="1208" xr:uid="{00000000-0005-0000-0000-0000E6040000}"/>
    <cellStyle name="Comma 56 3 2" xfId="1210" xr:uid="{00000000-0005-0000-0000-0000E8040000}"/>
    <cellStyle name="Comma 56 3 2 2" xfId="1212" xr:uid="{00000000-0005-0000-0000-0000EA040000}"/>
    <cellStyle name="Comma 56 3 3" xfId="670" xr:uid="{00000000-0005-0000-0000-0000CC020000}"/>
    <cellStyle name="Comma 56 3 3 2" xfId="1214" xr:uid="{00000000-0005-0000-0000-0000EC040000}"/>
    <cellStyle name="Comma 56 3 4" xfId="1132" xr:uid="{00000000-0005-0000-0000-00009A040000}"/>
    <cellStyle name="Comma 56 3 4 2" xfId="1216" xr:uid="{00000000-0005-0000-0000-0000EE040000}"/>
    <cellStyle name="Comma 56 3 5" xfId="225" xr:uid="{00000000-0005-0000-0000-00000F010000}"/>
    <cellStyle name="Comma 56 4" xfId="966" xr:uid="{00000000-0005-0000-0000-0000F4030000}"/>
    <cellStyle name="Comma 56 4 2" xfId="1218" xr:uid="{00000000-0005-0000-0000-0000F0040000}"/>
    <cellStyle name="Comma 56 5" xfId="1220" xr:uid="{00000000-0005-0000-0000-0000F2040000}"/>
    <cellStyle name="Comma 56 5 2" xfId="1222" xr:uid="{00000000-0005-0000-0000-0000F4040000}"/>
    <cellStyle name="Comma 56 6" xfId="1224" xr:uid="{00000000-0005-0000-0000-0000F6040000}"/>
    <cellStyle name="Comma 57" xfId="1226" xr:uid="{00000000-0005-0000-0000-0000F8040000}"/>
    <cellStyle name="Comma 57 2" xfId="1228" xr:uid="{00000000-0005-0000-0000-0000FA040000}"/>
    <cellStyle name="Comma 57 2 2" xfId="1230" xr:uid="{00000000-0005-0000-0000-0000FC040000}"/>
    <cellStyle name="Comma 57 3" xfId="1232" xr:uid="{00000000-0005-0000-0000-0000FE040000}"/>
    <cellStyle name="Comma 58" xfId="1234" xr:uid="{00000000-0005-0000-0000-000000050000}"/>
    <cellStyle name="Comma 58 2" xfId="1238" xr:uid="{00000000-0005-0000-0000-000004050000}"/>
    <cellStyle name="Comma 58 2 2" xfId="1240" xr:uid="{00000000-0005-0000-0000-000006050000}"/>
    <cellStyle name="Comma 58 3" xfId="1242" xr:uid="{00000000-0005-0000-0000-000008050000}"/>
    <cellStyle name="Comma 59" xfId="1244" xr:uid="{00000000-0005-0000-0000-00000A050000}"/>
    <cellStyle name="Comma 59 2" xfId="1247" xr:uid="{00000000-0005-0000-0000-00000D050000}"/>
    <cellStyle name="Comma 59 2 2" xfId="1249" xr:uid="{00000000-0005-0000-0000-00000F050000}"/>
    <cellStyle name="Comma 59 3" xfId="1251" xr:uid="{00000000-0005-0000-0000-000011050000}"/>
    <cellStyle name="Comma 6" xfId="1183" xr:uid="{00000000-0005-0000-0000-0000CD040000}"/>
    <cellStyle name="Comma 6 2" xfId="1253" xr:uid="{00000000-0005-0000-0000-000013050000}"/>
    <cellStyle name="Comma 6 2 2" xfId="1254" xr:uid="{00000000-0005-0000-0000-000014050000}"/>
    <cellStyle name="Comma 6 2 2 2" xfId="1256" xr:uid="{00000000-0005-0000-0000-000016050000}"/>
    <cellStyle name="Comma 6 2 3" xfId="1257" xr:uid="{00000000-0005-0000-0000-000017050000}"/>
    <cellStyle name="Comma 6 2 3 2" xfId="1258" xr:uid="{00000000-0005-0000-0000-000018050000}"/>
    <cellStyle name="Comma 6 2 4" xfId="1259" xr:uid="{00000000-0005-0000-0000-000019050000}"/>
    <cellStyle name="Comma 6 3" xfId="636" xr:uid="{00000000-0005-0000-0000-0000AA020000}"/>
    <cellStyle name="Comma 6 3 2" xfId="1261" xr:uid="{00000000-0005-0000-0000-00001B050000}"/>
    <cellStyle name="Comma 6 3 2 2" xfId="1263" xr:uid="{00000000-0005-0000-0000-00001D050000}"/>
    <cellStyle name="Comma 6 3 2 2 2" xfId="650" xr:uid="{00000000-0005-0000-0000-0000B8020000}"/>
    <cellStyle name="Comma 6 3 2 3" xfId="1264" xr:uid="{00000000-0005-0000-0000-00001E050000}"/>
    <cellStyle name="Comma 6 3 2 3 2" xfId="946" xr:uid="{00000000-0005-0000-0000-0000E0030000}"/>
    <cellStyle name="Comma 6 3 2 4" xfId="1265" xr:uid="{00000000-0005-0000-0000-00001F050000}"/>
    <cellStyle name="Comma 6 3 2 4 2" xfId="855" xr:uid="{00000000-0005-0000-0000-000085030000}"/>
    <cellStyle name="Comma 6 3 2 5" xfId="1266" xr:uid="{00000000-0005-0000-0000-000020050000}"/>
    <cellStyle name="Comma 6 3 3" xfId="1267" xr:uid="{00000000-0005-0000-0000-000021050000}"/>
    <cellStyle name="Comma 6 3 3 2" xfId="1268" xr:uid="{00000000-0005-0000-0000-000022050000}"/>
    <cellStyle name="Comma 6 3 4" xfId="1269" xr:uid="{00000000-0005-0000-0000-000023050000}"/>
    <cellStyle name="Comma 6 4" xfId="1270" xr:uid="{00000000-0005-0000-0000-000024050000}"/>
    <cellStyle name="Comma 6 4 2" xfId="1271" xr:uid="{00000000-0005-0000-0000-000025050000}"/>
    <cellStyle name="Comma 6 5" xfId="340" xr:uid="{00000000-0005-0000-0000-000082010000}"/>
    <cellStyle name="Comma 60" xfId="1179" xr:uid="{00000000-0005-0000-0000-0000C9040000}"/>
    <cellStyle name="Comma 60 2" xfId="1181" xr:uid="{00000000-0005-0000-0000-0000CB040000}"/>
    <cellStyle name="Comma 60 2 2" xfId="1184" xr:uid="{00000000-0005-0000-0000-0000CE040000}"/>
    <cellStyle name="Comma 60 3" xfId="1186" xr:uid="{00000000-0005-0000-0000-0000D0040000}"/>
    <cellStyle name="Comma 60 3 2" xfId="1188" xr:uid="{00000000-0005-0000-0000-0000D2040000}"/>
    <cellStyle name="Comma 60 3 2 2" xfId="1190" xr:uid="{00000000-0005-0000-0000-0000D4040000}"/>
    <cellStyle name="Comma 60 3 3" xfId="504" xr:uid="{00000000-0005-0000-0000-000026020000}"/>
    <cellStyle name="Comma 60 3 3 2" xfId="1192" xr:uid="{00000000-0005-0000-0000-0000D6040000}"/>
    <cellStyle name="Comma 60 3 4" xfId="1194" xr:uid="{00000000-0005-0000-0000-0000D8040000}"/>
    <cellStyle name="Comma 60 3 4 2" xfId="1197" xr:uid="{00000000-0005-0000-0000-0000DB040000}"/>
    <cellStyle name="Comma 60 3 5" xfId="208" xr:uid="{00000000-0005-0000-0000-0000FE000000}"/>
    <cellStyle name="Comma 60 4" xfId="951" xr:uid="{00000000-0005-0000-0000-0000E5030000}"/>
    <cellStyle name="Comma 60 4 2" xfId="954" xr:uid="{00000000-0005-0000-0000-0000E8030000}"/>
    <cellStyle name="Comma 60 5" xfId="961" xr:uid="{00000000-0005-0000-0000-0000EF030000}"/>
    <cellStyle name="Comma 61" xfId="1203" xr:uid="{00000000-0005-0000-0000-0000E1040000}"/>
    <cellStyle name="Comma 61 2" xfId="1205" xr:uid="{00000000-0005-0000-0000-0000E3040000}"/>
    <cellStyle name="Comma 61 2 2" xfId="1207" xr:uid="{00000000-0005-0000-0000-0000E5040000}"/>
    <cellStyle name="Comma 61 3" xfId="1209" xr:uid="{00000000-0005-0000-0000-0000E7040000}"/>
    <cellStyle name="Comma 61 3 2" xfId="1211" xr:uid="{00000000-0005-0000-0000-0000E9040000}"/>
    <cellStyle name="Comma 61 3 2 2" xfId="1213" xr:uid="{00000000-0005-0000-0000-0000EB040000}"/>
    <cellStyle name="Comma 61 3 3" xfId="669" xr:uid="{00000000-0005-0000-0000-0000CB020000}"/>
    <cellStyle name="Comma 61 3 3 2" xfId="1215" xr:uid="{00000000-0005-0000-0000-0000ED040000}"/>
    <cellStyle name="Comma 61 3 4" xfId="1133" xr:uid="{00000000-0005-0000-0000-00009B040000}"/>
    <cellStyle name="Comma 61 3 4 2" xfId="1217" xr:uid="{00000000-0005-0000-0000-0000EF040000}"/>
    <cellStyle name="Comma 61 3 5" xfId="226" xr:uid="{00000000-0005-0000-0000-000010010000}"/>
    <cellStyle name="Comma 61 4" xfId="965" xr:uid="{00000000-0005-0000-0000-0000F3030000}"/>
    <cellStyle name="Comma 61 4 2" xfId="1219" xr:uid="{00000000-0005-0000-0000-0000F1040000}"/>
    <cellStyle name="Comma 61 5" xfId="1221" xr:uid="{00000000-0005-0000-0000-0000F3040000}"/>
    <cellStyle name="Comma 61 5 2" xfId="1223" xr:uid="{00000000-0005-0000-0000-0000F5040000}"/>
    <cellStyle name="Comma 61 6" xfId="1225" xr:uid="{00000000-0005-0000-0000-0000F7040000}"/>
    <cellStyle name="Comma 62" xfId="1227" xr:uid="{00000000-0005-0000-0000-0000F9040000}"/>
    <cellStyle name="Comma 62 2" xfId="1229" xr:uid="{00000000-0005-0000-0000-0000FB040000}"/>
    <cellStyle name="Comma 62 2 2" xfId="1231" xr:uid="{00000000-0005-0000-0000-0000FD040000}"/>
    <cellStyle name="Comma 62 3" xfId="1233" xr:uid="{00000000-0005-0000-0000-0000FF040000}"/>
    <cellStyle name="Comma 62 3 2" xfId="1272" xr:uid="{00000000-0005-0000-0000-000026050000}"/>
    <cellStyle name="Comma 62 3 2 2" xfId="378" xr:uid="{00000000-0005-0000-0000-0000A8010000}"/>
    <cellStyle name="Comma 62 3 3" xfId="677" xr:uid="{00000000-0005-0000-0000-0000D3020000}"/>
    <cellStyle name="Comma 62 3 3 2" xfId="1273" xr:uid="{00000000-0005-0000-0000-000027050000}"/>
    <cellStyle name="Comma 62 3 4" xfId="1275" xr:uid="{00000000-0005-0000-0000-000029050000}"/>
    <cellStyle name="Comma 62 3 4 2" xfId="1277" xr:uid="{00000000-0005-0000-0000-00002B050000}"/>
    <cellStyle name="Comma 62 3 5" xfId="288" xr:uid="{00000000-0005-0000-0000-00004E010000}"/>
    <cellStyle name="Comma 62 4" xfId="1281" xr:uid="{00000000-0005-0000-0000-00002F050000}"/>
    <cellStyle name="Comma 62 4 2" xfId="1282" xr:uid="{00000000-0005-0000-0000-000030050000}"/>
    <cellStyle name="Comma 62 5" xfId="1283" xr:uid="{00000000-0005-0000-0000-000031050000}"/>
    <cellStyle name="Comma 62 5 2" xfId="1284" xr:uid="{00000000-0005-0000-0000-000032050000}"/>
    <cellStyle name="Comma 62 6" xfId="10" xr:uid="{00000000-0005-0000-0000-00000E000000}"/>
    <cellStyle name="Comma 63" xfId="1235" xr:uid="{00000000-0005-0000-0000-000001050000}"/>
    <cellStyle name="Comma 63 2" xfId="1239" xr:uid="{00000000-0005-0000-0000-000005050000}"/>
    <cellStyle name="Comma 63 2 2" xfId="1241" xr:uid="{00000000-0005-0000-0000-000007050000}"/>
    <cellStyle name="Comma 63 3" xfId="1243" xr:uid="{00000000-0005-0000-0000-000009050000}"/>
    <cellStyle name="Comma 63 3 2" xfId="1285" xr:uid="{00000000-0005-0000-0000-000033050000}"/>
    <cellStyle name="Comma 63 3 2 2" xfId="1286" xr:uid="{00000000-0005-0000-0000-000034050000}"/>
    <cellStyle name="Comma 63 3 3" xfId="683" xr:uid="{00000000-0005-0000-0000-0000D9020000}"/>
    <cellStyle name="Comma 63 3 3 2" xfId="1287" xr:uid="{00000000-0005-0000-0000-000035050000}"/>
    <cellStyle name="Comma 63 3 4" xfId="1288" xr:uid="{00000000-0005-0000-0000-000036050000}"/>
    <cellStyle name="Comma 63 3 4 2" xfId="1289" xr:uid="{00000000-0005-0000-0000-000037050000}"/>
    <cellStyle name="Comma 63 3 5" xfId="1290" xr:uid="{00000000-0005-0000-0000-000038050000}"/>
    <cellStyle name="Comma 63 4" xfId="1291" xr:uid="{00000000-0005-0000-0000-000039050000}"/>
    <cellStyle name="Comma 63 4 2" xfId="1292" xr:uid="{00000000-0005-0000-0000-00003A050000}"/>
    <cellStyle name="Comma 63 5" xfId="1293" xr:uid="{00000000-0005-0000-0000-00003B050000}"/>
    <cellStyle name="Comma 63 5 2" xfId="1294" xr:uid="{00000000-0005-0000-0000-00003C050000}"/>
    <cellStyle name="Comma 63 6" xfId="1295" xr:uid="{00000000-0005-0000-0000-00003D050000}"/>
    <cellStyle name="Comma 64" xfId="1245" xr:uid="{00000000-0005-0000-0000-00000B050000}"/>
    <cellStyle name="Comma 64 2" xfId="1248" xr:uid="{00000000-0005-0000-0000-00000E050000}"/>
    <cellStyle name="Comma 64 2 2" xfId="1250" xr:uid="{00000000-0005-0000-0000-000010050000}"/>
    <cellStyle name="Comma 64 3" xfId="1252" xr:uid="{00000000-0005-0000-0000-000012050000}"/>
    <cellStyle name="Comma 65" xfId="34" xr:uid="{00000000-0005-0000-0000-000034000000}"/>
    <cellStyle name="Comma 65 2" xfId="1296" xr:uid="{00000000-0005-0000-0000-00003E050000}"/>
    <cellStyle name="Comma 65 2 2" xfId="1298" xr:uid="{00000000-0005-0000-0000-000040050000}"/>
    <cellStyle name="Comma 65 3" xfId="1300" xr:uid="{00000000-0005-0000-0000-000042050000}"/>
    <cellStyle name="Comma 66" xfId="924" xr:uid="{00000000-0005-0000-0000-0000CA030000}"/>
    <cellStyle name="Comma 66 2" xfId="252" xr:uid="{00000000-0005-0000-0000-00002A010000}"/>
    <cellStyle name="Comma 66 2 2" xfId="258" xr:uid="{00000000-0005-0000-0000-000030010000}"/>
    <cellStyle name="Comma 66 3" xfId="265" xr:uid="{00000000-0005-0000-0000-000037010000}"/>
    <cellStyle name="Comma 67" xfId="928" xr:uid="{00000000-0005-0000-0000-0000CE030000}"/>
    <cellStyle name="Comma 67 2" xfId="297" xr:uid="{00000000-0005-0000-0000-000057010000}"/>
    <cellStyle name="Comma 67 2 2" xfId="300" xr:uid="{00000000-0005-0000-0000-00005A010000}"/>
    <cellStyle name="Comma 67 3" xfId="309" xr:uid="{00000000-0005-0000-0000-000063010000}"/>
    <cellStyle name="Comma 67 3 2" xfId="315" xr:uid="{00000000-0005-0000-0000-000069010000}"/>
    <cellStyle name="Comma 67 3 2 2" xfId="1302" xr:uid="{00000000-0005-0000-0000-000044050000}"/>
    <cellStyle name="Comma 67 3 3" xfId="687" xr:uid="{00000000-0005-0000-0000-0000DD020000}"/>
    <cellStyle name="Comma 67 3 3 2" xfId="1304" xr:uid="{00000000-0005-0000-0000-000046050000}"/>
    <cellStyle name="Comma 67 3 4" xfId="1305" xr:uid="{00000000-0005-0000-0000-000047050000}"/>
    <cellStyle name="Comma 67 3 4 2" xfId="1306" xr:uid="{00000000-0005-0000-0000-000048050000}"/>
    <cellStyle name="Comma 67 3 5" xfId="1307" xr:uid="{00000000-0005-0000-0000-000049050000}"/>
    <cellStyle name="Comma 67 4" xfId="325" xr:uid="{00000000-0005-0000-0000-000073010000}"/>
    <cellStyle name="Comma 67 4 2" xfId="331" xr:uid="{00000000-0005-0000-0000-000079010000}"/>
    <cellStyle name="Comma 67 5" xfId="337" xr:uid="{00000000-0005-0000-0000-00007F010000}"/>
    <cellStyle name="Comma 68" xfId="480" xr:uid="{00000000-0005-0000-0000-00000E020000}"/>
    <cellStyle name="Comma 68 2" xfId="933" xr:uid="{00000000-0005-0000-0000-0000D3030000}"/>
    <cellStyle name="Comma 68 2 2" xfId="773" xr:uid="{00000000-0005-0000-0000-000033030000}"/>
    <cellStyle name="Comma 68 3" xfId="1308" xr:uid="{00000000-0005-0000-0000-00004A050000}"/>
    <cellStyle name="Comma 68 3 2" xfId="583" xr:uid="{00000000-0005-0000-0000-000075020000}"/>
    <cellStyle name="Comma 68 3 2 2" xfId="85" xr:uid="{00000000-0005-0000-0000-00007C000000}"/>
    <cellStyle name="Comma 68 3 3" xfId="587" xr:uid="{00000000-0005-0000-0000-000079020000}"/>
    <cellStyle name="Comma 68 3 3 2" xfId="590" xr:uid="{00000000-0005-0000-0000-00007C020000}"/>
    <cellStyle name="Comma 68 3 4" xfId="593" xr:uid="{00000000-0005-0000-0000-00007F020000}"/>
    <cellStyle name="Comma 68 3 4 2" xfId="778" xr:uid="{00000000-0005-0000-0000-000038030000}"/>
    <cellStyle name="Comma 68 3 5" xfId="172" xr:uid="{00000000-0005-0000-0000-0000DA000000}"/>
    <cellStyle name="Comma 68 4" xfId="542" xr:uid="{00000000-0005-0000-0000-00004C020000}"/>
    <cellStyle name="Comma 68 4 2" xfId="786" xr:uid="{00000000-0005-0000-0000-000040030000}"/>
    <cellStyle name="Comma 68 5" xfId="1310" xr:uid="{00000000-0005-0000-0000-00004C050000}"/>
    <cellStyle name="Comma 69" xfId="936" xr:uid="{00000000-0005-0000-0000-0000D6030000}"/>
    <cellStyle name="Comma 69 2" xfId="1311" xr:uid="{00000000-0005-0000-0000-00004D050000}"/>
    <cellStyle name="Comma 69 2 2" xfId="1313" xr:uid="{00000000-0005-0000-0000-00004F050000}"/>
    <cellStyle name="Comma 69 2 2 2" xfId="1315" xr:uid="{00000000-0005-0000-0000-000051050000}"/>
    <cellStyle name="Comma 69 2 3" xfId="578" xr:uid="{00000000-0005-0000-0000-000070020000}"/>
    <cellStyle name="Comma 69 2 3 2" xfId="1316" xr:uid="{00000000-0005-0000-0000-000052050000}"/>
    <cellStyle name="Comma 69 2 4" xfId="1317" xr:uid="{00000000-0005-0000-0000-000053050000}"/>
    <cellStyle name="Comma 69 2 4 2" xfId="1318" xr:uid="{00000000-0005-0000-0000-000054050000}"/>
    <cellStyle name="Comma 69 2 5" xfId="1319" xr:uid="{00000000-0005-0000-0000-000055050000}"/>
    <cellStyle name="Comma 69 3" xfId="1320" xr:uid="{00000000-0005-0000-0000-000056050000}"/>
    <cellStyle name="Comma 69 3 2" xfId="1322" xr:uid="{00000000-0005-0000-0000-000058050000}"/>
    <cellStyle name="Comma 69 4" xfId="1324" xr:uid="{00000000-0005-0000-0000-00005A050000}"/>
    <cellStyle name="Comma 7" xfId="500" xr:uid="{00000000-0005-0000-0000-000022020000}"/>
    <cellStyle name="Comma 7 2" xfId="1326" xr:uid="{00000000-0005-0000-0000-00005C050000}"/>
    <cellStyle name="Comma 7 2 2" xfId="1327" xr:uid="{00000000-0005-0000-0000-00005D050000}"/>
    <cellStyle name="Comma 7 2 2 2" xfId="1328" xr:uid="{00000000-0005-0000-0000-00005E050000}"/>
    <cellStyle name="Comma 7 2 3" xfId="1329" xr:uid="{00000000-0005-0000-0000-00005F050000}"/>
    <cellStyle name="Comma 7 2 3 2" xfId="1330" xr:uid="{00000000-0005-0000-0000-000060050000}"/>
    <cellStyle name="Comma 7 2 4" xfId="1331" xr:uid="{00000000-0005-0000-0000-000061050000}"/>
    <cellStyle name="Comma 7 3" xfId="1332" xr:uid="{00000000-0005-0000-0000-000062050000}"/>
    <cellStyle name="Comma 7 3 2" xfId="1333" xr:uid="{00000000-0005-0000-0000-000063050000}"/>
    <cellStyle name="Comma 7 3 2 2" xfId="1335" xr:uid="{00000000-0005-0000-0000-000065050000}"/>
    <cellStyle name="Comma 7 3 2 2 2" xfId="1336" xr:uid="{00000000-0005-0000-0000-000066050000}"/>
    <cellStyle name="Comma 7 3 2 3" xfId="1338" xr:uid="{00000000-0005-0000-0000-000068050000}"/>
    <cellStyle name="Comma 7 3 2 3 2" xfId="1339" xr:uid="{00000000-0005-0000-0000-000069050000}"/>
    <cellStyle name="Comma 7 3 2 4" xfId="1340" xr:uid="{00000000-0005-0000-0000-00006A050000}"/>
    <cellStyle name="Comma 7 3 2 4 2" xfId="1341" xr:uid="{00000000-0005-0000-0000-00006B050000}"/>
    <cellStyle name="Comma 7 3 2 5" xfId="1342" xr:uid="{00000000-0005-0000-0000-00006C050000}"/>
    <cellStyle name="Comma 7 3 3" xfId="1343" xr:uid="{00000000-0005-0000-0000-00006D050000}"/>
    <cellStyle name="Comma 7 3 3 2" xfId="1344" xr:uid="{00000000-0005-0000-0000-00006E050000}"/>
    <cellStyle name="Comma 7 3 4" xfId="1345" xr:uid="{00000000-0005-0000-0000-00006F050000}"/>
    <cellStyle name="Comma 7 4" xfId="1346" xr:uid="{00000000-0005-0000-0000-000070050000}"/>
    <cellStyle name="Comma 7 4 2" xfId="1347" xr:uid="{00000000-0005-0000-0000-000071050000}"/>
    <cellStyle name="Comma 7 5" xfId="343" xr:uid="{00000000-0005-0000-0000-000085010000}"/>
    <cellStyle name="Comma 70" xfId="35" xr:uid="{00000000-0005-0000-0000-000035000000}"/>
    <cellStyle name="Comma 70 2" xfId="1297" xr:uid="{00000000-0005-0000-0000-00003F050000}"/>
    <cellStyle name="Comma 70 2 2" xfId="1299" xr:uid="{00000000-0005-0000-0000-000041050000}"/>
    <cellStyle name="Comma 70 2 2 2" xfId="862" xr:uid="{00000000-0005-0000-0000-00008C030000}"/>
    <cellStyle name="Comma 70 2 3" xfId="708" xr:uid="{00000000-0005-0000-0000-0000F2020000}"/>
    <cellStyle name="Comma 70 2 3 2" xfId="1246" xr:uid="{00000000-0005-0000-0000-00000C050000}"/>
    <cellStyle name="Comma 70 2 4" xfId="1348" xr:uid="{00000000-0005-0000-0000-000072050000}"/>
    <cellStyle name="Comma 70 2 4 2" xfId="1349" xr:uid="{00000000-0005-0000-0000-000073050000}"/>
    <cellStyle name="Comma 70 2 5" xfId="1350" xr:uid="{00000000-0005-0000-0000-000074050000}"/>
    <cellStyle name="Comma 70 3" xfId="1301" xr:uid="{00000000-0005-0000-0000-000043050000}"/>
    <cellStyle name="Comma 70 3 2" xfId="1351" xr:uid="{00000000-0005-0000-0000-000075050000}"/>
    <cellStyle name="Comma 70 4" xfId="526" xr:uid="{00000000-0005-0000-0000-00003C020000}"/>
    <cellStyle name="Comma 71" xfId="923" xr:uid="{00000000-0005-0000-0000-0000C9030000}"/>
    <cellStyle name="Comma 71 2" xfId="253" xr:uid="{00000000-0005-0000-0000-00002B010000}"/>
    <cellStyle name="Comma 71 2 2" xfId="259" xr:uid="{00000000-0005-0000-0000-000031010000}"/>
    <cellStyle name="Comma 71 3" xfId="266" xr:uid="{00000000-0005-0000-0000-000038010000}"/>
    <cellStyle name="Comma 71 3 2" xfId="1352" xr:uid="{00000000-0005-0000-0000-000076050000}"/>
    <cellStyle name="Comma 71 4" xfId="275" xr:uid="{00000000-0005-0000-0000-000041010000}"/>
    <cellStyle name="Comma 72" xfId="927" xr:uid="{00000000-0005-0000-0000-0000CD030000}"/>
    <cellStyle name="Comma 72 2" xfId="298" xr:uid="{00000000-0005-0000-0000-000058010000}"/>
    <cellStyle name="Comma 72 2 2" xfId="301" xr:uid="{00000000-0005-0000-0000-00005B010000}"/>
    <cellStyle name="Comma 72 3" xfId="310" xr:uid="{00000000-0005-0000-0000-000064010000}"/>
    <cellStyle name="Comma 72 3 2" xfId="316" xr:uid="{00000000-0005-0000-0000-00006A010000}"/>
    <cellStyle name="Comma 72 4" xfId="326" xr:uid="{00000000-0005-0000-0000-000074010000}"/>
    <cellStyle name="Comma 73" xfId="479" xr:uid="{00000000-0005-0000-0000-00000D020000}"/>
    <cellStyle name="Comma 73 2" xfId="932" xr:uid="{00000000-0005-0000-0000-0000D2030000}"/>
    <cellStyle name="Comma 73 2 2" xfId="772" xr:uid="{00000000-0005-0000-0000-000032030000}"/>
    <cellStyle name="Comma 73 3" xfId="1309" xr:uid="{00000000-0005-0000-0000-00004B050000}"/>
    <cellStyle name="Comma 73 3 2" xfId="582" xr:uid="{00000000-0005-0000-0000-000074020000}"/>
    <cellStyle name="Comma 73 4" xfId="541" xr:uid="{00000000-0005-0000-0000-00004B020000}"/>
    <cellStyle name="Comma 74" xfId="935" xr:uid="{00000000-0005-0000-0000-0000D5030000}"/>
    <cellStyle name="Comma 74 2" xfId="1312" xr:uid="{00000000-0005-0000-0000-00004E050000}"/>
    <cellStyle name="Comma 74 2 2" xfId="1314" xr:uid="{00000000-0005-0000-0000-000050050000}"/>
    <cellStyle name="Comma 74 3" xfId="1321" xr:uid="{00000000-0005-0000-0000-000057050000}"/>
    <cellStyle name="Comma 74 3 2" xfId="1323" xr:uid="{00000000-0005-0000-0000-000059050000}"/>
    <cellStyle name="Comma 74 4" xfId="1325" xr:uid="{00000000-0005-0000-0000-00005B050000}"/>
    <cellStyle name="Comma 75" xfId="1353" xr:uid="{00000000-0005-0000-0000-000077050000}"/>
    <cellStyle name="Comma 75 2" xfId="47" xr:uid="{00000000-0005-0000-0000-000046000000}"/>
    <cellStyle name="Comma 75 2 2" xfId="1355" xr:uid="{00000000-0005-0000-0000-000079050000}"/>
    <cellStyle name="Comma 75 3" xfId="1357" xr:uid="{00000000-0005-0000-0000-00007B050000}"/>
    <cellStyle name="Comma 76" xfId="1359" xr:uid="{00000000-0005-0000-0000-00007D050000}"/>
    <cellStyle name="Comma 76 2" xfId="1361" xr:uid="{00000000-0005-0000-0000-00007F050000}"/>
    <cellStyle name="Comma 76 2 2" xfId="485" xr:uid="{00000000-0005-0000-0000-000013020000}"/>
    <cellStyle name="Comma 76 3" xfId="1363" xr:uid="{00000000-0005-0000-0000-000081050000}"/>
    <cellStyle name="Comma 76 3 2" xfId="530" xr:uid="{00000000-0005-0000-0000-000040020000}"/>
    <cellStyle name="Comma 76 3 2 2" xfId="277" xr:uid="{00000000-0005-0000-0000-000043010000}"/>
    <cellStyle name="Comma 76 3 3" xfId="537" xr:uid="{00000000-0005-0000-0000-000047020000}"/>
    <cellStyle name="Comma 76 3 3 2" xfId="1365" xr:uid="{00000000-0005-0000-0000-000083050000}"/>
    <cellStyle name="Comma 76 3 4" xfId="990" xr:uid="{00000000-0005-0000-0000-00000C040000}"/>
    <cellStyle name="Comma 76 3 4 2" xfId="992" xr:uid="{00000000-0005-0000-0000-00000E040000}"/>
    <cellStyle name="Comma 76 3 5" xfId="544" xr:uid="{00000000-0005-0000-0000-00004E020000}"/>
    <cellStyle name="Comma 76 4" xfId="1367" xr:uid="{00000000-0005-0000-0000-000085050000}"/>
    <cellStyle name="Comma 76 4 2" xfId="565" xr:uid="{00000000-0005-0000-0000-000063020000}"/>
    <cellStyle name="Comma 76 5" xfId="1369" xr:uid="{00000000-0005-0000-0000-000087050000}"/>
    <cellStyle name="Comma 77" xfId="350" xr:uid="{00000000-0005-0000-0000-00008C010000}"/>
    <cellStyle name="Comma 77 2" xfId="354" xr:uid="{00000000-0005-0000-0000-000090010000}"/>
    <cellStyle name="Comma 77 2 2" xfId="358" xr:uid="{00000000-0005-0000-0000-000094010000}"/>
    <cellStyle name="Comma 77 3" xfId="361" xr:uid="{00000000-0005-0000-0000-000097010000}"/>
    <cellStyle name="Comma 77 3 2" xfId="364" xr:uid="{00000000-0005-0000-0000-00009A010000}"/>
    <cellStyle name="Comma 77 3 2 2" xfId="1371" xr:uid="{00000000-0005-0000-0000-000089050000}"/>
    <cellStyle name="Comma 77 3 3" xfId="1373" xr:uid="{00000000-0005-0000-0000-00008B050000}"/>
    <cellStyle name="Comma 77 3 3 2" xfId="1375" xr:uid="{00000000-0005-0000-0000-00008D050000}"/>
    <cellStyle name="Comma 77 3 4" xfId="1377" xr:uid="{00000000-0005-0000-0000-00008F050000}"/>
    <cellStyle name="Comma 77 3 4 2" xfId="1379" xr:uid="{00000000-0005-0000-0000-000091050000}"/>
    <cellStyle name="Comma 77 3 5" xfId="58" xr:uid="{00000000-0005-0000-0000-000055000000}"/>
    <cellStyle name="Comma 77 4" xfId="367" xr:uid="{00000000-0005-0000-0000-00009D010000}"/>
    <cellStyle name="Comma 77 4 2" xfId="347" xr:uid="{00000000-0005-0000-0000-000089010000}"/>
    <cellStyle name="Comma 77 5" xfId="1381" xr:uid="{00000000-0005-0000-0000-000093050000}"/>
    <cellStyle name="Comma 78" xfId="133" xr:uid="{00000000-0005-0000-0000-0000B3000000}"/>
    <cellStyle name="Comma 78 2" xfId="175" xr:uid="{00000000-0005-0000-0000-0000DD000000}"/>
    <cellStyle name="Comma 78 2 2" xfId="370" xr:uid="{00000000-0005-0000-0000-0000A0010000}"/>
    <cellStyle name="Comma 78 2 2 2" xfId="373" xr:uid="{00000000-0005-0000-0000-0000A3010000}"/>
    <cellStyle name="Comma 78 2 3" xfId="150" xr:uid="{00000000-0005-0000-0000-0000C4000000}"/>
    <cellStyle name="Comma 78 3" xfId="375" xr:uid="{00000000-0005-0000-0000-0000A5010000}"/>
    <cellStyle name="Comma 78 3 2" xfId="41" xr:uid="{00000000-0005-0000-0000-00003E000000}"/>
    <cellStyle name="Comma 78 4" xfId="379" xr:uid="{00000000-0005-0000-0000-0000A9010000}"/>
    <cellStyle name="Comma 79" xfId="382" xr:uid="{00000000-0005-0000-0000-0000AC010000}"/>
    <cellStyle name="Comma 79 2" xfId="387" xr:uid="{00000000-0005-0000-0000-0000B1010000}"/>
    <cellStyle name="Comma 79 2 2" xfId="1383" xr:uid="{00000000-0005-0000-0000-000095050000}"/>
    <cellStyle name="Comma 79 2 2 2" xfId="1385" xr:uid="{00000000-0005-0000-0000-000097050000}"/>
    <cellStyle name="Comma 79 2 3" xfId="817" xr:uid="{00000000-0005-0000-0000-00005F030000}"/>
    <cellStyle name="Comma 79 3" xfId="1386" xr:uid="{00000000-0005-0000-0000-000098050000}"/>
    <cellStyle name="Comma 79 3 2" xfId="1388" xr:uid="{00000000-0005-0000-0000-00009A050000}"/>
    <cellStyle name="Comma 79 4" xfId="1274" xr:uid="{00000000-0005-0000-0000-000028050000}"/>
    <cellStyle name="Comma 8" xfId="1389" xr:uid="{00000000-0005-0000-0000-00009B050000}"/>
    <cellStyle name="Comma 8 2" xfId="1391" xr:uid="{00000000-0005-0000-0000-00009D050000}"/>
    <cellStyle name="Comma 8 2 2" xfId="1393" xr:uid="{00000000-0005-0000-0000-00009F050000}"/>
    <cellStyle name="Comma 8 3" xfId="1394" xr:uid="{00000000-0005-0000-0000-0000A0050000}"/>
    <cellStyle name="Comma 8 3 2" xfId="1395" xr:uid="{00000000-0005-0000-0000-0000A1050000}"/>
    <cellStyle name="Comma 8 4" xfId="1396" xr:uid="{00000000-0005-0000-0000-0000A2050000}"/>
    <cellStyle name="Comma 80" xfId="1354" xr:uid="{00000000-0005-0000-0000-000078050000}"/>
    <cellStyle name="Comma 80 2" xfId="48" xr:uid="{00000000-0005-0000-0000-000047000000}"/>
    <cellStyle name="Comma 80 2 2" xfId="1356" xr:uid="{00000000-0005-0000-0000-00007A050000}"/>
    <cellStyle name="Comma 80 2 2 2" xfId="1397" xr:uid="{00000000-0005-0000-0000-0000A3050000}"/>
    <cellStyle name="Comma 80 2 3" xfId="783" xr:uid="{00000000-0005-0000-0000-00003D030000}"/>
    <cellStyle name="Comma 80 3" xfId="1358" xr:uid="{00000000-0005-0000-0000-00007C050000}"/>
    <cellStyle name="Comma 80 3 2" xfId="1398" xr:uid="{00000000-0005-0000-0000-0000A4050000}"/>
    <cellStyle name="Comma 80 4" xfId="1401" xr:uid="{00000000-0005-0000-0000-0000A7050000}"/>
    <cellStyle name="Comma 80 4 2" xfId="1402" xr:uid="{00000000-0005-0000-0000-0000A8050000}"/>
    <cellStyle name="Comma 80 5" xfId="1403" xr:uid="{00000000-0005-0000-0000-0000A9050000}"/>
    <cellStyle name="Comma 81" xfId="1360" xr:uid="{00000000-0005-0000-0000-00007E050000}"/>
    <cellStyle name="Comma 81 2" xfId="1362" xr:uid="{00000000-0005-0000-0000-000080050000}"/>
    <cellStyle name="Comma 81 2 2" xfId="484" xr:uid="{00000000-0005-0000-0000-000012020000}"/>
    <cellStyle name="Comma 81 2 2 2" xfId="488" xr:uid="{00000000-0005-0000-0000-000016020000}"/>
    <cellStyle name="Comma 81 2 3" xfId="510" xr:uid="{00000000-0005-0000-0000-00002C020000}"/>
    <cellStyle name="Comma 81 3" xfId="1364" xr:uid="{00000000-0005-0000-0000-000082050000}"/>
    <cellStyle name="Comma 81 3 2" xfId="529" xr:uid="{00000000-0005-0000-0000-00003F020000}"/>
    <cellStyle name="Comma 81 4" xfId="1368" xr:uid="{00000000-0005-0000-0000-000086050000}"/>
    <cellStyle name="Comma 81 4 2" xfId="564" xr:uid="{00000000-0005-0000-0000-000062020000}"/>
    <cellStyle name="Comma 81 5" xfId="1370" xr:uid="{00000000-0005-0000-0000-000088050000}"/>
    <cellStyle name="Comma 82" xfId="351" xr:uid="{00000000-0005-0000-0000-00008D010000}"/>
    <cellStyle name="Comma 82 2" xfId="355" xr:uid="{00000000-0005-0000-0000-000091010000}"/>
    <cellStyle name="Comma 82 2 2" xfId="359" xr:uid="{00000000-0005-0000-0000-000095010000}"/>
    <cellStyle name="Comma 82 3" xfId="362" xr:uid="{00000000-0005-0000-0000-000098010000}"/>
    <cellStyle name="Comma 82 3 2" xfId="365" xr:uid="{00000000-0005-0000-0000-00009B010000}"/>
    <cellStyle name="Comma 82 3 2 2" xfId="1372" xr:uid="{00000000-0005-0000-0000-00008A050000}"/>
    <cellStyle name="Comma 82 3 3" xfId="1374" xr:uid="{00000000-0005-0000-0000-00008C050000}"/>
    <cellStyle name="Comma 82 3 3 2" xfId="1376" xr:uid="{00000000-0005-0000-0000-00008E050000}"/>
    <cellStyle name="Comma 82 3 4" xfId="1378" xr:uid="{00000000-0005-0000-0000-000090050000}"/>
    <cellStyle name="Comma 82 3 4 2" xfId="1380" xr:uid="{00000000-0005-0000-0000-000092050000}"/>
    <cellStyle name="Comma 82 3 5" xfId="59" xr:uid="{00000000-0005-0000-0000-000056000000}"/>
    <cellStyle name="Comma 82 4" xfId="368" xr:uid="{00000000-0005-0000-0000-00009E010000}"/>
    <cellStyle name="Comma 82 4 2" xfId="348" xr:uid="{00000000-0005-0000-0000-00008A010000}"/>
    <cellStyle name="Comma 82 5" xfId="1382" xr:uid="{00000000-0005-0000-0000-000094050000}"/>
    <cellStyle name="Comma 82 5 2" xfId="1404" xr:uid="{00000000-0005-0000-0000-0000AA050000}"/>
    <cellStyle name="Comma 82 6" xfId="1406" xr:uid="{00000000-0005-0000-0000-0000AC050000}"/>
    <cellStyle name="Comma 82 6 2" xfId="1407" xr:uid="{00000000-0005-0000-0000-0000AD050000}"/>
    <cellStyle name="Comma 82 7" xfId="1408" xr:uid="{00000000-0005-0000-0000-0000AE050000}"/>
    <cellStyle name="Comma 83" xfId="134" xr:uid="{00000000-0005-0000-0000-0000B4000000}"/>
    <cellStyle name="Comma 83 2" xfId="176" xr:uid="{00000000-0005-0000-0000-0000DE000000}"/>
    <cellStyle name="Comma 83 2 2" xfId="371" xr:uid="{00000000-0005-0000-0000-0000A1010000}"/>
    <cellStyle name="Comma 83 3" xfId="376" xr:uid="{00000000-0005-0000-0000-0000A6010000}"/>
    <cellStyle name="Comma 83 3 2" xfId="42" xr:uid="{00000000-0005-0000-0000-00003F000000}"/>
    <cellStyle name="Comma 83 4" xfId="380" xr:uid="{00000000-0005-0000-0000-0000AA010000}"/>
    <cellStyle name="Comma 84" xfId="383" xr:uid="{00000000-0005-0000-0000-0000AD010000}"/>
    <cellStyle name="Comma 84 2" xfId="388" xr:uid="{00000000-0005-0000-0000-0000B2010000}"/>
    <cellStyle name="Comma 84 2 2" xfId="1384" xr:uid="{00000000-0005-0000-0000-000096050000}"/>
    <cellStyle name="Comma 84 3" xfId="1387" xr:uid="{00000000-0005-0000-0000-000099050000}"/>
    <cellStyle name="Comma 85" xfId="390" xr:uid="{00000000-0005-0000-0000-0000B4010000}"/>
    <cellStyle name="Comma 85 2" xfId="393" xr:uid="{00000000-0005-0000-0000-0000B7010000}"/>
    <cellStyle name="Comma 85 2 2" xfId="1236" xr:uid="{00000000-0005-0000-0000-000002050000}"/>
    <cellStyle name="Comma 85 3" xfId="1409" xr:uid="{00000000-0005-0000-0000-0000AF050000}"/>
    <cellStyle name="Comma 85 3 2" xfId="1411" xr:uid="{00000000-0005-0000-0000-0000B1050000}"/>
    <cellStyle name="Comma 85 4" xfId="1278" xr:uid="{00000000-0005-0000-0000-00002C050000}"/>
    <cellStyle name="Comma 86" xfId="397" xr:uid="{00000000-0005-0000-0000-0000BB010000}"/>
    <cellStyle name="Comma 86 2" xfId="1413" xr:uid="{00000000-0005-0000-0000-0000B3050000}"/>
    <cellStyle name="Comma 86 2 2" xfId="1415" xr:uid="{00000000-0005-0000-0000-0000B5050000}"/>
    <cellStyle name="Comma 86 3" xfId="1417" xr:uid="{00000000-0005-0000-0000-0000B7050000}"/>
    <cellStyle name="Comma 86 3 2" xfId="1420" xr:uid="{00000000-0005-0000-0000-0000BA050000}"/>
    <cellStyle name="Comma 86 4" xfId="1423" xr:uid="{00000000-0005-0000-0000-0000BD050000}"/>
    <cellStyle name="Comma 87" xfId="1425" xr:uid="{00000000-0005-0000-0000-0000BF050000}"/>
    <cellStyle name="Comma 87 2" xfId="1427" xr:uid="{00000000-0005-0000-0000-0000C1050000}"/>
    <cellStyle name="Comma 87 2 2" xfId="1429" xr:uid="{00000000-0005-0000-0000-0000C3050000}"/>
    <cellStyle name="Comma 87 3" xfId="1431" xr:uid="{00000000-0005-0000-0000-0000C5050000}"/>
    <cellStyle name="Comma 87 3 2" xfId="1434" xr:uid="{00000000-0005-0000-0000-0000C8050000}"/>
    <cellStyle name="Comma 87 4" xfId="1436" xr:uid="{00000000-0005-0000-0000-0000CA050000}"/>
    <cellStyle name="Comma 88" xfId="1438" xr:uid="{00000000-0005-0000-0000-0000CC050000}"/>
    <cellStyle name="Comma 88 2" xfId="1440" xr:uid="{00000000-0005-0000-0000-0000CE050000}"/>
    <cellStyle name="Comma 88 2 2" xfId="1442" xr:uid="{00000000-0005-0000-0000-0000D0050000}"/>
    <cellStyle name="Comma 88 3" xfId="1444" xr:uid="{00000000-0005-0000-0000-0000D2050000}"/>
    <cellStyle name="Comma 88 3 2" xfId="1447" xr:uid="{00000000-0005-0000-0000-0000D5050000}"/>
    <cellStyle name="Comma 88 4" xfId="1448" xr:uid="{00000000-0005-0000-0000-0000D6050000}"/>
    <cellStyle name="Comma 89" xfId="1449" xr:uid="{00000000-0005-0000-0000-0000D7050000}"/>
    <cellStyle name="Comma 89 2" xfId="1451" xr:uid="{00000000-0005-0000-0000-0000D9050000}"/>
    <cellStyle name="Comma 89 2 2" xfId="1453" xr:uid="{00000000-0005-0000-0000-0000DB050000}"/>
    <cellStyle name="Comma 89 3" xfId="1455" xr:uid="{00000000-0005-0000-0000-0000DD050000}"/>
    <cellStyle name="Comma 89 3 2" xfId="1458" xr:uid="{00000000-0005-0000-0000-0000E0050000}"/>
    <cellStyle name="Comma 89 4" xfId="1459" xr:uid="{00000000-0005-0000-0000-0000E1050000}"/>
    <cellStyle name="Comma 89 4 2" xfId="1460" xr:uid="{00000000-0005-0000-0000-0000E2050000}"/>
    <cellStyle name="Comma 89 5" xfId="1461" xr:uid="{00000000-0005-0000-0000-0000E3050000}"/>
    <cellStyle name="Comma 89 5 2" xfId="1462" xr:uid="{00000000-0005-0000-0000-0000E4050000}"/>
    <cellStyle name="Comma 89 6" xfId="1463" xr:uid="{00000000-0005-0000-0000-0000E5050000}"/>
    <cellStyle name="Comma 9" xfId="122" xr:uid="{00000000-0005-0000-0000-0000A8000000}"/>
    <cellStyle name="Comma 9 2" xfId="126" xr:uid="{00000000-0005-0000-0000-0000AC000000}"/>
    <cellStyle name="Comma 9 2 2" xfId="110" xr:uid="{00000000-0005-0000-0000-00009C000000}"/>
    <cellStyle name="Comma 9 2 2 2" xfId="1464" xr:uid="{00000000-0005-0000-0000-0000E6050000}"/>
    <cellStyle name="Comma 9 2 3" xfId="1465" xr:uid="{00000000-0005-0000-0000-0000E7050000}"/>
    <cellStyle name="Comma 9 3" xfId="128" xr:uid="{00000000-0005-0000-0000-0000AE000000}"/>
    <cellStyle name="Comma 90" xfId="391" xr:uid="{00000000-0005-0000-0000-0000B5010000}"/>
    <cellStyle name="Comma 90 2" xfId="394" xr:uid="{00000000-0005-0000-0000-0000B8010000}"/>
    <cellStyle name="Comma 90 2 2" xfId="1237" xr:uid="{00000000-0005-0000-0000-000003050000}"/>
    <cellStyle name="Comma 90 3" xfId="1410" xr:uid="{00000000-0005-0000-0000-0000B0050000}"/>
    <cellStyle name="Comma 90 3 2" xfId="1412" xr:uid="{00000000-0005-0000-0000-0000B2050000}"/>
    <cellStyle name="Comma 90 4" xfId="1279" xr:uid="{00000000-0005-0000-0000-00002D050000}"/>
    <cellStyle name="Comma 90 4 2" xfId="1466" xr:uid="{00000000-0005-0000-0000-0000E8050000}"/>
    <cellStyle name="Comma 90 5" xfId="43" xr:uid="{00000000-0005-0000-0000-000041000000}"/>
    <cellStyle name="Comma 90 5 2" xfId="1467" xr:uid="{00000000-0005-0000-0000-0000E9050000}"/>
    <cellStyle name="Comma 90 6" xfId="70" xr:uid="{00000000-0005-0000-0000-000066000000}"/>
    <cellStyle name="Comma 90 6 2" xfId="1468" xr:uid="{00000000-0005-0000-0000-0000EA050000}"/>
    <cellStyle name="Comma 90 7" xfId="76" xr:uid="{00000000-0005-0000-0000-000070000000}"/>
    <cellStyle name="Comma 91" xfId="398" xr:uid="{00000000-0005-0000-0000-0000BC010000}"/>
    <cellStyle name="Comma 91 2" xfId="1414" xr:uid="{00000000-0005-0000-0000-0000B4050000}"/>
    <cellStyle name="Comma 91 2 2" xfId="1416" xr:uid="{00000000-0005-0000-0000-0000B6050000}"/>
    <cellStyle name="Comma 91 3" xfId="1418" xr:uid="{00000000-0005-0000-0000-0000B8050000}"/>
    <cellStyle name="Comma 91 3 2" xfId="1421" xr:uid="{00000000-0005-0000-0000-0000BB050000}"/>
    <cellStyle name="Comma 91 4" xfId="1424" xr:uid="{00000000-0005-0000-0000-0000BE050000}"/>
    <cellStyle name="Comma 92" xfId="1426" xr:uid="{00000000-0005-0000-0000-0000C0050000}"/>
    <cellStyle name="Comma 92 2" xfId="1428" xr:uid="{00000000-0005-0000-0000-0000C2050000}"/>
    <cellStyle name="Comma 92 2 2" xfId="1430" xr:uid="{00000000-0005-0000-0000-0000C4050000}"/>
    <cellStyle name="Comma 92 3" xfId="1432" xr:uid="{00000000-0005-0000-0000-0000C6050000}"/>
    <cellStyle name="Comma 92 3 2" xfId="1435" xr:uid="{00000000-0005-0000-0000-0000C9050000}"/>
    <cellStyle name="Comma 92 4" xfId="1437" xr:uid="{00000000-0005-0000-0000-0000CB050000}"/>
    <cellStyle name="Comma 93" xfId="1439" xr:uid="{00000000-0005-0000-0000-0000CD050000}"/>
    <cellStyle name="Comma 93 2" xfId="1441" xr:uid="{00000000-0005-0000-0000-0000CF050000}"/>
    <cellStyle name="Comma 93 2 2" xfId="1443" xr:uid="{00000000-0005-0000-0000-0000D1050000}"/>
    <cellStyle name="Comma 93 3" xfId="1445" xr:uid="{00000000-0005-0000-0000-0000D3050000}"/>
    <cellStyle name="Comma 94" xfId="1450" xr:uid="{00000000-0005-0000-0000-0000D8050000}"/>
    <cellStyle name="Comma 94 2" xfId="1452" xr:uid="{00000000-0005-0000-0000-0000DA050000}"/>
    <cellStyle name="Comma 94 2 2" xfId="1454" xr:uid="{00000000-0005-0000-0000-0000DC050000}"/>
    <cellStyle name="Comma 94 3" xfId="1456" xr:uid="{00000000-0005-0000-0000-0000DE050000}"/>
    <cellStyle name="Comma 95" xfId="32" xr:uid="{00000000-0005-0000-0000-00002E000000}"/>
    <cellStyle name="Comma 95 2" xfId="1469" xr:uid="{00000000-0005-0000-0000-0000EB050000}"/>
    <cellStyle name="Comma 95 2 2" xfId="1470" xr:uid="{00000000-0005-0000-0000-0000EC050000}"/>
    <cellStyle name="Comma 95 3" xfId="1471" xr:uid="{00000000-0005-0000-0000-0000ED050000}"/>
    <cellStyle name="Comma 95 3 2" xfId="1472" xr:uid="{00000000-0005-0000-0000-0000EE050000}"/>
    <cellStyle name="Comma 95 4" xfId="1473" xr:uid="{00000000-0005-0000-0000-0000EF050000}"/>
    <cellStyle name="Comma 96" xfId="1474" xr:uid="{00000000-0005-0000-0000-0000F0050000}"/>
    <cellStyle name="Comma 96 2" xfId="1475" xr:uid="{00000000-0005-0000-0000-0000F1050000}"/>
    <cellStyle name="Comma 96 2 2" xfId="294" xr:uid="{00000000-0005-0000-0000-000054010000}"/>
    <cellStyle name="Comma 96 3" xfId="1476" xr:uid="{00000000-0005-0000-0000-0000F2050000}"/>
    <cellStyle name="Comma 96 3 2" xfId="1477" xr:uid="{00000000-0005-0000-0000-0000F3050000}"/>
    <cellStyle name="Comma 96 4" xfId="1478" xr:uid="{00000000-0005-0000-0000-0000F4050000}"/>
    <cellStyle name="Comma 96 4 2" xfId="1479" xr:uid="{00000000-0005-0000-0000-0000F5050000}"/>
    <cellStyle name="Comma 96 5" xfId="1480" xr:uid="{00000000-0005-0000-0000-0000F6050000}"/>
    <cellStyle name="Comma 96 5 2" xfId="1481" xr:uid="{00000000-0005-0000-0000-0000F7050000}"/>
    <cellStyle name="Comma 96 6" xfId="1482" xr:uid="{00000000-0005-0000-0000-0000F8050000}"/>
    <cellStyle name="Comma 96 6 2" xfId="145" xr:uid="{00000000-0005-0000-0000-0000BF000000}"/>
    <cellStyle name="Comma 96 7" xfId="1483" xr:uid="{00000000-0005-0000-0000-0000F9050000}"/>
    <cellStyle name="Comma 97" xfId="6" xr:uid="{00000000-0005-0000-0000-000008000000}"/>
    <cellStyle name="Comma 97 2" xfId="1484" xr:uid="{00000000-0005-0000-0000-0000FA050000}"/>
    <cellStyle name="Comma 97 2 2" xfId="878" xr:uid="{00000000-0005-0000-0000-00009C030000}"/>
    <cellStyle name="Comma 97 3" xfId="1485" xr:uid="{00000000-0005-0000-0000-0000FB050000}"/>
    <cellStyle name="Comma 97 3 2" xfId="494" xr:uid="{00000000-0005-0000-0000-00001C020000}"/>
    <cellStyle name="Comma 97 4" xfId="1486" xr:uid="{00000000-0005-0000-0000-0000FC050000}"/>
    <cellStyle name="Comma 98" xfId="29" xr:uid="{00000000-0005-0000-0000-000029000000}"/>
    <cellStyle name="Comma 98 2" xfId="892" xr:uid="{00000000-0005-0000-0000-0000AA030000}"/>
    <cellStyle name="Comma 98 2 2" xfId="1419" xr:uid="{00000000-0005-0000-0000-0000B9050000}"/>
    <cellStyle name="Comma 98 3" xfId="1487" xr:uid="{00000000-0005-0000-0000-0000FD050000}"/>
    <cellStyle name="Comma 98 3 2" xfId="1433" xr:uid="{00000000-0005-0000-0000-0000C7050000}"/>
    <cellStyle name="Comma 98 4" xfId="1488" xr:uid="{00000000-0005-0000-0000-0000FE050000}"/>
    <cellStyle name="Comma 98 4 2" xfId="1446" xr:uid="{00000000-0005-0000-0000-0000D4050000}"/>
    <cellStyle name="Comma 98 5" xfId="1489" xr:uid="{00000000-0005-0000-0000-0000FF050000}"/>
    <cellStyle name="Comma 98 5 2" xfId="1457" xr:uid="{00000000-0005-0000-0000-0000DF050000}"/>
    <cellStyle name="Comma 98 6" xfId="1490" xr:uid="{00000000-0005-0000-0000-000000060000}"/>
    <cellStyle name="Comma 99" xfId="25" xr:uid="{00000000-0005-0000-0000-000023000000}"/>
    <cellStyle name="Comma 99 2" xfId="907" xr:uid="{00000000-0005-0000-0000-0000B9030000}"/>
    <cellStyle name="Comma 99 2 2" xfId="1491" xr:uid="{00000000-0005-0000-0000-000001060000}"/>
    <cellStyle name="Comma 99 3" xfId="1492" xr:uid="{00000000-0005-0000-0000-000002060000}"/>
    <cellStyle name="Comma 99 3 2" xfId="1493" xr:uid="{00000000-0005-0000-0000-000003060000}"/>
    <cellStyle name="Comma 99 4" xfId="969" xr:uid="{00000000-0005-0000-0000-0000F7030000}"/>
    <cellStyle name="Comma 99 4 2" xfId="972" xr:uid="{00000000-0005-0000-0000-0000FA030000}"/>
    <cellStyle name="Comma 99 5" xfId="981" xr:uid="{00000000-0005-0000-0000-000003040000}"/>
    <cellStyle name="Comma 99 5 2" xfId="1494" xr:uid="{00000000-0005-0000-0000-000004060000}"/>
    <cellStyle name="Comma 99 6" xfId="1337" xr:uid="{00000000-0005-0000-0000-000067050000}"/>
    <cellStyle name="Currency [0] 2" xfId="1260" xr:uid="{00000000-0005-0000-0000-00001A050000}"/>
    <cellStyle name="Currency [0] 2 2" xfId="1495" xr:uid="{00000000-0005-0000-0000-000005060000}"/>
    <cellStyle name="Currency [0] 2 2 2" xfId="1496" xr:uid="{00000000-0005-0000-0000-000006060000}"/>
    <cellStyle name="Currency [0] 2 3" xfId="1497" xr:uid="{00000000-0005-0000-0000-000007060000}"/>
    <cellStyle name="Currency [0] 3" xfId="1498" xr:uid="{00000000-0005-0000-0000-000008060000}"/>
    <cellStyle name="Currency [0] 3 2" xfId="1499" xr:uid="{00000000-0005-0000-0000-000009060000}"/>
    <cellStyle name="Currency [0] 4" xfId="1500" xr:uid="{00000000-0005-0000-0000-00000A060000}"/>
    <cellStyle name="Currency [0] 4 2" xfId="1501" xr:uid="{00000000-0005-0000-0000-00000B060000}"/>
    <cellStyle name="Currency [0] 5" xfId="1422" xr:uid="{00000000-0005-0000-0000-0000BC050000}"/>
    <cellStyle name="Currency [0] 5 2" xfId="1502" xr:uid="{00000000-0005-0000-0000-00000C060000}"/>
    <cellStyle name="Currency [0] 6" xfId="1503" xr:uid="{00000000-0005-0000-0000-00000D060000}"/>
    <cellStyle name="Currency [0] 6 2" xfId="1504" xr:uid="{00000000-0005-0000-0000-00000E060000}"/>
    <cellStyle name="Currency 2" xfId="1505" xr:uid="{00000000-0005-0000-0000-00000F060000}"/>
    <cellStyle name="Currency 2 2" xfId="1506" xr:uid="{00000000-0005-0000-0000-000010060000}"/>
    <cellStyle name="Currency 2 2 2" xfId="1507" xr:uid="{00000000-0005-0000-0000-000011060000}"/>
    <cellStyle name="Currency 2 3" xfId="1508" xr:uid="{00000000-0005-0000-0000-000012060000}"/>
    <cellStyle name="Currency 2 3 2" xfId="1509" xr:uid="{00000000-0005-0000-0000-000013060000}"/>
    <cellStyle name="Currency 2 3 2 2" xfId="696" xr:uid="{00000000-0005-0000-0000-0000E6020000}"/>
    <cellStyle name="Currency 2 3 3" xfId="1255" xr:uid="{00000000-0005-0000-0000-000015050000}"/>
    <cellStyle name="Currency 2 4" xfId="1510" xr:uid="{00000000-0005-0000-0000-000014060000}"/>
    <cellStyle name="Currency 2 4 2" xfId="1512" xr:uid="{00000000-0005-0000-0000-000016060000}"/>
    <cellStyle name="Currency 2 4 2 2" xfId="1514" xr:uid="{00000000-0005-0000-0000-000018060000}"/>
    <cellStyle name="Currency 2 4 2 2 2" xfId="1515" xr:uid="{00000000-0005-0000-0000-000019060000}"/>
    <cellStyle name="Currency 2 4 2 3" xfId="1516" xr:uid="{00000000-0005-0000-0000-00001A060000}"/>
    <cellStyle name="Currency 2 4 2 3 2" xfId="1517" xr:uid="{00000000-0005-0000-0000-00001B060000}"/>
    <cellStyle name="Currency 2 4 2 4" xfId="1518" xr:uid="{00000000-0005-0000-0000-00001C060000}"/>
    <cellStyle name="Currency 2 4 2 4 2" xfId="1519" xr:uid="{00000000-0005-0000-0000-00001D060000}"/>
    <cellStyle name="Currency 2 4 2 5" xfId="1520" xr:uid="{00000000-0005-0000-0000-00001E060000}"/>
    <cellStyle name="Currency 2 4 3" xfId="1262" xr:uid="{00000000-0005-0000-0000-00001C050000}"/>
    <cellStyle name="Currency 2 5" xfId="1521" xr:uid="{00000000-0005-0000-0000-00001F060000}"/>
    <cellStyle name="Currency 2 5 2" xfId="1523" xr:uid="{00000000-0005-0000-0000-000021060000}"/>
    <cellStyle name="Currency 2 6" xfId="1525" xr:uid="{00000000-0005-0000-0000-000023060000}"/>
    <cellStyle name="Currency 3" xfId="1366" xr:uid="{00000000-0005-0000-0000-000084050000}"/>
    <cellStyle name="Currency 3 2" xfId="1527" xr:uid="{00000000-0005-0000-0000-000025060000}"/>
    <cellStyle name="Hyperlink" xfId="12" builtinId="8"/>
    <cellStyle name="Hyperlink 2" xfId="1528" xr:uid="{00000000-0005-0000-0000-000026060000}"/>
    <cellStyle name="Normal" xfId="0" builtinId="0"/>
    <cellStyle name="Normal 10" xfId="1530" xr:uid="{00000000-0005-0000-0000-000028060000}"/>
    <cellStyle name="Normal 10 2" xfId="1531" xr:uid="{00000000-0005-0000-0000-000029060000}"/>
    <cellStyle name="Normal 10 2 2" xfId="752" xr:uid="{00000000-0005-0000-0000-00001E030000}"/>
    <cellStyle name="Normal 10 2 2 2" xfId="686" xr:uid="{00000000-0005-0000-0000-0000DC020000}"/>
    <cellStyle name="Normal 10 2 3" xfId="557" xr:uid="{00000000-0005-0000-0000-00005B020000}"/>
    <cellStyle name="Normal 10 3" xfId="931" xr:uid="{00000000-0005-0000-0000-0000D1030000}"/>
    <cellStyle name="Normal 11" xfId="1532" xr:uid="{00000000-0005-0000-0000-00002A060000}"/>
    <cellStyle name="Normal 11 2" xfId="1533" xr:uid="{00000000-0005-0000-0000-00002B060000}"/>
    <cellStyle name="Normal 12" xfId="1534" xr:uid="{00000000-0005-0000-0000-00002C060000}"/>
    <cellStyle name="Normal 13" xfId="1535" xr:uid="{00000000-0005-0000-0000-00002D060000}"/>
    <cellStyle name="Normal 14" xfId="1536" xr:uid="{00000000-0005-0000-0000-00002E060000}"/>
    <cellStyle name="Normal 15" xfId="1537" xr:uid="{00000000-0005-0000-0000-00002F060000}"/>
    <cellStyle name="Normal 16" xfId="1539" xr:uid="{00000000-0005-0000-0000-000031060000}"/>
    <cellStyle name="Normal 17" xfId="1541" xr:uid="{00000000-0005-0000-0000-000033060000}"/>
    <cellStyle name="Normal 18" xfId="1399" xr:uid="{00000000-0005-0000-0000-0000A5050000}"/>
    <cellStyle name="Normal 18 2" xfId="1543" xr:uid="{00000000-0005-0000-0000-000035060000}"/>
    <cellStyle name="Normal 18 2 2" xfId="1544" xr:uid="{00000000-0005-0000-0000-000036060000}"/>
    <cellStyle name="Normal 19" xfId="1545" xr:uid="{00000000-0005-0000-0000-000037060000}"/>
    <cellStyle name="Normal 2" xfId="1002" xr:uid="{00000000-0005-0000-0000-000018040000}"/>
    <cellStyle name="Normal 2 14" xfId="1547" xr:uid="{00000000-0005-0000-0000-000039060000}"/>
    <cellStyle name="Normal 2 14 2" xfId="1548" xr:uid="{00000000-0005-0000-0000-00003A060000}"/>
    <cellStyle name="Normal 2 2" xfId="1549" xr:uid="{00000000-0005-0000-0000-00003B060000}"/>
    <cellStyle name="Normal 2 2 2" xfId="1550" xr:uid="{00000000-0005-0000-0000-00003C060000}"/>
    <cellStyle name="Normal 2 2 2 2" xfId="78" xr:uid="{00000000-0005-0000-0000-000073000000}"/>
    <cellStyle name="Normal 2 2 2 3" xfId="83" xr:uid="{00000000-0005-0000-0000-00007A000000}"/>
    <cellStyle name="Normal 2 2 3" xfId="644" xr:uid="{00000000-0005-0000-0000-0000B2020000}"/>
    <cellStyle name="Normal 2 3" xfId="1551" xr:uid="{00000000-0005-0000-0000-00003D060000}"/>
    <cellStyle name="Normal 2 3 2" xfId="1552" xr:uid="{00000000-0005-0000-0000-00003E060000}"/>
    <cellStyle name="Normal 2 4" xfId="1553" xr:uid="{00000000-0005-0000-0000-00003F060000}"/>
    <cellStyle name="Normal 2 5" xfId="1554" xr:uid="{00000000-0005-0000-0000-000040060000}"/>
    <cellStyle name="Normal 20" xfId="1538" xr:uid="{00000000-0005-0000-0000-000030060000}"/>
    <cellStyle name="Normal 21" xfId="1540" xr:uid="{00000000-0005-0000-0000-000032060000}"/>
    <cellStyle name="Normal 22" xfId="1542" xr:uid="{00000000-0005-0000-0000-000034060000}"/>
    <cellStyle name="Normal 23" xfId="1400" xr:uid="{00000000-0005-0000-0000-0000A6050000}"/>
    <cellStyle name="Normal 24" xfId="1546" xr:uid="{00000000-0005-0000-0000-000038060000}"/>
    <cellStyle name="Normal 25" xfId="1555" xr:uid="{00000000-0005-0000-0000-000041060000}"/>
    <cellStyle name="Normal 26" xfId="1557" xr:uid="{00000000-0005-0000-0000-000043060000}"/>
    <cellStyle name="Normal 27" xfId="1558" xr:uid="{00000000-0005-0000-0000-000044060000}"/>
    <cellStyle name="Normal 28" xfId="1589" xr:uid="{80102035-E278-4573-9EDF-FAD9C4BE005F}"/>
    <cellStyle name="Normal 29" xfId="1590" xr:uid="{512EED27-4A7B-4C39-9F19-48AF8FE0D268}"/>
    <cellStyle name="Normal 3" xfId="1559" xr:uid="{00000000-0005-0000-0000-000045060000}"/>
    <cellStyle name="Normal 3 2" xfId="1560" xr:uid="{00000000-0005-0000-0000-000046060000}"/>
    <cellStyle name="Normal 3 2 2" xfId="1561" xr:uid="{00000000-0005-0000-0000-000047060000}"/>
    <cellStyle name="Normal 3 3" xfId="1562" xr:uid="{00000000-0005-0000-0000-000048060000}"/>
    <cellStyle name="Normal 3 3 2" xfId="1390" xr:uid="{00000000-0005-0000-0000-00009C050000}"/>
    <cellStyle name="Normal 3 3 2 2" xfId="1392" xr:uid="{00000000-0005-0000-0000-00009E050000}"/>
    <cellStyle name="Normal 3 3 3" xfId="123" xr:uid="{00000000-0005-0000-0000-0000A9000000}"/>
    <cellStyle name="Normal 3 4" xfId="1128" xr:uid="{00000000-0005-0000-0000-000096040000}"/>
    <cellStyle name="Normal 3 4 2" xfId="1195" xr:uid="{00000000-0005-0000-0000-0000D9040000}"/>
    <cellStyle name="Normal 3 5" xfId="1563" xr:uid="{00000000-0005-0000-0000-000049060000}"/>
    <cellStyle name="Normal 3 6" xfId="1564" xr:uid="{00000000-0005-0000-0000-00004A060000}"/>
    <cellStyle name="Normal 3 7" xfId="1565" xr:uid="{00000000-0005-0000-0000-00004B060000}"/>
    <cellStyle name="Normal 30" xfId="1556" xr:uid="{00000000-0005-0000-0000-000042060000}"/>
    <cellStyle name="Normal 31" xfId="1591" xr:uid="{56326B30-6F09-4A6A-963A-6F34CCBBC573}"/>
    <cellStyle name="Normal 32" xfId="1592" xr:uid="{F3257375-D236-4221-9B49-F17DC498757C}"/>
    <cellStyle name="Normal 33" xfId="1593" xr:uid="{0D6AE19E-B492-4C53-818D-0A122E2C7C3E}"/>
    <cellStyle name="Normal 4" xfId="1566" xr:uid="{00000000-0005-0000-0000-00004C060000}"/>
    <cellStyle name="Normal 4 2" xfId="1567" xr:uid="{00000000-0005-0000-0000-00004D060000}"/>
    <cellStyle name="Normal 4 2 2" xfId="1568" xr:uid="{00000000-0005-0000-0000-00004E060000}"/>
    <cellStyle name="Normal 4 3" xfId="1569" xr:uid="{00000000-0005-0000-0000-00004F060000}"/>
    <cellStyle name="Normal 4 3 2" xfId="1570" xr:uid="{00000000-0005-0000-0000-000050060000}"/>
    <cellStyle name="Normal 4 4" xfId="1130" xr:uid="{00000000-0005-0000-0000-000098040000}"/>
    <cellStyle name="Normal 5" xfId="1405" xr:uid="{00000000-0005-0000-0000-0000AB050000}"/>
    <cellStyle name="Normal 5 2" xfId="1571" xr:uid="{00000000-0005-0000-0000-000051060000}"/>
    <cellStyle name="Normal 5 2 2" xfId="1572" xr:uid="{00000000-0005-0000-0000-000052060000}"/>
    <cellStyle name="Normal 5 2 2 2" xfId="263" xr:uid="{00000000-0005-0000-0000-000035010000}"/>
    <cellStyle name="Normal 5 2 2 2 2" xfId="270" xr:uid="{00000000-0005-0000-0000-00003C010000}"/>
    <cellStyle name="Normal 5 2 2 3" xfId="273" xr:uid="{00000000-0005-0000-0000-00003F010000}"/>
    <cellStyle name="Normal 5 2 3" xfId="851" xr:uid="{00000000-0005-0000-0000-000081030000}"/>
    <cellStyle name="Normal 5 3" xfId="1573" xr:uid="{00000000-0005-0000-0000-000053060000}"/>
    <cellStyle name="Normal 5 3 2" xfId="1574" xr:uid="{00000000-0005-0000-0000-000054060000}"/>
    <cellStyle name="Normal 5 4" xfId="1575" xr:uid="{00000000-0005-0000-0000-000055060000}"/>
    <cellStyle name="Normal 5 4 2" xfId="1276" xr:uid="{00000000-0005-0000-0000-00002A050000}"/>
    <cellStyle name="Normal 5 4 2 2" xfId="1280" xr:uid="{00000000-0005-0000-0000-00002E050000}"/>
    <cellStyle name="Normal 5 4 3" xfId="289" xr:uid="{00000000-0005-0000-0000-00004F010000}"/>
    <cellStyle name="Normal 5 5" xfId="1576" xr:uid="{00000000-0005-0000-0000-000056060000}"/>
    <cellStyle name="Normal 5 5 2" xfId="1577" xr:uid="{00000000-0005-0000-0000-000057060000}"/>
    <cellStyle name="Normal 5 6" xfId="1578" xr:uid="{00000000-0005-0000-0000-000058060000}"/>
    <cellStyle name="Normal 6" xfId="1579" xr:uid="{00000000-0005-0000-0000-000059060000}"/>
    <cellStyle name="Normal 6 2" xfId="1511" xr:uid="{00000000-0005-0000-0000-000015060000}"/>
    <cellStyle name="Normal 6 2 2" xfId="1513" xr:uid="{00000000-0005-0000-0000-000017060000}"/>
    <cellStyle name="Normal 6 3" xfId="1522" xr:uid="{00000000-0005-0000-0000-000020060000}"/>
    <cellStyle name="Normal 6 3 2" xfId="1524" xr:uid="{00000000-0005-0000-0000-000022060000}"/>
    <cellStyle name="Normal 6 4" xfId="1526" xr:uid="{00000000-0005-0000-0000-000024060000}"/>
    <cellStyle name="Normal 7" xfId="1580" xr:uid="{00000000-0005-0000-0000-00005A060000}"/>
    <cellStyle name="Normal 7 2" xfId="13" xr:uid="{00000000-0005-0000-0000-000012000000}"/>
    <cellStyle name="Normal 7 2 2" xfId="1529" xr:uid="{00000000-0005-0000-0000-000027060000}"/>
    <cellStyle name="Normal 7 2 2 2" xfId="1581" xr:uid="{00000000-0005-0000-0000-00005B060000}"/>
    <cellStyle name="Normal 7 2 3" xfId="1334" xr:uid="{00000000-0005-0000-0000-000064050000}"/>
    <cellStyle name="Normal 7 3" xfId="1582" xr:uid="{00000000-0005-0000-0000-00005C060000}"/>
    <cellStyle name="Normal 7 3 2" xfId="1583" xr:uid="{00000000-0005-0000-0000-00005D060000}"/>
    <cellStyle name="Normal 7 4" xfId="1049" xr:uid="{00000000-0005-0000-0000-000047040000}"/>
    <cellStyle name="Normal 8" xfId="766" xr:uid="{00000000-0005-0000-0000-00002C030000}"/>
    <cellStyle name="Normal 8 2" xfId="1584" xr:uid="{00000000-0005-0000-0000-00005E060000}"/>
    <cellStyle name="Normal 8 2 2" xfId="819" xr:uid="{00000000-0005-0000-0000-000061030000}"/>
    <cellStyle name="Normal 8 3" xfId="1585" xr:uid="{00000000-0005-0000-0000-00005F060000}"/>
    <cellStyle name="Normal 9" xfId="1586" xr:uid="{00000000-0005-0000-0000-000060060000}"/>
    <cellStyle name="Normal 9 2" xfId="1587" xr:uid="{00000000-0005-0000-0000-000061060000}"/>
    <cellStyle name="Percent 2" xfId="1588" xr:uid="{00000000-0005-0000-0000-000062060000}"/>
    <cellStyle name="Percent 3" xfId="985" xr:uid="{00000000-0005-0000-0000-000007040000}"/>
    <cellStyle name="Percent 4" xfId="1303" xr:uid="{00000000-0005-0000-0000-000045050000}"/>
  </cellStyles>
  <dxfs count="245">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9C0006"/>
      </font>
      <fill>
        <patternFill>
          <bgColor rgb="FFFFC7CE"/>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FF0000"/>
      </font>
      <fill>
        <patternFill patternType="solid">
          <bgColor rgb="FFFFFF00"/>
        </patternFill>
      </fill>
    </dxf>
    <dxf>
      <font>
        <color rgb="FF9C0006"/>
      </font>
      <fill>
        <patternFill patternType="solid">
          <bgColor rgb="FFFFC7CE"/>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ill>
        <patternFill patternType="solid">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0000"/>
      </font>
      <fill>
        <patternFill patternType="solid">
          <fgColor rgb="FFFF0000"/>
          <bgColor rgb="FFFF00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FF0000"/>
      </font>
      <fill>
        <patternFill patternType="solid">
          <fgColor rgb="FFFF0000"/>
          <bgColor rgb="FFFF0000"/>
        </patternFill>
      </fill>
    </dxf>
    <dxf>
      <font>
        <color rgb="FF00FF00"/>
      </font>
      <fill>
        <patternFill patternType="solid">
          <fgColor rgb="FF00FF00"/>
          <bgColor rgb="FF00FF00"/>
        </patternFill>
      </fill>
    </dxf>
    <dxf>
      <font>
        <color rgb="FFFFFF00"/>
      </font>
      <fill>
        <patternFill patternType="solid">
          <fgColor rgb="FFFFFF00"/>
          <bgColor rgb="FFFFFF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ont>
        <color rgb="FFFF0000"/>
      </font>
      <fill>
        <patternFill patternType="solid">
          <fgColor rgb="FFFF0000"/>
          <bgColor rgb="FFFF0000"/>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theme="0"/>
      </font>
      <fill>
        <patternFill patternType="solid">
          <bgColor theme="3" tint="0.39976195562608724"/>
        </patternFill>
      </fill>
    </dxf>
    <dxf>
      <font>
        <color theme="0"/>
      </font>
      <fill>
        <patternFill patternType="solid">
          <bgColor theme="3" tint="0.39976195562608724"/>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ont>
        <color theme="0"/>
      </font>
      <fill>
        <patternFill patternType="solid">
          <bgColor theme="3" tint="0.39976195562608724"/>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ont>
        <color theme="0"/>
      </font>
      <fill>
        <patternFill patternType="solid">
          <bgColor theme="3" tint="0.39976195562608724"/>
        </patternFill>
      </fill>
    </dxf>
    <dxf>
      <font>
        <color theme="0"/>
      </font>
      <fill>
        <patternFill patternType="solid">
          <bgColor theme="3" tint="0.39976195562608724"/>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theme="0"/>
      </font>
      <fill>
        <patternFill patternType="solid">
          <bgColor theme="3" tint="0.39976195562608724"/>
        </patternFill>
      </fill>
    </dxf>
    <dxf>
      <font>
        <color rgb="FF9C0006"/>
      </font>
      <fill>
        <patternFill patternType="solid">
          <bgColor rgb="FFFFC7CE"/>
        </patternFill>
      </fill>
    </dxf>
    <dxf>
      <font>
        <color rgb="FF006100"/>
      </font>
      <fill>
        <patternFill patternType="solid">
          <bgColor rgb="FFC6EFCE"/>
        </patternFill>
      </fill>
    </dxf>
    <dxf>
      <fill>
        <patternFill patternType="solid">
          <bgColor rgb="FFFFFF00"/>
        </patternFill>
      </fill>
    </dxf>
    <dxf>
      <numFmt numFmtId="4" formatCode="#,##0.00"/>
      <fill>
        <patternFill patternType="solid">
          <bgColor theme="6" tint="0.59999389629810485"/>
        </patternFill>
      </fill>
    </dxf>
    <dxf>
      <fill>
        <patternFill patternType="solid">
          <bgColor rgb="FFFF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numFmt numFmtId="4" formatCode="#,##0.00"/>
      <fill>
        <patternFill patternType="solid">
          <bgColor theme="6" tint="0.59999389629810485"/>
        </patternFill>
      </fill>
    </dxf>
    <dxf>
      <fill>
        <patternFill patternType="solid">
          <bgColor rgb="FFFF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FF0000"/>
      </font>
      <fill>
        <patternFill patternType="solid">
          <fgColor rgb="FFFF0000"/>
          <bgColor rgb="FFFF0000"/>
        </patternFill>
      </fill>
    </dxf>
    <dxf>
      <font>
        <color rgb="FFFFFF00"/>
      </font>
      <fill>
        <patternFill patternType="solid">
          <fgColor rgb="FFFFFF00"/>
          <bgColor rgb="FFFFFF00"/>
        </patternFill>
      </fill>
    </dxf>
    <dxf>
      <font>
        <color rgb="FF00FF00"/>
      </font>
      <fill>
        <patternFill patternType="solid">
          <fgColor rgb="FF00FF00"/>
          <bgColor rgb="FF00FF00"/>
        </patternFill>
      </fill>
    </dxf>
    <dxf>
      <fill>
        <patternFill patternType="solid">
          <bgColor rgb="FFFFFF00"/>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006100"/>
      </font>
      <fill>
        <patternFill patternType="solid">
          <bgColor rgb="FFC6EFCE"/>
        </patternFill>
      </fill>
    </dxf>
  </dxfs>
  <tableStyles count="0" defaultTableStyle="TableStyleMedium2" defaultPivotStyle="PivotStyleLight16"/>
  <colors>
    <mruColors>
      <color rgb="FFF47C41"/>
      <color rgb="FFE6AD00"/>
      <color rgb="FFF7FF8B"/>
      <color rgb="FFEC2020"/>
      <color rgb="FFD2D000"/>
      <color rgb="FFFF4F4F"/>
      <color rgb="FFF0B4B4"/>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3.xml"/><Relationship Id="rId78" Type="http://schemas.openxmlformats.org/officeDocument/2006/relationships/externalLink" Target="externalLinks/externalLink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6.xml"/><Relationship Id="rId7" Type="http://schemas.openxmlformats.org/officeDocument/2006/relationships/worksheet" Target="worksheets/sheet7.xml"/><Relationship Id="rId71" Type="http://schemas.openxmlformats.org/officeDocument/2006/relationships/externalLink" Target="externalLinks/externalLink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3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3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4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4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4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4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5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5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5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6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6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6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6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6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6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7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7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7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7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8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8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8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8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88.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89.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9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9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9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9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10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10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10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10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108.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109.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11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11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11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11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12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12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124.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125.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128.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129.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13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13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13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13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140.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141.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144.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145.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148.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149.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152.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153.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15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15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160.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161.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164.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165.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168.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169.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172.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173.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17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17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180.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181.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184.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185.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ofPieChart>
        <c:ofPieType val="pie"/>
        <c:varyColors val="1"/>
        <c:ser>
          <c:idx val="0"/>
          <c:order val="0"/>
          <c:dPt>
            <c:idx val="0"/>
            <c:bubble3D val="0"/>
            <c:spPr>
              <a:solidFill>
                <a:srgbClr val="FFC000">
                  <a:alpha val="86000"/>
                </a:srgbClr>
              </a:solidFill>
              <a:ln w="19050">
                <a:solidFill>
                  <a:schemeClr val="lt1"/>
                </a:solidFill>
              </a:ln>
              <a:effectLst/>
            </c:spPr>
            <c:extLst>
              <c:ext xmlns:c16="http://schemas.microsoft.com/office/drawing/2014/chart" uri="{C3380CC4-5D6E-409C-BE32-E72D297353CC}">
                <c16:uniqueId val="{00000001-8D9B-4DA9-ABA5-956936958813}"/>
              </c:ext>
            </c:extLst>
          </c:dPt>
          <c:dPt>
            <c:idx val="1"/>
            <c:bubble3D val="0"/>
            <c:spPr>
              <a:solidFill>
                <a:srgbClr val="FFFF00">
                  <a:alpha val="63000"/>
                </a:srgbClr>
              </a:solidFill>
              <a:ln w="19050">
                <a:solidFill>
                  <a:schemeClr val="lt1"/>
                </a:solidFill>
              </a:ln>
              <a:effectLst/>
            </c:spPr>
            <c:extLst>
              <c:ext xmlns:c16="http://schemas.microsoft.com/office/drawing/2014/chart" uri="{C3380CC4-5D6E-409C-BE32-E72D297353CC}">
                <c16:uniqueId val="{00000003-8D9B-4DA9-ABA5-956936958813}"/>
              </c:ext>
            </c:extLst>
          </c:dPt>
          <c:dPt>
            <c:idx val="2"/>
            <c:bubble3D val="0"/>
            <c:spPr>
              <a:solidFill>
                <a:srgbClr val="00B050">
                  <a:alpha val="77000"/>
                </a:srgbClr>
              </a:solidFill>
              <a:ln w="19050">
                <a:solidFill>
                  <a:schemeClr val="lt1"/>
                </a:solidFill>
              </a:ln>
              <a:effectLst/>
            </c:spPr>
            <c:extLst>
              <c:ext xmlns:c16="http://schemas.microsoft.com/office/drawing/2014/chart" uri="{C3380CC4-5D6E-409C-BE32-E72D297353CC}">
                <c16:uniqueId val="{00000005-8D9B-4DA9-ABA5-956936958813}"/>
              </c:ext>
            </c:extLst>
          </c:dPt>
          <c:dPt>
            <c:idx val="3"/>
            <c:bubble3D val="0"/>
            <c:spPr>
              <a:solidFill>
                <a:srgbClr val="00B050">
                  <a:alpha val="62000"/>
                </a:srgbClr>
              </a:solidFill>
              <a:ln w="19050">
                <a:solidFill>
                  <a:schemeClr val="lt1"/>
                </a:solidFill>
              </a:ln>
              <a:effectLst/>
            </c:spPr>
            <c:extLst>
              <c:ext xmlns:c16="http://schemas.microsoft.com/office/drawing/2014/chart" uri="{C3380CC4-5D6E-409C-BE32-E72D297353CC}">
                <c16:uniqueId val="{00000007-8D9B-4DA9-ABA5-956936958813}"/>
              </c:ext>
            </c:extLst>
          </c:dPt>
          <c:dPt>
            <c:idx val="4"/>
            <c:bubble3D val="0"/>
            <c:explosion val="17"/>
            <c:spPr>
              <a:solidFill>
                <a:srgbClr val="FF0000">
                  <a:alpha val="60000"/>
                </a:srgbClr>
              </a:solidFill>
              <a:ln w="19050">
                <a:solidFill>
                  <a:schemeClr val="lt1"/>
                </a:solidFill>
              </a:ln>
              <a:effectLst/>
            </c:spPr>
            <c:extLst>
              <c:ext xmlns:c16="http://schemas.microsoft.com/office/drawing/2014/chart" uri="{C3380CC4-5D6E-409C-BE32-E72D297353CC}">
                <c16:uniqueId val="{00000009-8D9B-4DA9-ABA5-956936958813}"/>
              </c:ext>
            </c:extLst>
          </c:dPt>
          <c:dPt>
            <c:idx val="5"/>
            <c:bubble3D val="0"/>
            <c:spPr>
              <a:solidFill>
                <a:srgbClr val="FF4F4F"/>
              </a:solidFill>
              <a:ln w="19050">
                <a:solidFill>
                  <a:schemeClr val="lt1"/>
                </a:solidFill>
              </a:ln>
              <a:effectLst/>
            </c:spPr>
            <c:extLst>
              <c:ext xmlns:c16="http://schemas.microsoft.com/office/drawing/2014/chart" uri="{C3380CC4-5D6E-409C-BE32-E72D297353CC}">
                <c16:uniqueId val="{0000000B-8D9B-4DA9-ABA5-956936958813}"/>
              </c:ext>
            </c:extLst>
          </c:dPt>
          <c:dLbls>
            <c:dLbl>
              <c:idx val="2"/>
              <c:layout>
                <c:manualLayout>
                  <c:x val="-0.13809864803182501"/>
                  <c:y val="-0.30038723953531299"/>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8D9B-4DA9-ABA5-956936958813}"/>
                </c:ext>
              </c:extLst>
            </c:dLbl>
            <c:dLbl>
              <c:idx val="3"/>
              <c:layout>
                <c:manualLayout>
                  <c:x val="0.103668892635041"/>
                  <c:y val="0.18254135740729299"/>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8D9B-4DA9-ABA5-956936958813}"/>
                </c:ext>
              </c:extLst>
            </c:dLbl>
            <c:dLbl>
              <c:idx val="4"/>
              <c:layout>
                <c:manualLayout>
                  <c:x val="0.27619729606364901"/>
                  <c:y val="-0.32786280656463201"/>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8D9B-4DA9-ABA5-956936958813}"/>
                </c:ext>
              </c:extLst>
            </c:dLbl>
            <c:dLbl>
              <c:idx val="5"/>
              <c:layout>
                <c:manualLayout>
                  <c:x val="1.2841024530851401E-2"/>
                  <c:y val="-0.10055052725449901"/>
                </c:manualLayout>
              </c:layout>
              <c:tx>
                <c:rich>
                  <a:bodyPr/>
                  <a:lstStyle/>
                  <a:p>
                    <a:r>
                      <a:rPr lang="en-US" sz="1000" b="1">
                        <a:solidFill>
                          <a:sysClr val="windowText" lastClr="000000"/>
                        </a:solidFill>
                      </a:rPr>
                      <a:t>Realisasi Keuangan 0%, 70 subkegiatan</a:t>
                    </a:r>
                  </a:p>
                </c:rich>
              </c:tx>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15023522192677399"/>
                      <c:h val="0.28995588734306099"/>
                    </c:manualLayout>
                  </c15:layout>
                  <c15:showDataLabelsRange val="0"/>
                </c:ext>
                <c:ext xmlns:c16="http://schemas.microsoft.com/office/drawing/2014/chart" uri="{C3380CC4-5D6E-409C-BE32-E72D297353CC}">
                  <c16:uniqueId val="{0000000B-8D9B-4DA9-ABA5-956936958813}"/>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Analyze!$B$52:$B$56</c:f>
              <c:strCache>
                <c:ptCount val="5"/>
                <c:pt idx="0">
                  <c:v>Deviasi &gt; -20%</c:v>
                </c:pt>
                <c:pt idx="1">
                  <c:v>Deviasi &lt; -20%</c:v>
                </c:pt>
                <c:pt idx="2">
                  <c:v>Terealisasi Sesuai Rencana</c:v>
                </c:pt>
                <c:pt idx="3">
                  <c:v>Realisasi keuangan 0% karena belum ada rencana</c:v>
                </c:pt>
                <c:pt idx="4">
                  <c:v>Sudah ada rencana tapi realisasi keuangan masih 0%</c:v>
                </c:pt>
              </c:strCache>
            </c:strRef>
          </c:cat>
          <c:val>
            <c:numRef>
              <c:f>Analyze!$C$52:$C$56</c:f>
              <c:numCache>
                <c:formatCode>General</c:formatCode>
                <c:ptCount val="5"/>
                <c:pt idx="0">
                  <c:v>0</c:v>
                </c:pt>
                <c:pt idx="1">
                  <c:v>920</c:v>
                </c:pt>
                <c:pt idx="2">
                  <c:v>486</c:v>
                </c:pt>
                <c:pt idx="3">
                  <c:v>384</c:v>
                </c:pt>
                <c:pt idx="4">
                  <c:v>621</c:v>
                </c:pt>
              </c:numCache>
            </c:numRef>
          </c:val>
          <c:extLst>
            <c:ext xmlns:c16="http://schemas.microsoft.com/office/drawing/2014/chart" uri="{C3380CC4-5D6E-409C-BE32-E72D297353CC}">
              <c16:uniqueId val="{0000000C-8D9B-4DA9-ABA5-956936958813}"/>
            </c:ext>
          </c:extLst>
        </c:ser>
        <c:dLbls>
          <c:showLegendKey val="0"/>
          <c:showVal val="1"/>
          <c:showCatName val="0"/>
          <c:showSerName val="0"/>
          <c:showPercent val="0"/>
          <c:showBubbleSize val="0"/>
          <c:showLeaderLines val="1"/>
        </c:dLbls>
        <c:gapWidth val="117"/>
        <c:secondPieSize val="75"/>
        <c:serLines>
          <c:spPr>
            <a:ln w="9525" cap="flat" cmpd="sng" algn="ctr">
              <a:solidFill>
                <a:schemeClr val="accent2">
                  <a:shade val="95000"/>
                  <a:satMod val="105000"/>
                </a:schemeClr>
              </a:solidFill>
              <a:prstDash val="solid"/>
              <a:round/>
            </a:ln>
            <a:effectLst/>
          </c:spPr>
        </c:serLines>
      </c:ofPieChart>
      <c:spPr>
        <a:noFill/>
        <a:ln>
          <a:noFill/>
        </a:ln>
        <a:effectLst/>
      </c:spPr>
    </c:plotArea>
    <c:plotVisOnly val="1"/>
    <c:dispBlanksAs val="zero"/>
    <c:showDLblsOverMax val="0"/>
  </c:chart>
  <c:spPr>
    <a:solidFill>
      <a:schemeClr val="bg1"/>
    </a:solidFill>
    <a:ln w="9525" cap="flat" cmpd="sng" algn="ctr">
      <a:noFill/>
      <a:prstDash val="solid"/>
      <a:round/>
    </a:ln>
    <a:effectLst/>
  </c:spPr>
  <c:txPr>
    <a:bodyPr/>
    <a:lstStyle/>
    <a:p>
      <a:pPr>
        <a:defRPr lang="en-US" sz="1000" b="1">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rgbClr val="00B050">
                  <a:alpha val="63000"/>
                </a:srgbClr>
              </a:solidFill>
              <a:ln w="19050">
                <a:solidFill>
                  <a:schemeClr val="lt1"/>
                </a:solidFill>
              </a:ln>
              <a:effectLst/>
            </c:spPr>
            <c:extLst>
              <c:ext xmlns:c16="http://schemas.microsoft.com/office/drawing/2014/chart" uri="{C3380CC4-5D6E-409C-BE32-E72D297353CC}">
                <c16:uniqueId val="{00000001-6AED-40A2-83A0-EA2FE1CCA10F}"/>
              </c:ext>
            </c:extLst>
          </c:dPt>
          <c:dPt>
            <c:idx val="1"/>
            <c:bubble3D val="0"/>
            <c:spPr>
              <a:solidFill>
                <a:srgbClr val="00B0F0">
                  <a:alpha val="59000"/>
                </a:srgbClr>
              </a:solidFill>
              <a:ln w="19050">
                <a:solidFill>
                  <a:schemeClr val="lt1"/>
                </a:solidFill>
              </a:ln>
              <a:effectLst/>
            </c:spPr>
            <c:extLst>
              <c:ext xmlns:c16="http://schemas.microsoft.com/office/drawing/2014/chart" uri="{C3380CC4-5D6E-409C-BE32-E72D297353CC}">
                <c16:uniqueId val="{00000003-6AED-40A2-83A0-EA2FE1CCA10F}"/>
              </c:ext>
            </c:extLst>
          </c:dPt>
          <c:dPt>
            <c:idx val="2"/>
            <c:bubble3D val="0"/>
            <c:spPr>
              <a:solidFill>
                <a:srgbClr val="FF0000">
                  <a:alpha val="54000"/>
                </a:srgbClr>
              </a:solidFill>
              <a:ln w="19050">
                <a:solidFill>
                  <a:schemeClr val="lt1"/>
                </a:solidFill>
              </a:ln>
              <a:effectLst/>
            </c:spPr>
            <c:extLst>
              <c:ext xmlns:c16="http://schemas.microsoft.com/office/drawing/2014/chart" uri="{C3380CC4-5D6E-409C-BE32-E72D297353CC}">
                <c16:uniqueId val="{00000005-6AED-40A2-83A0-EA2FE1CCA10F}"/>
              </c:ext>
            </c:extLst>
          </c:dPt>
          <c:dLbls>
            <c:dLbl>
              <c:idx val="0"/>
              <c:layout>
                <c:manualLayout>
                  <c:x val="-7.87518651868509E-2"/>
                  <c:y val="0"/>
                </c:manualLayout>
              </c:layout>
              <c:dLblPos val="bestFit"/>
              <c:showLegendKey val="0"/>
              <c:showVal val="1"/>
              <c:showCatName val="0"/>
              <c:showSerName val="0"/>
              <c:showPercent val="0"/>
              <c:showBubbleSize val="0"/>
              <c:separator>
</c:separator>
              <c:extLst>
                <c:ext xmlns:c15="http://schemas.microsoft.com/office/drawing/2012/chart" uri="{CE6537A1-D6FC-4f65-9D91-7224C49458BB}">
                  <c15:layout>
                    <c:manualLayout>
                      <c:w val="0.35117548278757299"/>
                      <c:h val="0.22268578878748399"/>
                    </c:manualLayout>
                  </c15:layout>
                </c:ext>
                <c:ext xmlns:c16="http://schemas.microsoft.com/office/drawing/2014/chart" uri="{C3380CC4-5D6E-409C-BE32-E72D297353CC}">
                  <c16:uniqueId val="{00000001-6AED-40A2-83A0-EA2FE1CCA10F}"/>
                </c:ext>
              </c:extLst>
            </c:dLbl>
            <c:dLbl>
              <c:idx val="1"/>
              <c:layout>
                <c:manualLayout>
                  <c:x val="0"/>
                  <c:y val="0.121251629726206"/>
                </c:manualLayout>
              </c:layout>
              <c:dLblPos val="bestFit"/>
              <c:showLegendKey val="0"/>
              <c:showVal val="1"/>
              <c:showCatName val="0"/>
              <c:showSerName val="0"/>
              <c:showPercent val="0"/>
              <c:showBubbleSize val="0"/>
              <c:separator>
</c:separator>
              <c:extLst>
                <c:ext xmlns:c15="http://schemas.microsoft.com/office/drawing/2012/chart" uri="{CE6537A1-D6FC-4f65-9D91-7224C49458BB}">
                  <c15:layout>
                    <c:manualLayout>
                      <c:w val="0.37909319899244298"/>
                      <c:h val="0.24380704041720999"/>
                    </c:manualLayout>
                  </c15:layout>
                </c:ext>
                <c:ext xmlns:c16="http://schemas.microsoft.com/office/drawing/2014/chart" uri="{C3380CC4-5D6E-409C-BE32-E72D297353CC}">
                  <c16:uniqueId val="{00000003-6AED-40A2-83A0-EA2FE1CCA10F}"/>
                </c:ext>
              </c:extLst>
            </c:dLbl>
            <c:dLbl>
              <c:idx val="2"/>
              <c:layout>
                <c:manualLayout>
                  <c:x val="-2.5188916876574301E-2"/>
                  <c:y val="-0.27379400260756198"/>
                </c:manualLayout>
              </c:layout>
              <c:dLblPos val="bestFit"/>
              <c:showLegendKey val="0"/>
              <c:showVal val="1"/>
              <c:showCatName val="0"/>
              <c:showSerName val="0"/>
              <c:showPercent val="0"/>
              <c:showBubbleSize val="0"/>
              <c:separator>
</c:separator>
              <c:extLst>
                <c:ext xmlns:c15="http://schemas.microsoft.com/office/drawing/2012/chart" uri="{CE6537A1-D6FC-4f65-9D91-7224C49458BB}">
                  <c15:layout>
                    <c:manualLayout>
                      <c:w val="0.31066330814441701"/>
                      <c:h val="0.11890482398957"/>
                    </c:manualLayout>
                  </c15:layout>
                </c:ext>
                <c:ext xmlns:c16="http://schemas.microsoft.com/office/drawing/2014/chart" uri="{C3380CC4-5D6E-409C-BE32-E72D297353CC}">
                  <c16:uniqueId val="{00000005-6AED-40A2-83A0-EA2FE1CCA10F}"/>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Analyze!$B$62:$B$64</c:f>
              <c:strCache>
                <c:ptCount val="3"/>
                <c:pt idx="0">
                  <c:v>Realisasi fisik jalan</c:v>
                </c:pt>
                <c:pt idx="1">
                  <c:v>Realisasi fisik belum masuk jadwal</c:v>
                </c:pt>
                <c:pt idx="2">
                  <c:v>Realisasi fisik tidak terlaksana</c:v>
                </c:pt>
              </c:strCache>
            </c:strRef>
          </c:cat>
          <c:val>
            <c:numRef>
              <c:f>Analyze!$C$62:$C$64</c:f>
              <c:numCache>
                <c:formatCode>General</c:formatCode>
                <c:ptCount val="3"/>
                <c:pt idx="0">
                  <c:v>0</c:v>
                </c:pt>
                <c:pt idx="1">
                  <c:v>0</c:v>
                </c:pt>
                <c:pt idx="2">
                  <c:v>0</c:v>
                </c:pt>
              </c:numCache>
            </c:numRef>
          </c:val>
          <c:extLst>
            <c:ext xmlns:c16="http://schemas.microsoft.com/office/drawing/2014/chart" uri="{C3380CC4-5D6E-409C-BE32-E72D297353CC}">
              <c16:uniqueId val="{00000006-6AED-40A2-83A0-EA2FE1CCA10F}"/>
            </c:ext>
          </c:extLst>
        </c:ser>
        <c:dLbls>
          <c:showLegendKey val="0"/>
          <c:showVal val="1"/>
          <c:showCatName val="0"/>
          <c:showSerName val="0"/>
          <c:showPercent val="0"/>
          <c:showBubbleSize val="0"/>
          <c:showLeaderLines val="1"/>
        </c:dLbls>
        <c:firstSliceAng val="0"/>
      </c:pieChart>
      <c:spPr>
        <a:noFill/>
        <a:ln>
          <a:noFill/>
        </a:ln>
        <a:effectLst/>
      </c:spPr>
    </c:plotArea>
    <c:legend>
      <c:legendPos val="b"/>
      <c:legendEntry>
        <c:idx val="0"/>
        <c:txPr>
          <a:bodyPr rot="0" spcFirstLastPara="0" vertOverflow="ellipsis" vert="horz" wrap="square" anchor="ctr" anchorCtr="1"/>
          <a:lstStyle/>
          <a:p>
            <a:pPr>
              <a:defRPr lang="en-US" sz="900" b="1" i="0" u="none" strike="noStrike" kern="1200" baseline="0">
                <a:solidFill>
                  <a:sysClr val="windowText" lastClr="000000"/>
                </a:solidFill>
                <a:latin typeface="+mn-lt"/>
                <a:ea typeface="+mn-ea"/>
                <a:cs typeface="+mn-cs"/>
              </a:defRPr>
            </a:pPr>
            <a:endParaRPr lang="en-US"/>
          </a:p>
        </c:txPr>
      </c:legendEntry>
      <c:legendEntry>
        <c:idx val="1"/>
        <c:txPr>
          <a:bodyPr rot="0" spcFirstLastPara="0" vertOverflow="ellipsis" vert="horz" wrap="square" anchor="ctr" anchorCtr="1"/>
          <a:lstStyle/>
          <a:p>
            <a:pPr>
              <a:defRPr lang="en-US" sz="900" b="1" i="0" u="none" strike="noStrike" kern="1200" baseline="0">
                <a:solidFill>
                  <a:sysClr val="windowText" lastClr="000000"/>
                </a:solidFill>
                <a:latin typeface="+mn-lt"/>
                <a:ea typeface="+mn-ea"/>
                <a:cs typeface="+mn-cs"/>
              </a:defRPr>
            </a:pPr>
            <a:endParaRPr lang="en-US"/>
          </a:p>
        </c:txPr>
      </c:legendEntry>
      <c:legendEntry>
        <c:idx val="2"/>
        <c:txPr>
          <a:bodyPr rot="0" spcFirstLastPara="0" vertOverflow="ellipsis" vert="horz" wrap="square" anchor="ctr" anchorCtr="1"/>
          <a:lstStyle/>
          <a:p>
            <a:pPr>
              <a:defRPr lang="en-US" sz="900" b="1" i="0" u="none" strike="noStrike" kern="1200" baseline="0">
                <a:solidFill>
                  <a:sysClr val="windowText" lastClr="000000"/>
                </a:solidFill>
                <a:latin typeface="+mn-lt"/>
                <a:ea typeface="+mn-ea"/>
                <a:cs typeface="+mn-cs"/>
              </a:defRPr>
            </a:pPr>
            <a:endParaRPr lang="en-US"/>
          </a:p>
        </c:txPr>
      </c:legendEntry>
      <c:layout>
        <c:manualLayout>
          <c:xMode val="edge"/>
          <c:yMode val="edge"/>
          <c:x val="3.3795130142737197E-2"/>
          <c:y val="0.70612777053455"/>
          <c:w val="0.91645675902602897"/>
          <c:h val="0.26258148631029998"/>
        </c:manualLayout>
      </c:layout>
      <c:overlay val="0"/>
      <c:spPr>
        <a:noFill/>
        <a:ln>
          <a:noFill/>
        </a:ln>
        <a:effectLst/>
      </c:spPr>
      <c:txPr>
        <a:bodyPr rot="0" spcFirstLastPara="0" vertOverflow="ellipsis" vert="horz" wrap="square" anchor="ctr" anchorCtr="1"/>
        <a:lstStyle/>
        <a:p>
          <a:pPr>
            <a:defRPr lang="en-US" sz="9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noFill/>
      <a:prstDash val="solid"/>
      <a:round/>
    </a:ln>
    <a:effectLst/>
  </c:spPr>
  <c:txPr>
    <a:bodyPr/>
    <a:lstStyle/>
    <a:p>
      <a:pPr>
        <a:defRPr lang="en-US"/>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cmpd="sng" algn="ctr">
              <a:solidFill>
                <a:schemeClr val="accent1"/>
              </a:solidFill>
              <a:prstDash val="solid"/>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en-US" sz="1200" b="1"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extLst>
                <c:ext xmlns:c15="http://schemas.microsoft.com/office/drawing/2012/chart" uri="{02D57815-91ED-43cb-92C2-25804820EDAC}">
                  <c15:fullRef>
                    <c15:sqref>'chart (2)'!$A$4:$A$9</c15:sqref>
                  </c15:fullRef>
                </c:ext>
              </c:extLst>
              <c:f>'chart (2)'!$A$5:$A$9</c:f>
              <c:strCache>
                <c:ptCount val="5"/>
                <c:pt idx="0">
                  <c:v>TW I (MAR)</c:v>
                </c:pt>
                <c:pt idx="1">
                  <c:v>TW II (JUN)</c:v>
                </c:pt>
                <c:pt idx="2">
                  <c:v>TW III (SEPT)</c:v>
                </c:pt>
                <c:pt idx="3">
                  <c:v>OKT</c:v>
                </c:pt>
                <c:pt idx="4">
                  <c:v>15 NOV</c:v>
                </c:pt>
              </c:strCache>
            </c:strRef>
          </c:cat>
          <c:val>
            <c:numRef>
              <c:extLst>
                <c:ext xmlns:c15="http://schemas.microsoft.com/office/drawing/2012/chart" uri="{02D57815-91ED-43cb-92C2-25804820EDAC}">
                  <c15:fullRef>
                    <c15:sqref>'chart (2)'!$B$4:$B$9</c15:sqref>
                  </c15:fullRef>
                </c:ext>
              </c:extLst>
              <c:f>'chart (2)'!$B$5:$B$9</c:f>
              <c:numCache>
                <c:formatCode>General</c:formatCode>
                <c:ptCount val="5"/>
                <c:pt idx="0">
                  <c:v>5.51</c:v>
                </c:pt>
                <c:pt idx="1">
                  <c:v>21.3</c:v>
                </c:pt>
                <c:pt idx="2">
                  <c:v>45.52</c:v>
                </c:pt>
                <c:pt idx="3">
                  <c:v>55.18</c:v>
                </c:pt>
                <c:pt idx="4">
                  <c:v>62.04</c:v>
                </c:pt>
              </c:numCache>
            </c:numRef>
          </c:val>
          <c:smooth val="1"/>
          <c:extLs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00-50DE-4A41-9F3C-F6AC55F006A1}"/>
            </c:ext>
          </c:extLst>
        </c:ser>
        <c:ser>
          <c:idx val="1"/>
          <c:order val="1"/>
          <c:spPr>
            <a:ln w="28575" cap="rnd" cmpd="sng" algn="ctr">
              <a:solidFill>
                <a:schemeClr val="accent2"/>
              </a:solidFill>
              <a:prstDash val="solid"/>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en-US" sz="1200" b="1" i="0" u="none" strike="noStrike" kern="1200" baseline="0">
                    <a:solidFill>
                      <a:srgbClr val="EC202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extLst>
                <c:ext xmlns:c15="http://schemas.microsoft.com/office/drawing/2012/chart" uri="{02D57815-91ED-43cb-92C2-25804820EDAC}">
                  <c15:fullRef>
                    <c15:sqref>'chart (2)'!$A$4:$A$9</c15:sqref>
                  </c15:fullRef>
                </c:ext>
              </c:extLst>
              <c:f>'chart (2)'!$A$5:$A$9</c:f>
              <c:strCache>
                <c:ptCount val="5"/>
                <c:pt idx="0">
                  <c:v>TW I (MAR)</c:v>
                </c:pt>
                <c:pt idx="1">
                  <c:v>TW II (JUN)</c:v>
                </c:pt>
                <c:pt idx="2">
                  <c:v>TW III (SEPT)</c:v>
                </c:pt>
                <c:pt idx="3">
                  <c:v>OKT</c:v>
                </c:pt>
                <c:pt idx="4">
                  <c:v>15 NOV</c:v>
                </c:pt>
              </c:strCache>
            </c:strRef>
          </c:cat>
          <c:val>
            <c:numRef>
              <c:extLst>
                <c:ext xmlns:c15="http://schemas.microsoft.com/office/drawing/2012/chart" uri="{02D57815-91ED-43cb-92C2-25804820EDAC}">
                  <c15:fullRef>
                    <c15:sqref>'chart (2)'!$C$4:$C$9</c15:sqref>
                  </c15:fullRef>
                </c:ext>
              </c:extLst>
              <c:f>'chart (2)'!$C$5:$C$9</c:f>
              <c:numCache>
                <c:formatCode>General</c:formatCode>
                <c:ptCount val="5"/>
                <c:pt idx="0">
                  <c:v>5.93</c:v>
                </c:pt>
                <c:pt idx="1">
                  <c:v>19.22</c:v>
                </c:pt>
                <c:pt idx="2">
                  <c:v>38.729999999999997</c:v>
                </c:pt>
                <c:pt idx="3">
                  <c:v>49.98</c:v>
                </c:pt>
              </c:numCache>
            </c:numRef>
          </c:val>
          <c:smooth val="1"/>
          <c:extLst>
            <c:ext xmlns:c15="http://schemas.microsoft.com/office/drawing/2012/chart" uri="{02D57815-91ED-43cb-92C2-25804820EDAC}">
              <c15:filteredSeriesTitle>
                <c15:tx>
                  <c:strRef>
                    <c:extLst>
                      <c:ext uri="{02D57815-91ED-43cb-92C2-25804820EDAC}">
                        <c15:formulaRef>
                          <c15:sqref>{"2019"}</c15:sqref>
                        </c15:formulaRef>
                      </c:ext>
                    </c:extLst>
                    <c:strCache>
                      <c:ptCount val="1"/>
                      <c:pt idx="0">
                        <c:v>2019</c:v>
                      </c:pt>
                    </c:strCache>
                  </c:strRef>
                </c15:tx>
              </c15:filteredSeriesTitle>
            </c:ext>
            <c:ext xmlns:c16="http://schemas.microsoft.com/office/drawing/2014/chart" uri="{C3380CC4-5D6E-409C-BE32-E72D297353CC}">
              <c16:uniqueId val="{00000001-50DE-4A41-9F3C-F6AC55F006A1}"/>
            </c:ext>
          </c:extLst>
        </c:ser>
        <c:dLbls>
          <c:showLegendKey val="0"/>
          <c:showVal val="1"/>
          <c:showCatName val="0"/>
          <c:showSerName val="0"/>
          <c:showPercent val="0"/>
          <c:showBubbleSize val="0"/>
        </c:dLbls>
        <c:smooth val="0"/>
        <c:axId val="201995776"/>
        <c:axId val="198367424"/>
      </c:lineChart>
      <c:catAx>
        <c:axId val="20199577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prstDash val="solid"/>
            <a:round/>
          </a:ln>
          <a:effectLst/>
        </c:spPr>
        <c:txPr>
          <a:bodyPr rot="0" spcFirstLastPara="0" vertOverflow="ellipsis" vert="eaVert" wrap="square" anchor="ctr" anchorCtr="1"/>
          <a:lstStyle/>
          <a:p>
            <a:pPr>
              <a:defRPr lang="en-US" sz="1200" b="1" i="0" u="none" strike="noStrike" kern="1200" baseline="0">
                <a:solidFill>
                  <a:schemeClr val="tx1">
                    <a:lumMod val="65000"/>
                    <a:lumOff val="35000"/>
                  </a:schemeClr>
                </a:solidFill>
                <a:latin typeface="+mn-lt"/>
                <a:ea typeface="+mn-ea"/>
                <a:cs typeface="+mn-cs"/>
              </a:defRPr>
            </a:pPr>
            <a:endParaRPr lang="en-US"/>
          </a:p>
        </c:txPr>
        <c:crossAx val="198367424"/>
        <c:crosses val="autoZero"/>
        <c:auto val="1"/>
        <c:lblAlgn val="ctr"/>
        <c:lblOffset val="100"/>
        <c:noMultiLvlLbl val="0"/>
      </c:catAx>
      <c:valAx>
        <c:axId val="198367424"/>
        <c:scaling>
          <c:orientation val="minMax"/>
          <c:max val="80"/>
        </c:scaling>
        <c:delete val="0"/>
        <c:axPos val="l"/>
        <c:numFmt formatCode="General" sourceLinked="1"/>
        <c:majorTickMark val="none"/>
        <c:minorTickMark val="none"/>
        <c:tickLblPos val="nextTo"/>
        <c:spPr>
          <a:noFill/>
          <a:ln w="9525" cap="flat" cmpd="sng" algn="ctr">
            <a:noFill/>
            <a:prstDash val="solid"/>
            <a:round/>
          </a:ln>
          <a:effectLst/>
        </c:spPr>
        <c:txPr>
          <a:bodyPr rot="-60000000" spcFirstLastPara="0" vertOverflow="ellipsis" vert="horz" wrap="square" anchor="ctr" anchorCtr="1"/>
          <a:lstStyle/>
          <a:p>
            <a:pPr>
              <a:defRPr lang="en-US" sz="1400" b="1" i="0" u="none" strike="noStrike" kern="1200" baseline="0">
                <a:solidFill>
                  <a:schemeClr val="tx1">
                    <a:lumMod val="65000"/>
                    <a:lumOff val="35000"/>
                  </a:schemeClr>
                </a:solidFill>
                <a:latin typeface="+mn-lt"/>
                <a:ea typeface="+mn-ea"/>
                <a:cs typeface="+mn-cs"/>
              </a:defRPr>
            </a:pPr>
            <a:endParaRPr lang="en-US"/>
          </a:p>
        </c:txPr>
        <c:crossAx val="201995776"/>
        <c:crosses val="autoZero"/>
        <c:crossBetween val="between"/>
      </c:valAx>
      <c:spPr>
        <a:noFill/>
        <a:ln>
          <a:noFill/>
        </a:ln>
        <a:effectLst/>
      </c:spPr>
    </c:plotArea>
    <c:legend>
      <c:legendPos val="t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'chart (2)'!$E$26</c:f>
              <c:strCache>
                <c:ptCount val="1"/>
                <c:pt idx="0">
                  <c:v>31 Maret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'chart (2)'!$F$25:$G$25</c:f>
              <c:strCache>
                <c:ptCount val="2"/>
                <c:pt idx="0">
                  <c:v>Realisasi Keuangan </c:v>
                </c:pt>
                <c:pt idx="1">
                  <c:v>Realisasi Fisik</c:v>
                </c:pt>
              </c:strCache>
            </c:strRef>
          </c:cat>
          <c:val>
            <c:numRef>
              <c:f>'chart (2)'!$F$26:$G$26</c:f>
              <c:numCache>
                <c:formatCode>#,##0.00</c:formatCode>
                <c:ptCount val="2"/>
                <c:pt idx="0">
                  <c:v>9.0982902484662596</c:v>
                </c:pt>
                <c:pt idx="1">
                  <c:v>11.3155113332743</c:v>
                </c:pt>
              </c:numCache>
            </c:numRef>
          </c:val>
          <c:extLst>
            <c:ext xmlns:c16="http://schemas.microsoft.com/office/drawing/2014/chart" uri="{C3380CC4-5D6E-409C-BE32-E72D297353CC}">
              <c16:uniqueId val="{00000000-118D-40D9-AF31-AC58CB106CB2}"/>
            </c:ext>
          </c:extLst>
        </c:ser>
        <c:ser>
          <c:idx val="1"/>
          <c:order val="1"/>
          <c:tx>
            <c:strRef>
              <c:f>'chart (2)'!$E$27</c:f>
              <c:strCache>
                <c:ptCount val="1"/>
                <c:pt idx="0">
                  <c:v>28 Februari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'chart (2)'!$F$25:$G$25</c:f>
              <c:strCache>
                <c:ptCount val="2"/>
                <c:pt idx="0">
                  <c:v>Realisasi Keuangan </c:v>
                </c:pt>
                <c:pt idx="1">
                  <c:v>Realisasi Fisik</c:v>
                </c:pt>
              </c:strCache>
            </c:strRef>
          </c:cat>
          <c:val>
            <c:numRef>
              <c:f>'chart (2)'!$F$27:$G$27</c:f>
              <c:numCache>
                <c:formatCode>#,##0.00</c:formatCode>
                <c:ptCount val="2"/>
                <c:pt idx="0">
                  <c:v>0.72670929634994896</c:v>
                </c:pt>
                <c:pt idx="1">
                  <c:v>0.94102200754649901</c:v>
                </c:pt>
              </c:numCache>
            </c:numRef>
          </c:val>
          <c:extLst>
            <c:ext xmlns:c16="http://schemas.microsoft.com/office/drawing/2014/chart" uri="{C3380CC4-5D6E-409C-BE32-E72D297353CC}">
              <c16:uniqueId val="{00000001-118D-40D9-AF31-AC58CB106CB2}"/>
            </c:ext>
          </c:extLst>
        </c:ser>
        <c:dLbls>
          <c:showLegendKey val="0"/>
          <c:showVal val="1"/>
          <c:showCatName val="0"/>
          <c:showSerName val="0"/>
          <c:showPercent val="0"/>
          <c:showBubbleSize val="0"/>
        </c:dLbls>
        <c:gapWidth val="326"/>
        <c:overlap val="-58"/>
        <c:axId val="203176448"/>
        <c:axId val="199901760"/>
      </c:barChart>
      <c:catAx>
        <c:axId val="20317644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9901760"/>
        <c:crosses val="autoZero"/>
        <c:auto val="1"/>
        <c:lblAlgn val="ctr"/>
        <c:lblOffset val="100"/>
        <c:noMultiLvlLbl val="0"/>
      </c:catAx>
      <c:valAx>
        <c:axId val="199901760"/>
        <c:scaling>
          <c:orientation val="minMax"/>
        </c:scaling>
        <c:delete val="1"/>
        <c:axPos val="b"/>
        <c:numFmt formatCode="#,##0.00" sourceLinked="1"/>
        <c:majorTickMark val="none"/>
        <c:minorTickMark val="none"/>
        <c:tickLblPos val="nextTo"/>
        <c:crossAx val="20317644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'chart (2)'!$E$31</c:f>
              <c:strCache>
                <c:ptCount val="1"/>
                <c:pt idx="0">
                  <c:v>31 Maret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'chart (2)'!$F$30:$G$30</c:f>
              <c:strCache>
                <c:ptCount val="2"/>
                <c:pt idx="0">
                  <c:v>Realisasi Keuangan </c:v>
                </c:pt>
                <c:pt idx="1">
                  <c:v>Realisasi Fisik</c:v>
                </c:pt>
              </c:strCache>
            </c:strRef>
          </c:cat>
          <c:val>
            <c:numRef>
              <c:f>'chart (2)'!$F$31:$G$31</c:f>
              <c:numCache>
                <c:formatCode>#,##0.00</c:formatCode>
                <c:ptCount val="2"/>
                <c:pt idx="0">
                  <c:v>9.0982902484662596</c:v>
                </c:pt>
                <c:pt idx="1">
                  <c:v>11.3155113332743</c:v>
                </c:pt>
              </c:numCache>
            </c:numRef>
          </c:val>
          <c:extLst>
            <c:ext xmlns:c16="http://schemas.microsoft.com/office/drawing/2014/chart" uri="{C3380CC4-5D6E-409C-BE32-E72D297353CC}">
              <c16:uniqueId val="{00000000-2917-4904-B6F1-358D64BEBBD2}"/>
            </c:ext>
          </c:extLst>
        </c:ser>
        <c:ser>
          <c:idx val="1"/>
          <c:order val="1"/>
          <c:tx>
            <c:strRef>
              <c:f>'chart (2)'!$E$32</c:f>
              <c:strCache>
                <c:ptCount val="1"/>
                <c:pt idx="0">
                  <c:v>31 Maret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'chart (2)'!$F$30:$G$30</c:f>
              <c:strCache>
                <c:ptCount val="2"/>
                <c:pt idx="0">
                  <c:v>Realisasi Keuangan </c:v>
                </c:pt>
                <c:pt idx="1">
                  <c:v>Realisasi Fisik</c:v>
                </c:pt>
              </c:strCache>
            </c:strRef>
          </c:cat>
          <c:val>
            <c:numRef>
              <c:f>'chart (2)'!$F$32:$G$32</c:f>
              <c:numCache>
                <c:formatCode>#,##0.00</c:formatCode>
                <c:ptCount val="2"/>
                <c:pt idx="0">
                  <c:v>1.9425800907162101</c:v>
                </c:pt>
                <c:pt idx="1">
                  <c:v>2.23859624180233</c:v>
                </c:pt>
              </c:numCache>
            </c:numRef>
          </c:val>
          <c:extLst>
            <c:ext xmlns:c16="http://schemas.microsoft.com/office/drawing/2014/chart" uri="{C3380CC4-5D6E-409C-BE32-E72D297353CC}">
              <c16:uniqueId val="{00000001-2917-4904-B6F1-358D64BEBBD2}"/>
            </c:ext>
          </c:extLst>
        </c:ser>
        <c:dLbls>
          <c:showLegendKey val="0"/>
          <c:showVal val="1"/>
          <c:showCatName val="0"/>
          <c:showSerName val="0"/>
          <c:showPercent val="0"/>
          <c:showBubbleSize val="0"/>
        </c:dLbls>
        <c:gapWidth val="326"/>
        <c:overlap val="-58"/>
        <c:axId val="203177472"/>
        <c:axId val="199904064"/>
      </c:barChart>
      <c:catAx>
        <c:axId val="20317747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9904064"/>
        <c:crosses val="autoZero"/>
        <c:auto val="1"/>
        <c:lblAlgn val="ctr"/>
        <c:lblOffset val="100"/>
        <c:noMultiLvlLbl val="0"/>
      </c:catAx>
      <c:valAx>
        <c:axId val="199904064"/>
        <c:scaling>
          <c:orientation val="minMax"/>
        </c:scaling>
        <c:delete val="1"/>
        <c:axPos val="b"/>
        <c:numFmt formatCode="#,##0.00" sourceLinked="1"/>
        <c:majorTickMark val="none"/>
        <c:minorTickMark val="none"/>
        <c:tickLblPos val="nextTo"/>
        <c:crossAx val="20317747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w="12700" cmpd="sng">
              <a:solidFill>
                <a:schemeClr val="accent1"/>
              </a:solidFill>
              <a:prstDash val="sysDot"/>
            </a:ln>
            <a:sp3d contourW="12700"/>
          </c:spPr>
          <c:dPt>
            <c:idx val="0"/>
            <c:bubble3D val="0"/>
            <c:explosion val="4"/>
            <c:spPr>
              <a:solidFill>
                <a:srgbClr val="FF0000">
                  <a:alpha val="65000"/>
                </a:srgbClr>
              </a:solidFill>
              <a:ln w="12700" cmpd="sng">
                <a:solidFill>
                  <a:schemeClr val="accent1"/>
                </a:solidFill>
                <a:prstDash val="sysDot"/>
              </a:ln>
              <a:effectLst>
                <a:outerShdw blurRad="63500" sx="102000" sy="102000" algn="ctr" rotWithShape="0">
                  <a:prstClr val="black">
                    <a:alpha val="20000"/>
                  </a:prstClr>
                </a:outerShdw>
              </a:effectLst>
              <a:sp3d contourW="12700"/>
            </c:spPr>
            <c:extLst>
              <c:ext xmlns:c16="http://schemas.microsoft.com/office/drawing/2014/chart" uri="{C3380CC4-5D6E-409C-BE32-E72D297353CC}">
                <c16:uniqueId val="{00000001-3423-48F0-80C1-D43FDB625886}"/>
              </c:ext>
            </c:extLst>
          </c:dPt>
          <c:dPt>
            <c:idx val="1"/>
            <c:bubble3D val="0"/>
            <c:explosion val="3"/>
            <c:spPr>
              <a:solidFill>
                <a:srgbClr val="FF0000">
                  <a:alpha val="38000"/>
                </a:srgbClr>
              </a:solidFill>
              <a:ln w="12700" cmpd="sng">
                <a:solidFill>
                  <a:schemeClr val="accent1"/>
                </a:solidFill>
                <a:prstDash val="sysDot"/>
              </a:ln>
              <a:effectLst>
                <a:outerShdw blurRad="63500" sx="102000" sy="102000" algn="ctr" rotWithShape="0">
                  <a:prstClr val="black">
                    <a:alpha val="20000"/>
                  </a:prstClr>
                </a:outerShdw>
              </a:effectLst>
              <a:sp3d contourW="12700"/>
            </c:spPr>
            <c:extLst>
              <c:ext xmlns:c16="http://schemas.microsoft.com/office/drawing/2014/chart" uri="{C3380CC4-5D6E-409C-BE32-E72D297353CC}">
                <c16:uniqueId val="{00000003-3423-48F0-80C1-D43FDB625886}"/>
              </c:ext>
            </c:extLst>
          </c:dPt>
          <c:dPt>
            <c:idx val="2"/>
            <c:bubble3D val="0"/>
            <c:explosion val="3"/>
            <c:spPr>
              <a:solidFill>
                <a:srgbClr val="FFFF00">
                  <a:alpha val="68000"/>
                </a:srgbClr>
              </a:solidFill>
              <a:ln w="12700" cmpd="sng">
                <a:solidFill>
                  <a:schemeClr val="accent1"/>
                </a:solidFill>
                <a:prstDash val="sysDot"/>
              </a:ln>
              <a:effectLst>
                <a:outerShdw blurRad="63500" sx="102000" sy="102000" algn="ctr" rotWithShape="0">
                  <a:prstClr val="black">
                    <a:alpha val="20000"/>
                  </a:prstClr>
                </a:outerShdw>
              </a:effectLst>
              <a:sp3d contourW="12700"/>
            </c:spPr>
            <c:extLst>
              <c:ext xmlns:c16="http://schemas.microsoft.com/office/drawing/2014/chart" uri="{C3380CC4-5D6E-409C-BE32-E72D297353CC}">
                <c16:uniqueId val="{00000005-3423-48F0-80C1-D43FDB625886}"/>
              </c:ext>
            </c:extLst>
          </c:dPt>
          <c:dPt>
            <c:idx val="3"/>
            <c:bubble3D val="0"/>
            <c:spPr>
              <a:solidFill>
                <a:srgbClr val="00B050">
                  <a:alpha val="66000"/>
                </a:srgbClr>
              </a:solidFill>
              <a:ln w="12700" cmpd="sng">
                <a:solidFill>
                  <a:schemeClr val="accent1"/>
                </a:solidFill>
                <a:prstDash val="sysDot"/>
              </a:ln>
              <a:effectLst>
                <a:outerShdw blurRad="63500" sx="102000" sy="102000" algn="ctr" rotWithShape="0">
                  <a:prstClr val="black">
                    <a:alpha val="20000"/>
                  </a:prstClr>
                </a:outerShdw>
              </a:effectLst>
              <a:sp3d contourW="12700"/>
            </c:spPr>
            <c:extLst>
              <c:ext xmlns:c16="http://schemas.microsoft.com/office/drawing/2014/chart" uri="{C3380CC4-5D6E-409C-BE32-E72D297353CC}">
                <c16:uniqueId val="{00000007-3423-48F0-80C1-D43FDB625886}"/>
              </c:ext>
            </c:extLst>
          </c:dPt>
          <c:dLbls>
            <c:dLbl>
              <c:idx val="0"/>
              <c:tx>
                <c:rich>
                  <a:bodyPr rot="0" spcFirstLastPara="0" vertOverflow="ellipsis" vert="horz" wrap="square" lIns="38100" tIns="19050" rIns="38100" bIns="19050" anchor="ctr" anchorCtr="1"/>
                  <a:lstStyle/>
                  <a:p>
                    <a:pPr defTabSz="914400">
                      <a:defRPr lang="en-US" sz="1000" b="1" i="0" u="none" strike="noStrike" kern="1200" spc="0" baseline="0">
                        <a:solidFill>
                          <a:schemeClr val="accent1"/>
                        </a:solidFill>
                        <a:latin typeface="+mn-lt"/>
                        <a:ea typeface="+mn-ea"/>
                        <a:cs typeface="+mn-cs"/>
                      </a:defRPr>
                    </a:pPr>
                    <a:r>
                      <a:rPr lang="en-US">
                        <a:solidFill>
                          <a:srgbClr val="EC2020"/>
                        </a:solidFill>
                      </a:rPr>
                      <a:t>Realisasi keuangan 0%</a:t>
                    </a:r>
                  </a:p>
                  <a:p>
                    <a:pPr defTabSz="914400">
                      <a:defRPr lang="en-US" sz="1000" b="1" i="0" u="none" strike="noStrike" kern="1200" spc="0" baseline="0">
                        <a:solidFill>
                          <a:schemeClr val="accent1"/>
                        </a:solidFill>
                        <a:latin typeface="+mn-lt"/>
                        <a:ea typeface="+mn-ea"/>
                        <a:cs typeface="+mn-cs"/>
                      </a:defRPr>
                    </a:pPr>
                    <a:r>
                      <a:rPr lang="en-US">
                        <a:solidFill>
                          <a:srgbClr val="EC2020"/>
                        </a:solidFill>
                      </a:rPr>
                      <a:t>43%</a:t>
                    </a:r>
                  </a:p>
                </c:rich>
              </c:tx>
              <c:spPr>
                <a:solidFill>
                  <a:schemeClr val="bg1"/>
                </a:solidFill>
                <a:ln>
                  <a:noFill/>
                </a:ln>
                <a:effectLst/>
              </c:spPr>
              <c:dLblPos val="outEnd"/>
              <c:showLegendKey val="0"/>
              <c:showVal val="0"/>
              <c:showCatName val="1"/>
              <c:showSerName val="0"/>
              <c:showPercent val="1"/>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1-3423-48F0-80C1-D43FDB625886}"/>
                </c:ext>
              </c:extLst>
            </c:dLbl>
            <c:dLbl>
              <c:idx val="1"/>
              <c:layout>
                <c:manualLayout>
                  <c:x val="6.6666666666666693E-2"/>
                  <c:y val="3.4722222222222199E-3"/>
                </c:manualLayout>
              </c:layout>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ln w="12700" cmpd="sng">
                        <a:noFill/>
                        <a:prstDash val="sysDot"/>
                      </a:ln>
                      <a:solidFill>
                        <a:schemeClr val="accent2">
                          <a:lumMod val="7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423-48F0-80C1-D43FDB625886}"/>
                </c:ext>
              </c:extLst>
            </c:dLbl>
            <c:dLbl>
              <c:idx val="2"/>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rgbClr val="D2D000"/>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3423-48F0-80C1-D43FDB625886}"/>
                </c:ext>
              </c:extLst>
            </c:dLbl>
            <c:dLbl>
              <c:idx val="3"/>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rgbClr val="00B050"/>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3423-48F0-80C1-D43FDB625886}"/>
                </c:ext>
              </c:extLst>
            </c:dLbl>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'chart (2)'!$E$44:$E$47</c:f>
              <c:strCache>
                <c:ptCount val="4"/>
                <c:pt idx="0">
                  <c:v>Realisasi keuangan 0%</c:v>
                </c:pt>
                <c:pt idx="1">
                  <c:v>Deviasi &gt; -20%</c:v>
                </c:pt>
                <c:pt idx="2">
                  <c:v>Deviasi &lt; -20%</c:v>
                </c:pt>
                <c:pt idx="3">
                  <c:v>Sesuai rencana</c:v>
                </c:pt>
              </c:strCache>
            </c:strRef>
          </c:cat>
          <c:val>
            <c:numRef>
              <c:f>'chart (2)'!$F$44:$F$47</c:f>
              <c:numCache>
                <c:formatCode>General</c:formatCode>
                <c:ptCount val="4"/>
                <c:pt idx="0">
                  <c:v>29</c:v>
                </c:pt>
                <c:pt idx="1">
                  <c:v>19</c:v>
                </c:pt>
                <c:pt idx="2">
                  <c:v>19</c:v>
                </c:pt>
                <c:pt idx="3">
                  <c:v>0</c:v>
                </c:pt>
              </c:numCache>
            </c:numRef>
          </c:val>
          <c:extLst>
            <c:ext xmlns:c16="http://schemas.microsoft.com/office/drawing/2014/chart" uri="{C3380CC4-5D6E-409C-BE32-E72D297353CC}">
              <c16:uniqueId val="{00000008-3423-48F0-80C1-D43FDB625886}"/>
            </c:ext>
          </c:extLst>
        </c:ser>
        <c:dLbls>
          <c:showLegendKey val="0"/>
          <c:showVal val="0"/>
          <c:showCatName val="0"/>
          <c:showSerName val="0"/>
          <c:showPercent val="1"/>
          <c:showBubbleSize val="0"/>
          <c:showLeaderLines val="1"/>
        </c:dLbls>
        <c:firstSliceAng val="0"/>
      </c:pieChart>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3BAE-4623-9EED-D619D63D5A1C}"/>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3BAE-4623-9EED-D619D63D5A1C}"/>
              </c:ext>
            </c:extLst>
          </c:dPt>
          <c:dLbls>
            <c:dLbl>
              <c:idx val="0"/>
              <c:layout>
                <c:manualLayout>
                  <c:x val="2.95748613678373E-2"/>
                  <c:y val="-1.19012198750372E-2"/>
                </c:manualLayout>
              </c:layout>
              <c:numFmt formatCode="0\ &quot;SKPD&quot;"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tx2">
                          <a:lumMod val="40000"/>
                          <a:lumOff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BAE-4623-9EED-D619D63D5A1C}"/>
                </c:ext>
              </c:extLst>
            </c:dLbl>
            <c:dLbl>
              <c:idx val="1"/>
              <c:layout>
                <c:manualLayout>
                  <c:x val="-3.0499075785582301E-2"/>
                  <c:y val="-2.67777447188337E-2"/>
                </c:manualLayout>
              </c:layout>
              <c:numFmt formatCode="0\ &quot;SKPD&quot;" sourceLinked="0"/>
              <c:spPr>
                <a:solidFill>
                  <a:schemeClr val="bg1"/>
                </a:solid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accent2">
                          <a:lumMod val="60000"/>
                          <a:lumOff val="4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AE-4623-9EED-D619D63D5A1C}"/>
                </c:ext>
              </c:extLst>
            </c:dLbl>
            <c:numFmt formatCode="0\ &quot;SKPD&quot;"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'chart (2)'!$F$60:$F$61</c:f>
              <c:strCache>
                <c:ptCount val="2"/>
                <c:pt idx="0">
                  <c:v>SESUAI</c:v>
                </c:pt>
                <c:pt idx="1">
                  <c:v>TIDAK SESUAI</c:v>
                </c:pt>
              </c:strCache>
            </c:strRef>
          </c:cat>
          <c:val>
            <c:numRef>
              <c:f>'chart (2)'!$G$60:$G$61</c:f>
              <c:numCache>
                <c:formatCode>General</c:formatCode>
                <c:ptCount val="2"/>
                <c:pt idx="0">
                  <c:v>30</c:v>
                </c:pt>
                <c:pt idx="1">
                  <c:v>11</c:v>
                </c:pt>
              </c:numCache>
            </c:numRef>
          </c:val>
          <c:extLst>
            <c:ext xmlns:c16="http://schemas.microsoft.com/office/drawing/2014/chart" uri="{C3380CC4-5D6E-409C-BE32-E72D297353CC}">
              <c16:uniqueId val="{00000004-3BAE-4623-9EED-D619D63D5A1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w="19050">
              <a:solidFill>
                <a:schemeClr val="lt1"/>
              </a:solidFill>
            </a:ln>
            <a:effectLst/>
          </c:spPr>
          <c:invertIfNegative val="0"/>
          <c:dPt>
            <c:idx val="0"/>
            <c:invertIfNegative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1-EAB4-4068-9A50-C87BE8FFC01B}"/>
              </c:ext>
            </c:extLst>
          </c:dPt>
          <c:dPt>
            <c:idx val="1"/>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EAB4-4068-9A50-C87BE8FFC01B}"/>
              </c:ext>
            </c:extLst>
          </c:dPt>
          <c:dPt>
            <c:idx val="2"/>
            <c:invertIfNegative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EAB4-4068-9A50-C87BE8FFC01B}"/>
              </c:ext>
            </c:extLst>
          </c:dPt>
          <c:dLbls>
            <c:dLbl>
              <c:idx val="0"/>
              <c:layout>
                <c:manualLayout>
                  <c:x val="6.0084471956730993E-4"/>
                  <c:y val="0"/>
                </c:manualLayout>
              </c:layout>
              <c:numFmt formatCode="#,##0_);[Red]\(#,##0\)"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tx2">
                          <a:lumMod val="60000"/>
                          <a:lumOff val="4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552830536603401"/>
                      <c:h val="0.15925852102850299"/>
                    </c:manualLayout>
                  </c15:layout>
                </c:ext>
                <c:ext xmlns:c16="http://schemas.microsoft.com/office/drawing/2014/chart" uri="{C3380CC4-5D6E-409C-BE32-E72D297353CC}">
                  <c16:uniqueId val="{00000001-EAB4-4068-9A50-C87BE8FFC01B}"/>
                </c:ext>
              </c:extLst>
            </c:dLbl>
            <c:dLbl>
              <c:idx val="1"/>
              <c:layout>
                <c:manualLayout>
                  <c:x val="5.6928977552580902E-3"/>
                  <c:y val="-6.1017202201260681E-2"/>
                </c:manualLayout>
              </c:layout>
              <c:numFmt formatCode="#,##0_);[Red]\(#,##0\)"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647655945585772"/>
                      <c:h val="0.1842104634531605"/>
                    </c:manualLayout>
                  </c15:layout>
                </c:ext>
                <c:ext xmlns:c16="http://schemas.microsoft.com/office/drawing/2014/chart" uri="{C3380CC4-5D6E-409C-BE32-E72D297353CC}">
                  <c16:uniqueId val="{00000003-EAB4-4068-9A50-C87BE8FFC01B}"/>
                </c:ext>
              </c:extLst>
            </c:dLbl>
            <c:dLbl>
              <c:idx val="2"/>
              <c:layout>
                <c:manualLayout>
                  <c:x val="3.0495317620461986E-3"/>
                  <c:y val="-3.7176282998754848E-2"/>
                </c:manualLayout>
              </c:layout>
              <c:numFmt formatCode="#,##0_);[Red]\(#,##0\)"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2537084732405602"/>
                      <c:h val="0.19498236781835718"/>
                    </c:manualLayout>
                  </c15:layout>
                </c:ext>
                <c:ext xmlns:c16="http://schemas.microsoft.com/office/drawing/2014/chart" uri="{C3380CC4-5D6E-409C-BE32-E72D297353CC}">
                  <c16:uniqueId val="{00000005-EAB4-4068-9A50-C87BE8FFC01B}"/>
                </c:ext>
              </c:extLst>
            </c:dLbl>
            <c:numFmt formatCode="#,##0_);[Red]\(#,##0\)"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howLeaderLines val="0"/>
              </c:ext>
            </c:extLst>
          </c:dLbls>
          <c:cat>
            <c:strRef>
              <c:f>'chart (2)'!$F$78:$F$80</c:f>
              <c:strCache>
                <c:ptCount val="3"/>
                <c:pt idx="0">
                  <c:v>Pagu</c:v>
                </c:pt>
                <c:pt idx="1">
                  <c:v>Rencana</c:v>
                </c:pt>
                <c:pt idx="2">
                  <c:v>Realisasi</c:v>
                </c:pt>
              </c:strCache>
            </c:strRef>
          </c:cat>
          <c:val>
            <c:numRef>
              <c:f>'chart (2)'!$G$78:$G$80</c:f>
              <c:numCache>
                <c:formatCode>#,##0</c:formatCode>
                <c:ptCount val="3"/>
                <c:pt idx="0">
                  <c:v>1743712608324</c:v>
                </c:pt>
                <c:pt idx="1">
                  <c:v>1743682048874</c:v>
                </c:pt>
                <c:pt idx="2">
                  <c:v>1241562745666</c:v>
                </c:pt>
              </c:numCache>
            </c:numRef>
          </c:val>
          <c:extLst>
            <c:ext xmlns:c16="http://schemas.microsoft.com/office/drawing/2014/chart" uri="{C3380CC4-5D6E-409C-BE32-E72D297353CC}">
              <c16:uniqueId val="{00000006-EAB4-4068-9A50-C87BE8FFC01B}"/>
            </c:ext>
          </c:extLst>
        </c:ser>
        <c:dLbls>
          <c:showLegendKey val="0"/>
          <c:showVal val="1"/>
          <c:showCatName val="1"/>
          <c:showSerName val="0"/>
          <c:showPercent val="0"/>
          <c:showBubbleSize val="0"/>
        </c:dLbls>
        <c:gapWidth val="24"/>
        <c:overlap val="-14"/>
        <c:axId val="506293068"/>
        <c:axId val="602816211"/>
      </c:barChart>
      <c:catAx>
        <c:axId val="506293068"/>
        <c:scaling>
          <c:orientation val="minMax"/>
        </c:scaling>
        <c:delete val="1"/>
        <c:axPos val="b"/>
        <c:numFmt formatCode="General" sourceLinked="0"/>
        <c:majorTickMark val="out"/>
        <c:minorTickMark val="none"/>
        <c:tickLblPos val="nextTo"/>
        <c:crossAx val="602816211"/>
        <c:crosses val="autoZero"/>
        <c:auto val="1"/>
        <c:lblAlgn val="ctr"/>
        <c:lblOffset val="100"/>
        <c:noMultiLvlLbl val="0"/>
      </c:catAx>
      <c:valAx>
        <c:axId val="602816211"/>
        <c:scaling>
          <c:orientation val="minMax"/>
        </c:scaling>
        <c:delete val="1"/>
        <c:axPos val="l"/>
        <c:numFmt formatCode="#,##0_);[Red]\(#,##0\)" sourceLinked="0"/>
        <c:majorTickMark val="out"/>
        <c:minorTickMark val="none"/>
        <c:tickLblPos val="nextTo"/>
        <c:crossAx val="5062930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B4BF-4EA0-A076-9630A7DC2BB3}"/>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B4BF-4EA0-A076-9630A7DC2BB3}"/>
              </c:ext>
            </c:extLst>
          </c:dPt>
          <c:dLbls>
            <c:dLbl>
              <c:idx val="0"/>
              <c:layout>
                <c:manualLayout>
                  <c:x val="0"/>
                  <c:y val="-1.19981903240504E-3"/>
                </c:manualLayout>
              </c:layout>
              <c:numFmt formatCode="#,##0.00\ &quot;%&quot;"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30882730305363099"/>
                      <c:h val="0.16232332155477"/>
                    </c:manualLayout>
                  </c15:layout>
                </c:ext>
                <c:ext xmlns:c16="http://schemas.microsoft.com/office/drawing/2014/chart" uri="{C3380CC4-5D6E-409C-BE32-E72D297353CC}">
                  <c16:uniqueId val="{00000001-B4BF-4EA0-A076-9630A7DC2BB3}"/>
                </c:ext>
              </c:extLst>
            </c:dLbl>
            <c:dLbl>
              <c:idx val="1"/>
              <c:numFmt formatCode="#,##0.00\ &quot;%&quot;"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15636822194199"/>
                      <c:h val="0.23096804511278199"/>
                    </c:manualLayout>
                  </c15:layout>
                </c:ext>
                <c:ext xmlns:c16="http://schemas.microsoft.com/office/drawing/2014/chart" uri="{C3380CC4-5D6E-409C-BE32-E72D297353CC}">
                  <c16:uniqueId val="{00000003-B4BF-4EA0-A076-9630A7DC2BB3}"/>
                </c:ext>
              </c:extLst>
            </c:dLbl>
            <c:numFmt formatCode="#,##0.00\ &quot;%&quot;"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(2)'!$F$98:$F$99</c:f>
              <c:strCache>
                <c:ptCount val="2"/>
                <c:pt idx="0">
                  <c:v>Rencana</c:v>
                </c:pt>
                <c:pt idx="1">
                  <c:v>Realisasi</c:v>
                </c:pt>
              </c:strCache>
            </c:strRef>
          </c:cat>
          <c:val>
            <c:numRef>
              <c:f>'chart (2)'!$G$98:$G$99</c:f>
              <c:numCache>
                <c:formatCode>#,##0.00</c:formatCode>
                <c:ptCount val="2"/>
                <c:pt idx="0">
                  <c:v>0</c:v>
                </c:pt>
                <c:pt idx="1">
                  <c:v>0</c:v>
                </c:pt>
              </c:numCache>
            </c:numRef>
          </c:val>
          <c:extLst>
            <c:ext xmlns:c16="http://schemas.microsoft.com/office/drawing/2014/chart" uri="{C3380CC4-5D6E-409C-BE32-E72D297353CC}">
              <c16:uniqueId val="{00000004-B4BF-4EA0-A076-9630A7DC2BB3}"/>
            </c:ext>
          </c:extLst>
        </c:ser>
        <c:dLbls>
          <c:showLegendKey val="0"/>
          <c:showVal val="1"/>
          <c:showCatName val="1"/>
          <c:showSerName val="0"/>
          <c:showPercent val="0"/>
          <c:showBubbleSize val="0"/>
        </c:dLbls>
        <c:gapWidth val="32"/>
        <c:overlap val="-27"/>
        <c:axId val="174990009"/>
        <c:axId val="814977026"/>
      </c:barChart>
      <c:catAx>
        <c:axId val="174990009"/>
        <c:scaling>
          <c:orientation val="minMax"/>
        </c:scaling>
        <c:delete val="1"/>
        <c:axPos val="b"/>
        <c:numFmt formatCode="General" sourceLinked="0"/>
        <c:majorTickMark val="none"/>
        <c:minorTickMark val="none"/>
        <c:tickLblPos val="nextTo"/>
        <c:crossAx val="814977026"/>
        <c:crosses val="autoZero"/>
        <c:auto val="1"/>
        <c:lblAlgn val="ctr"/>
        <c:lblOffset val="100"/>
        <c:noMultiLvlLbl val="0"/>
      </c:catAx>
      <c:valAx>
        <c:axId val="814977026"/>
        <c:scaling>
          <c:orientation val="minMax"/>
        </c:scaling>
        <c:delete val="1"/>
        <c:axPos val="l"/>
        <c:numFmt formatCode="#,##0.00" sourceLinked="1"/>
        <c:majorTickMark val="none"/>
        <c:minorTickMark val="none"/>
        <c:tickLblPos val="nextTo"/>
        <c:crossAx val="17499000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(2)'!$I$116</c:f>
          <c:strCache>
            <c:ptCount val="1"/>
            <c:pt idx="0">
              <c:v>Kategori Capaian SKPD PEMKO Banjarmasin</c:v>
            </c:pt>
          </c:strCache>
        </c:strRef>
      </c:tx>
      <c:layout>
        <c:manualLayout>
          <c:xMode val="edge"/>
          <c:yMode val="edge"/>
          <c:x val="0.18220394265232973"/>
          <c:y val="3.442560064607308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5DA-4156-A399-D66F16E599C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5DA-4156-A399-D66F16E599CD}"/>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5DA-4156-A399-D66F16E599CD}"/>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5DA-4156-A399-D66F16E599CD}"/>
              </c:ext>
            </c:extLst>
          </c:dPt>
          <c:dLbls>
            <c:dLbl>
              <c:idx val="0"/>
              <c:layout>
                <c:manualLayout>
                  <c:x val="0.15182196476449925"/>
                  <c:y val="-1.298552977610931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DA-4156-A399-D66F16E599CD}"/>
                </c:ext>
              </c:extLst>
            </c:dLbl>
            <c:dLbl>
              <c:idx val="1"/>
              <c:layout>
                <c:manualLayout>
                  <c:x val="6.6140840800156031E-2"/>
                  <c:y val="6.480730087310511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DA-4156-A399-D66F16E599CD}"/>
                </c:ext>
              </c:extLst>
            </c:dLbl>
            <c:dLbl>
              <c:idx val="2"/>
              <c:layout>
                <c:manualLayout>
                  <c:x val="0.15104557402872607"/>
                  <c:y val="-4.0118311103969302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DA-4156-A399-D66F16E599CD}"/>
                </c:ext>
              </c:extLst>
            </c:dLbl>
            <c:dLbl>
              <c:idx val="3"/>
              <c:layout>
                <c:manualLayout>
                  <c:x val="-7.1692639651420281E-2"/>
                  <c:y val="-0.1759574696020140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DA-4156-A399-D66F16E599CD}"/>
                </c:ext>
              </c:extLst>
            </c:dLbl>
            <c:numFmt formatCode="0\ &quot;SKPD&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(2)'!$I$119:$I$122</c:f>
              <c:strCache>
                <c:ptCount val="4"/>
                <c:pt idx="0">
                  <c:v>SANGAT BAIK</c:v>
                </c:pt>
                <c:pt idx="1">
                  <c:v>BAIK</c:v>
                </c:pt>
                <c:pt idx="2">
                  <c:v>CUKUP</c:v>
                </c:pt>
                <c:pt idx="3">
                  <c:v>KURANG</c:v>
                </c:pt>
              </c:strCache>
            </c:strRef>
          </c:cat>
          <c:val>
            <c:numRef>
              <c:f>'chart (2)'!$J$119:$J$122</c:f>
              <c:numCache>
                <c:formatCode>General</c:formatCode>
                <c:ptCount val="4"/>
                <c:pt idx="0">
                  <c:v>6</c:v>
                </c:pt>
                <c:pt idx="1">
                  <c:v>1</c:v>
                </c:pt>
                <c:pt idx="2">
                  <c:v>18</c:v>
                </c:pt>
                <c:pt idx="3">
                  <c:v>16</c:v>
                </c:pt>
              </c:numCache>
            </c:numRef>
          </c:val>
          <c:extLst>
            <c:ext xmlns:c16="http://schemas.microsoft.com/office/drawing/2014/chart" uri="{C3380CC4-5D6E-409C-BE32-E72D297353CC}">
              <c16:uniqueId val="{00000008-E5DA-4156-A399-D66F16E599CD}"/>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ED-4B0E-96C8-513063F21BEB}"/>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85ED-4B0E-96C8-513063F21BEB}"/>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85ED-4B0E-96C8-513063F21BEB}"/>
              </c:ext>
            </c:extLst>
          </c:dPt>
          <c:dPt>
            <c:idx val="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85ED-4B0E-96C8-513063F21BEB}"/>
              </c:ext>
            </c:extLst>
          </c:dPt>
          <c:dLbls>
            <c:dLbl>
              <c:idx val="0"/>
              <c:layout>
                <c:manualLayout>
                  <c:x val="4.384627161734999E-3"/>
                  <c:y val="-0.10874186703673536"/>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5600232696715819"/>
                      <c:h val="0.2485920294445953"/>
                    </c:manualLayout>
                  </c15:layout>
                </c:ext>
                <c:ext xmlns:c16="http://schemas.microsoft.com/office/drawing/2014/chart" uri="{C3380CC4-5D6E-409C-BE32-E72D297353CC}">
                  <c16:uniqueId val="{00000001-85ED-4B0E-96C8-513063F21BEB}"/>
                </c:ext>
              </c:extLst>
            </c:dLbl>
            <c:dLbl>
              <c:idx val="1"/>
              <c:layout>
                <c:manualLayout>
                  <c:x val="5.5612406626010122E-2"/>
                  <c:y val="-8.9347050009553494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676797194623"/>
                      <c:h val="0.17135961383748999"/>
                    </c:manualLayout>
                  </c15:layout>
                </c:ext>
                <c:ext xmlns:c16="http://schemas.microsoft.com/office/drawing/2014/chart" uri="{C3380CC4-5D6E-409C-BE32-E72D297353CC}">
                  <c16:uniqueId val="{00000003-85ED-4B0E-96C8-513063F21BEB}"/>
                </c:ext>
              </c:extLst>
            </c:dLbl>
            <c:dLbl>
              <c:idx val="2"/>
              <c:layout>
                <c:manualLayout>
                  <c:x val="-0.13992734936349829"/>
                  <c:y val="-0.1072796934865901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ED-4B0E-96C8-513063F21BEB}"/>
                </c:ext>
              </c:extLst>
            </c:dLbl>
            <c:dLbl>
              <c:idx val="3"/>
              <c:layout>
                <c:manualLayout>
                  <c:x val="-0.10345803324793293"/>
                  <c:y val="0"/>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5ED-4B0E-96C8-513063F21BEB}"/>
                </c:ext>
              </c:extLst>
            </c:dLbl>
            <c:numFmt formatCode="0\ &quot;SKPD&quot;" sourceLinked="0"/>
            <c:spPr>
              <a:noFill/>
              <a:ln>
                <a:noFill/>
              </a:ln>
              <a:effectLst/>
            </c:spPr>
            <c:txPr>
              <a:bodyPr rot="0" spcFirstLastPara="0" vertOverflow="ellipsis" vert="horz" wrap="square" lIns="38100" tIns="19050" rIns="38100" bIns="19050" anchor="ctr" anchorCtr="1"/>
              <a:lstStyle/>
              <a:p>
                <a:pPr>
                  <a:defRPr lang="en-US"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(2)'!$I$133:$I$136</c:f>
              <c:strCache>
                <c:ptCount val="4"/>
                <c:pt idx="0">
                  <c:v>SANGAT BAIK</c:v>
                </c:pt>
                <c:pt idx="1">
                  <c:v>BAIK</c:v>
                </c:pt>
                <c:pt idx="2">
                  <c:v>CUKUP</c:v>
                </c:pt>
                <c:pt idx="3">
                  <c:v>KURANG</c:v>
                </c:pt>
              </c:strCache>
            </c:strRef>
          </c:cat>
          <c:val>
            <c:numRef>
              <c:f>'chart (2)'!$J$133:$J$136</c:f>
              <c:numCache>
                <c:formatCode>General</c:formatCode>
                <c:ptCount val="4"/>
                <c:pt idx="0">
                  <c:v>14</c:v>
                </c:pt>
                <c:pt idx="1">
                  <c:v>2</c:v>
                </c:pt>
                <c:pt idx="2">
                  <c:v>16</c:v>
                </c:pt>
                <c:pt idx="3">
                  <c:v>9</c:v>
                </c:pt>
              </c:numCache>
            </c:numRef>
          </c:val>
          <c:extLst>
            <c:ext xmlns:c16="http://schemas.microsoft.com/office/drawing/2014/chart" uri="{C3380CC4-5D6E-409C-BE32-E72D297353CC}">
              <c16:uniqueId val="{00000008-85ED-4B0E-96C8-513063F21BE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650406504064998E-2"/>
          <c:y val="0.107127522541863"/>
          <c:w val="0.91869918699187003"/>
          <c:h val="0.72490339201373999"/>
        </c:manualLayout>
      </c:layout>
      <c:barChart>
        <c:barDir val="col"/>
        <c:grouping val="clustered"/>
        <c:varyColors val="0"/>
        <c:ser>
          <c:idx val="0"/>
          <c:order val="0"/>
          <c:tx>
            <c:strRef>
              <c:f>'chart (2)'!$K$151</c:f>
              <c:strCache>
                <c:ptCount val="1"/>
                <c:pt idx="0">
                  <c:v>Realisasi</c:v>
                </c:pt>
              </c:strCache>
            </c:strRef>
          </c:tx>
          <c:spPr>
            <a:solidFill>
              <a:schemeClr val="tx2">
                <a:lumMod val="40000"/>
                <a:lumOff val="60000"/>
              </a:schemeClr>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1-B6FD-4618-9632-20482EA07944}"/>
              </c:ext>
            </c:extLst>
          </c:dPt>
          <c:dPt>
            <c:idx val="1"/>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3-B6FD-4618-9632-20482EA07944}"/>
              </c:ext>
            </c:extLst>
          </c:dPt>
          <c:dLbls>
            <c:dLbl>
              <c:idx val="0"/>
              <c:spPr>
                <a:solidFill>
                  <a:schemeClr val="bg1"/>
                </a:solidFill>
                <a:ln>
                  <a:noFill/>
                </a:ln>
                <a:effectLst/>
              </c:spPr>
              <c:txPr>
                <a:bodyPr rot="0" spcFirstLastPara="0" vertOverflow="ellipsis" vert="horz" wrap="square" lIns="38100" tIns="19050" rIns="38100" bIns="19050" anchor="ctr" anchorCtr="1"/>
                <a:lstStyle/>
                <a:p>
                  <a:pPr>
                    <a:defRPr lang="en-US" sz="1800" b="1" i="0" u="none" strike="noStrike" kern="1200" baseline="0">
                      <a:solidFill>
                        <a:schemeClr val="tx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B6FD-4618-9632-20482EA07944}"/>
                </c:ext>
              </c:extLst>
            </c:dLbl>
            <c:dLbl>
              <c:idx val="1"/>
              <c:spPr>
                <a:solidFill>
                  <a:schemeClr val="bg1"/>
                </a:solidFill>
                <a:ln>
                  <a:noFill/>
                </a:ln>
                <a:effectLst/>
              </c:spPr>
              <c:txPr>
                <a:bodyPr rot="0" spcFirstLastPara="0" vertOverflow="ellipsis" vert="horz" wrap="square" lIns="38100" tIns="19050" rIns="38100" bIns="19050" anchor="ctr" anchorCtr="1"/>
                <a:lstStyle/>
                <a:p>
                  <a:pPr>
                    <a:defRPr lang="en-US" sz="18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B6FD-4618-9632-20482EA07944}"/>
                </c:ext>
              </c:extLst>
            </c:dLbl>
            <c:spPr>
              <a:solidFill>
                <a:schemeClr val="bg1"/>
              </a:solidFill>
              <a:ln>
                <a:noFill/>
              </a:ln>
              <a:effectLst/>
            </c:spPr>
            <c:txPr>
              <a:bodyPr rot="0" spcFirstLastPara="0" vertOverflow="ellipsis" vert="horz" wrap="square" lIns="38100" tIns="19050" rIns="38100" bIns="19050" anchor="ctr" anchorCtr="1"/>
              <a:lstStyle/>
              <a:p>
                <a:pPr>
                  <a:defRPr lang="en-US"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 (2)'!$J$152:$J$154</c:f>
              <c:numCache>
                <c:formatCode>General</c:formatCode>
                <c:ptCount val="3"/>
                <c:pt idx="0">
                  <c:v>2021</c:v>
                </c:pt>
                <c:pt idx="1">
                  <c:v>2022</c:v>
                </c:pt>
                <c:pt idx="2">
                  <c:v>2023</c:v>
                </c:pt>
              </c:numCache>
            </c:numRef>
          </c:cat>
          <c:val>
            <c:numRef>
              <c:f>'chart (2)'!$K$152:$K$154</c:f>
              <c:numCache>
                <c:formatCode>#,##0.00</c:formatCode>
                <c:ptCount val="3"/>
                <c:pt idx="0">
                  <c:v>37.369999999999997</c:v>
                </c:pt>
                <c:pt idx="1">
                  <c:v>42.3</c:v>
                </c:pt>
                <c:pt idx="2">
                  <c:v>0</c:v>
                </c:pt>
              </c:numCache>
            </c:numRef>
          </c:val>
          <c:extLst>
            <c:ext xmlns:c16="http://schemas.microsoft.com/office/drawing/2014/chart" uri="{C3380CC4-5D6E-409C-BE32-E72D297353CC}">
              <c16:uniqueId val="{00000004-B6FD-4618-9632-20482EA07944}"/>
            </c:ext>
          </c:extLst>
        </c:ser>
        <c:dLbls>
          <c:showLegendKey val="0"/>
          <c:showVal val="1"/>
          <c:showCatName val="0"/>
          <c:showSerName val="0"/>
          <c:showPercent val="0"/>
          <c:showBubbleSize val="0"/>
        </c:dLbls>
        <c:gapWidth val="38"/>
        <c:overlap val="-15"/>
        <c:axId val="991048444"/>
        <c:axId val="107764902"/>
      </c:barChart>
      <c:catAx>
        <c:axId val="991048444"/>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1600" b="1" i="0" u="none" strike="noStrike" kern="1200" baseline="0">
                <a:solidFill>
                  <a:schemeClr val="tx1">
                    <a:lumMod val="65000"/>
                    <a:lumOff val="35000"/>
                  </a:schemeClr>
                </a:solidFill>
                <a:latin typeface="+mn-lt"/>
                <a:ea typeface="+mn-ea"/>
                <a:cs typeface="+mn-cs"/>
              </a:defRPr>
            </a:pPr>
            <a:endParaRPr lang="en-US"/>
          </a:p>
        </c:txPr>
        <c:crossAx val="107764902"/>
        <c:crosses val="autoZero"/>
        <c:auto val="1"/>
        <c:lblAlgn val="ctr"/>
        <c:lblOffset val="100"/>
        <c:noMultiLvlLbl val="0"/>
      </c:catAx>
      <c:valAx>
        <c:axId val="107764902"/>
        <c:scaling>
          <c:orientation val="minMax"/>
        </c:scaling>
        <c:delete val="1"/>
        <c:axPos val="l"/>
        <c:numFmt formatCode="#,##0.00" sourceLinked="1"/>
        <c:majorTickMark val="out"/>
        <c:minorTickMark val="none"/>
        <c:tickLblPos val="nextTo"/>
        <c:crossAx val="9910484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819004524886903E-2"/>
          <c:y val="0.12795489047928901"/>
          <c:w val="0.92036199095022597"/>
          <c:h val="0.70236391238343099"/>
        </c:manualLayout>
      </c:layout>
      <c:barChart>
        <c:barDir val="col"/>
        <c:grouping val="clustered"/>
        <c:varyColors val="0"/>
        <c:ser>
          <c:idx val="0"/>
          <c:order val="0"/>
          <c:tx>
            <c:strRef>
              <c:f>'chart (2)'!$K$163</c:f>
              <c:strCache>
                <c:ptCount val="1"/>
                <c:pt idx="0">
                  <c:v>Realisasi</c:v>
                </c:pt>
              </c:strCache>
            </c:strRef>
          </c:tx>
          <c:spPr>
            <a:solidFill>
              <a:schemeClr val="tx2">
                <a:lumMod val="40000"/>
                <a:lumOff val="60000"/>
              </a:schemeClr>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899E-4A89-B425-AE4FDB34944C}"/>
              </c:ext>
            </c:extLst>
          </c:dPt>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899E-4A89-B425-AE4FDB34944C}"/>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899E-4A89-B425-AE4FDB34944C}"/>
              </c:ext>
            </c:extLst>
          </c:dPt>
          <c:dLbls>
            <c:dLbl>
              <c:idx val="0"/>
              <c:spPr>
                <a:solidFill>
                  <a:schemeClr val="bg1"/>
                </a:solidFill>
                <a:ln>
                  <a:noFill/>
                </a:ln>
                <a:effectLst/>
              </c:spPr>
              <c:txPr>
                <a:bodyPr rot="0" spcFirstLastPara="0" vertOverflow="ellipsis" vert="horz" wrap="square" lIns="38100" tIns="19050" rIns="38100" bIns="19050" anchor="ctr" anchorCtr="1"/>
                <a:lstStyle/>
                <a:p>
                  <a:pPr>
                    <a:defRPr lang="en-US" sz="1800" b="1" i="0" u="none" strike="noStrike" kern="1200" baseline="0">
                      <a:solidFill>
                        <a:schemeClr val="accent6">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899E-4A89-B425-AE4FDB34944C}"/>
                </c:ext>
              </c:extLst>
            </c:dLbl>
            <c:dLbl>
              <c:idx val="1"/>
              <c:spPr>
                <a:solidFill>
                  <a:schemeClr val="bg1"/>
                </a:solidFill>
                <a:ln>
                  <a:noFill/>
                </a:ln>
                <a:effectLst/>
              </c:spPr>
              <c:txPr>
                <a:bodyPr rot="0" spcFirstLastPara="0" vertOverflow="ellipsis" vert="horz" wrap="square" lIns="38100" tIns="19050" rIns="38100" bIns="19050" anchor="ctr" anchorCtr="1"/>
                <a:lstStyle/>
                <a:p>
                  <a:pPr>
                    <a:defRPr lang="en-US" sz="1800" b="1" i="0" u="none" strike="noStrike" kern="1200" baseline="0">
                      <a:solidFill>
                        <a:schemeClr val="accent3">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899E-4A89-B425-AE4FDB34944C}"/>
                </c:ext>
              </c:extLst>
            </c:dLbl>
            <c:spPr>
              <a:solidFill>
                <a:schemeClr val="bg1"/>
              </a:solidFill>
              <a:ln>
                <a:noFill/>
              </a:ln>
              <a:effectLst/>
            </c:spPr>
            <c:txPr>
              <a:bodyPr rot="0" spcFirstLastPara="0" vertOverflow="ellipsis" vert="horz" wrap="square" lIns="38100" tIns="19050" rIns="38100" bIns="19050" anchor="ctr" anchorCtr="1"/>
              <a:lstStyle/>
              <a:p>
                <a:pPr>
                  <a:defRPr lang="en-US"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 (2)'!$J$164:$J$166</c:f>
              <c:numCache>
                <c:formatCode>General</c:formatCode>
                <c:ptCount val="3"/>
                <c:pt idx="0">
                  <c:v>2021</c:v>
                </c:pt>
                <c:pt idx="1">
                  <c:v>2022</c:v>
                </c:pt>
                <c:pt idx="2">
                  <c:v>2023</c:v>
                </c:pt>
              </c:numCache>
            </c:numRef>
          </c:cat>
          <c:val>
            <c:numRef>
              <c:f>'chart (2)'!$K$164:$K$166</c:f>
              <c:numCache>
                <c:formatCode>#,##0.00</c:formatCode>
                <c:ptCount val="3"/>
                <c:pt idx="0">
                  <c:v>43</c:v>
                </c:pt>
                <c:pt idx="1">
                  <c:v>45.27</c:v>
                </c:pt>
                <c:pt idx="2">
                  <c:v>0</c:v>
                </c:pt>
              </c:numCache>
            </c:numRef>
          </c:val>
          <c:extLst>
            <c:ext xmlns:c16="http://schemas.microsoft.com/office/drawing/2014/chart" uri="{C3380CC4-5D6E-409C-BE32-E72D297353CC}">
              <c16:uniqueId val="{00000006-899E-4A89-B425-AE4FDB34944C}"/>
            </c:ext>
          </c:extLst>
        </c:ser>
        <c:dLbls>
          <c:showLegendKey val="0"/>
          <c:showVal val="1"/>
          <c:showCatName val="0"/>
          <c:showSerName val="0"/>
          <c:showPercent val="0"/>
          <c:showBubbleSize val="0"/>
        </c:dLbls>
        <c:gapWidth val="38"/>
        <c:overlap val="-15"/>
        <c:axId val="991048444"/>
        <c:axId val="107764902"/>
      </c:barChart>
      <c:catAx>
        <c:axId val="991048444"/>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1600" b="1" i="0" u="none" strike="noStrike" kern="1200" baseline="0">
                <a:solidFill>
                  <a:schemeClr val="tx1">
                    <a:lumMod val="65000"/>
                    <a:lumOff val="35000"/>
                  </a:schemeClr>
                </a:solidFill>
                <a:latin typeface="+mn-lt"/>
                <a:ea typeface="+mn-ea"/>
                <a:cs typeface="+mn-cs"/>
              </a:defRPr>
            </a:pPr>
            <a:endParaRPr lang="en-US"/>
          </a:p>
        </c:txPr>
        <c:crossAx val="107764902"/>
        <c:crosses val="autoZero"/>
        <c:auto val="1"/>
        <c:lblAlgn val="ctr"/>
        <c:lblOffset val="100"/>
        <c:noMultiLvlLbl val="0"/>
      </c:catAx>
      <c:valAx>
        <c:axId val="107764902"/>
        <c:scaling>
          <c:orientation val="minMax"/>
        </c:scaling>
        <c:delete val="1"/>
        <c:axPos val="l"/>
        <c:numFmt formatCode="#,##0.00" sourceLinked="1"/>
        <c:majorTickMark val="out"/>
        <c:minorTickMark val="none"/>
        <c:tickLblPos val="nextTo"/>
        <c:crossAx val="9910484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cmpd="sng" algn="ctr">
              <a:solidFill>
                <a:schemeClr val="accent1"/>
              </a:solidFill>
              <a:prstDash val="solid"/>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en-US" sz="1200" b="1"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extLst>
                <c:ext xmlns:c15="http://schemas.microsoft.com/office/drawing/2012/chart" uri="{02D57815-91ED-43cb-92C2-25804820EDAC}">
                  <c15:fullRef>
                    <c15:sqref>chart!$A$4:$A$9</c15:sqref>
                  </c15:fullRef>
                </c:ext>
              </c:extLst>
              <c:f>chart!$A$5:$A$9</c:f>
              <c:strCache>
                <c:ptCount val="5"/>
                <c:pt idx="0">
                  <c:v>TW I (MAR)</c:v>
                </c:pt>
                <c:pt idx="1">
                  <c:v>TW II (JUN)</c:v>
                </c:pt>
                <c:pt idx="2">
                  <c:v>TW III (SEPT)</c:v>
                </c:pt>
                <c:pt idx="3">
                  <c:v>OKT</c:v>
                </c:pt>
                <c:pt idx="4">
                  <c:v>15 NOV</c:v>
                </c:pt>
              </c:strCache>
            </c:strRef>
          </c:cat>
          <c:val>
            <c:numRef>
              <c:extLst>
                <c:ext xmlns:c15="http://schemas.microsoft.com/office/drawing/2012/chart" uri="{02D57815-91ED-43cb-92C2-25804820EDAC}">
                  <c15:fullRef>
                    <c15:sqref>chart!$B$4:$B$9</c15:sqref>
                  </c15:fullRef>
                </c:ext>
              </c:extLst>
              <c:f>chart!$B$5:$B$9</c:f>
              <c:numCache>
                <c:formatCode>General</c:formatCode>
                <c:ptCount val="5"/>
                <c:pt idx="0">
                  <c:v>5.51</c:v>
                </c:pt>
                <c:pt idx="1">
                  <c:v>21.3</c:v>
                </c:pt>
                <c:pt idx="2">
                  <c:v>45.52</c:v>
                </c:pt>
                <c:pt idx="3">
                  <c:v>55.18</c:v>
                </c:pt>
                <c:pt idx="4">
                  <c:v>62.04</c:v>
                </c:pt>
              </c:numCache>
            </c:numRef>
          </c:val>
          <c:smooth val="1"/>
          <c:extLs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00-3B90-49A4-B87C-29A37A18B7C5}"/>
            </c:ext>
          </c:extLst>
        </c:ser>
        <c:ser>
          <c:idx val="1"/>
          <c:order val="1"/>
          <c:spPr>
            <a:ln w="28575" cap="rnd" cmpd="sng" algn="ctr">
              <a:solidFill>
                <a:schemeClr val="accent2"/>
              </a:solidFill>
              <a:prstDash val="solid"/>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en-US" sz="1200" b="1" i="0" u="none" strike="noStrike" kern="1200" baseline="0">
                    <a:solidFill>
                      <a:srgbClr val="EC202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extLst>
                <c:ext xmlns:c15="http://schemas.microsoft.com/office/drawing/2012/chart" uri="{02D57815-91ED-43cb-92C2-25804820EDAC}">
                  <c15:fullRef>
                    <c15:sqref>chart!$A$4:$A$9</c15:sqref>
                  </c15:fullRef>
                </c:ext>
              </c:extLst>
              <c:f>chart!$A$5:$A$9</c:f>
              <c:strCache>
                <c:ptCount val="5"/>
                <c:pt idx="0">
                  <c:v>TW I (MAR)</c:v>
                </c:pt>
                <c:pt idx="1">
                  <c:v>TW II (JUN)</c:v>
                </c:pt>
                <c:pt idx="2">
                  <c:v>TW III (SEPT)</c:v>
                </c:pt>
                <c:pt idx="3">
                  <c:v>OKT</c:v>
                </c:pt>
                <c:pt idx="4">
                  <c:v>15 NOV</c:v>
                </c:pt>
              </c:strCache>
            </c:strRef>
          </c:cat>
          <c:val>
            <c:numRef>
              <c:extLst>
                <c:ext xmlns:c15="http://schemas.microsoft.com/office/drawing/2012/chart" uri="{02D57815-91ED-43cb-92C2-25804820EDAC}">
                  <c15:fullRef>
                    <c15:sqref>chart!$C$4:$C$9</c15:sqref>
                  </c15:fullRef>
                </c:ext>
              </c:extLst>
              <c:f>chart!$C$5:$C$9</c:f>
              <c:numCache>
                <c:formatCode>General</c:formatCode>
                <c:ptCount val="5"/>
                <c:pt idx="0">
                  <c:v>5.93</c:v>
                </c:pt>
                <c:pt idx="1">
                  <c:v>19.22</c:v>
                </c:pt>
                <c:pt idx="2">
                  <c:v>38.729999999999997</c:v>
                </c:pt>
                <c:pt idx="3">
                  <c:v>49.98</c:v>
                </c:pt>
              </c:numCache>
            </c:numRef>
          </c:val>
          <c:smooth val="1"/>
          <c:extLst>
            <c:ext xmlns:c15="http://schemas.microsoft.com/office/drawing/2012/chart" uri="{02D57815-91ED-43cb-92C2-25804820EDAC}">
              <c15:filteredSeriesTitle>
                <c15:tx>
                  <c:strRef>
                    <c:extLst>
                      <c:ext uri="{02D57815-91ED-43cb-92C2-25804820EDAC}">
                        <c15:formulaRef>
                          <c15:sqref>2019</c15:sqref>
                        </c15:formulaRef>
                      </c:ext>
                    </c:extLst>
                    <c:strCache>
                      <c:ptCount val="1"/>
                      <c:pt idx="0">
                        <c:v>2019</c:v>
                      </c:pt>
                    </c:strCache>
                  </c:strRef>
                </c15:tx>
              </c15:filteredSeriesTitle>
            </c:ext>
            <c:ext xmlns:c16="http://schemas.microsoft.com/office/drawing/2014/chart" uri="{C3380CC4-5D6E-409C-BE32-E72D297353CC}">
              <c16:uniqueId val="{00000001-3B90-49A4-B87C-29A37A18B7C5}"/>
            </c:ext>
          </c:extLst>
        </c:ser>
        <c:dLbls>
          <c:showLegendKey val="0"/>
          <c:showVal val="1"/>
          <c:showCatName val="0"/>
          <c:showSerName val="0"/>
          <c:showPercent val="0"/>
          <c:showBubbleSize val="0"/>
        </c:dLbls>
        <c:smooth val="0"/>
        <c:axId val="201995776"/>
        <c:axId val="198367424"/>
      </c:lineChart>
      <c:catAx>
        <c:axId val="20199577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prstDash val="solid"/>
            <a:round/>
          </a:ln>
          <a:effectLst/>
        </c:spPr>
        <c:txPr>
          <a:bodyPr rot="0" spcFirstLastPara="0" vertOverflow="ellipsis" vert="eaVert" wrap="square" anchor="ctr" anchorCtr="1"/>
          <a:lstStyle/>
          <a:p>
            <a:pPr>
              <a:defRPr lang="en-US" sz="1200" b="1" i="0" u="none" strike="noStrike" kern="1200" baseline="0">
                <a:solidFill>
                  <a:schemeClr val="tx1">
                    <a:lumMod val="65000"/>
                    <a:lumOff val="35000"/>
                  </a:schemeClr>
                </a:solidFill>
                <a:latin typeface="+mn-lt"/>
                <a:ea typeface="+mn-ea"/>
                <a:cs typeface="+mn-cs"/>
              </a:defRPr>
            </a:pPr>
            <a:endParaRPr lang="en-US"/>
          </a:p>
        </c:txPr>
        <c:crossAx val="198367424"/>
        <c:crosses val="autoZero"/>
        <c:auto val="1"/>
        <c:lblAlgn val="ctr"/>
        <c:lblOffset val="100"/>
        <c:noMultiLvlLbl val="0"/>
      </c:catAx>
      <c:valAx>
        <c:axId val="198367424"/>
        <c:scaling>
          <c:orientation val="minMax"/>
          <c:max val="80"/>
        </c:scaling>
        <c:delete val="0"/>
        <c:axPos val="l"/>
        <c:numFmt formatCode="General" sourceLinked="1"/>
        <c:majorTickMark val="none"/>
        <c:minorTickMark val="none"/>
        <c:tickLblPos val="nextTo"/>
        <c:spPr>
          <a:noFill/>
          <a:ln w="9525" cap="flat" cmpd="sng" algn="ctr">
            <a:noFill/>
            <a:prstDash val="solid"/>
            <a:round/>
          </a:ln>
          <a:effectLst/>
        </c:spPr>
        <c:txPr>
          <a:bodyPr rot="-60000000" spcFirstLastPara="0" vertOverflow="ellipsis" vert="horz" wrap="square" anchor="ctr" anchorCtr="1"/>
          <a:lstStyle/>
          <a:p>
            <a:pPr>
              <a:defRPr lang="en-US" sz="1400" b="1" i="0" u="none" strike="noStrike" kern="1200" baseline="0">
                <a:solidFill>
                  <a:schemeClr val="tx1">
                    <a:lumMod val="65000"/>
                    <a:lumOff val="35000"/>
                  </a:schemeClr>
                </a:solidFill>
                <a:latin typeface="+mn-lt"/>
                <a:ea typeface="+mn-ea"/>
                <a:cs typeface="+mn-cs"/>
              </a:defRPr>
            </a:pPr>
            <a:endParaRPr lang="en-US"/>
          </a:p>
        </c:txPr>
        <c:crossAx val="201995776"/>
        <c:crosses val="autoZero"/>
        <c:crossBetween val="between"/>
      </c:valAx>
      <c:spPr>
        <a:noFill/>
        <a:ln>
          <a:noFill/>
        </a:ln>
        <a:effectLst/>
      </c:spPr>
    </c:plotArea>
    <c:legend>
      <c:legendPos val="t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chart!$E$26</c:f>
              <c:strCache>
                <c:ptCount val="1"/>
                <c:pt idx="0">
                  <c:v>30 Juni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chart!$F$25:$G$25</c:f>
              <c:strCache>
                <c:ptCount val="2"/>
                <c:pt idx="0">
                  <c:v>Realisasi Keuangan </c:v>
                </c:pt>
                <c:pt idx="1">
                  <c:v>Realisasi Fisik</c:v>
                </c:pt>
              </c:strCache>
            </c:strRef>
          </c:cat>
          <c:val>
            <c:numRef>
              <c:f>chart!$F$26:$G$26</c:f>
              <c:numCache>
                <c:formatCode>#,##0.00</c:formatCode>
                <c:ptCount val="2"/>
                <c:pt idx="0">
                  <c:v>0</c:v>
                </c:pt>
                <c:pt idx="1">
                  <c:v>0</c:v>
                </c:pt>
              </c:numCache>
            </c:numRef>
          </c:val>
          <c:extLst>
            <c:ext xmlns:c16="http://schemas.microsoft.com/office/drawing/2014/chart" uri="{C3380CC4-5D6E-409C-BE32-E72D297353CC}">
              <c16:uniqueId val="{00000000-8A3D-422B-9177-EB0B5C8E536B}"/>
            </c:ext>
          </c:extLst>
        </c:ser>
        <c:ser>
          <c:idx val="1"/>
          <c:order val="1"/>
          <c:tx>
            <c:strRef>
              <c:f>chart!$E$27</c:f>
              <c:strCache>
                <c:ptCount val="1"/>
                <c:pt idx="0">
                  <c:v>31 Mei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chart!$F$25:$G$25</c:f>
              <c:strCache>
                <c:ptCount val="2"/>
                <c:pt idx="0">
                  <c:v>Realisasi Keuangan </c:v>
                </c:pt>
                <c:pt idx="1">
                  <c:v>Realisasi Fisik</c:v>
                </c:pt>
              </c:strCache>
            </c:strRef>
          </c:cat>
          <c:val>
            <c:numRef>
              <c:f>chart!$F$27:$G$27</c:f>
              <c:numCache>
                <c:formatCode>#,##0.00</c:formatCode>
                <c:ptCount val="2"/>
                <c:pt idx="0">
                  <c:v>22.3963952656452</c:v>
                </c:pt>
                <c:pt idx="1">
                  <c:v>26.1753798275078</c:v>
                </c:pt>
              </c:numCache>
            </c:numRef>
          </c:val>
          <c:extLst>
            <c:ext xmlns:c16="http://schemas.microsoft.com/office/drawing/2014/chart" uri="{C3380CC4-5D6E-409C-BE32-E72D297353CC}">
              <c16:uniqueId val="{00000001-8A3D-422B-9177-EB0B5C8E536B}"/>
            </c:ext>
          </c:extLst>
        </c:ser>
        <c:dLbls>
          <c:showLegendKey val="0"/>
          <c:showVal val="1"/>
          <c:showCatName val="0"/>
          <c:showSerName val="0"/>
          <c:showPercent val="0"/>
          <c:showBubbleSize val="0"/>
        </c:dLbls>
        <c:gapWidth val="326"/>
        <c:overlap val="-58"/>
        <c:axId val="203176448"/>
        <c:axId val="199901760"/>
      </c:barChart>
      <c:catAx>
        <c:axId val="20317644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9901760"/>
        <c:crosses val="autoZero"/>
        <c:auto val="1"/>
        <c:lblAlgn val="ctr"/>
        <c:lblOffset val="100"/>
        <c:noMultiLvlLbl val="0"/>
      </c:catAx>
      <c:valAx>
        <c:axId val="199901760"/>
        <c:scaling>
          <c:orientation val="minMax"/>
        </c:scaling>
        <c:delete val="1"/>
        <c:axPos val="b"/>
        <c:numFmt formatCode="#,##0.00" sourceLinked="1"/>
        <c:majorTickMark val="none"/>
        <c:minorTickMark val="none"/>
        <c:tickLblPos val="nextTo"/>
        <c:crossAx val="20317644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chart!$E$31</c:f>
              <c:strCache>
                <c:ptCount val="1"/>
                <c:pt idx="0">
                  <c:v>30 Juni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chart!$F$30:$G$30</c:f>
              <c:strCache>
                <c:ptCount val="2"/>
                <c:pt idx="0">
                  <c:v>Realisasi Keuangan </c:v>
                </c:pt>
                <c:pt idx="1">
                  <c:v>Realisasi Fisik</c:v>
                </c:pt>
              </c:strCache>
            </c:strRef>
          </c:cat>
          <c:val>
            <c:numRef>
              <c:f>chart!$F$31:$G$31</c:f>
              <c:numCache>
                <c:formatCode>#,##0.00</c:formatCode>
                <c:ptCount val="2"/>
                <c:pt idx="0">
                  <c:v>0</c:v>
                </c:pt>
                <c:pt idx="1">
                  <c:v>0</c:v>
                </c:pt>
              </c:numCache>
            </c:numRef>
          </c:val>
          <c:extLst>
            <c:ext xmlns:c16="http://schemas.microsoft.com/office/drawing/2014/chart" uri="{C3380CC4-5D6E-409C-BE32-E72D297353CC}">
              <c16:uniqueId val="{00000000-7FB6-447E-A4C5-659EBF00A632}"/>
            </c:ext>
          </c:extLst>
        </c:ser>
        <c:ser>
          <c:idx val="1"/>
          <c:order val="1"/>
          <c:tx>
            <c:strRef>
              <c:f>chart!$E$32</c:f>
              <c:strCache>
                <c:ptCount val="1"/>
                <c:pt idx="0">
                  <c:v>30 Juni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chart!$F$30:$G$30</c:f>
              <c:strCache>
                <c:ptCount val="2"/>
                <c:pt idx="0">
                  <c:v>Realisasi Keuangan </c:v>
                </c:pt>
                <c:pt idx="1">
                  <c:v>Realisasi Fisik</c:v>
                </c:pt>
              </c:strCache>
            </c:strRef>
          </c:cat>
          <c:val>
            <c:numRef>
              <c:f>chart!$F$32:$G$32</c:f>
              <c:numCache>
                <c:formatCode>#,##0.00</c:formatCode>
                <c:ptCount val="2"/>
                <c:pt idx="0">
                  <c:v>22.659623875125899</c:v>
                </c:pt>
                <c:pt idx="1">
                  <c:v>25.941187163619599</c:v>
                </c:pt>
              </c:numCache>
            </c:numRef>
          </c:val>
          <c:extLst>
            <c:ext xmlns:c16="http://schemas.microsoft.com/office/drawing/2014/chart" uri="{C3380CC4-5D6E-409C-BE32-E72D297353CC}">
              <c16:uniqueId val="{00000001-7FB6-447E-A4C5-659EBF00A632}"/>
            </c:ext>
          </c:extLst>
        </c:ser>
        <c:dLbls>
          <c:showLegendKey val="0"/>
          <c:showVal val="1"/>
          <c:showCatName val="0"/>
          <c:showSerName val="0"/>
          <c:showPercent val="0"/>
          <c:showBubbleSize val="0"/>
        </c:dLbls>
        <c:gapWidth val="326"/>
        <c:overlap val="-58"/>
        <c:axId val="203177472"/>
        <c:axId val="199904064"/>
      </c:barChart>
      <c:catAx>
        <c:axId val="20317747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9904064"/>
        <c:crosses val="autoZero"/>
        <c:auto val="1"/>
        <c:lblAlgn val="ctr"/>
        <c:lblOffset val="100"/>
        <c:noMultiLvlLbl val="0"/>
      </c:catAx>
      <c:valAx>
        <c:axId val="199904064"/>
        <c:scaling>
          <c:orientation val="minMax"/>
        </c:scaling>
        <c:delete val="1"/>
        <c:axPos val="b"/>
        <c:numFmt formatCode="#,##0.00" sourceLinked="1"/>
        <c:majorTickMark val="none"/>
        <c:minorTickMark val="none"/>
        <c:tickLblPos val="nextTo"/>
        <c:crossAx val="20317747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w="12700" cmpd="sng">
              <a:solidFill>
                <a:schemeClr val="accent1"/>
              </a:solidFill>
              <a:prstDash val="sysDot"/>
            </a:ln>
            <a:sp3d contourW="12700"/>
          </c:spPr>
          <c:dPt>
            <c:idx val="0"/>
            <c:bubble3D val="0"/>
            <c:explosion val="4"/>
            <c:spPr>
              <a:solidFill>
                <a:srgbClr val="FF0000">
                  <a:alpha val="65000"/>
                </a:srgbClr>
              </a:solidFill>
              <a:ln w="12700" cmpd="sng">
                <a:solidFill>
                  <a:schemeClr val="accent1"/>
                </a:solidFill>
                <a:prstDash val="sysDot"/>
              </a:ln>
              <a:effectLst>
                <a:outerShdw blurRad="63500" sx="102000" sy="102000" algn="ctr" rotWithShape="0">
                  <a:prstClr val="black">
                    <a:alpha val="20000"/>
                  </a:prstClr>
                </a:outerShdw>
              </a:effectLst>
              <a:sp3d contourW="12700"/>
            </c:spPr>
            <c:extLst>
              <c:ext xmlns:c16="http://schemas.microsoft.com/office/drawing/2014/chart" uri="{C3380CC4-5D6E-409C-BE32-E72D297353CC}">
                <c16:uniqueId val="{00000001-2AF9-4593-BE92-3D9108238DF9}"/>
              </c:ext>
            </c:extLst>
          </c:dPt>
          <c:dPt>
            <c:idx val="1"/>
            <c:bubble3D val="0"/>
            <c:explosion val="3"/>
            <c:spPr>
              <a:solidFill>
                <a:srgbClr val="FF0000">
                  <a:alpha val="38000"/>
                </a:srgbClr>
              </a:solidFill>
              <a:ln w="12700" cmpd="sng">
                <a:solidFill>
                  <a:schemeClr val="accent1"/>
                </a:solidFill>
                <a:prstDash val="sysDot"/>
              </a:ln>
              <a:effectLst>
                <a:outerShdw blurRad="63500" sx="102000" sy="102000" algn="ctr" rotWithShape="0">
                  <a:prstClr val="black">
                    <a:alpha val="20000"/>
                  </a:prstClr>
                </a:outerShdw>
              </a:effectLst>
              <a:sp3d contourW="12700"/>
            </c:spPr>
            <c:extLst>
              <c:ext xmlns:c16="http://schemas.microsoft.com/office/drawing/2014/chart" uri="{C3380CC4-5D6E-409C-BE32-E72D297353CC}">
                <c16:uniqueId val="{00000003-2AF9-4593-BE92-3D9108238DF9}"/>
              </c:ext>
            </c:extLst>
          </c:dPt>
          <c:dPt>
            <c:idx val="2"/>
            <c:bubble3D val="0"/>
            <c:explosion val="3"/>
            <c:spPr>
              <a:solidFill>
                <a:srgbClr val="FFFF00">
                  <a:alpha val="68000"/>
                </a:srgbClr>
              </a:solidFill>
              <a:ln w="12700" cmpd="sng">
                <a:solidFill>
                  <a:schemeClr val="accent1"/>
                </a:solidFill>
                <a:prstDash val="sysDot"/>
              </a:ln>
              <a:effectLst>
                <a:outerShdw blurRad="63500" sx="102000" sy="102000" algn="ctr" rotWithShape="0">
                  <a:prstClr val="black">
                    <a:alpha val="20000"/>
                  </a:prstClr>
                </a:outerShdw>
              </a:effectLst>
              <a:sp3d contourW="12700"/>
            </c:spPr>
            <c:extLst>
              <c:ext xmlns:c16="http://schemas.microsoft.com/office/drawing/2014/chart" uri="{C3380CC4-5D6E-409C-BE32-E72D297353CC}">
                <c16:uniqueId val="{00000005-2AF9-4593-BE92-3D9108238DF9}"/>
              </c:ext>
            </c:extLst>
          </c:dPt>
          <c:dPt>
            <c:idx val="3"/>
            <c:bubble3D val="0"/>
            <c:spPr>
              <a:solidFill>
                <a:srgbClr val="00B050">
                  <a:alpha val="66000"/>
                </a:srgbClr>
              </a:solidFill>
              <a:ln w="12700" cmpd="sng">
                <a:solidFill>
                  <a:schemeClr val="accent1"/>
                </a:solidFill>
                <a:prstDash val="sysDot"/>
              </a:ln>
              <a:effectLst>
                <a:outerShdw blurRad="63500" sx="102000" sy="102000" algn="ctr" rotWithShape="0">
                  <a:prstClr val="black">
                    <a:alpha val="20000"/>
                  </a:prstClr>
                </a:outerShdw>
              </a:effectLst>
              <a:sp3d contourW="12700"/>
            </c:spPr>
            <c:extLst>
              <c:ext xmlns:c16="http://schemas.microsoft.com/office/drawing/2014/chart" uri="{C3380CC4-5D6E-409C-BE32-E72D297353CC}">
                <c16:uniqueId val="{00000007-2AF9-4593-BE92-3D9108238DF9}"/>
              </c:ext>
            </c:extLst>
          </c:dPt>
          <c:dLbls>
            <c:dLbl>
              <c:idx val="0"/>
              <c:tx>
                <c:rich>
                  <a:bodyPr rot="0" spcFirstLastPara="0" vertOverflow="ellipsis" vert="horz" wrap="square" lIns="38100" tIns="19050" rIns="38100" bIns="19050" anchor="ctr" anchorCtr="1"/>
                  <a:lstStyle/>
                  <a:p>
                    <a:pPr defTabSz="914400">
                      <a:defRPr lang="en-US" sz="1000" b="1" i="0" u="none" strike="noStrike" kern="1200" spc="0" baseline="0">
                        <a:solidFill>
                          <a:schemeClr val="accent1"/>
                        </a:solidFill>
                        <a:latin typeface="+mn-lt"/>
                        <a:ea typeface="+mn-ea"/>
                        <a:cs typeface="+mn-cs"/>
                      </a:defRPr>
                    </a:pPr>
                    <a:r>
                      <a:rPr lang="en-US">
                        <a:solidFill>
                          <a:srgbClr val="EC2020"/>
                        </a:solidFill>
                      </a:rPr>
                      <a:t>Realisasi keuangan 0%</a:t>
                    </a:r>
                  </a:p>
                  <a:p>
                    <a:pPr defTabSz="914400">
                      <a:defRPr lang="en-US" sz="1000" b="1" i="0" u="none" strike="noStrike" kern="1200" spc="0" baseline="0">
                        <a:solidFill>
                          <a:schemeClr val="accent1"/>
                        </a:solidFill>
                        <a:latin typeface="+mn-lt"/>
                        <a:ea typeface="+mn-ea"/>
                        <a:cs typeface="+mn-cs"/>
                      </a:defRPr>
                    </a:pPr>
                    <a:r>
                      <a:rPr lang="en-US">
                        <a:solidFill>
                          <a:srgbClr val="EC2020"/>
                        </a:solidFill>
                      </a:rPr>
                      <a:t>43%</a:t>
                    </a:r>
                  </a:p>
                </c:rich>
              </c:tx>
              <c:spPr>
                <a:solidFill>
                  <a:schemeClr val="bg1"/>
                </a:solidFill>
                <a:ln>
                  <a:noFill/>
                </a:ln>
                <a:effectLst/>
              </c:spPr>
              <c:dLblPos val="outEnd"/>
              <c:showLegendKey val="0"/>
              <c:showVal val="0"/>
              <c:showCatName val="1"/>
              <c:showSerName val="0"/>
              <c:showPercent val="1"/>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1-2AF9-4593-BE92-3D9108238DF9}"/>
                </c:ext>
              </c:extLst>
            </c:dLbl>
            <c:dLbl>
              <c:idx val="1"/>
              <c:layout>
                <c:manualLayout>
                  <c:x val="6.6666666666666693E-2"/>
                  <c:y val="3.4722222222222199E-3"/>
                </c:manualLayout>
              </c:layout>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ln w="12700" cmpd="sng">
                        <a:noFill/>
                        <a:prstDash val="sysDot"/>
                      </a:ln>
                      <a:solidFill>
                        <a:schemeClr val="accent2">
                          <a:lumMod val="7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AF9-4593-BE92-3D9108238DF9}"/>
                </c:ext>
              </c:extLst>
            </c:dLbl>
            <c:dLbl>
              <c:idx val="2"/>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rgbClr val="D2D000"/>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AF9-4593-BE92-3D9108238DF9}"/>
                </c:ext>
              </c:extLst>
            </c:dLbl>
            <c:dLbl>
              <c:idx val="3"/>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rgbClr val="00B050"/>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2AF9-4593-BE92-3D9108238DF9}"/>
                </c:ext>
              </c:extLst>
            </c:dLbl>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chart!$E$44:$E$47</c:f>
              <c:strCache>
                <c:ptCount val="4"/>
                <c:pt idx="0">
                  <c:v>Realisasi keuangan 0%</c:v>
                </c:pt>
                <c:pt idx="1">
                  <c:v>Deviasi &gt; -20%</c:v>
                </c:pt>
                <c:pt idx="2">
                  <c:v>Deviasi &lt; -20%</c:v>
                </c:pt>
                <c:pt idx="3">
                  <c:v>Sesuai rencana</c:v>
                </c:pt>
              </c:strCache>
            </c:strRef>
          </c:cat>
          <c:val>
            <c:numRef>
              <c:f>chart!$F$44:$F$47</c:f>
              <c:numCache>
                <c:formatCode>General</c:formatCode>
                <c:ptCount val="4"/>
                <c:pt idx="0">
                  <c:v>29</c:v>
                </c:pt>
                <c:pt idx="1">
                  <c:v>19</c:v>
                </c:pt>
                <c:pt idx="2">
                  <c:v>19</c:v>
                </c:pt>
                <c:pt idx="3">
                  <c:v>0</c:v>
                </c:pt>
              </c:numCache>
            </c:numRef>
          </c:val>
          <c:extLst>
            <c:ext xmlns:c16="http://schemas.microsoft.com/office/drawing/2014/chart" uri="{C3380CC4-5D6E-409C-BE32-E72D297353CC}">
              <c16:uniqueId val="{00000008-2AF9-4593-BE92-3D9108238DF9}"/>
            </c:ext>
          </c:extLst>
        </c:ser>
        <c:dLbls>
          <c:showLegendKey val="0"/>
          <c:showVal val="0"/>
          <c:showCatName val="0"/>
          <c:showSerName val="0"/>
          <c:showPercent val="1"/>
          <c:showBubbleSize val="0"/>
          <c:showLeaderLines val="1"/>
        </c:dLbls>
        <c:firstSliceAng val="0"/>
      </c:pieChart>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pagu!$B$39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pagu!$C$38:$D$38</c:f>
              <c:strCache>
                <c:ptCount val="2"/>
                <c:pt idx="0">
                  <c:v>Realisasi Keuangan </c:v>
                </c:pt>
                <c:pt idx="1">
                  <c:v>Realisasi Fisik</c:v>
                </c:pt>
              </c:strCache>
            </c:strRef>
          </c:cat>
          <c:val>
            <c:numRef>
              <c:f>pagu!$C$39:$D$39</c:f>
              <c:numCache>
                <c:formatCode>#,##0.00</c:formatCode>
                <c:ptCount val="2"/>
                <c:pt idx="0">
                  <c:v>115.93566824389589</c:v>
                </c:pt>
                <c:pt idx="1">
                  <c:v>74.781443554726508</c:v>
                </c:pt>
              </c:numCache>
            </c:numRef>
          </c:val>
          <c:extLst>
            <c:ext xmlns:c16="http://schemas.microsoft.com/office/drawing/2014/chart" uri="{C3380CC4-5D6E-409C-BE32-E72D297353CC}">
              <c16:uniqueId val="{00000000-0E54-4987-859E-C2EEF21CFE88}"/>
            </c:ext>
          </c:extLst>
        </c:ser>
        <c:ser>
          <c:idx val="1"/>
          <c:order val="1"/>
          <c:tx>
            <c:strRef>
              <c:f>pagu!$B$40</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pagu!$C$38:$D$38</c:f>
              <c:strCache>
                <c:ptCount val="2"/>
                <c:pt idx="0">
                  <c:v>Realisasi Keuangan </c:v>
                </c:pt>
                <c:pt idx="1">
                  <c:v>Realisasi Fisik</c:v>
                </c:pt>
              </c:strCache>
            </c:strRef>
          </c:cat>
          <c:val>
            <c:numRef>
              <c:f>pagu!$C$40:$D$40</c:f>
              <c:numCache>
                <c:formatCode>#,##0.00</c:formatCode>
                <c:ptCount val="2"/>
                <c:pt idx="0">
                  <c:v>54.778451231792602</c:v>
                </c:pt>
                <c:pt idx="1">
                  <c:v>98.197457376185866</c:v>
                </c:pt>
              </c:numCache>
            </c:numRef>
          </c:val>
          <c:extLst>
            <c:ext xmlns:c16="http://schemas.microsoft.com/office/drawing/2014/chart" uri="{C3380CC4-5D6E-409C-BE32-E72D297353CC}">
              <c16:uniqueId val="{00000001-0E54-4987-859E-C2EEF21CFE88}"/>
            </c:ext>
          </c:extLst>
        </c:ser>
        <c:dLbls>
          <c:showLegendKey val="0"/>
          <c:showVal val="1"/>
          <c:showCatName val="0"/>
          <c:showSerName val="0"/>
          <c:showPercent val="0"/>
          <c:showBubbleSize val="0"/>
        </c:dLbls>
        <c:gapWidth val="326"/>
        <c:overlap val="-58"/>
        <c:axId val="228625920"/>
        <c:axId val="229370112"/>
      </c:barChart>
      <c:catAx>
        <c:axId val="22862592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9370112"/>
        <c:crosses val="autoZero"/>
        <c:auto val="1"/>
        <c:lblAlgn val="ctr"/>
        <c:lblOffset val="100"/>
        <c:noMultiLvlLbl val="0"/>
      </c:catAx>
      <c:valAx>
        <c:axId val="229370112"/>
        <c:scaling>
          <c:orientation val="minMax"/>
        </c:scaling>
        <c:delete val="1"/>
        <c:axPos val="b"/>
        <c:numFmt formatCode="#,##0.00" sourceLinked="1"/>
        <c:majorTickMark val="out"/>
        <c:minorTickMark val="none"/>
        <c:tickLblPos val="nextTo"/>
        <c:crossAx val="22862592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pagu!$B$44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pagu!$C$43:$D$43</c:f>
              <c:strCache>
                <c:ptCount val="2"/>
                <c:pt idx="0">
                  <c:v>Realisasi Keuangan </c:v>
                </c:pt>
                <c:pt idx="1">
                  <c:v>Realisasi Fisik</c:v>
                </c:pt>
              </c:strCache>
            </c:strRef>
          </c:cat>
          <c:val>
            <c:numRef>
              <c:f>pagu!$C$44:$D$44</c:f>
              <c:numCache>
                <c:formatCode>#,##0.00</c:formatCode>
                <c:ptCount val="2"/>
                <c:pt idx="0">
                  <c:v>115.93566824389589</c:v>
                </c:pt>
                <c:pt idx="1">
                  <c:v>74.781443554726508</c:v>
                </c:pt>
              </c:numCache>
            </c:numRef>
          </c:val>
          <c:extLst>
            <c:ext xmlns:c16="http://schemas.microsoft.com/office/drawing/2014/chart" uri="{C3380CC4-5D6E-409C-BE32-E72D297353CC}">
              <c16:uniqueId val="{00000000-E207-420B-8653-D92FEDCB3859}"/>
            </c:ext>
          </c:extLst>
        </c:ser>
        <c:ser>
          <c:idx val="1"/>
          <c:order val="1"/>
          <c:tx>
            <c:strRef>
              <c:f>pagu!$B$45</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pagu!$C$43:$D$43</c:f>
              <c:strCache>
                <c:ptCount val="2"/>
                <c:pt idx="0">
                  <c:v>Realisasi Keuangan </c:v>
                </c:pt>
                <c:pt idx="1">
                  <c:v>Realisasi Fisik</c:v>
                </c:pt>
              </c:strCache>
            </c:strRef>
          </c:cat>
          <c:val>
            <c:numRef>
              <c:f>pagu!$C$45:$D$45</c:f>
              <c:numCache>
                <c:formatCode>#,##0.00</c:formatCode>
                <c:ptCount val="2"/>
                <c:pt idx="0">
                  <c:v>54.778451231792602</c:v>
                </c:pt>
                <c:pt idx="1">
                  <c:v>56.53830624749876</c:v>
                </c:pt>
              </c:numCache>
            </c:numRef>
          </c:val>
          <c:extLst>
            <c:ext xmlns:c16="http://schemas.microsoft.com/office/drawing/2014/chart" uri="{C3380CC4-5D6E-409C-BE32-E72D297353CC}">
              <c16:uniqueId val="{00000001-E207-420B-8653-D92FEDCB3859}"/>
            </c:ext>
          </c:extLst>
        </c:ser>
        <c:dLbls>
          <c:showLegendKey val="0"/>
          <c:showVal val="1"/>
          <c:showCatName val="0"/>
          <c:showSerName val="0"/>
          <c:showPercent val="0"/>
          <c:showBubbleSize val="0"/>
        </c:dLbls>
        <c:gapWidth val="326"/>
        <c:overlap val="-58"/>
        <c:axId val="229894656"/>
        <c:axId val="229372416"/>
      </c:barChart>
      <c:catAx>
        <c:axId val="22989465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9372416"/>
        <c:crosses val="autoZero"/>
        <c:auto val="1"/>
        <c:lblAlgn val="ctr"/>
        <c:lblOffset val="100"/>
        <c:noMultiLvlLbl val="0"/>
      </c:catAx>
      <c:valAx>
        <c:axId val="229372416"/>
        <c:scaling>
          <c:orientation val="minMax"/>
        </c:scaling>
        <c:delete val="1"/>
        <c:axPos val="b"/>
        <c:numFmt formatCode="#,##0.00" sourceLinked="1"/>
        <c:majorTickMark val="out"/>
        <c:minorTickMark val="none"/>
        <c:tickLblPos val="nextTo"/>
        <c:crossAx val="22989465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pagu!$C$19</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308-4A79-BD0F-BCEF594AA22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308-4A79-BD0F-BCEF594AA22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308-4A79-BD0F-BCEF594AA22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308-4A79-BD0F-BCEF594AA22B}"/>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9308-4A79-BD0F-BCEF594AA22B}"/>
                </c:ext>
              </c:extLst>
            </c:dLbl>
            <c:dLbl>
              <c:idx val="1"/>
              <c:layout>
                <c:manualLayout>
                  <c:x val="-0.36066987907541198"/>
                  <c:y val="8.98878787854034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08-4A79-BD0F-BCEF594AA22B}"/>
                </c:ext>
              </c:extLst>
            </c:dLbl>
            <c:dLbl>
              <c:idx val="2"/>
              <c:layout>
                <c:manualLayout>
                  <c:x val="0.23019718137116299"/>
                  <c:y val="0.336876922596240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08-4A79-BD0F-BCEF594AA22B}"/>
                </c:ext>
              </c:extLst>
            </c:dLbl>
            <c:dLbl>
              <c:idx val="3"/>
              <c:layout>
                <c:manualLayout>
                  <c:x val="-0.17935180402161499"/>
                  <c:y val="-4.29184549356224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308-4A79-BD0F-BCEF594AA22B}"/>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pagu!$B$20:$B$23</c:f>
              <c:strCache>
                <c:ptCount val="4"/>
                <c:pt idx="0">
                  <c:v>Sangat Baik</c:v>
                </c:pt>
                <c:pt idx="1">
                  <c:v>Baik</c:v>
                </c:pt>
                <c:pt idx="2">
                  <c:v>Cukup</c:v>
                </c:pt>
                <c:pt idx="3">
                  <c:v>Kurang</c:v>
                </c:pt>
              </c:strCache>
            </c:strRef>
          </c:cat>
          <c:val>
            <c:numRef>
              <c:f>pagu!$C$20:$C$23</c:f>
              <c:numCache>
                <c:formatCode>General</c:formatCode>
                <c:ptCount val="4"/>
                <c:pt idx="0">
                  <c:v>1</c:v>
                </c:pt>
                <c:pt idx="1">
                  <c:v>0</c:v>
                </c:pt>
                <c:pt idx="2">
                  <c:v>0</c:v>
                </c:pt>
                <c:pt idx="3">
                  <c:v>0</c:v>
                </c:pt>
              </c:numCache>
            </c:numRef>
          </c:val>
          <c:extLst>
            <c:ext xmlns:c16="http://schemas.microsoft.com/office/drawing/2014/chart" uri="{C3380CC4-5D6E-409C-BE32-E72D297353CC}">
              <c16:uniqueId val="{00000008-9308-4A79-BD0F-BCEF594AA22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pagu!$D$19</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95E-4EDD-9081-74284C324AB9}"/>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95E-4EDD-9081-74284C324AB9}"/>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95E-4EDD-9081-74284C324AB9}"/>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95E-4EDD-9081-74284C324AB9}"/>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95E-4EDD-9081-74284C324AB9}"/>
                </c:ext>
              </c:extLst>
            </c:dLbl>
            <c:dLbl>
              <c:idx val="1"/>
              <c:layout>
                <c:manualLayout>
                  <c:x val="-0.73301197204473101"/>
                  <c:y val="0.154812744341914"/>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5E-4EDD-9081-74284C324AB9}"/>
                </c:ext>
              </c:extLst>
            </c:dLbl>
            <c:dLbl>
              <c:idx val="2"/>
              <c:layout>
                <c:manualLayout>
                  <c:x val="0.237244498377814"/>
                  <c:y val="0.38671116405218298"/>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5E-4EDD-9081-74284C324AB9}"/>
                </c:ext>
              </c:extLst>
            </c:dLbl>
            <c:dLbl>
              <c:idx val="3"/>
              <c:layout>
                <c:manualLayout>
                  <c:x val="0.35866993790901402"/>
                  <c:y val="4.5635032402740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95E-4EDD-9081-74284C324AB9}"/>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pagu!$B$20:$B$23</c:f>
              <c:strCache>
                <c:ptCount val="4"/>
                <c:pt idx="0">
                  <c:v>Sangat Baik</c:v>
                </c:pt>
                <c:pt idx="1">
                  <c:v>Baik</c:v>
                </c:pt>
                <c:pt idx="2">
                  <c:v>Cukup</c:v>
                </c:pt>
                <c:pt idx="3">
                  <c:v>Kurang</c:v>
                </c:pt>
              </c:strCache>
            </c:strRef>
          </c:cat>
          <c:val>
            <c:numRef>
              <c:f>pagu!$D$20:$D$23</c:f>
              <c:numCache>
                <c:formatCode>General</c:formatCode>
                <c:ptCount val="4"/>
                <c:pt idx="0">
                  <c:v>0</c:v>
                </c:pt>
                <c:pt idx="1">
                  <c:v>0</c:v>
                </c:pt>
                <c:pt idx="2">
                  <c:v>1</c:v>
                </c:pt>
                <c:pt idx="3">
                  <c:v>0</c:v>
                </c:pt>
              </c:numCache>
            </c:numRef>
          </c:val>
          <c:extLst>
            <c:ext xmlns:c16="http://schemas.microsoft.com/office/drawing/2014/chart" uri="{C3380CC4-5D6E-409C-BE32-E72D297353CC}">
              <c16:uniqueId val="{00000008-B95E-4EDD-9081-74284C324AB9}"/>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 Disdik'!$B$129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 Disdik'!$C$128:$D$128</c:f>
              <c:strCache>
                <c:ptCount val="2"/>
                <c:pt idx="0">
                  <c:v>Realisasi Keuangan </c:v>
                </c:pt>
                <c:pt idx="1">
                  <c:v>Realisasi Fisik</c:v>
                </c:pt>
              </c:strCache>
            </c:strRef>
          </c:cat>
          <c:val>
            <c:numRef>
              <c:f>'1 Disdik'!$C$129:$D$129</c:f>
              <c:numCache>
                <c:formatCode>#,##0.00</c:formatCode>
                <c:ptCount val="2"/>
                <c:pt idx="0">
                  <c:v>0</c:v>
                </c:pt>
                <c:pt idx="1">
                  <c:v>0</c:v>
                </c:pt>
              </c:numCache>
            </c:numRef>
          </c:val>
          <c:extLst>
            <c:ext xmlns:c16="http://schemas.microsoft.com/office/drawing/2014/chart" uri="{C3380CC4-5D6E-409C-BE32-E72D297353CC}">
              <c16:uniqueId val="{00000000-BB49-40DE-A55F-8FBAFA4E8508}"/>
            </c:ext>
          </c:extLst>
        </c:ser>
        <c:ser>
          <c:idx val="1"/>
          <c:order val="1"/>
          <c:tx>
            <c:strRef>
              <c:f>'1 Disdik'!$B$130</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 Disdik'!$C$128:$D$128</c:f>
              <c:strCache>
                <c:ptCount val="2"/>
                <c:pt idx="0">
                  <c:v>Realisasi Keuangan </c:v>
                </c:pt>
                <c:pt idx="1">
                  <c:v>Realisasi Fisik</c:v>
                </c:pt>
              </c:strCache>
            </c:strRef>
          </c:cat>
          <c:val>
            <c:numRef>
              <c:f>'1 Disdik'!$C$130:$D$130</c:f>
              <c:numCache>
                <c:formatCode>#,##0.00</c:formatCode>
                <c:ptCount val="2"/>
                <c:pt idx="0">
                  <c:v>61.260876213618992</c:v>
                </c:pt>
                <c:pt idx="1">
                  <c:v>78.800404212561716</c:v>
                </c:pt>
              </c:numCache>
            </c:numRef>
          </c:val>
          <c:extLst>
            <c:ext xmlns:c16="http://schemas.microsoft.com/office/drawing/2014/chart" uri="{C3380CC4-5D6E-409C-BE32-E72D297353CC}">
              <c16:uniqueId val="{00000001-BB49-40DE-A55F-8FBAFA4E8508}"/>
            </c:ext>
          </c:extLst>
        </c:ser>
        <c:dLbls>
          <c:showLegendKey val="0"/>
          <c:showVal val="1"/>
          <c:showCatName val="0"/>
          <c:showSerName val="0"/>
          <c:showPercent val="0"/>
          <c:showBubbleSize val="0"/>
        </c:dLbls>
        <c:gapWidth val="326"/>
        <c:overlap val="-58"/>
        <c:axId val="204623872"/>
        <c:axId val="203812224"/>
      </c:barChart>
      <c:catAx>
        <c:axId val="20462387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3812224"/>
        <c:crosses val="autoZero"/>
        <c:auto val="1"/>
        <c:lblAlgn val="ctr"/>
        <c:lblOffset val="100"/>
        <c:noMultiLvlLbl val="0"/>
      </c:catAx>
      <c:valAx>
        <c:axId val="203812224"/>
        <c:scaling>
          <c:orientation val="minMax"/>
        </c:scaling>
        <c:delete val="1"/>
        <c:axPos val="b"/>
        <c:numFmt formatCode="#,##0.00" sourceLinked="1"/>
        <c:majorTickMark val="none"/>
        <c:minorTickMark val="none"/>
        <c:tickLblPos val="nextTo"/>
        <c:crossAx val="20462387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264795776604599"/>
          <c:y val="9.9143758449752095E-2"/>
          <c:w val="0.73942761878299501"/>
          <c:h val="0.59666516448850804"/>
        </c:manualLayout>
      </c:layout>
      <c:barChart>
        <c:barDir val="bar"/>
        <c:grouping val="clustered"/>
        <c:varyColors val="0"/>
        <c:ser>
          <c:idx val="0"/>
          <c:order val="0"/>
          <c:tx>
            <c:strRef>
              <c:f>'1 Disdik'!$B$134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 Disdik'!$C$133:$D$133</c:f>
              <c:strCache>
                <c:ptCount val="2"/>
                <c:pt idx="0">
                  <c:v>Realisasi Keuangan </c:v>
                </c:pt>
                <c:pt idx="1">
                  <c:v>Realisasi Fisik</c:v>
                </c:pt>
              </c:strCache>
            </c:strRef>
          </c:cat>
          <c:val>
            <c:numRef>
              <c:f>'1 Disdik'!$C$134:$D$134</c:f>
              <c:numCache>
                <c:formatCode>#,##0.00</c:formatCode>
                <c:ptCount val="2"/>
                <c:pt idx="0">
                  <c:v>0</c:v>
                </c:pt>
                <c:pt idx="1">
                  <c:v>0</c:v>
                </c:pt>
              </c:numCache>
            </c:numRef>
          </c:val>
          <c:extLst>
            <c:ext xmlns:c16="http://schemas.microsoft.com/office/drawing/2014/chart" uri="{C3380CC4-5D6E-409C-BE32-E72D297353CC}">
              <c16:uniqueId val="{00000000-D436-48A7-A10C-DECB1BD48F99}"/>
            </c:ext>
          </c:extLst>
        </c:ser>
        <c:ser>
          <c:idx val="1"/>
          <c:order val="1"/>
          <c:tx>
            <c:strRef>
              <c:f>'1 Disdik'!$B$135</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 Disdik'!$C$133:$D$133</c:f>
              <c:strCache>
                <c:ptCount val="2"/>
                <c:pt idx="0">
                  <c:v>Realisasi Keuangan </c:v>
                </c:pt>
                <c:pt idx="1">
                  <c:v>Realisasi Fisik</c:v>
                </c:pt>
              </c:strCache>
            </c:strRef>
          </c:cat>
          <c:val>
            <c:numRef>
              <c:f>'1 Disdik'!$C$135:$D$135</c:f>
              <c:numCache>
                <c:formatCode>0.00_);[Red]\(0.00\)</c:formatCode>
                <c:ptCount val="2"/>
                <c:pt idx="0" formatCode="0.00_ ">
                  <c:v>46.612186343970471</c:v>
                </c:pt>
                <c:pt idx="1">
                  <c:v>46.863413333798498</c:v>
                </c:pt>
              </c:numCache>
            </c:numRef>
          </c:val>
          <c:extLst>
            <c:ext xmlns:c16="http://schemas.microsoft.com/office/drawing/2014/chart" uri="{C3380CC4-5D6E-409C-BE32-E72D297353CC}">
              <c16:uniqueId val="{00000001-D436-48A7-A10C-DECB1BD48F99}"/>
            </c:ext>
          </c:extLst>
        </c:ser>
        <c:dLbls>
          <c:showLegendKey val="0"/>
          <c:showVal val="1"/>
          <c:showCatName val="0"/>
          <c:showSerName val="0"/>
          <c:showPercent val="0"/>
          <c:showBubbleSize val="0"/>
        </c:dLbls>
        <c:gapWidth val="326"/>
        <c:overlap val="-58"/>
        <c:axId val="205464064"/>
        <c:axId val="203814528"/>
      </c:barChart>
      <c:catAx>
        <c:axId val="20546406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3814528"/>
        <c:crosses val="autoZero"/>
        <c:auto val="1"/>
        <c:lblAlgn val="ctr"/>
        <c:lblOffset val="100"/>
        <c:noMultiLvlLbl val="0"/>
      </c:catAx>
      <c:valAx>
        <c:axId val="203814528"/>
        <c:scaling>
          <c:orientation val="minMax"/>
        </c:scaling>
        <c:delete val="1"/>
        <c:axPos val="b"/>
        <c:numFmt formatCode="#,##0.00" sourceLinked="1"/>
        <c:majorTickMark val="none"/>
        <c:minorTickMark val="none"/>
        <c:tickLblPos val="nextTo"/>
        <c:crossAx val="20546406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 Disdik'!$C$111</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68A-4E41-BFE3-F99930666F6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68A-4E41-BFE3-F99930666F6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68A-4E41-BFE3-F99930666F6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68A-4E41-BFE3-F99930666F66}"/>
              </c:ext>
            </c:extLst>
          </c:dPt>
          <c:dLbls>
            <c:dLbl>
              <c:idx val="0"/>
              <c:layout>
                <c:manualLayout>
                  <c:x val="-3.0292285235540648E-3"/>
                  <c:y val="-4.889785625786079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368A-4E41-BFE3-F99930666F66}"/>
                </c:ext>
              </c:extLst>
            </c:dLbl>
            <c:dLbl>
              <c:idx val="1"/>
              <c:layout>
                <c:manualLayout>
                  <c:x val="0.12075770321366799"/>
                  <c:y val="-4.77705778006184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8A-4E41-BFE3-F99930666F66}"/>
                </c:ext>
              </c:extLst>
            </c:dLbl>
            <c:dLbl>
              <c:idx val="2"/>
              <c:layout>
                <c:manualLayout>
                  <c:x val="0.27783138778995897"/>
                  <c:y val="6.928317299481949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8A-4E41-BFE3-F99930666F66}"/>
                </c:ext>
              </c:extLst>
            </c:dLbl>
            <c:dLbl>
              <c:idx val="3"/>
              <c:layout>
                <c:manualLayout>
                  <c:x val="5.7749762525775737E-3"/>
                  <c:y val="-0.20541194241326258"/>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8A-4E41-BFE3-F99930666F66}"/>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Disdik'!$B$112:$B$115</c:f>
              <c:strCache>
                <c:ptCount val="4"/>
                <c:pt idx="0">
                  <c:v>Sangat Baik</c:v>
                </c:pt>
                <c:pt idx="1">
                  <c:v>Baik</c:v>
                </c:pt>
                <c:pt idx="2">
                  <c:v>Cukup</c:v>
                </c:pt>
                <c:pt idx="3">
                  <c:v>Kurang</c:v>
                </c:pt>
              </c:strCache>
            </c:strRef>
          </c:cat>
          <c:val>
            <c:numRef>
              <c:f>'1 Disdik'!$C$112:$C$115</c:f>
              <c:numCache>
                <c:formatCode>General</c:formatCode>
                <c:ptCount val="4"/>
                <c:pt idx="0">
                  <c:v>0</c:v>
                </c:pt>
                <c:pt idx="1">
                  <c:v>0</c:v>
                </c:pt>
                <c:pt idx="2">
                  <c:v>0</c:v>
                </c:pt>
                <c:pt idx="3">
                  <c:v>93</c:v>
                </c:pt>
              </c:numCache>
            </c:numRef>
          </c:val>
          <c:extLst>
            <c:ext xmlns:c16="http://schemas.microsoft.com/office/drawing/2014/chart" uri="{C3380CC4-5D6E-409C-BE32-E72D297353CC}">
              <c16:uniqueId val="{00000008-368A-4E41-BFE3-F99930666F66}"/>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 Disdik'!$D$111</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86F-49D5-A89E-0B316A73D0DE}"/>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86F-49D5-A89E-0B316A73D0DE}"/>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86F-49D5-A89E-0B316A73D0DE}"/>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86F-49D5-A89E-0B316A73D0DE}"/>
              </c:ext>
            </c:extLst>
          </c:dPt>
          <c:dLbls>
            <c:dLbl>
              <c:idx val="0"/>
              <c:layout>
                <c:manualLayout>
                  <c:x val="0.24917154881919501"/>
                  <c:y val="-2.76322248726986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6F-49D5-A89E-0B316A73D0DE}"/>
                </c:ext>
              </c:extLst>
            </c:dLbl>
            <c:dLbl>
              <c:idx val="1"/>
              <c:layout>
                <c:manualLayout>
                  <c:x val="0.14466015086629699"/>
                  <c:y val="9.97853508840157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6F-49D5-A89E-0B316A73D0DE}"/>
                </c:ext>
              </c:extLst>
            </c:dLbl>
            <c:dLbl>
              <c:idx val="2"/>
              <c:layout>
                <c:manualLayout>
                  <c:x val="0.15426845845255099"/>
                  <c:y val="0.320193148825459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6F-49D5-A89E-0B316A73D0DE}"/>
                </c:ext>
              </c:extLst>
            </c:dLbl>
            <c:dLbl>
              <c:idx val="3"/>
              <c:layout>
                <c:manualLayout>
                  <c:x val="-0.11734803484819047"/>
                  <c:y val="-2.337026640289626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6F-49D5-A89E-0B316A73D0DE}"/>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Disdik'!$B$112:$B$115</c:f>
              <c:strCache>
                <c:ptCount val="4"/>
                <c:pt idx="0">
                  <c:v>Sangat Baik</c:v>
                </c:pt>
                <c:pt idx="1">
                  <c:v>Baik</c:v>
                </c:pt>
                <c:pt idx="2">
                  <c:v>Cukup</c:v>
                </c:pt>
                <c:pt idx="3">
                  <c:v>Kurang</c:v>
                </c:pt>
              </c:strCache>
            </c:strRef>
          </c:cat>
          <c:val>
            <c:numRef>
              <c:f>'1 Disdik'!$D$112:$D$115</c:f>
              <c:numCache>
                <c:formatCode>General</c:formatCode>
                <c:ptCount val="4"/>
                <c:pt idx="0">
                  <c:v>0</c:v>
                </c:pt>
                <c:pt idx="1">
                  <c:v>0</c:v>
                </c:pt>
                <c:pt idx="2">
                  <c:v>0</c:v>
                </c:pt>
                <c:pt idx="3">
                  <c:v>93</c:v>
                </c:pt>
              </c:numCache>
            </c:numRef>
          </c:val>
          <c:extLst>
            <c:ext xmlns:c16="http://schemas.microsoft.com/office/drawing/2014/chart" uri="{C3380CC4-5D6E-409C-BE32-E72D297353CC}">
              <c16:uniqueId val="{00000008-586F-49D5-A89E-0B316A73D0DE}"/>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 Dinkes'!$B$117</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 Dinkes'!$C$116:$D$116</c:f>
              <c:strCache>
                <c:ptCount val="2"/>
                <c:pt idx="0">
                  <c:v>Realisasi Keuangan </c:v>
                </c:pt>
                <c:pt idx="1">
                  <c:v>Realisasi Fisik</c:v>
                </c:pt>
              </c:strCache>
            </c:strRef>
          </c:cat>
          <c:val>
            <c:numRef>
              <c:f>'2 Dinkes'!$C$117:$D$117</c:f>
              <c:numCache>
                <c:formatCode>#,##0.00</c:formatCode>
                <c:ptCount val="2"/>
                <c:pt idx="0">
                  <c:v>79.011371417904542</c:v>
                </c:pt>
                <c:pt idx="1">
                  <c:v>81.90907297225165</c:v>
                </c:pt>
              </c:numCache>
            </c:numRef>
          </c:val>
          <c:extLst>
            <c:ext xmlns:c16="http://schemas.microsoft.com/office/drawing/2014/chart" uri="{C3380CC4-5D6E-409C-BE32-E72D297353CC}">
              <c16:uniqueId val="{00000000-6368-4F3B-9AF2-B54228277237}"/>
            </c:ext>
          </c:extLst>
        </c:ser>
        <c:ser>
          <c:idx val="1"/>
          <c:order val="1"/>
          <c:tx>
            <c:strRef>
              <c:f>'2 Dinkes'!$B$118</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 Dinkes'!$C$116:$D$116</c:f>
              <c:strCache>
                <c:ptCount val="2"/>
                <c:pt idx="0">
                  <c:v>Realisasi Keuangan </c:v>
                </c:pt>
                <c:pt idx="1">
                  <c:v>Realisasi Fisik</c:v>
                </c:pt>
              </c:strCache>
            </c:strRef>
          </c:cat>
          <c:val>
            <c:numRef>
              <c:f>'2 Dinkes'!$C$118:$D$118</c:f>
              <c:numCache>
                <c:formatCode>#,##0.00</c:formatCode>
                <c:ptCount val="2"/>
                <c:pt idx="0">
                  <c:v>64.095241504611536</c:v>
                </c:pt>
                <c:pt idx="1">
                  <c:v>76.788807344967168</c:v>
                </c:pt>
              </c:numCache>
            </c:numRef>
          </c:val>
          <c:extLst>
            <c:ext xmlns:c16="http://schemas.microsoft.com/office/drawing/2014/chart" uri="{C3380CC4-5D6E-409C-BE32-E72D297353CC}">
              <c16:uniqueId val="{00000001-6368-4F3B-9AF2-B54228277237}"/>
            </c:ext>
          </c:extLst>
        </c:ser>
        <c:dLbls>
          <c:showLegendKey val="0"/>
          <c:showVal val="1"/>
          <c:showCatName val="0"/>
          <c:showSerName val="0"/>
          <c:showPercent val="0"/>
          <c:showBubbleSize val="0"/>
        </c:dLbls>
        <c:gapWidth val="326"/>
        <c:overlap val="-58"/>
        <c:axId val="201940992"/>
        <c:axId val="205883648"/>
      </c:barChart>
      <c:catAx>
        <c:axId val="20194099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5883648"/>
        <c:crosses val="autoZero"/>
        <c:auto val="1"/>
        <c:lblAlgn val="ctr"/>
        <c:lblOffset val="100"/>
        <c:noMultiLvlLbl val="0"/>
      </c:catAx>
      <c:valAx>
        <c:axId val="205883648"/>
        <c:scaling>
          <c:orientation val="minMax"/>
        </c:scaling>
        <c:delete val="1"/>
        <c:axPos val="b"/>
        <c:numFmt formatCode="#,##0.00" sourceLinked="1"/>
        <c:majorTickMark val="none"/>
        <c:minorTickMark val="none"/>
        <c:tickLblPos val="nextTo"/>
        <c:crossAx val="20194099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 Dinkes'!$B$122</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 Dinkes'!$C$121:$D$121</c:f>
              <c:strCache>
                <c:ptCount val="2"/>
                <c:pt idx="0">
                  <c:v>Realisasi Keuangan </c:v>
                </c:pt>
                <c:pt idx="1">
                  <c:v>Realisasi Fisik</c:v>
                </c:pt>
              </c:strCache>
            </c:strRef>
          </c:cat>
          <c:val>
            <c:numRef>
              <c:f>'2 Dinkes'!$C$122:$D$122</c:f>
              <c:numCache>
                <c:formatCode>#,##0.00</c:formatCode>
                <c:ptCount val="2"/>
                <c:pt idx="0">
                  <c:v>79.011371417904542</c:v>
                </c:pt>
                <c:pt idx="1">
                  <c:v>81.90907297225165</c:v>
                </c:pt>
              </c:numCache>
            </c:numRef>
          </c:val>
          <c:extLst>
            <c:ext xmlns:c16="http://schemas.microsoft.com/office/drawing/2014/chart" uri="{C3380CC4-5D6E-409C-BE32-E72D297353CC}">
              <c16:uniqueId val="{00000000-EE4A-4AAB-9FC1-FC125862B3D2}"/>
            </c:ext>
          </c:extLst>
        </c:ser>
        <c:ser>
          <c:idx val="1"/>
          <c:order val="1"/>
          <c:tx>
            <c:strRef>
              <c:f>'2 Dinkes'!$B$123</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 Dinkes'!$C$121:$D$121</c:f>
              <c:strCache>
                <c:ptCount val="2"/>
                <c:pt idx="0">
                  <c:v>Realisasi Keuangan </c:v>
                </c:pt>
                <c:pt idx="1">
                  <c:v>Realisasi Fisik</c:v>
                </c:pt>
              </c:strCache>
            </c:strRef>
          </c:cat>
          <c:val>
            <c:numRef>
              <c:f>'2 Dinkes'!$C$123:$D$123</c:f>
              <c:numCache>
                <c:formatCode>0.00_);[Red]\(0.00\)</c:formatCode>
                <c:ptCount val="2"/>
                <c:pt idx="0" formatCode="0.00_ ">
                  <c:v>64.095241504611536</c:v>
                </c:pt>
                <c:pt idx="1">
                  <c:v>64.714780916716308</c:v>
                </c:pt>
              </c:numCache>
            </c:numRef>
          </c:val>
          <c:extLst>
            <c:ext xmlns:c16="http://schemas.microsoft.com/office/drawing/2014/chart" uri="{C3380CC4-5D6E-409C-BE32-E72D297353CC}">
              <c16:uniqueId val="{00000001-EE4A-4AAB-9FC1-FC125862B3D2}"/>
            </c:ext>
          </c:extLst>
        </c:ser>
        <c:dLbls>
          <c:showLegendKey val="0"/>
          <c:showVal val="1"/>
          <c:showCatName val="0"/>
          <c:showSerName val="0"/>
          <c:showPercent val="0"/>
          <c:showBubbleSize val="0"/>
        </c:dLbls>
        <c:gapWidth val="326"/>
        <c:overlap val="-58"/>
        <c:axId val="205465600"/>
        <c:axId val="205885952"/>
      </c:barChart>
      <c:catAx>
        <c:axId val="20546560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5885952"/>
        <c:crosses val="autoZero"/>
        <c:auto val="1"/>
        <c:lblAlgn val="ctr"/>
        <c:lblOffset val="100"/>
        <c:noMultiLvlLbl val="0"/>
      </c:catAx>
      <c:valAx>
        <c:axId val="205885952"/>
        <c:scaling>
          <c:orientation val="minMax"/>
        </c:scaling>
        <c:delete val="1"/>
        <c:axPos val="b"/>
        <c:numFmt formatCode="#,##0.00" sourceLinked="1"/>
        <c:majorTickMark val="none"/>
        <c:minorTickMark val="none"/>
        <c:tickLblPos val="nextTo"/>
        <c:crossAx val="20546560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7717154081187301"/>
          <c:y val="4.06758448060075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 Dinkes'!$C$98</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48D-4E65-85E2-6364ABA17EC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48D-4E65-85E2-6364ABA17EC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48D-4E65-85E2-6364ABA17EC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48D-4E65-85E2-6364ABA17EC6}"/>
              </c:ext>
            </c:extLst>
          </c:dPt>
          <c:dLbls>
            <c:dLbl>
              <c:idx val="0"/>
              <c:layout>
                <c:manualLayout>
                  <c:x val="0.11752789494985399"/>
                  <c:y val="4.2673795322723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848D-4E65-85E2-6364ABA17EC6}"/>
                </c:ext>
              </c:extLst>
            </c:dLbl>
            <c:dLbl>
              <c:idx val="1"/>
              <c:layout>
                <c:manualLayout>
                  <c:x val="0.185550255572173"/>
                  <c:y val="-1.0903709727993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8D-4E65-85E2-6364ABA17EC6}"/>
                </c:ext>
              </c:extLst>
            </c:dLbl>
            <c:dLbl>
              <c:idx val="2"/>
              <c:layout>
                <c:manualLayout>
                  <c:x val="0.31075657808778501"/>
                  <c:y val="0.153693666570943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8D-4E65-85E2-6364ABA17EC6}"/>
                </c:ext>
              </c:extLst>
            </c:dLbl>
            <c:dLbl>
              <c:idx val="3"/>
              <c:layout>
                <c:manualLayout>
                  <c:x val="-0.27146377273066102"/>
                  <c:y val="-0.138855387416087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8D-4E65-85E2-6364ABA17EC6}"/>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 Dinkes'!$B$99:$B$102</c:f>
              <c:strCache>
                <c:ptCount val="4"/>
                <c:pt idx="0">
                  <c:v>Sangat Baik</c:v>
                </c:pt>
                <c:pt idx="1">
                  <c:v>Baik</c:v>
                </c:pt>
                <c:pt idx="2">
                  <c:v>Cukup</c:v>
                </c:pt>
                <c:pt idx="3">
                  <c:v>Kurang</c:v>
                </c:pt>
              </c:strCache>
            </c:strRef>
          </c:cat>
          <c:val>
            <c:numRef>
              <c:f>'2 Dinkes'!$C$99:$C$102</c:f>
              <c:numCache>
                <c:formatCode>General</c:formatCode>
                <c:ptCount val="4"/>
                <c:pt idx="0">
                  <c:v>38</c:v>
                </c:pt>
                <c:pt idx="1">
                  <c:v>18</c:v>
                </c:pt>
                <c:pt idx="2">
                  <c:v>14</c:v>
                </c:pt>
                <c:pt idx="3">
                  <c:v>10</c:v>
                </c:pt>
              </c:numCache>
            </c:numRef>
          </c:val>
          <c:extLst>
            <c:ext xmlns:c16="http://schemas.microsoft.com/office/drawing/2014/chart" uri="{C3380CC4-5D6E-409C-BE32-E72D297353CC}">
              <c16:uniqueId val="{00000008-848D-4E65-85E2-6364ABA17EC6}"/>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 Dinkes'!$D$98</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B40-406A-A45D-8A5F70382EFC}"/>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B40-406A-A45D-8A5F70382EFC}"/>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B40-406A-A45D-8A5F70382EFC}"/>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B40-406A-A45D-8A5F70382EFC}"/>
              </c:ext>
            </c:extLst>
          </c:dPt>
          <c:dLbls>
            <c:dLbl>
              <c:idx val="0"/>
              <c:layout>
                <c:manualLayout>
                  <c:x val="0.10334555168402"/>
                  <c:y val="1.23492345161091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40-406A-A45D-8A5F70382EFC}"/>
                </c:ext>
              </c:extLst>
            </c:dLbl>
            <c:dLbl>
              <c:idx val="1"/>
              <c:layout>
                <c:manualLayout>
                  <c:x val="0.17782735655429399"/>
                  <c:y val="-5.13615210051584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40-406A-A45D-8A5F70382EFC}"/>
                </c:ext>
              </c:extLst>
            </c:dLbl>
            <c:dLbl>
              <c:idx val="2"/>
              <c:layout>
                <c:manualLayout>
                  <c:x val="0.25964500838080801"/>
                  <c:y val="1.30422214896149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40-406A-A45D-8A5F70382EFC}"/>
                </c:ext>
              </c:extLst>
            </c:dLbl>
            <c:dLbl>
              <c:idx val="3"/>
              <c:layout>
                <c:manualLayout>
                  <c:x val="-0.24290191016125701"/>
                  <c:y val="-9.72193184194019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40-406A-A45D-8A5F70382EFC}"/>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 Dinkes'!$B$99:$B$102</c:f>
              <c:strCache>
                <c:ptCount val="4"/>
                <c:pt idx="0">
                  <c:v>Sangat Baik</c:v>
                </c:pt>
                <c:pt idx="1">
                  <c:v>Baik</c:v>
                </c:pt>
                <c:pt idx="2">
                  <c:v>Cukup</c:v>
                </c:pt>
                <c:pt idx="3">
                  <c:v>Kurang</c:v>
                </c:pt>
              </c:strCache>
            </c:strRef>
          </c:cat>
          <c:val>
            <c:numRef>
              <c:f>'2 Dinkes'!$D$99:$D$102</c:f>
              <c:numCache>
                <c:formatCode>General</c:formatCode>
                <c:ptCount val="4"/>
                <c:pt idx="0">
                  <c:v>43</c:v>
                </c:pt>
                <c:pt idx="1">
                  <c:v>16</c:v>
                </c:pt>
                <c:pt idx="2">
                  <c:v>11</c:v>
                </c:pt>
                <c:pt idx="3">
                  <c:v>10</c:v>
                </c:pt>
              </c:numCache>
            </c:numRef>
          </c:val>
          <c:extLst>
            <c:ext xmlns:c16="http://schemas.microsoft.com/office/drawing/2014/chart" uri="{C3380CC4-5D6E-409C-BE32-E72D297353CC}">
              <c16:uniqueId val="{00000008-5B40-406A-A45D-8A5F70382EF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 DPUPR'!$B$103</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 DPUPR'!$C$102:$D$102</c:f>
              <c:strCache>
                <c:ptCount val="2"/>
                <c:pt idx="0">
                  <c:v>Realisasi Keuangan </c:v>
                </c:pt>
                <c:pt idx="1">
                  <c:v>Realisasi Fisik</c:v>
                </c:pt>
              </c:strCache>
            </c:strRef>
          </c:cat>
          <c:val>
            <c:numRef>
              <c:f>'3 DPUPR'!$C$103:$D$103</c:f>
              <c:numCache>
                <c:formatCode>#,##0.00</c:formatCode>
                <c:ptCount val="2"/>
                <c:pt idx="0">
                  <c:v>47.762888417790137</c:v>
                </c:pt>
                <c:pt idx="1">
                  <c:v>99.228558446996473</c:v>
                </c:pt>
              </c:numCache>
            </c:numRef>
          </c:val>
          <c:extLst>
            <c:ext xmlns:c16="http://schemas.microsoft.com/office/drawing/2014/chart" uri="{C3380CC4-5D6E-409C-BE32-E72D297353CC}">
              <c16:uniqueId val="{00000000-AC04-4967-9D43-3C0C1F379B60}"/>
            </c:ext>
          </c:extLst>
        </c:ser>
        <c:ser>
          <c:idx val="1"/>
          <c:order val="1"/>
          <c:tx>
            <c:strRef>
              <c:f>'3 DPUPR'!$B$104</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 DPUPR'!$C$102:$D$102</c:f>
              <c:strCache>
                <c:ptCount val="2"/>
                <c:pt idx="0">
                  <c:v>Realisasi Keuangan </c:v>
                </c:pt>
                <c:pt idx="1">
                  <c:v>Realisasi Fisik</c:v>
                </c:pt>
              </c:strCache>
            </c:strRef>
          </c:cat>
          <c:val>
            <c:numRef>
              <c:f>'3 DPUPR'!$C$104:$D$104</c:f>
              <c:numCache>
                <c:formatCode>#,##0.00</c:formatCode>
                <c:ptCount val="2"/>
                <c:pt idx="0">
                  <c:v>39.356886537676424</c:v>
                </c:pt>
                <c:pt idx="1">
                  <c:v>73.741194442999529</c:v>
                </c:pt>
              </c:numCache>
            </c:numRef>
          </c:val>
          <c:extLst>
            <c:ext xmlns:c16="http://schemas.microsoft.com/office/drawing/2014/chart" uri="{C3380CC4-5D6E-409C-BE32-E72D297353CC}">
              <c16:uniqueId val="{00000001-AC04-4967-9D43-3C0C1F379B60}"/>
            </c:ext>
          </c:extLst>
        </c:ser>
        <c:dLbls>
          <c:showLegendKey val="0"/>
          <c:showVal val="1"/>
          <c:showCatName val="0"/>
          <c:showSerName val="0"/>
          <c:showPercent val="0"/>
          <c:showBubbleSize val="0"/>
        </c:dLbls>
        <c:gapWidth val="326"/>
        <c:overlap val="-58"/>
        <c:axId val="206025216"/>
        <c:axId val="205768384"/>
      </c:barChart>
      <c:catAx>
        <c:axId val="20602521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5768384"/>
        <c:crosses val="autoZero"/>
        <c:auto val="1"/>
        <c:lblAlgn val="ctr"/>
        <c:lblOffset val="100"/>
        <c:noMultiLvlLbl val="0"/>
      </c:catAx>
      <c:valAx>
        <c:axId val="205768384"/>
        <c:scaling>
          <c:orientation val="minMax"/>
        </c:scaling>
        <c:delete val="1"/>
        <c:axPos val="b"/>
        <c:numFmt formatCode="#,##0.00" sourceLinked="1"/>
        <c:majorTickMark val="none"/>
        <c:minorTickMark val="none"/>
        <c:tickLblPos val="nextTo"/>
        <c:crossAx val="20602521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 DPUPR'!$B$108</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 DPUPR'!$C$107:$D$107</c:f>
              <c:strCache>
                <c:ptCount val="2"/>
                <c:pt idx="0">
                  <c:v>Realisasi Keuangan </c:v>
                </c:pt>
                <c:pt idx="1">
                  <c:v>Realisasi Fisik</c:v>
                </c:pt>
              </c:strCache>
            </c:strRef>
          </c:cat>
          <c:val>
            <c:numRef>
              <c:f>'3 DPUPR'!$C$108:$D$108</c:f>
              <c:numCache>
                <c:formatCode>#,##0.00</c:formatCode>
                <c:ptCount val="2"/>
                <c:pt idx="0">
                  <c:v>47.762888417790137</c:v>
                </c:pt>
                <c:pt idx="1">
                  <c:v>99.228558446996473</c:v>
                </c:pt>
              </c:numCache>
            </c:numRef>
          </c:val>
          <c:extLst>
            <c:ext xmlns:c16="http://schemas.microsoft.com/office/drawing/2014/chart" uri="{C3380CC4-5D6E-409C-BE32-E72D297353CC}">
              <c16:uniqueId val="{00000000-007E-49E8-A926-423BA9D53E4A}"/>
            </c:ext>
          </c:extLst>
        </c:ser>
        <c:ser>
          <c:idx val="1"/>
          <c:order val="1"/>
          <c:tx>
            <c:strRef>
              <c:f>'3 DPUPR'!$B$109</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 DPUPR'!$C$107:$D$107</c:f>
              <c:strCache>
                <c:ptCount val="2"/>
                <c:pt idx="0">
                  <c:v>Realisasi Keuangan </c:v>
                </c:pt>
                <c:pt idx="1">
                  <c:v>Realisasi Fisik</c:v>
                </c:pt>
              </c:strCache>
            </c:strRef>
          </c:cat>
          <c:val>
            <c:numRef>
              <c:f>'3 DPUPR'!$C$109:$D$109</c:f>
              <c:numCache>
                <c:formatCode>0.00_);[Red]\(0.00\)</c:formatCode>
                <c:ptCount val="2"/>
                <c:pt idx="0" formatCode="0.00_ ">
                  <c:v>39.356886537676424</c:v>
                </c:pt>
                <c:pt idx="1">
                  <c:v>67.19696954885876</c:v>
                </c:pt>
              </c:numCache>
            </c:numRef>
          </c:val>
          <c:extLst>
            <c:ext xmlns:c16="http://schemas.microsoft.com/office/drawing/2014/chart" uri="{C3380CC4-5D6E-409C-BE32-E72D297353CC}">
              <c16:uniqueId val="{00000001-007E-49E8-A926-423BA9D53E4A}"/>
            </c:ext>
          </c:extLst>
        </c:ser>
        <c:dLbls>
          <c:showLegendKey val="0"/>
          <c:showVal val="1"/>
          <c:showCatName val="0"/>
          <c:showSerName val="0"/>
          <c:showPercent val="0"/>
          <c:showBubbleSize val="0"/>
        </c:dLbls>
        <c:gapWidth val="326"/>
        <c:overlap val="-58"/>
        <c:axId val="206025728"/>
        <c:axId val="205770688"/>
      </c:barChart>
      <c:catAx>
        <c:axId val="20602572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5770688"/>
        <c:crosses val="autoZero"/>
        <c:auto val="1"/>
        <c:lblAlgn val="ctr"/>
        <c:lblOffset val="100"/>
        <c:noMultiLvlLbl val="0"/>
      </c:catAx>
      <c:valAx>
        <c:axId val="205770688"/>
        <c:scaling>
          <c:orientation val="minMax"/>
        </c:scaling>
        <c:delete val="1"/>
        <c:axPos val="b"/>
        <c:numFmt formatCode="#,##0.00" sourceLinked="1"/>
        <c:majorTickMark val="none"/>
        <c:minorTickMark val="none"/>
        <c:tickLblPos val="nextTo"/>
        <c:crossAx val="20602572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 DPUPR'!$C$86</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702-4D2F-BE0B-E489531DED8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702-4D2F-BE0B-E489531DED8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702-4D2F-BE0B-E489531DED8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702-4D2F-BE0B-E489531DED8B}"/>
              </c:ext>
            </c:extLst>
          </c:dPt>
          <c:dLbls>
            <c:dLbl>
              <c:idx val="0"/>
              <c:layout>
                <c:manualLayout>
                  <c:x val="-0.39391444184311603"/>
                  <c:y val="2.03552745905545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A702-4D2F-BE0B-E489531DED8B}"/>
                </c:ext>
              </c:extLst>
            </c:dLbl>
            <c:dLbl>
              <c:idx val="1"/>
              <c:layout>
                <c:manualLayout>
                  <c:x val="0.223723022696943"/>
                  <c:y val="9.2672340183298299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02-4D2F-BE0B-E489531DED8B}"/>
                </c:ext>
              </c:extLst>
            </c:dLbl>
            <c:dLbl>
              <c:idx val="2"/>
              <c:layout>
                <c:manualLayout>
                  <c:x val="0.11639201076898099"/>
                  <c:y val="0.13925129162610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02-4D2F-BE0B-E489531DED8B}"/>
                </c:ext>
              </c:extLst>
            </c:dLbl>
            <c:dLbl>
              <c:idx val="3"/>
              <c:layout>
                <c:manualLayout>
                  <c:x val="0.35708271351988502"/>
                  <c:y val="1.4461258391170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702-4D2F-BE0B-E489531DED8B}"/>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 DPUPR'!$B$87:$B$90</c:f>
              <c:strCache>
                <c:ptCount val="4"/>
                <c:pt idx="0">
                  <c:v>Sangat Baik</c:v>
                </c:pt>
                <c:pt idx="1">
                  <c:v>Baik</c:v>
                </c:pt>
                <c:pt idx="2">
                  <c:v>Cukup</c:v>
                </c:pt>
                <c:pt idx="3">
                  <c:v>Kurang</c:v>
                </c:pt>
              </c:strCache>
            </c:strRef>
          </c:cat>
          <c:val>
            <c:numRef>
              <c:f>'3 DPUPR'!$C$87:$C$90</c:f>
              <c:numCache>
                <c:formatCode>General</c:formatCode>
                <c:ptCount val="4"/>
                <c:pt idx="0">
                  <c:v>15</c:v>
                </c:pt>
                <c:pt idx="1">
                  <c:v>5</c:v>
                </c:pt>
                <c:pt idx="2">
                  <c:v>11</c:v>
                </c:pt>
                <c:pt idx="3">
                  <c:v>37</c:v>
                </c:pt>
              </c:numCache>
            </c:numRef>
          </c:val>
          <c:extLst>
            <c:ext xmlns:c16="http://schemas.microsoft.com/office/drawing/2014/chart" uri="{C3380CC4-5D6E-409C-BE32-E72D297353CC}">
              <c16:uniqueId val="{00000008-A702-4D2F-BE0B-E489531DED8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 DPUPR'!$D$86</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90A-4BE2-80FE-4C08DD384380}"/>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90A-4BE2-80FE-4C08DD384380}"/>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90A-4BE2-80FE-4C08DD384380}"/>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90A-4BE2-80FE-4C08DD384380}"/>
              </c:ext>
            </c:extLst>
          </c:dPt>
          <c:dLbls>
            <c:dLbl>
              <c:idx val="0"/>
              <c:layout>
                <c:manualLayout>
                  <c:x val="0.31560981071093702"/>
                  <c:y val="-8.80943324457968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0A-4BE2-80FE-4C08DD384380}"/>
                </c:ext>
              </c:extLst>
            </c:dLbl>
            <c:dLbl>
              <c:idx val="1"/>
              <c:layout>
                <c:manualLayout>
                  <c:x val="0.110588730495614"/>
                  <c:y val="-3.2212951874089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0A-4BE2-80FE-4C08DD384380}"/>
                </c:ext>
              </c:extLst>
            </c:dLbl>
            <c:dLbl>
              <c:idx val="2"/>
              <c:layout>
                <c:manualLayout>
                  <c:x val="9.2547149142536603E-2"/>
                  <c:y val="0.141189662364347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0A-4BE2-80FE-4C08DD384380}"/>
                </c:ext>
              </c:extLst>
            </c:dLbl>
            <c:dLbl>
              <c:idx val="3"/>
              <c:layout>
                <c:manualLayout>
                  <c:x val="-0.16182947724333799"/>
                  <c:y val="-5.18457071754458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0A-4BE2-80FE-4C08DD384380}"/>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 DPUPR'!$B$87:$B$90</c:f>
              <c:strCache>
                <c:ptCount val="4"/>
                <c:pt idx="0">
                  <c:v>Sangat Baik</c:v>
                </c:pt>
                <c:pt idx="1">
                  <c:v>Baik</c:v>
                </c:pt>
                <c:pt idx="2">
                  <c:v>Cukup</c:v>
                </c:pt>
                <c:pt idx="3">
                  <c:v>Kurang</c:v>
                </c:pt>
              </c:strCache>
            </c:strRef>
          </c:cat>
          <c:val>
            <c:numRef>
              <c:f>'3 DPUPR'!$D$87:$D$90</c:f>
              <c:numCache>
                <c:formatCode>General</c:formatCode>
                <c:ptCount val="4"/>
                <c:pt idx="0">
                  <c:v>67</c:v>
                </c:pt>
                <c:pt idx="1">
                  <c:v>1</c:v>
                </c:pt>
                <c:pt idx="2">
                  <c:v>0</c:v>
                </c:pt>
                <c:pt idx="3">
                  <c:v>0</c:v>
                </c:pt>
              </c:numCache>
            </c:numRef>
          </c:val>
          <c:extLst>
            <c:ext xmlns:c16="http://schemas.microsoft.com/office/drawing/2014/chart" uri="{C3380CC4-5D6E-409C-BE32-E72D297353CC}">
              <c16:uniqueId val="{00000008-790A-4BE2-80FE-4C08DD384380}"/>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'4 DPRKP'!$B$78</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'4 DPRKP'!$C$77:$D$77</c:f>
              <c:strCache>
                <c:ptCount val="2"/>
                <c:pt idx="0">
                  <c:v>Realisasi Keuangan </c:v>
                </c:pt>
                <c:pt idx="1">
                  <c:v>Realisasi Fisik</c:v>
                </c:pt>
              </c:strCache>
            </c:strRef>
          </c:cat>
          <c:val>
            <c:numRef>
              <c:f>'4 DPRKP'!$C$78:$D$78</c:f>
              <c:numCache>
                <c:formatCode>#,##0.00</c:formatCode>
                <c:ptCount val="2"/>
                <c:pt idx="0">
                  <c:v>57.865788794222446</c:v>
                </c:pt>
                <c:pt idx="1">
                  <c:v>98.893109608966327</c:v>
                </c:pt>
              </c:numCache>
            </c:numRef>
          </c:val>
          <c:extLst>
            <c:ext xmlns:c16="http://schemas.microsoft.com/office/drawing/2014/chart" uri="{C3380CC4-5D6E-409C-BE32-E72D297353CC}">
              <c16:uniqueId val="{00000000-EB54-4A23-9642-1BA522E09468}"/>
            </c:ext>
          </c:extLst>
        </c:ser>
        <c:ser>
          <c:idx val="1"/>
          <c:order val="1"/>
          <c:tx>
            <c:strRef>
              <c:f>'4 DPRKP'!$B$79</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'4 DPRKP'!$C$77:$D$77</c:f>
              <c:strCache>
                <c:ptCount val="2"/>
                <c:pt idx="0">
                  <c:v>Realisasi Keuangan </c:v>
                </c:pt>
                <c:pt idx="1">
                  <c:v>Realisasi Fisik</c:v>
                </c:pt>
              </c:strCache>
            </c:strRef>
          </c:cat>
          <c:val>
            <c:numRef>
              <c:f>'4 DPRKP'!$C$79:$D$79</c:f>
              <c:numCache>
                <c:formatCode>#,##0.00</c:formatCode>
                <c:ptCount val="2"/>
                <c:pt idx="0">
                  <c:v>38.781266639753568</c:v>
                </c:pt>
                <c:pt idx="1">
                  <c:v>56.557131246599887</c:v>
                </c:pt>
              </c:numCache>
            </c:numRef>
          </c:val>
          <c:extLst>
            <c:ext xmlns:c16="http://schemas.microsoft.com/office/drawing/2014/chart" uri="{C3380CC4-5D6E-409C-BE32-E72D297353CC}">
              <c16:uniqueId val="{00000001-EB54-4A23-9642-1BA522E09468}"/>
            </c:ext>
          </c:extLst>
        </c:ser>
        <c:dLbls>
          <c:showLegendKey val="0"/>
          <c:showVal val="1"/>
          <c:showCatName val="0"/>
          <c:showSerName val="0"/>
          <c:showPercent val="0"/>
          <c:showBubbleSize val="0"/>
        </c:dLbls>
        <c:gapWidth val="326"/>
        <c:overlap val="-58"/>
        <c:axId val="206393344"/>
        <c:axId val="205773568"/>
      </c:barChart>
      <c:catAx>
        <c:axId val="20639334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5773568"/>
        <c:crosses val="autoZero"/>
        <c:auto val="1"/>
        <c:lblAlgn val="ctr"/>
        <c:lblOffset val="100"/>
        <c:noMultiLvlLbl val="0"/>
      </c:catAx>
      <c:valAx>
        <c:axId val="205773568"/>
        <c:scaling>
          <c:orientation val="minMax"/>
        </c:scaling>
        <c:delete val="1"/>
        <c:axPos val="b"/>
        <c:numFmt formatCode="#,##0.00" sourceLinked="1"/>
        <c:majorTickMark val="none"/>
        <c:minorTickMark val="none"/>
        <c:tickLblPos val="nextTo"/>
        <c:crossAx val="20639334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016821910190499"/>
          <c:y val="0.103724658180104"/>
          <c:w val="0.65638815515084104"/>
          <c:h val="0.57802923149457797"/>
        </c:manualLayout>
      </c:layout>
      <c:barChart>
        <c:barDir val="bar"/>
        <c:grouping val="clustered"/>
        <c:varyColors val="0"/>
        <c:ser>
          <c:idx val="0"/>
          <c:order val="0"/>
          <c:tx>
            <c:strRef>
              <c:f>'4 DPRKP'!$B$83</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'4 DPRKP'!$C$82:$D$82</c:f>
              <c:strCache>
                <c:ptCount val="2"/>
                <c:pt idx="0">
                  <c:v>Realisasi Keuangan </c:v>
                </c:pt>
                <c:pt idx="1">
                  <c:v>Realisasi Fisik</c:v>
                </c:pt>
              </c:strCache>
            </c:strRef>
          </c:cat>
          <c:val>
            <c:numRef>
              <c:f>'4 DPRKP'!$C$83:$D$83</c:f>
              <c:numCache>
                <c:formatCode>#,##0.00</c:formatCode>
                <c:ptCount val="2"/>
                <c:pt idx="0">
                  <c:v>57.865788794222446</c:v>
                </c:pt>
                <c:pt idx="1">
                  <c:v>98.893109608966327</c:v>
                </c:pt>
              </c:numCache>
            </c:numRef>
          </c:val>
          <c:extLst>
            <c:ext xmlns:c16="http://schemas.microsoft.com/office/drawing/2014/chart" uri="{C3380CC4-5D6E-409C-BE32-E72D297353CC}">
              <c16:uniqueId val="{00000000-3B38-41EA-9D08-536944933CCC}"/>
            </c:ext>
          </c:extLst>
        </c:ser>
        <c:ser>
          <c:idx val="1"/>
          <c:order val="1"/>
          <c:tx>
            <c:strRef>
              <c:f>'4 DPRKP'!$B$84</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'4 DPRKP'!$C$82:$D$82</c:f>
              <c:strCache>
                <c:ptCount val="2"/>
                <c:pt idx="0">
                  <c:v>Realisasi Keuangan </c:v>
                </c:pt>
                <c:pt idx="1">
                  <c:v>Realisasi Fisik</c:v>
                </c:pt>
              </c:strCache>
            </c:strRef>
          </c:cat>
          <c:val>
            <c:numRef>
              <c:f>'4 DPRKP'!$C$84:$D$84</c:f>
              <c:numCache>
                <c:formatCode>#,##0.00</c:formatCode>
                <c:ptCount val="2"/>
                <c:pt idx="0">
                  <c:v>38.781266639753568</c:v>
                </c:pt>
                <c:pt idx="1">
                  <c:v>65.747942423986515</c:v>
                </c:pt>
              </c:numCache>
            </c:numRef>
          </c:val>
          <c:extLst>
            <c:ext xmlns:c16="http://schemas.microsoft.com/office/drawing/2014/chart" uri="{C3380CC4-5D6E-409C-BE32-E72D297353CC}">
              <c16:uniqueId val="{00000001-3B38-41EA-9D08-536944933CCC}"/>
            </c:ext>
          </c:extLst>
        </c:ser>
        <c:dLbls>
          <c:showLegendKey val="0"/>
          <c:showVal val="1"/>
          <c:showCatName val="0"/>
          <c:showSerName val="0"/>
          <c:showPercent val="0"/>
          <c:showBubbleSize val="0"/>
        </c:dLbls>
        <c:gapWidth val="326"/>
        <c:overlap val="-58"/>
        <c:axId val="206394368"/>
        <c:axId val="206136448"/>
      </c:barChart>
      <c:catAx>
        <c:axId val="20639436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6136448"/>
        <c:crosses val="autoZero"/>
        <c:auto val="1"/>
        <c:lblAlgn val="ctr"/>
        <c:lblOffset val="100"/>
        <c:noMultiLvlLbl val="0"/>
      </c:catAx>
      <c:valAx>
        <c:axId val="206136448"/>
        <c:scaling>
          <c:orientation val="minMax"/>
        </c:scaling>
        <c:delete val="1"/>
        <c:axPos val="b"/>
        <c:numFmt formatCode="#,##0.00" sourceLinked="1"/>
        <c:majorTickMark val="none"/>
        <c:minorTickMark val="none"/>
        <c:tickLblPos val="nextTo"/>
        <c:crossAx val="20639436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'4 DPRKP'!$C$60</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E12-4205-86FE-C952C448D339}"/>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E12-4205-86FE-C952C448D339}"/>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E12-4205-86FE-C952C448D339}"/>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CE12-4205-86FE-C952C448D339}"/>
              </c:ext>
            </c:extLst>
          </c:dPt>
          <c:dLbls>
            <c:dLbl>
              <c:idx val="0"/>
              <c:layout>
                <c:manualLayout>
                  <c:x val="0.348535324345634"/>
                  <c:y val="0.23240207232532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CE12-4205-86FE-C952C448D339}"/>
                </c:ext>
              </c:extLst>
            </c:dLbl>
            <c:dLbl>
              <c:idx val="1"/>
              <c:layout>
                <c:manualLayout>
                  <c:x val="0.16532922212213899"/>
                  <c:y val="-0.110758764420735"/>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12-4205-86FE-C952C448D339}"/>
                </c:ext>
              </c:extLst>
            </c:dLbl>
            <c:dLbl>
              <c:idx val="2"/>
              <c:layout>
                <c:manualLayout>
                  <c:x val="0.13512060269960799"/>
                  <c:y val="0.203910599419366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12-4205-86FE-C952C448D339}"/>
                </c:ext>
              </c:extLst>
            </c:dLbl>
            <c:dLbl>
              <c:idx val="3"/>
              <c:layout>
                <c:manualLayout>
                  <c:x val="-9.5937897709681502E-2"/>
                  <c:y val="6.6583836478442699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E12-4205-86FE-C952C448D339}"/>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 DPRKP'!$B$61:$B$64</c:f>
              <c:strCache>
                <c:ptCount val="4"/>
                <c:pt idx="0">
                  <c:v>Sangat Baik</c:v>
                </c:pt>
                <c:pt idx="1">
                  <c:v>Baik</c:v>
                </c:pt>
                <c:pt idx="2">
                  <c:v>Cukup</c:v>
                </c:pt>
                <c:pt idx="3">
                  <c:v>Kurang</c:v>
                </c:pt>
              </c:strCache>
            </c:strRef>
          </c:cat>
          <c:val>
            <c:numRef>
              <c:f>'4 DPRKP'!$C$61:$C$64</c:f>
              <c:numCache>
                <c:formatCode>General</c:formatCode>
                <c:ptCount val="4"/>
                <c:pt idx="0">
                  <c:v>6</c:v>
                </c:pt>
                <c:pt idx="1">
                  <c:v>10</c:v>
                </c:pt>
                <c:pt idx="2">
                  <c:v>8</c:v>
                </c:pt>
                <c:pt idx="3">
                  <c:v>18</c:v>
                </c:pt>
              </c:numCache>
            </c:numRef>
          </c:val>
          <c:extLst>
            <c:ext xmlns:c16="http://schemas.microsoft.com/office/drawing/2014/chart" uri="{C3380CC4-5D6E-409C-BE32-E72D297353CC}">
              <c16:uniqueId val="{00000008-CE12-4205-86FE-C952C448D339}"/>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'4 DPRKP'!$D$60</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42A-4B86-9E87-71495452567F}"/>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42A-4B86-9E87-71495452567F}"/>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42A-4B86-9E87-71495452567F}"/>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42A-4B86-9E87-71495452567F}"/>
              </c:ext>
            </c:extLst>
          </c:dPt>
          <c:dLbls>
            <c:dLbl>
              <c:idx val="0"/>
              <c:layout>
                <c:manualLayout>
                  <c:x val="0.31560981071093702"/>
                  <c:y val="-8.80943324457968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2A-4B86-9E87-71495452567F}"/>
                </c:ext>
              </c:extLst>
            </c:dLbl>
            <c:dLbl>
              <c:idx val="1"/>
              <c:layout>
                <c:manualLayout>
                  <c:x val="4.80250937585033E-2"/>
                  <c:y val="2.30880743475668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2A-4B86-9E87-71495452567F}"/>
                </c:ext>
              </c:extLst>
            </c:dLbl>
            <c:dLbl>
              <c:idx val="2"/>
              <c:layout>
                <c:manualLayout>
                  <c:x val="1.0613851110862599E-2"/>
                  <c:y val="0.195547582700458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2A-4B86-9E87-71495452567F}"/>
                </c:ext>
              </c:extLst>
            </c:dLbl>
            <c:dLbl>
              <c:idx val="3"/>
              <c:layout>
                <c:manualLayout>
                  <c:x val="-0.13282811089056201"/>
                  <c:y val="-3.13610704578716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42A-4B86-9E87-71495452567F}"/>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 DPRKP'!$B$61:$B$64</c:f>
              <c:strCache>
                <c:ptCount val="4"/>
                <c:pt idx="0">
                  <c:v>Sangat Baik</c:v>
                </c:pt>
                <c:pt idx="1">
                  <c:v>Baik</c:v>
                </c:pt>
                <c:pt idx="2">
                  <c:v>Cukup</c:v>
                </c:pt>
                <c:pt idx="3">
                  <c:v>Kurang</c:v>
                </c:pt>
              </c:strCache>
            </c:strRef>
          </c:cat>
          <c:val>
            <c:numRef>
              <c:f>'4 DPRKP'!$D$61:$D$64</c:f>
              <c:numCache>
                <c:formatCode>General</c:formatCode>
                <c:ptCount val="4"/>
                <c:pt idx="0">
                  <c:v>19</c:v>
                </c:pt>
                <c:pt idx="1">
                  <c:v>9</c:v>
                </c:pt>
                <c:pt idx="2">
                  <c:v>4</c:v>
                </c:pt>
                <c:pt idx="3">
                  <c:v>10</c:v>
                </c:pt>
              </c:numCache>
            </c:numRef>
          </c:val>
          <c:extLst>
            <c:ext xmlns:c16="http://schemas.microsoft.com/office/drawing/2014/chart" uri="{C3380CC4-5D6E-409C-BE32-E72D297353CC}">
              <c16:uniqueId val="{00000008-A42A-4B86-9E87-71495452567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'5 SatpolPP'!$C$65</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C7E-437E-8E7E-D70E11A8D45A}"/>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C7E-437E-8E7E-D70E11A8D45A}"/>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C7E-437E-8E7E-D70E11A8D45A}"/>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C7E-437E-8E7E-D70E11A8D45A}"/>
              </c:ext>
            </c:extLst>
          </c:dPt>
          <c:dLbls>
            <c:dLbl>
              <c:idx val="0"/>
              <c:layout>
                <c:manualLayout>
                  <c:x val="9.8216932618936506E-2"/>
                  <c:y val="-2.97559097300564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EC7E-437E-8E7E-D70E11A8D45A}"/>
                </c:ext>
              </c:extLst>
            </c:dLbl>
            <c:dLbl>
              <c:idx val="1"/>
              <c:layout>
                <c:manualLayout>
                  <c:x val="0.13467286440134299"/>
                  <c:y val="-5.28800298062592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7E-437E-8E7E-D70E11A8D45A}"/>
                </c:ext>
              </c:extLst>
            </c:dLbl>
            <c:dLbl>
              <c:idx val="2"/>
              <c:layout>
                <c:manualLayout>
                  <c:x val="7.6960968352881701E-2"/>
                  <c:y val="4.44374068554393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7E-437E-8E7E-D70E11A8D45A}"/>
                </c:ext>
              </c:extLst>
            </c:dLbl>
            <c:dLbl>
              <c:idx val="3"/>
              <c:layout>
                <c:manualLayout>
                  <c:x val="9.57357394528924E-4"/>
                  <c:y val="-0.2859502642425740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C7E-437E-8E7E-D70E11A8D45A}"/>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'5 SatpolPP'!$B$66:$B$69</c:f>
              <c:strCache>
                <c:ptCount val="4"/>
                <c:pt idx="0">
                  <c:v>Sangat Baik</c:v>
                </c:pt>
                <c:pt idx="1">
                  <c:v>Baik</c:v>
                </c:pt>
                <c:pt idx="2">
                  <c:v>Cukup</c:v>
                </c:pt>
                <c:pt idx="3">
                  <c:v>Kurang</c:v>
                </c:pt>
              </c:strCache>
            </c:strRef>
          </c:cat>
          <c:val>
            <c:numRef>
              <c:f>'5 SatpolPP'!$C$66:$C$69</c:f>
              <c:numCache>
                <c:formatCode>General</c:formatCode>
                <c:ptCount val="4"/>
                <c:pt idx="0">
                  <c:v>27</c:v>
                </c:pt>
                <c:pt idx="1">
                  <c:v>11</c:v>
                </c:pt>
                <c:pt idx="2">
                  <c:v>5</c:v>
                </c:pt>
                <c:pt idx="3">
                  <c:v>4</c:v>
                </c:pt>
              </c:numCache>
            </c:numRef>
          </c:val>
          <c:extLst>
            <c:ext xmlns:c16="http://schemas.microsoft.com/office/drawing/2014/chart" uri="{C3380CC4-5D6E-409C-BE32-E72D297353CC}">
              <c16:uniqueId val="{00000008-EC7E-437E-8E7E-D70E11A8D45A}"/>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'5 SatpolPP'!$D$65</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2C9-47AE-A38E-A1F9CF7FB132}"/>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2C9-47AE-A38E-A1F9CF7FB132}"/>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2C9-47AE-A38E-A1F9CF7FB132}"/>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2C9-47AE-A38E-A1F9CF7FB132}"/>
              </c:ext>
            </c:extLst>
          </c:dPt>
          <c:dLbls>
            <c:dLbl>
              <c:idx val="0"/>
              <c:layout>
                <c:manualLayout>
                  <c:x val="5.18799304347227E-2"/>
                  <c:y val="-6.11196884301943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C9-47AE-A38E-A1F9CF7FB132}"/>
                </c:ext>
              </c:extLst>
            </c:dLbl>
            <c:dLbl>
              <c:idx val="1"/>
              <c:layout>
                <c:manualLayout>
                  <c:x val="0.169699017531526"/>
                  <c:y val="-7.46615180981300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C9-47AE-A38E-A1F9CF7FB132}"/>
                </c:ext>
              </c:extLst>
            </c:dLbl>
            <c:dLbl>
              <c:idx val="2"/>
              <c:layout>
                <c:manualLayout>
                  <c:x val="0.101295522591585"/>
                  <c:y val="6.84324803824929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C9-47AE-A38E-A1F9CF7FB132}"/>
                </c:ext>
              </c:extLst>
            </c:dLbl>
            <c:dLbl>
              <c:idx val="3"/>
              <c:layout>
                <c:manualLayout>
                  <c:x val="-1.6422419630337099E-2"/>
                  <c:y val="-0.325875144552987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2C9-47AE-A38E-A1F9CF7FB132}"/>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'5 SatpolPP'!$B$66:$B$69</c:f>
              <c:strCache>
                <c:ptCount val="4"/>
                <c:pt idx="0">
                  <c:v>Sangat Baik</c:v>
                </c:pt>
                <c:pt idx="1">
                  <c:v>Baik</c:v>
                </c:pt>
                <c:pt idx="2">
                  <c:v>Cukup</c:v>
                </c:pt>
                <c:pt idx="3">
                  <c:v>Kurang</c:v>
                </c:pt>
              </c:strCache>
            </c:strRef>
          </c:cat>
          <c:val>
            <c:numRef>
              <c:f>'5 SatpolPP'!$D$66:$D$69</c:f>
              <c:numCache>
                <c:formatCode>General</c:formatCode>
                <c:ptCount val="4"/>
                <c:pt idx="0">
                  <c:v>27</c:v>
                </c:pt>
                <c:pt idx="1">
                  <c:v>11</c:v>
                </c:pt>
                <c:pt idx="2">
                  <c:v>5</c:v>
                </c:pt>
                <c:pt idx="3">
                  <c:v>4</c:v>
                </c:pt>
              </c:numCache>
            </c:numRef>
          </c:val>
          <c:extLst>
            <c:ext xmlns:c16="http://schemas.microsoft.com/office/drawing/2014/chart" uri="{C3380CC4-5D6E-409C-BE32-E72D297353CC}">
              <c16:uniqueId val="{00000008-52C9-47AE-A38E-A1F9CF7FB13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016821910190499"/>
          <c:y val="0.103724658180104"/>
          <c:w val="0.65638815515084104"/>
          <c:h val="0.57802923149457797"/>
        </c:manualLayout>
      </c:layout>
      <c:barChart>
        <c:barDir val="bar"/>
        <c:grouping val="clustered"/>
        <c:varyColors val="0"/>
        <c:ser>
          <c:idx val="0"/>
          <c:order val="0"/>
          <c:tx>
            <c:strRef>
              <c:f>'5 SatpolPP'!$B$92</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'5 SatpolPP'!$C$91:$D$91</c:f>
              <c:strCache>
                <c:ptCount val="2"/>
                <c:pt idx="0">
                  <c:v>Realisasi Keuangan </c:v>
                </c:pt>
                <c:pt idx="1">
                  <c:v>Realisasi Fisik</c:v>
                </c:pt>
              </c:strCache>
            </c:strRef>
          </c:cat>
          <c:val>
            <c:numRef>
              <c:f>'5 SatpolPP'!$C$92:$D$92</c:f>
              <c:numCache>
                <c:formatCode>#,##0.00</c:formatCode>
                <c:ptCount val="2"/>
                <c:pt idx="0">
                  <c:v>96.666668057693556</c:v>
                </c:pt>
                <c:pt idx="1">
                  <c:v>96.666668057693556</c:v>
                </c:pt>
              </c:numCache>
            </c:numRef>
          </c:val>
          <c:extLst>
            <c:ext xmlns:c16="http://schemas.microsoft.com/office/drawing/2014/chart" uri="{C3380CC4-5D6E-409C-BE32-E72D297353CC}">
              <c16:uniqueId val="{00000000-94AF-41B3-B697-03887AC08FD7}"/>
            </c:ext>
          </c:extLst>
        </c:ser>
        <c:ser>
          <c:idx val="1"/>
          <c:order val="1"/>
          <c:tx>
            <c:strRef>
              <c:f>'5 SatpolPP'!$B$93</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'5 SatpolPP'!$C$91:$D$91</c:f>
              <c:strCache>
                <c:ptCount val="2"/>
                <c:pt idx="0">
                  <c:v>Realisasi Keuangan </c:v>
                </c:pt>
                <c:pt idx="1">
                  <c:v>Realisasi Fisik</c:v>
                </c:pt>
              </c:strCache>
            </c:strRef>
          </c:cat>
          <c:val>
            <c:numRef>
              <c:f>'5 SatpolPP'!$C$93:$D$93</c:f>
              <c:numCache>
                <c:formatCode>#,##0.00</c:formatCode>
                <c:ptCount val="2"/>
                <c:pt idx="0">
                  <c:v>81.408901399491796</c:v>
                </c:pt>
                <c:pt idx="1">
                  <c:v>81.408901399491768</c:v>
                </c:pt>
              </c:numCache>
            </c:numRef>
          </c:val>
          <c:extLst>
            <c:ext xmlns:c16="http://schemas.microsoft.com/office/drawing/2014/chart" uri="{C3380CC4-5D6E-409C-BE32-E72D297353CC}">
              <c16:uniqueId val="{00000001-94AF-41B3-B697-03887AC08FD7}"/>
            </c:ext>
          </c:extLst>
        </c:ser>
        <c:dLbls>
          <c:showLegendKey val="0"/>
          <c:showVal val="1"/>
          <c:showCatName val="0"/>
          <c:showSerName val="0"/>
          <c:showPercent val="0"/>
          <c:showBubbleSize val="0"/>
        </c:dLbls>
        <c:gapWidth val="326"/>
        <c:overlap val="-58"/>
        <c:axId val="206394368"/>
        <c:axId val="206136448"/>
      </c:barChart>
      <c:catAx>
        <c:axId val="20639436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6136448"/>
        <c:crosses val="autoZero"/>
        <c:auto val="1"/>
        <c:lblAlgn val="ctr"/>
        <c:lblOffset val="100"/>
        <c:noMultiLvlLbl val="0"/>
      </c:catAx>
      <c:valAx>
        <c:axId val="206136448"/>
        <c:scaling>
          <c:orientation val="minMax"/>
        </c:scaling>
        <c:delete val="1"/>
        <c:axPos val="b"/>
        <c:numFmt formatCode="#,##0.00" sourceLinked="1"/>
        <c:majorTickMark val="none"/>
        <c:minorTickMark val="none"/>
        <c:tickLblPos val="nextTo"/>
        <c:crossAx val="20639436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'5 SatpolPP'!$B$87</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'5 SatpolPP'!$C$86:$D$86</c:f>
              <c:strCache>
                <c:ptCount val="2"/>
                <c:pt idx="0">
                  <c:v>Realisasi Keuangan </c:v>
                </c:pt>
                <c:pt idx="1">
                  <c:v>Realisasi Fisik</c:v>
                </c:pt>
              </c:strCache>
            </c:strRef>
          </c:cat>
          <c:val>
            <c:numRef>
              <c:f>'5 SatpolPP'!$C$87:$D$87</c:f>
              <c:numCache>
                <c:formatCode>#,##0.00</c:formatCode>
                <c:ptCount val="2"/>
                <c:pt idx="0">
                  <c:v>96.666668057693556</c:v>
                </c:pt>
                <c:pt idx="1">
                  <c:v>96.666668057693556</c:v>
                </c:pt>
              </c:numCache>
            </c:numRef>
          </c:val>
          <c:extLst>
            <c:ext xmlns:c16="http://schemas.microsoft.com/office/drawing/2014/chart" uri="{C3380CC4-5D6E-409C-BE32-E72D297353CC}">
              <c16:uniqueId val="{00000000-4D51-4676-B637-EF59704EFB00}"/>
            </c:ext>
          </c:extLst>
        </c:ser>
        <c:ser>
          <c:idx val="1"/>
          <c:order val="1"/>
          <c:tx>
            <c:strRef>
              <c:f>'5 SatpolPP'!$B$88</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'5 SatpolPP'!$C$86:$D$86</c:f>
              <c:strCache>
                <c:ptCount val="2"/>
                <c:pt idx="0">
                  <c:v>Realisasi Keuangan </c:v>
                </c:pt>
                <c:pt idx="1">
                  <c:v>Realisasi Fisik</c:v>
                </c:pt>
              </c:strCache>
            </c:strRef>
          </c:cat>
          <c:val>
            <c:numRef>
              <c:f>'5 SatpolPP'!$C$88:$D$88</c:f>
              <c:numCache>
                <c:formatCode>#,##0.00</c:formatCode>
                <c:ptCount val="2"/>
                <c:pt idx="0">
                  <c:v>81.408901399491796</c:v>
                </c:pt>
                <c:pt idx="1">
                  <c:v>91.504071637497404</c:v>
                </c:pt>
              </c:numCache>
            </c:numRef>
          </c:val>
          <c:extLst>
            <c:ext xmlns:c16="http://schemas.microsoft.com/office/drawing/2014/chart" uri="{C3380CC4-5D6E-409C-BE32-E72D297353CC}">
              <c16:uniqueId val="{00000001-4D51-4676-B637-EF59704EFB00}"/>
            </c:ext>
          </c:extLst>
        </c:ser>
        <c:dLbls>
          <c:showLegendKey val="0"/>
          <c:showVal val="1"/>
          <c:showCatName val="0"/>
          <c:showSerName val="0"/>
          <c:showPercent val="0"/>
          <c:showBubbleSize val="0"/>
        </c:dLbls>
        <c:gapWidth val="326"/>
        <c:overlap val="-58"/>
        <c:axId val="206393344"/>
        <c:axId val="205773568"/>
      </c:barChart>
      <c:catAx>
        <c:axId val="20639334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5773568"/>
        <c:crosses val="autoZero"/>
        <c:auto val="1"/>
        <c:lblAlgn val="ctr"/>
        <c:lblOffset val="100"/>
        <c:noMultiLvlLbl val="0"/>
      </c:catAx>
      <c:valAx>
        <c:axId val="205773568"/>
        <c:scaling>
          <c:orientation val="minMax"/>
        </c:scaling>
        <c:delete val="1"/>
        <c:axPos val="b"/>
        <c:numFmt formatCode="#,##0.00" sourceLinked="1"/>
        <c:majorTickMark val="none"/>
        <c:minorTickMark val="none"/>
        <c:tickLblPos val="nextTo"/>
        <c:crossAx val="20639334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'6 Bakesbangpol'!$B$72</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'6 Bakesbangpol'!$C$71:$D$71</c:f>
              <c:strCache>
                <c:ptCount val="2"/>
                <c:pt idx="0">
                  <c:v>Realisasi Keuangan </c:v>
                </c:pt>
                <c:pt idx="1">
                  <c:v>Realisasi Fisik</c:v>
                </c:pt>
              </c:strCache>
            </c:strRef>
          </c:cat>
          <c:val>
            <c:numRef>
              <c:f>'6 Bakesbangpol'!$C$72:$D$72</c:f>
              <c:numCache>
                <c:formatCode>#,##0.00</c:formatCode>
                <c:ptCount val="2"/>
                <c:pt idx="0">
                  <c:v>95.223286985593319</c:v>
                </c:pt>
                <c:pt idx="1">
                  <c:v>96.651906393048989</c:v>
                </c:pt>
              </c:numCache>
            </c:numRef>
          </c:val>
          <c:extLst>
            <c:ext xmlns:c16="http://schemas.microsoft.com/office/drawing/2014/chart" uri="{C3380CC4-5D6E-409C-BE32-E72D297353CC}">
              <c16:uniqueId val="{00000000-CD9C-4A8A-9532-D73356900543}"/>
            </c:ext>
          </c:extLst>
        </c:ser>
        <c:ser>
          <c:idx val="1"/>
          <c:order val="1"/>
          <c:tx>
            <c:strRef>
              <c:f>'6 Bakesbangpol'!$B$73</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'6 Bakesbangpol'!$C$71:$D$71</c:f>
              <c:strCache>
                <c:ptCount val="2"/>
                <c:pt idx="0">
                  <c:v>Realisasi Keuangan </c:v>
                </c:pt>
                <c:pt idx="1">
                  <c:v>Realisasi Fisik</c:v>
                </c:pt>
              </c:strCache>
            </c:strRef>
          </c:cat>
          <c:val>
            <c:numRef>
              <c:f>'6 Bakesbangpol'!$C$73:$D$73</c:f>
              <c:numCache>
                <c:formatCode>#,##0.00</c:formatCode>
                <c:ptCount val="2"/>
                <c:pt idx="0">
                  <c:v>46.848422299896235</c:v>
                </c:pt>
                <c:pt idx="1">
                  <c:v>96.808628832347679</c:v>
                </c:pt>
              </c:numCache>
            </c:numRef>
          </c:val>
          <c:extLst>
            <c:ext xmlns:c16="http://schemas.microsoft.com/office/drawing/2014/chart" uri="{C3380CC4-5D6E-409C-BE32-E72D297353CC}">
              <c16:uniqueId val="{00000001-CD9C-4A8A-9532-D73356900543}"/>
            </c:ext>
          </c:extLst>
        </c:ser>
        <c:dLbls>
          <c:showLegendKey val="0"/>
          <c:showVal val="1"/>
          <c:showCatName val="0"/>
          <c:showSerName val="0"/>
          <c:showPercent val="0"/>
          <c:showBubbleSize val="0"/>
        </c:dLbls>
        <c:gapWidth val="326"/>
        <c:overlap val="-58"/>
        <c:axId val="140529664"/>
        <c:axId val="207516160"/>
      </c:barChart>
      <c:catAx>
        <c:axId val="14052966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7516160"/>
        <c:crosses val="autoZero"/>
        <c:auto val="1"/>
        <c:lblAlgn val="ctr"/>
        <c:lblOffset val="100"/>
        <c:noMultiLvlLbl val="0"/>
      </c:catAx>
      <c:valAx>
        <c:axId val="207516160"/>
        <c:scaling>
          <c:orientation val="minMax"/>
        </c:scaling>
        <c:delete val="1"/>
        <c:axPos val="b"/>
        <c:numFmt formatCode="#,##0.00" sourceLinked="1"/>
        <c:majorTickMark val="out"/>
        <c:minorTickMark val="none"/>
        <c:tickLblPos val="nextTo"/>
        <c:crossAx val="14052966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'6 Bakesbangpol'!$B$77</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'6 Bakesbangpol'!$C$76:$D$76</c:f>
              <c:strCache>
                <c:ptCount val="2"/>
                <c:pt idx="0">
                  <c:v>Realisasi Keuangan </c:v>
                </c:pt>
                <c:pt idx="1">
                  <c:v>Realisasi Fisik</c:v>
                </c:pt>
              </c:strCache>
            </c:strRef>
          </c:cat>
          <c:val>
            <c:numRef>
              <c:f>'6 Bakesbangpol'!$C$77:$D$77</c:f>
              <c:numCache>
                <c:formatCode>#,##0.00</c:formatCode>
                <c:ptCount val="2"/>
                <c:pt idx="0">
                  <c:v>95.223286985593319</c:v>
                </c:pt>
                <c:pt idx="1">
                  <c:v>96.651906393048989</c:v>
                </c:pt>
              </c:numCache>
            </c:numRef>
          </c:val>
          <c:extLst>
            <c:ext xmlns:c16="http://schemas.microsoft.com/office/drawing/2014/chart" uri="{C3380CC4-5D6E-409C-BE32-E72D297353CC}">
              <c16:uniqueId val="{00000000-3AA5-423D-AF93-CCEB364AFAB9}"/>
            </c:ext>
          </c:extLst>
        </c:ser>
        <c:ser>
          <c:idx val="1"/>
          <c:order val="1"/>
          <c:tx>
            <c:strRef>
              <c:f>'6 Bakesbangpol'!$B$78</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'6 Bakesbangpol'!$C$76:$D$76</c:f>
              <c:strCache>
                <c:ptCount val="2"/>
                <c:pt idx="0">
                  <c:v>Realisasi Keuangan </c:v>
                </c:pt>
                <c:pt idx="1">
                  <c:v>Realisasi Fisik</c:v>
                </c:pt>
              </c:strCache>
            </c:strRef>
          </c:cat>
          <c:val>
            <c:numRef>
              <c:f>'6 Bakesbangpol'!$C$78:$D$78</c:f>
              <c:numCache>
                <c:formatCode>#,##0.00</c:formatCode>
                <c:ptCount val="2"/>
                <c:pt idx="0">
                  <c:v>46.848422299896235</c:v>
                </c:pt>
                <c:pt idx="1">
                  <c:v>85.105803167722044</c:v>
                </c:pt>
              </c:numCache>
            </c:numRef>
          </c:val>
          <c:extLst>
            <c:ext xmlns:c16="http://schemas.microsoft.com/office/drawing/2014/chart" uri="{C3380CC4-5D6E-409C-BE32-E72D297353CC}">
              <c16:uniqueId val="{00000001-3AA5-423D-AF93-CCEB364AFAB9}"/>
            </c:ext>
          </c:extLst>
        </c:ser>
        <c:dLbls>
          <c:showLegendKey val="0"/>
          <c:showVal val="1"/>
          <c:showCatName val="0"/>
          <c:showSerName val="0"/>
          <c:showPercent val="0"/>
          <c:showBubbleSize val="0"/>
        </c:dLbls>
        <c:gapWidth val="326"/>
        <c:overlap val="-58"/>
        <c:axId val="140530688"/>
        <c:axId val="207518464"/>
      </c:barChart>
      <c:catAx>
        <c:axId val="14053068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7518464"/>
        <c:crosses val="autoZero"/>
        <c:auto val="1"/>
        <c:lblAlgn val="ctr"/>
        <c:lblOffset val="100"/>
        <c:noMultiLvlLbl val="0"/>
      </c:catAx>
      <c:valAx>
        <c:axId val="207518464"/>
        <c:scaling>
          <c:orientation val="minMax"/>
        </c:scaling>
        <c:delete val="1"/>
        <c:axPos val="b"/>
        <c:numFmt formatCode="#,##0.00" sourceLinked="1"/>
        <c:majorTickMark val="out"/>
        <c:minorTickMark val="none"/>
        <c:tickLblPos val="nextTo"/>
        <c:crossAx val="14053068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966101694915299"/>
          <c:y val="3.2808398950131198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'6 Bakesbangpol'!$C$54</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BC1-44B8-9F12-2E76606708E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BC1-44B8-9F12-2E76606708E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BC1-44B8-9F12-2E76606708E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BC1-44B8-9F12-2E76606708EB}"/>
              </c:ext>
            </c:extLst>
          </c:dPt>
          <c:dLbls>
            <c:dLbl>
              <c:idx val="0"/>
              <c:layout>
                <c:manualLayout>
                  <c:x val="-0.35990169388951498"/>
                  <c:y val="0.109873938553195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3BC1-44B8-9F12-2E76606708EB}"/>
                </c:ext>
              </c:extLst>
            </c:dLbl>
            <c:dLbl>
              <c:idx val="1"/>
              <c:layout>
                <c:manualLayout>
                  <c:x val="0.25658001052275498"/>
                  <c:y val="9.14382009067049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C1-44B8-9F12-2E76606708EB}"/>
                </c:ext>
              </c:extLst>
            </c:dLbl>
            <c:dLbl>
              <c:idx val="2"/>
              <c:layout>
                <c:manualLayout>
                  <c:x val="0.226928985917834"/>
                  <c:y val="0.24836565437894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C1-44B8-9F12-2E76606708EB}"/>
                </c:ext>
              </c:extLst>
            </c:dLbl>
            <c:dLbl>
              <c:idx val="3"/>
              <c:layout>
                <c:manualLayout>
                  <c:x val="0.35708271351988502"/>
                  <c:y val="1.4461258391170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BC1-44B8-9F12-2E76606708EB}"/>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 Bakesbangpol'!$B$55:$B$58</c:f>
              <c:strCache>
                <c:ptCount val="4"/>
                <c:pt idx="0">
                  <c:v>Sangat Baik</c:v>
                </c:pt>
                <c:pt idx="1">
                  <c:v>Baik</c:v>
                </c:pt>
                <c:pt idx="2">
                  <c:v>Cukup</c:v>
                </c:pt>
                <c:pt idx="3">
                  <c:v>Kurang</c:v>
                </c:pt>
              </c:strCache>
            </c:strRef>
          </c:cat>
          <c:val>
            <c:numRef>
              <c:f>'6 Bakesbangpol'!$C$55:$C$58</c:f>
              <c:numCache>
                <c:formatCode>General</c:formatCode>
                <c:ptCount val="4"/>
                <c:pt idx="0">
                  <c:v>7</c:v>
                </c:pt>
                <c:pt idx="1">
                  <c:v>8</c:v>
                </c:pt>
                <c:pt idx="2">
                  <c:v>4</c:v>
                </c:pt>
                <c:pt idx="3">
                  <c:v>17</c:v>
                </c:pt>
              </c:numCache>
            </c:numRef>
          </c:val>
          <c:extLst>
            <c:ext xmlns:c16="http://schemas.microsoft.com/office/drawing/2014/chart" uri="{C3380CC4-5D6E-409C-BE32-E72D297353CC}">
              <c16:uniqueId val="{00000008-3BC1-44B8-9F12-2E76606708E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'6 Bakesbangpol'!$D$54</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091-47B0-851F-64BAC9B0BF19}"/>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091-47B0-851F-64BAC9B0BF19}"/>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091-47B0-851F-64BAC9B0BF19}"/>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091-47B0-851F-64BAC9B0BF19}"/>
              </c:ext>
            </c:extLst>
          </c:dPt>
          <c:dLbls>
            <c:dLbl>
              <c:idx val="0"/>
              <c:layout>
                <c:manualLayout>
                  <c:x val="0.194699632170692"/>
                  <c:y val="3.82606832523035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91-47B0-851F-64BAC9B0BF19}"/>
                </c:ext>
              </c:extLst>
            </c:dLbl>
            <c:dLbl>
              <c:idx val="1"/>
              <c:layout>
                <c:manualLayout>
                  <c:x val="0.162049858938971"/>
                  <c:y val="0.107115860716951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91-47B0-851F-64BAC9B0BF19}"/>
                </c:ext>
              </c:extLst>
            </c:dLbl>
            <c:dLbl>
              <c:idx val="2"/>
              <c:layout>
                <c:manualLayout>
                  <c:x val="5.3858253315053201E-2"/>
                  <c:y val="0.233060122744661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91-47B0-851F-64BAC9B0BF19}"/>
                </c:ext>
              </c:extLst>
            </c:dLbl>
            <c:dLbl>
              <c:idx val="3"/>
              <c:layout>
                <c:manualLayout>
                  <c:x val="-0.132499130008604"/>
                  <c:y val="-4.16110369381397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091-47B0-851F-64BAC9B0BF19}"/>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'6 Bakesbangpol'!$B$55:$B$58</c:f>
              <c:strCache>
                <c:ptCount val="4"/>
                <c:pt idx="0">
                  <c:v>Sangat Baik</c:v>
                </c:pt>
                <c:pt idx="1">
                  <c:v>Baik</c:v>
                </c:pt>
                <c:pt idx="2">
                  <c:v>Cukup</c:v>
                </c:pt>
                <c:pt idx="3">
                  <c:v>Kurang</c:v>
                </c:pt>
              </c:strCache>
            </c:strRef>
          </c:cat>
          <c:val>
            <c:numRef>
              <c:f>'6 Bakesbangpol'!$D$55:$D$58</c:f>
              <c:numCache>
                <c:formatCode>General</c:formatCode>
                <c:ptCount val="4"/>
                <c:pt idx="0">
                  <c:v>13</c:v>
                </c:pt>
                <c:pt idx="1">
                  <c:v>4</c:v>
                </c:pt>
                <c:pt idx="2">
                  <c:v>3</c:v>
                </c:pt>
                <c:pt idx="3">
                  <c:v>16</c:v>
                </c:pt>
              </c:numCache>
            </c:numRef>
          </c:val>
          <c:extLst>
            <c:ext xmlns:c16="http://schemas.microsoft.com/office/drawing/2014/chart" uri="{C3380CC4-5D6E-409C-BE32-E72D297353CC}">
              <c16:uniqueId val="{00000008-9091-47B0-851F-64BAC9B0BF19}"/>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'7 Dinsos'!$B$93</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'7 Dinsos'!$C$92:$D$92</c:f>
              <c:strCache>
                <c:ptCount val="2"/>
                <c:pt idx="0">
                  <c:v>Realisasi Keuangan </c:v>
                </c:pt>
                <c:pt idx="1">
                  <c:v>Realisasi Fisik</c:v>
                </c:pt>
              </c:strCache>
            </c:strRef>
          </c:cat>
          <c:val>
            <c:numRef>
              <c:f>'7 Dinsos'!$C$93:$D$93</c:f>
              <c:numCache>
                <c:formatCode>#,##0.00</c:formatCode>
                <c:ptCount val="2"/>
                <c:pt idx="0">
                  <c:v>88.14344709903402</c:v>
                </c:pt>
                <c:pt idx="1">
                  <c:v>95.485215797471966</c:v>
                </c:pt>
              </c:numCache>
            </c:numRef>
          </c:val>
          <c:extLst>
            <c:ext xmlns:c16="http://schemas.microsoft.com/office/drawing/2014/chart" uri="{C3380CC4-5D6E-409C-BE32-E72D297353CC}">
              <c16:uniqueId val="{00000000-E3AD-4670-8B61-333C715D1E77}"/>
            </c:ext>
          </c:extLst>
        </c:ser>
        <c:ser>
          <c:idx val="1"/>
          <c:order val="1"/>
          <c:tx>
            <c:strRef>
              <c:f>'7 Dinsos'!$B$94</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'7 Dinsos'!$C$92:$D$92</c:f>
              <c:strCache>
                <c:ptCount val="2"/>
                <c:pt idx="0">
                  <c:v>Realisasi Keuangan </c:v>
                </c:pt>
                <c:pt idx="1">
                  <c:v>Realisasi Fisik</c:v>
                </c:pt>
              </c:strCache>
            </c:strRef>
          </c:cat>
          <c:val>
            <c:numRef>
              <c:f>'7 Dinsos'!$C$94:$D$94</c:f>
              <c:numCache>
                <c:formatCode>#,##0.00</c:formatCode>
                <c:ptCount val="2"/>
                <c:pt idx="0">
                  <c:v>76.776723713677029</c:v>
                </c:pt>
                <c:pt idx="1">
                  <c:v>85.367843529796161</c:v>
                </c:pt>
              </c:numCache>
            </c:numRef>
          </c:val>
          <c:extLst>
            <c:ext xmlns:c16="http://schemas.microsoft.com/office/drawing/2014/chart" uri="{C3380CC4-5D6E-409C-BE32-E72D297353CC}">
              <c16:uniqueId val="{00000001-E3AD-4670-8B61-333C715D1E77}"/>
            </c:ext>
          </c:extLst>
        </c:ser>
        <c:dLbls>
          <c:showLegendKey val="0"/>
          <c:showVal val="1"/>
          <c:showCatName val="0"/>
          <c:showSerName val="0"/>
          <c:showPercent val="0"/>
          <c:showBubbleSize val="0"/>
        </c:dLbls>
        <c:gapWidth val="326"/>
        <c:overlap val="-58"/>
        <c:axId val="141701120"/>
        <c:axId val="207555968"/>
      </c:barChart>
      <c:catAx>
        <c:axId val="14170112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7555968"/>
        <c:crosses val="autoZero"/>
        <c:auto val="1"/>
        <c:lblAlgn val="ctr"/>
        <c:lblOffset val="100"/>
        <c:noMultiLvlLbl val="0"/>
      </c:catAx>
      <c:valAx>
        <c:axId val="207555968"/>
        <c:scaling>
          <c:orientation val="minMax"/>
        </c:scaling>
        <c:delete val="1"/>
        <c:axPos val="b"/>
        <c:numFmt formatCode="#,##0.00" sourceLinked="1"/>
        <c:majorTickMark val="out"/>
        <c:minorTickMark val="none"/>
        <c:tickLblPos val="nextTo"/>
        <c:crossAx val="14170112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'7 Dinsos'!$B$98</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'7 Dinsos'!$C$97:$D$97</c:f>
              <c:strCache>
                <c:ptCount val="2"/>
                <c:pt idx="0">
                  <c:v>Realisasi Keuangan </c:v>
                </c:pt>
                <c:pt idx="1">
                  <c:v>Realisasi Fisik</c:v>
                </c:pt>
              </c:strCache>
            </c:strRef>
          </c:cat>
          <c:val>
            <c:numRef>
              <c:f>'7 Dinsos'!$C$98:$D$98</c:f>
              <c:numCache>
                <c:formatCode>#,##0.00</c:formatCode>
                <c:ptCount val="2"/>
                <c:pt idx="0">
                  <c:v>88.14344709903402</c:v>
                </c:pt>
                <c:pt idx="1">
                  <c:v>95.485215797471966</c:v>
                </c:pt>
              </c:numCache>
            </c:numRef>
          </c:val>
          <c:extLst>
            <c:ext xmlns:c16="http://schemas.microsoft.com/office/drawing/2014/chart" uri="{C3380CC4-5D6E-409C-BE32-E72D297353CC}">
              <c16:uniqueId val="{00000000-A9B0-419C-A991-32769607911A}"/>
            </c:ext>
          </c:extLst>
        </c:ser>
        <c:ser>
          <c:idx val="1"/>
          <c:order val="1"/>
          <c:tx>
            <c:strRef>
              <c:f>'7 Dinsos'!$B$99</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'7 Dinsos'!$C$97:$D$97</c:f>
              <c:strCache>
                <c:ptCount val="2"/>
                <c:pt idx="0">
                  <c:v>Realisasi Keuangan </c:v>
                </c:pt>
                <c:pt idx="1">
                  <c:v>Realisasi Fisik</c:v>
                </c:pt>
              </c:strCache>
            </c:strRef>
          </c:cat>
          <c:val>
            <c:numRef>
              <c:f>'7 Dinsos'!$C$99:$D$99</c:f>
              <c:numCache>
                <c:formatCode>#,##0.00</c:formatCode>
                <c:ptCount val="2"/>
                <c:pt idx="0">
                  <c:v>76.776723713677029</c:v>
                </c:pt>
                <c:pt idx="1">
                  <c:v>76.776723713677043</c:v>
                </c:pt>
              </c:numCache>
            </c:numRef>
          </c:val>
          <c:extLst>
            <c:ext xmlns:c16="http://schemas.microsoft.com/office/drawing/2014/chart" uri="{C3380CC4-5D6E-409C-BE32-E72D297353CC}">
              <c16:uniqueId val="{00000001-A9B0-419C-A991-32769607911A}"/>
            </c:ext>
          </c:extLst>
        </c:ser>
        <c:dLbls>
          <c:showLegendKey val="0"/>
          <c:showVal val="1"/>
          <c:showCatName val="0"/>
          <c:showSerName val="0"/>
          <c:showPercent val="0"/>
          <c:showBubbleSize val="0"/>
        </c:dLbls>
        <c:gapWidth val="326"/>
        <c:overlap val="-58"/>
        <c:axId val="141702144"/>
        <c:axId val="207558272"/>
      </c:barChart>
      <c:catAx>
        <c:axId val="14170214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7558272"/>
        <c:crosses val="autoZero"/>
        <c:auto val="1"/>
        <c:lblAlgn val="ctr"/>
        <c:lblOffset val="100"/>
        <c:noMultiLvlLbl val="0"/>
      </c:catAx>
      <c:valAx>
        <c:axId val="207558272"/>
        <c:scaling>
          <c:orientation val="minMax"/>
        </c:scaling>
        <c:delete val="1"/>
        <c:axPos val="b"/>
        <c:numFmt formatCode="#,##0.00" sourceLinked="1"/>
        <c:majorTickMark val="out"/>
        <c:minorTickMark val="none"/>
        <c:tickLblPos val="nextTo"/>
        <c:crossAx val="14170214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0410367170626401"/>
          <c:y val="1.96721311475409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'7 Dinsos'!$C$77</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665-4DAA-920E-BAEFED5EF63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665-4DAA-920E-BAEFED5EF63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665-4DAA-920E-BAEFED5EF632}"/>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665-4DAA-920E-BAEFED5EF632}"/>
              </c:ext>
            </c:extLst>
          </c:dPt>
          <c:dLbls>
            <c:dLbl>
              <c:idx val="0"/>
              <c:layout>
                <c:manualLayout>
                  <c:x val="0.38021998151456099"/>
                  <c:y val="-1.63437426561126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0665-4DAA-920E-BAEFED5EF632}"/>
                </c:ext>
              </c:extLst>
            </c:dLbl>
            <c:dLbl>
              <c:idx val="1"/>
              <c:layout>
                <c:manualLayout>
                  <c:x val="0.18110014739588501"/>
                  <c:y val="9.098271850523069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65-4DAA-920E-BAEFED5EF632}"/>
                </c:ext>
              </c:extLst>
            </c:dLbl>
            <c:dLbl>
              <c:idx val="2"/>
              <c:layout>
                <c:manualLayout>
                  <c:x val="0.12327387423196801"/>
                  <c:y val="5.90163934426230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65-4DAA-920E-BAEFED5EF632}"/>
                </c:ext>
              </c:extLst>
            </c:dLbl>
            <c:dLbl>
              <c:idx val="3"/>
              <c:layout>
                <c:manualLayout>
                  <c:x val="-0.19956366386083399"/>
                  <c:y val="-3.79977580022718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665-4DAA-920E-BAEFED5EF632}"/>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'7 Dinsos'!$B$78:$B$81</c:f>
              <c:strCache>
                <c:ptCount val="4"/>
                <c:pt idx="0">
                  <c:v>Sangat Baik</c:v>
                </c:pt>
                <c:pt idx="1">
                  <c:v>Baik</c:v>
                </c:pt>
                <c:pt idx="2">
                  <c:v>Cukup</c:v>
                </c:pt>
                <c:pt idx="3">
                  <c:v>Kurang</c:v>
                </c:pt>
              </c:strCache>
            </c:strRef>
          </c:cat>
          <c:val>
            <c:numRef>
              <c:f>'7 Dinsos'!$C$78:$C$81</c:f>
              <c:numCache>
                <c:formatCode>General</c:formatCode>
                <c:ptCount val="4"/>
                <c:pt idx="0">
                  <c:v>21</c:v>
                </c:pt>
                <c:pt idx="1">
                  <c:v>13</c:v>
                </c:pt>
                <c:pt idx="2">
                  <c:v>7</c:v>
                </c:pt>
                <c:pt idx="3">
                  <c:v>18</c:v>
                </c:pt>
              </c:numCache>
            </c:numRef>
          </c:val>
          <c:extLst>
            <c:ext xmlns:c16="http://schemas.microsoft.com/office/drawing/2014/chart" uri="{C3380CC4-5D6E-409C-BE32-E72D297353CC}">
              <c16:uniqueId val="{00000008-0665-4DAA-920E-BAEFED5EF63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'7 Dinsos'!$D$77</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108-4BFA-BF3E-89906B999D06}"/>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108-4BFA-BF3E-89906B999D06}"/>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108-4BFA-BF3E-89906B999D06}"/>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1108-4BFA-BF3E-89906B999D06}"/>
              </c:ext>
            </c:extLst>
          </c:dPt>
          <c:dLbls>
            <c:dLbl>
              <c:idx val="0"/>
              <c:layout>
                <c:manualLayout>
                  <c:x val="0.296253879379411"/>
                  <c:y val="1.9329999855817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108-4BFA-BF3E-89906B999D06}"/>
                </c:ext>
              </c:extLst>
            </c:dLbl>
            <c:dLbl>
              <c:idx val="1"/>
              <c:layout>
                <c:manualLayout>
                  <c:x val="0.213140952493418"/>
                  <c:y val="0.1205808517402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108-4BFA-BF3E-89906B999D06}"/>
                </c:ext>
              </c:extLst>
            </c:dLbl>
            <c:dLbl>
              <c:idx val="2"/>
              <c:layout>
                <c:manualLayout>
                  <c:x val="2.6602054913172701E-2"/>
                  <c:y val="6.758592697295910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08-4BFA-BF3E-89906B999D06}"/>
                </c:ext>
              </c:extLst>
            </c:dLbl>
            <c:dLbl>
              <c:idx val="3"/>
              <c:layout>
                <c:manualLayout>
                  <c:x val="0.53141609130940504"/>
                  <c:y val="-6.39587073608618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108-4BFA-BF3E-89906B999D06}"/>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'7 Dinsos'!$B$78:$B$81</c:f>
              <c:strCache>
                <c:ptCount val="4"/>
                <c:pt idx="0">
                  <c:v>Sangat Baik</c:v>
                </c:pt>
                <c:pt idx="1">
                  <c:v>Baik</c:v>
                </c:pt>
                <c:pt idx="2">
                  <c:v>Cukup</c:v>
                </c:pt>
                <c:pt idx="3">
                  <c:v>Kurang</c:v>
                </c:pt>
              </c:strCache>
            </c:strRef>
          </c:cat>
          <c:val>
            <c:numRef>
              <c:f>'7 Dinsos'!$D$78:$D$81</c:f>
              <c:numCache>
                <c:formatCode>General</c:formatCode>
                <c:ptCount val="4"/>
                <c:pt idx="0">
                  <c:v>35</c:v>
                </c:pt>
                <c:pt idx="1">
                  <c:v>5</c:v>
                </c:pt>
                <c:pt idx="2">
                  <c:v>3</c:v>
                </c:pt>
                <c:pt idx="3">
                  <c:v>16</c:v>
                </c:pt>
              </c:numCache>
            </c:numRef>
          </c:val>
          <c:extLst>
            <c:ext xmlns:c16="http://schemas.microsoft.com/office/drawing/2014/chart" uri="{C3380CC4-5D6E-409C-BE32-E72D297353CC}">
              <c16:uniqueId val="{00000008-1108-4BFA-BF3E-89906B999D06}"/>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'8 DP3A'!$B$84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'8 DP3A'!$C$83:$D$83</c:f>
              <c:strCache>
                <c:ptCount val="2"/>
                <c:pt idx="0">
                  <c:v>Realisasi Keuangan </c:v>
                </c:pt>
                <c:pt idx="1">
                  <c:v>Realisasi Fisik</c:v>
                </c:pt>
              </c:strCache>
            </c:strRef>
          </c:cat>
          <c:val>
            <c:numRef>
              <c:f>'8 DP3A'!$C$84:$D$84</c:f>
              <c:numCache>
                <c:formatCode>#,##0.00</c:formatCode>
                <c:ptCount val="2"/>
                <c:pt idx="0">
                  <c:v>86.160391749031135</c:v>
                </c:pt>
                <c:pt idx="1">
                  <c:v>97.188082941249206</c:v>
                </c:pt>
              </c:numCache>
            </c:numRef>
          </c:val>
          <c:extLst>
            <c:ext xmlns:c16="http://schemas.microsoft.com/office/drawing/2014/chart" uri="{C3380CC4-5D6E-409C-BE32-E72D297353CC}">
              <c16:uniqueId val="{00000000-8479-4D31-93CA-9B428FBBE25A}"/>
            </c:ext>
          </c:extLst>
        </c:ser>
        <c:ser>
          <c:idx val="1"/>
          <c:order val="1"/>
          <c:tx>
            <c:strRef>
              <c:f>'8 DP3A'!$B$85</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'8 DP3A'!$C$83:$D$83</c:f>
              <c:strCache>
                <c:ptCount val="2"/>
                <c:pt idx="0">
                  <c:v>Realisasi Keuangan </c:v>
                </c:pt>
                <c:pt idx="1">
                  <c:v>Realisasi Fisik</c:v>
                </c:pt>
              </c:strCache>
            </c:strRef>
          </c:cat>
          <c:val>
            <c:numRef>
              <c:f>'8 DP3A'!$C$85:$D$85</c:f>
              <c:numCache>
                <c:formatCode>#,##0.00</c:formatCode>
                <c:ptCount val="2"/>
                <c:pt idx="0">
                  <c:v>64.926709131782999</c:v>
                </c:pt>
                <c:pt idx="1">
                  <c:v>87.66763074884723</c:v>
                </c:pt>
              </c:numCache>
            </c:numRef>
          </c:val>
          <c:extLst>
            <c:ext xmlns:c16="http://schemas.microsoft.com/office/drawing/2014/chart" uri="{C3380CC4-5D6E-409C-BE32-E72D297353CC}">
              <c16:uniqueId val="{00000001-8479-4D31-93CA-9B428FBBE25A}"/>
            </c:ext>
          </c:extLst>
        </c:ser>
        <c:dLbls>
          <c:showLegendKey val="0"/>
          <c:showVal val="1"/>
          <c:showCatName val="0"/>
          <c:showSerName val="0"/>
          <c:showPercent val="0"/>
          <c:showBubbleSize val="0"/>
        </c:dLbls>
        <c:gapWidth val="326"/>
        <c:overlap val="-58"/>
        <c:axId val="141402624"/>
        <c:axId val="140791168"/>
      </c:barChart>
      <c:catAx>
        <c:axId val="14140262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0791168"/>
        <c:crosses val="autoZero"/>
        <c:auto val="1"/>
        <c:lblAlgn val="ctr"/>
        <c:lblOffset val="100"/>
        <c:noMultiLvlLbl val="0"/>
      </c:catAx>
      <c:valAx>
        <c:axId val="140791168"/>
        <c:scaling>
          <c:orientation val="minMax"/>
        </c:scaling>
        <c:delete val="1"/>
        <c:axPos val="b"/>
        <c:numFmt formatCode="#,##0.00" sourceLinked="1"/>
        <c:majorTickMark val="out"/>
        <c:minorTickMark val="none"/>
        <c:tickLblPos val="nextTo"/>
        <c:crossAx val="14140262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'8 DP3A'!$B$89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'8 DP3A'!$C$88:$D$88</c:f>
              <c:strCache>
                <c:ptCount val="2"/>
                <c:pt idx="0">
                  <c:v>Realisasi Keuangan </c:v>
                </c:pt>
                <c:pt idx="1">
                  <c:v>Realisasi Fisik</c:v>
                </c:pt>
              </c:strCache>
            </c:strRef>
          </c:cat>
          <c:val>
            <c:numRef>
              <c:f>'8 DP3A'!$C$89:$D$89</c:f>
              <c:numCache>
                <c:formatCode>#,##0.00</c:formatCode>
                <c:ptCount val="2"/>
                <c:pt idx="0">
                  <c:v>86.160391749031135</c:v>
                </c:pt>
                <c:pt idx="1">
                  <c:v>97.188082941249206</c:v>
                </c:pt>
              </c:numCache>
            </c:numRef>
          </c:val>
          <c:extLst>
            <c:ext xmlns:c16="http://schemas.microsoft.com/office/drawing/2014/chart" uri="{C3380CC4-5D6E-409C-BE32-E72D297353CC}">
              <c16:uniqueId val="{00000000-40AA-4899-B8B6-7195172E014A}"/>
            </c:ext>
          </c:extLst>
        </c:ser>
        <c:ser>
          <c:idx val="1"/>
          <c:order val="1"/>
          <c:tx>
            <c:strRef>
              <c:f>'8 DP3A'!$B$90</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'8 DP3A'!$C$88:$D$88</c:f>
              <c:strCache>
                <c:ptCount val="2"/>
                <c:pt idx="0">
                  <c:v>Realisasi Keuangan </c:v>
                </c:pt>
                <c:pt idx="1">
                  <c:v>Realisasi Fisik</c:v>
                </c:pt>
              </c:strCache>
            </c:strRef>
          </c:cat>
          <c:val>
            <c:numRef>
              <c:f>'8 DP3A'!$C$90:$D$90</c:f>
              <c:numCache>
                <c:formatCode>#,##0.00</c:formatCode>
                <c:ptCount val="2"/>
                <c:pt idx="0">
                  <c:v>64.926709131782999</c:v>
                </c:pt>
                <c:pt idx="1">
                  <c:v>69.707159285340481</c:v>
                </c:pt>
              </c:numCache>
            </c:numRef>
          </c:val>
          <c:extLst>
            <c:ext xmlns:c16="http://schemas.microsoft.com/office/drawing/2014/chart" uri="{C3380CC4-5D6E-409C-BE32-E72D297353CC}">
              <c16:uniqueId val="{00000001-40AA-4899-B8B6-7195172E014A}"/>
            </c:ext>
          </c:extLst>
        </c:ser>
        <c:dLbls>
          <c:showLegendKey val="0"/>
          <c:showVal val="1"/>
          <c:showCatName val="0"/>
          <c:showSerName val="0"/>
          <c:showPercent val="0"/>
          <c:showBubbleSize val="0"/>
        </c:dLbls>
        <c:gapWidth val="326"/>
        <c:overlap val="-58"/>
        <c:axId val="141404672"/>
        <c:axId val="140793472"/>
      </c:barChart>
      <c:catAx>
        <c:axId val="14140467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0793472"/>
        <c:crosses val="autoZero"/>
        <c:auto val="1"/>
        <c:lblAlgn val="ctr"/>
        <c:lblOffset val="100"/>
        <c:noMultiLvlLbl val="0"/>
      </c:catAx>
      <c:valAx>
        <c:axId val="140793472"/>
        <c:scaling>
          <c:orientation val="minMax"/>
        </c:scaling>
        <c:delete val="1"/>
        <c:axPos val="b"/>
        <c:numFmt formatCode="#,##0.00" sourceLinked="1"/>
        <c:majorTickMark val="out"/>
        <c:minorTickMark val="none"/>
        <c:tickLblPos val="nextTo"/>
        <c:crossAx val="14140467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'8 DP3A'!$C$63</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E42-401B-B7A6-F47C1BB7D81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E42-401B-B7A6-F47C1BB7D81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E42-401B-B7A6-F47C1BB7D81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E42-401B-B7A6-F47C1BB7D810}"/>
              </c:ext>
            </c:extLst>
          </c:dPt>
          <c:dLbls>
            <c:dLbl>
              <c:idx val="0"/>
              <c:layout>
                <c:manualLayout>
                  <c:x val="0.19761640798226199"/>
                  <c:y val="-6.36363636363636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EE42-401B-B7A6-F47C1BB7D810}"/>
                </c:ext>
              </c:extLst>
            </c:dLbl>
            <c:dLbl>
              <c:idx val="1"/>
              <c:layout>
                <c:manualLayout>
                  <c:x val="0.14269655897522401"/>
                  <c:y val="8.15461997019373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42-401B-B7A6-F47C1BB7D810}"/>
                </c:ext>
              </c:extLst>
            </c:dLbl>
            <c:dLbl>
              <c:idx val="2"/>
              <c:layout>
                <c:manualLayout>
                  <c:x val="9.8434250417497399E-2"/>
                  <c:y val="0.195257078986587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42-401B-B7A6-F47C1BB7D810}"/>
                </c:ext>
              </c:extLst>
            </c:dLbl>
            <c:dLbl>
              <c:idx val="3"/>
              <c:layout>
                <c:manualLayout>
                  <c:x val="-5.1124991672744799E-2"/>
                  <c:y val="-0.2860804534181469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E42-401B-B7A6-F47C1BB7D810}"/>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 DP3A'!$B$64:$B$67</c:f>
              <c:strCache>
                <c:ptCount val="4"/>
                <c:pt idx="0">
                  <c:v>Sangat Baik</c:v>
                </c:pt>
                <c:pt idx="1">
                  <c:v>Baik</c:v>
                </c:pt>
                <c:pt idx="2">
                  <c:v>Cukup</c:v>
                </c:pt>
                <c:pt idx="3">
                  <c:v>Kurang</c:v>
                </c:pt>
              </c:strCache>
            </c:strRef>
          </c:cat>
          <c:val>
            <c:numRef>
              <c:f>'8 DP3A'!$C$64:$C$67</c:f>
              <c:numCache>
                <c:formatCode>General</c:formatCode>
                <c:ptCount val="4"/>
                <c:pt idx="0">
                  <c:v>18</c:v>
                </c:pt>
                <c:pt idx="1">
                  <c:v>10</c:v>
                </c:pt>
                <c:pt idx="2">
                  <c:v>8</c:v>
                </c:pt>
                <c:pt idx="3">
                  <c:v>9</c:v>
                </c:pt>
              </c:numCache>
            </c:numRef>
          </c:val>
          <c:extLst>
            <c:ext xmlns:c16="http://schemas.microsoft.com/office/drawing/2014/chart" uri="{C3380CC4-5D6E-409C-BE32-E72D297353CC}">
              <c16:uniqueId val="{00000008-EE42-401B-B7A6-F47C1BB7D810}"/>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'8 DP3A'!$D$63</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0F8-4389-A4B8-DC746AA7D355}"/>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0F8-4389-A4B8-DC746AA7D355}"/>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0F8-4389-A4B8-DC746AA7D355}"/>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0F8-4389-A4B8-DC746AA7D355}"/>
              </c:ext>
            </c:extLst>
          </c:dPt>
          <c:dLbls>
            <c:dLbl>
              <c:idx val="0"/>
              <c:layout>
                <c:manualLayout>
                  <c:x val="0.183624298675265"/>
                  <c:y val="-7.8193342346787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F8-4389-A4B8-DC746AA7D355}"/>
                </c:ext>
              </c:extLst>
            </c:dLbl>
            <c:dLbl>
              <c:idx val="1"/>
              <c:layout>
                <c:manualLayout>
                  <c:x val="5.2667118110809402E-2"/>
                  <c:y val="-4.43494346955106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F8-4389-A4B8-DC746AA7D355}"/>
                </c:ext>
              </c:extLst>
            </c:dLbl>
            <c:dLbl>
              <c:idx val="2"/>
              <c:layout>
                <c:manualLayout>
                  <c:x val="3.4290346411187701E-2"/>
                  <c:y val="0.108904456653026"/>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F8-4389-A4B8-DC746AA7D355}"/>
                </c:ext>
              </c:extLst>
            </c:dLbl>
            <c:dLbl>
              <c:idx val="3"/>
              <c:layout>
                <c:manualLayout>
                  <c:x val="-1.6633918736898502E-2"/>
                  <c:y val="-0.409474348426846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0F8-4389-A4B8-DC746AA7D355}"/>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 DP3A'!$B$64:$B$67</c:f>
              <c:strCache>
                <c:ptCount val="4"/>
                <c:pt idx="0">
                  <c:v>Sangat Baik</c:v>
                </c:pt>
                <c:pt idx="1">
                  <c:v>Baik</c:v>
                </c:pt>
                <c:pt idx="2">
                  <c:v>Cukup</c:v>
                </c:pt>
                <c:pt idx="3">
                  <c:v>Kurang</c:v>
                </c:pt>
              </c:strCache>
            </c:strRef>
          </c:cat>
          <c:val>
            <c:numRef>
              <c:f>'8 DP3A'!$D$64:$D$67</c:f>
              <c:numCache>
                <c:formatCode>General</c:formatCode>
                <c:ptCount val="4"/>
                <c:pt idx="0">
                  <c:v>38</c:v>
                </c:pt>
                <c:pt idx="1">
                  <c:v>2</c:v>
                </c:pt>
                <c:pt idx="2">
                  <c:v>3</c:v>
                </c:pt>
                <c:pt idx="3">
                  <c:v>2</c:v>
                </c:pt>
              </c:numCache>
            </c:numRef>
          </c:val>
          <c:extLst>
            <c:ext xmlns:c16="http://schemas.microsoft.com/office/drawing/2014/chart" uri="{C3380CC4-5D6E-409C-BE32-E72D297353CC}">
              <c16:uniqueId val="{00000008-30F8-4389-A4B8-DC746AA7D35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'9 DKP3'!$B$83</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'9 DKP3'!$C$82:$D$82</c:f>
              <c:strCache>
                <c:ptCount val="2"/>
                <c:pt idx="0">
                  <c:v>Realisasi Keuangan </c:v>
                </c:pt>
                <c:pt idx="1">
                  <c:v>Realisasi Fisik</c:v>
                </c:pt>
              </c:strCache>
            </c:strRef>
          </c:cat>
          <c:val>
            <c:numRef>
              <c:f>'9 DKP3'!$C$83:$D$83</c:f>
              <c:numCache>
                <c:formatCode>#,##0.00</c:formatCode>
                <c:ptCount val="2"/>
                <c:pt idx="0">
                  <c:v>46.25681754282683</c:v>
                </c:pt>
                <c:pt idx="1">
                  <c:v>93.9995633913543</c:v>
                </c:pt>
              </c:numCache>
            </c:numRef>
          </c:val>
          <c:extLst>
            <c:ext xmlns:c16="http://schemas.microsoft.com/office/drawing/2014/chart" uri="{C3380CC4-5D6E-409C-BE32-E72D297353CC}">
              <c16:uniqueId val="{00000000-F8B0-4494-A6F7-535851842330}"/>
            </c:ext>
          </c:extLst>
        </c:ser>
        <c:ser>
          <c:idx val="1"/>
          <c:order val="1"/>
          <c:tx>
            <c:strRef>
              <c:f>'9 DKP3'!$B$84</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'9 DKP3'!$C$82:$D$82</c:f>
              <c:strCache>
                <c:ptCount val="2"/>
                <c:pt idx="0">
                  <c:v>Realisasi Keuangan </c:v>
                </c:pt>
                <c:pt idx="1">
                  <c:v>Realisasi Fisik</c:v>
                </c:pt>
              </c:strCache>
            </c:strRef>
          </c:cat>
          <c:val>
            <c:numRef>
              <c:f>'9 DKP3'!$C$84:$D$84</c:f>
              <c:numCache>
                <c:formatCode>#,##0.00</c:formatCode>
                <c:ptCount val="2"/>
                <c:pt idx="0">
                  <c:v>26.177799721344364</c:v>
                </c:pt>
                <c:pt idx="1">
                  <c:v>95.683884274100734</c:v>
                </c:pt>
              </c:numCache>
            </c:numRef>
          </c:val>
          <c:extLst>
            <c:ext xmlns:c16="http://schemas.microsoft.com/office/drawing/2014/chart" uri="{C3380CC4-5D6E-409C-BE32-E72D297353CC}">
              <c16:uniqueId val="{00000001-F8B0-4494-A6F7-535851842330}"/>
            </c:ext>
          </c:extLst>
        </c:ser>
        <c:dLbls>
          <c:showLegendKey val="0"/>
          <c:showVal val="1"/>
          <c:showCatName val="0"/>
          <c:showSerName val="0"/>
          <c:showPercent val="0"/>
          <c:showBubbleSize val="0"/>
        </c:dLbls>
        <c:gapWidth val="326"/>
        <c:overlap val="-58"/>
        <c:axId val="141483520"/>
        <c:axId val="141355264"/>
      </c:barChart>
      <c:catAx>
        <c:axId val="14148352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1355264"/>
        <c:crosses val="autoZero"/>
        <c:auto val="1"/>
        <c:lblAlgn val="ctr"/>
        <c:lblOffset val="100"/>
        <c:noMultiLvlLbl val="0"/>
      </c:catAx>
      <c:valAx>
        <c:axId val="141355264"/>
        <c:scaling>
          <c:orientation val="minMax"/>
        </c:scaling>
        <c:delete val="1"/>
        <c:axPos val="b"/>
        <c:numFmt formatCode="#,##0.00" sourceLinked="1"/>
        <c:majorTickMark val="out"/>
        <c:minorTickMark val="none"/>
        <c:tickLblPos val="nextTo"/>
        <c:crossAx val="14148352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'9 DKP3'!$B$88</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'9 DKP3'!$C$87:$D$87</c:f>
              <c:strCache>
                <c:ptCount val="2"/>
                <c:pt idx="0">
                  <c:v>Realisasi Keuangan </c:v>
                </c:pt>
                <c:pt idx="1">
                  <c:v>Realisasi Fisik</c:v>
                </c:pt>
              </c:strCache>
            </c:strRef>
          </c:cat>
          <c:val>
            <c:numRef>
              <c:f>'9 DKP3'!$C$88:$D$88</c:f>
              <c:numCache>
                <c:formatCode>#,##0.00</c:formatCode>
                <c:ptCount val="2"/>
                <c:pt idx="0">
                  <c:v>46.25681754282683</c:v>
                </c:pt>
                <c:pt idx="1">
                  <c:v>93.9995633913543</c:v>
                </c:pt>
              </c:numCache>
            </c:numRef>
          </c:val>
          <c:extLst>
            <c:ext xmlns:c16="http://schemas.microsoft.com/office/drawing/2014/chart" uri="{C3380CC4-5D6E-409C-BE32-E72D297353CC}">
              <c16:uniqueId val="{00000000-9677-44A7-9493-D396B1925F21}"/>
            </c:ext>
          </c:extLst>
        </c:ser>
        <c:ser>
          <c:idx val="1"/>
          <c:order val="1"/>
          <c:tx>
            <c:strRef>
              <c:f>'9 DKP3'!$B$89</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'9 DKP3'!$C$87:$D$87</c:f>
              <c:strCache>
                <c:ptCount val="2"/>
                <c:pt idx="0">
                  <c:v>Realisasi Keuangan </c:v>
                </c:pt>
                <c:pt idx="1">
                  <c:v>Realisasi Fisik</c:v>
                </c:pt>
              </c:strCache>
            </c:strRef>
          </c:cat>
          <c:val>
            <c:numRef>
              <c:f>'9 DKP3'!$C$89:$D$89</c:f>
              <c:numCache>
                <c:formatCode>#,##0.00</c:formatCode>
                <c:ptCount val="2"/>
                <c:pt idx="0" formatCode="0.00_ ">
                  <c:v>26.177799721344364</c:v>
                </c:pt>
                <c:pt idx="1">
                  <c:v>28.954440207236086</c:v>
                </c:pt>
              </c:numCache>
            </c:numRef>
          </c:val>
          <c:extLst>
            <c:ext xmlns:c16="http://schemas.microsoft.com/office/drawing/2014/chart" uri="{C3380CC4-5D6E-409C-BE32-E72D297353CC}">
              <c16:uniqueId val="{00000001-9677-44A7-9493-D396B1925F21}"/>
            </c:ext>
          </c:extLst>
        </c:ser>
        <c:dLbls>
          <c:showLegendKey val="0"/>
          <c:showVal val="1"/>
          <c:showCatName val="0"/>
          <c:showSerName val="0"/>
          <c:showPercent val="0"/>
          <c:showBubbleSize val="0"/>
        </c:dLbls>
        <c:gapWidth val="326"/>
        <c:overlap val="-58"/>
        <c:axId val="142368768"/>
        <c:axId val="141357568"/>
      </c:barChart>
      <c:catAx>
        <c:axId val="14236876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1357568"/>
        <c:crosses val="autoZero"/>
        <c:auto val="1"/>
        <c:lblAlgn val="ctr"/>
        <c:lblOffset val="100"/>
        <c:noMultiLvlLbl val="0"/>
      </c:catAx>
      <c:valAx>
        <c:axId val="141357568"/>
        <c:scaling>
          <c:orientation val="minMax"/>
        </c:scaling>
        <c:delete val="1"/>
        <c:axPos val="b"/>
        <c:numFmt formatCode="#,##0.00" sourceLinked="1"/>
        <c:majorTickMark val="out"/>
        <c:minorTickMark val="none"/>
        <c:tickLblPos val="nextTo"/>
        <c:crossAx val="14236876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'9 DKP3'!$C$65</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166-487C-AF6B-41E636475ED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166-487C-AF6B-41E636475ED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166-487C-AF6B-41E636475ED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166-487C-AF6B-41E636475ED4}"/>
              </c:ext>
            </c:extLst>
          </c:dPt>
          <c:dLbls>
            <c:dLbl>
              <c:idx val="0"/>
              <c:layout>
                <c:manualLayout>
                  <c:x val="-0.39729884625502598"/>
                  <c:y val="5.16167007545074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E166-487C-AF6B-41E636475ED4}"/>
                </c:ext>
              </c:extLst>
            </c:dLbl>
            <c:dLbl>
              <c:idx val="1"/>
              <c:layout>
                <c:manualLayout>
                  <c:x val="0.30488509526851798"/>
                  <c:y val="0.107775707898659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66-487C-AF6B-41E636475ED4}"/>
                </c:ext>
              </c:extLst>
            </c:dLbl>
            <c:dLbl>
              <c:idx val="2"/>
              <c:layout>
                <c:manualLayout>
                  <c:x val="0.31834670600172899"/>
                  <c:y val="-3.75298062593147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166-487C-AF6B-41E636475ED4}"/>
                </c:ext>
              </c:extLst>
            </c:dLbl>
            <c:dLbl>
              <c:idx val="3"/>
              <c:layout>
                <c:manualLayout>
                  <c:x val="-0.29376474410723402"/>
                  <c:y val="-7.0784643248173296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166-487C-AF6B-41E636475ED4}"/>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'9 DKP3'!$B$66:$B$69</c:f>
              <c:strCache>
                <c:ptCount val="4"/>
                <c:pt idx="0">
                  <c:v>Sangat Baik</c:v>
                </c:pt>
                <c:pt idx="1">
                  <c:v>Baik</c:v>
                </c:pt>
                <c:pt idx="2">
                  <c:v>Cukup</c:v>
                </c:pt>
                <c:pt idx="3">
                  <c:v>Kurang</c:v>
                </c:pt>
              </c:strCache>
            </c:strRef>
          </c:cat>
          <c:val>
            <c:numRef>
              <c:f>'9 DKP3'!$C$66:$C$69</c:f>
              <c:numCache>
                <c:formatCode>General</c:formatCode>
                <c:ptCount val="4"/>
                <c:pt idx="0">
                  <c:v>24</c:v>
                </c:pt>
                <c:pt idx="1">
                  <c:v>3</c:v>
                </c:pt>
                <c:pt idx="2">
                  <c:v>7</c:v>
                </c:pt>
                <c:pt idx="3">
                  <c:v>14</c:v>
                </c:pt>
              </c:numCache>
            </c:numRef>
          </c:val>
          <c:extLst>
            <c:ext xmlns:c16="http://schemas.microsoft.com/office/drawing/2014/chart" uri="{C3380CC4-5D6E-409C-BE32-E72D297353CC}">
              <c16:uniqueId val="{00000008-E166-487C-AF6B-41E636475ED4}"/>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'9 DKP3'!$D$65</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735-477E-BC2B-4680020F6E3F}"/>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735-477E-BC2B-4680020F6E3F}"/>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735-477E-BC2B-4680020F6E3F}"/>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735-477E-BC2B-4680020F6E3F}"/>
              </c:ext>
            </c:extLst>
          </c:dPt>
          <c:dLbls>
            <c:dLbl>
              <c:idx val="0"/>
              <c:layout>
                <c:manualLayout>
                  <c:x val="-0.47129718734541698"/>
                  <c:y val="6.05924596050268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35-477E-BC2B-4680020F6E3F}"/>
                </c:ext>
              </c:extLst>
            </c:dLbl>
            <c:dLbl>
              <c:idx val="1"/>
              <c:layout>
                <c:manualLayout>
                  <c:x val="-2.5248418914391058E-2"/>
                  <c:y val="0.1470271231002428"/>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35-477E-BC2B-4680020F6E3F}"/>
                </c:ext>
              </c:extLst>
            </c:dLbl>
            <c:dLbl>
              <c:idx val="2"/>
              <c:layout>
                <c:manualLayout>
                  <c:x val="-3.967818101859609E-2"/>
                  <c:y val="8.6510214758078186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35-477E-BC2B-4680020F6E3F}"/>
                </c:ext>
              </c:extLst>
            </c:dLbl>
            <c:dLbl>
              <c:idx val="3"/>
              <c:layout>
                <c:manualLayout>
                  <c:x val="-2.9304531747361365E-2"/>
                  <c:y val="-6.814310051107326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735-477E-BC2B-4680020F6E3F}"/>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'9 DKP3'!$B$66:$B$69</c:f>
              <c:strCache>
                <c:ptCount val="4"/>
                <c:pt idx="0">
                  <c:v>Sangat Baik</c:v>
                </c:pt>
                <c:pt idx="1">
                  <c:v>Baik</c:v>
                </c:pt>
                <c:pt idx="2">
                  <c:v>Cukup</c:v>
                </c:pt>
                <c:pt idx="3">
                  <c:v>Kurang</c:v>
                </c:pt>
              </c:strCache>
            </c:strRef>
          </c:cat>
          <c:val>
            <c:numRef>
              <c:f>'9 DKP3'!$D$66:$D$69</c:f>
              <c:numCache>
                <c:formatCode>General</c:formatCode>
                <c:ptCount val="4"/>
                <c:pt idx="0">
                  <c:v>38</c:v>
                </c:pt>
                <c:pt idx="1">
                  <c:v>3</c:v>
                </c:pt>
                <c:pt idx="2">
                  <c:v>0</c:v>
                </c:pt>
                <c:pt idx="3">
                  <c:v>7</c:v>
                </c:pt>
              </c:numCache>
            </c:numRef>
          </c:val>
          <c:extLst>
            <c:ext xmlns:c16="http://schemas.microsoft.com/office/drawing/2014/chart" uri="{C3380CC4-5D6E-409C-BE32-E72D297353CC}">
              <c16:uniqueId val="{00000008-A735-477E-BC2B-4680020F6E3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'10 DLH'!$B$82</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'10 DLH'!$C$81:$D$81</c:f>
              <c:strCache>
                <c:ptCount val="2"/>
                <c:pt idx="0">
                  <c:v>Realisasi Keuangan </c:v>
                </c:pt>
                <c:pt idx="1">
                  <c:v>Realisasi Fisik</c:v>
                </c:pt>
              </c:strCache>
            </c:strRef>
          </c:cat>
          <c:val>
            <c:numRef>
              <c:f>'10 DLH'!$C$82:$D$82</c:f>
              <c:numCache>
                <c:formatCode>#,##0.00</c:formatCode>
                <c:ptCount val="2"/>
                <c:pt idx="0">
                  <c:v>77.047115204069328</c:v>
                </c:pt>
                <c:pt idx="1">
                  <c:v>86.858277327272987</c:v>
                </c:pt>
              </c:numCache>
            </c:numRef>
          </c:val>
          <c:extLst>
            <c:ext xmlns:c16="http://schemas.microsoft.com/office/drawing/2014/chart" uri="{C3380CC4-5D6E-409C-BE32-E72D297353CC}">
              <c16:uniqueId val="{00000000-9C33-4057-9F4A-DF67250739BA}"/>
            </c:ext>
          </c:extLst>
        </c:ser>
        <c:ser>
          <c:idx val="1"/>
          <c:order val="1"/>
          <c:tx>
            <c:strRef>
              <c:f>'10 DLH'!$B$83</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'10 DLH'!$C$81:$D$81</c:f>
              <c:strCache>
                <c:ptCount val="2"/>
                <c:pt idx="0">
                  <c:v>Realisasi Keuangan </c:v>
                </c:pt>
                <c:pt idx="1">
                  <c:v>Realisasi Fisik</c:v>
                </c:pt>
              </c:strCache>
            </c:strRef>
          </c:cat>
          <c:val>
            <c:numRef>
              <c:f>'10 DLH'!$C$83:$D$83</c:f>
              <c:numCache>
                <c:formatCode>#,##0.00</c:formatCode>
                <c:ptCount val="2"/>
                <c:pt idx="0">
                  <c:v>84.653735985307762</c:v>
                </c:pt>
                <c:pt idx="1">
                  <c:v>89.721541989168884</c:v>
                </c:pt>
              </c:numCache>
            </c:numRef>
          </c:val>
          <c:extLst>
            <c:ext xmlns:c16="http://schemas.microsoft.com/office/drawing/2014/chart" uri="{C3380CC4-5D6E-409C-BE32-E72D297353CC}">
              <c16:uniqueId val="{00000001-9C33-4057-9F4A-DF67250739BA}"/>
            </c:ext>
          </c:extLst>
        </c:ser>
        <c:dLbls>
          <c:showLegendKey val="0"/>
          <c:showVal val="1"/>
          <c:showCatName val="0"/>
          <c:showSerName val="0"/>
          <c:showPercent val="0"/>
          <c:showBubbleSize val="0"/>
        </c:dLbls>
        <c:gapWidth val="326"/>
        <c:overlap val="-58"/>
        <c:axId val="206888960"/>
        <c:axId val="142470528"/>
      </c:barChart>
      <c:catAx>
        <c:axId val="20688896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2470528"/>
        <c:crosses val="autoZero"/>
        <c:auto val="1"/>
        <c:lblAlgn val="ctr"/>
        <c:lblOffset val="100"/>
        <c:noMultiLvlLbl val="0"/>
      </c:catAx>
      <c:valAx>
        <c:axId val="142470528"/>
        <c:scaling>
          <c:orientation val="minMax"/>
        </c:scaling>
        <c:delete val="1"/>
        <c:axPos val="b"/>
        <c:numFmt formatCode="#,##0.00" sourceLinked="1"/>
        <c:majorTickMark val="out"/>
        <c:minorTickMark val="none"/>
        <c:tickLblPos val="nextTo"/>
        <c:crossAx val="20688896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'10 DLH'!$B$87</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'10 DLH'!$C$86:$D$86</c:f>
              <c:strCache>
                <c:ptCount val="2"/>
                <c:pt idx="0">
                  <c:v>Realisasi Keuangan </c:v>
                </c:pt>
                <c:pt idx="1">
                  <c:v>Realisasi Fisik</c:v>
                </c:pt>
              </c:strCache>
            </c:strRef>
          </c:cat>
          <c:val>
            <c:numRef>
              <c:f>'10 DLH'!$C$87:$D$87</c:f>
              <c:numCache>
                <c:formatCode>#,##0.00</c:formatCode>
                <c:ptCount val="2"/>
                <c:pt idx="0">
                  <c:v>77.047115204069328</c:v>
                </c:pt>
                <c:pt idx="1">
                  <c:v>86.858277327272987</c:v>
                </c:pt>
              </c:numCache>
            </c:numRef>
          </c:val>
          <c:extLst>
            <c:ext xmlns:c16="http://schemas.microsoft.com/office/drawing/2014/chart" uri="{C3380CC4-5D6E-409C-BE32-E72D297353CC}">
              <c16:uniqueId val="{00000000-9B2E-4CA0-B1F1-FBDCB0AD22FE}"/>
            </c:ext>
          </c:extLst>
        </c:ser>
        <c:ser>
          <c:idx val="1"/>
          <c:order val="1"/>
          <c:tx>
            <c:strRef>
              <c:f>'10 DLH'!$B$88</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'10 DLH'!$C$86:$D$86</c:f>
              <c:strCache>
                <c:ptCount val="2"/>
                <c:pt idx="0">
                  <c:v>Realisasi Keuangan </c:v>
                </c:pt>
                <c:pt idx="1">
                  <c:v>Realisasi Fisik</c:v>
                </c:pt>
              </c:strCache>
            </c:strRef>
          </c:cat>
          <c:val>
            <c:numRef>
              <c:f>'10 DLH'!$C$88:$D$88</c:f>
              <c:numCache>
                <c:formatCode>#,##0.00</c:formatCode>
                <c:ptCount val="2"/>
                <c:pt idx="0">
                  <c:v>84.653735985307762</c:v>
                </c:pt>
                <c:pt idx="1">
                  <c:v>84.693494642433961</c:v>
                </c:pt>
              </c:numCache>
            </c:numRef>
          </c:val>
          <c:extLst>
            <c:ext xmlns:c16="http://schemas.microsoft.com/office/drawing/2014/chart" uri="{C3380CC4-5D6E-409C-BE32-E72D297353CC}">
              <c16:uniqueId val="{00000001-9B2E-4CA0-B1F1-FBDCB0AD22FE}"/>
            </c:ext>
          </c:extLst>
        </c:ser>
        <c:dLbls>
          <c:showLegendKey val="0"/>
          <c:showVal val="1"/>
          <c:showCatName val="0"/>
          <c:showSerName val="0"/>
          <c:showPercent val="0"/>
          <c:showBubbleSize val="0"/>
        </c:dLbls>
        <c:gapWidth val="326"/>
        <c:overlap val="-58"/>
        <c:axId val="206891008"/>
        <c:axId val="142472832"/>
      </c:barChart>
      <c:catAx>
        <c:axId val="20689100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2472832"/>
        <c:crosses val="autoZero"/>
        <c:auto val="1"/>
        <c:lblAlgn val="ctr"/>
        <c:lblOffset val="100"/>
        <c:noMultiLvlLbl val="0"/>
      </c:catAx>
      <c:valAx>
        <c:axId val="142472832"/>
        <c:scaling>
          <c:orientation val="minMax"/>
        </c:scaling>
        <c:delete val="1"/>
        <c:axPos val="b"/>
        <c:numFmt formatCode="#,##0.00" sourceLinked="1"/>
        <c:majorTickMark val="out"/>
        <c:minorTickMark val="none"/>
        <c:tickLblPos val="nextTo"/>
        <c:crossAx val="20689100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'10 DLH'!$C$64</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B40-4AEE-8E6E-17043521AA5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B40-4AEE-8E6E-17043521AA5C}"/>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B40-4AEE-8E6E-17043521AA5C}"/>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B40-4AEE-8E6E-17043521AA5C}"/>
              </c:ext>
            </c:extLst>
          </c:dPt>
          <c:dLbls>
            <c:dLbl>
              <c:idx val="0"/>
              <c:layout>
                <c:manualLayout>
                  <c:x val="0.10860499796016899"/>
                  <c:y val="2.83903952618267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0B40-4AEE-8E6E-17043521AA5C}"/>
                </c:ext>
              </c:extLst>
            </c:dLbl>
            <c:dLbl>
              <c:idx val="1"/>
              <c:layout>
                <c:manualLayout>
                  <c:x val="7.4570696704998598E-3"/>
                  <c:y val="-6.100748305031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40-4AEE-8E6E-17043521AA5C}"/>
                </c:ext>
              </c:extLst>
            </c:dLbl>
            <c:dLbl>
              <c:idx val="2"/>
              <c:layout>
                <c:manualLayout>
                  <c:x val="0.15758729792075801"/>
                  <c:y val="-2.59568664979713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40-4AEE-8E6E-17043521AA5C}"/>
                </c:ext>
              </c:extLst>
            </c:dLbl>
            <c:dLbl>
              <c:idx val="3"/>
              <c:layout>
                <c:manualLayout>
                  <c:x val="-3.3999410804167198E-3"/>
                  <c:y val="6.03984198212900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40-4AEE-8E6E-17043521AA5C}"/>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'10 DLH'!$B$65:$B$68</c:f>
              <c:strCache>
                <c:ptCount val="4"/>
                <c:pt idx="0">
                  <c:v>Sangat Baik</c:v>
                </c:pt>
                <c:pt idx="1">
                  <c:v>Baik</c:v>
                </c:pt>
                <c:pt idx="2">
                  <c:v>Cukup</c:v>
                </c:pt>
                <c:pt idx="3">
                  <c:v>Kurang</c:v>
                </c:pt>
              </c:strCache>
            </c:strRef>
          </c:cat>
          <c:val>
            <c:numRef>
              <c:f>'10 DLH'!$C$65:$C$68</c:f>
              <c:numCache>
                <c:formatCode>General</c:formatCode>
                <c:ptCount val="4"/>
                <c:pt idx="0">
                  <c:v>19</c:v>
                </c:pt>
                <c:pt idx="1">
                  <c:v>6</c:v>
                </c:pt>
                <c:pt idx="2">
                  <c:v>8</c:v>
                </c:pt>
                <c:pt idx="3">
                  <c:v>13</c:v>
                </c:pt>
              </c:numCache>
            </c:numRef>
          </c:val>
          <c:extLst>
            <c:ext xmlns:c16="http://schemas.microsoft.com/office/drawing/2014/chart" uri="{C3380CC4-5D6E-409C-BE32-E72D297353CC}">
              <c16:uniqueId val="{00000008-0B40-4AEE-8E6E-17043521AA5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'10 DLH'!$D$64</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EBD-4394-85D6-C9E756B7EE6C}"/>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EBD-4394-85D6-C9E756B7EE6C}"/>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EBD-4394-85D6-C9E756B7EE6C}"/>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EBD-4394-85D6-C9E756B7EE6C}"/>
              </c:ext>
            </c:extLst>
          </c:dPt>
          <c:dLbls>
            <c:dLbl>
              <c:idx val="0"/>
              <c:layout>
                <c:manualLayout>
                  <c:x val="0.183624298675265"/>
                  <c:y val="-7.8193342346787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EBD-4394-85D6-C9E756B7EE6C}"/>
                </c:ext>
              </c:extLst>
            </c:dLbl>
            <c:dLbl>
              <c:idx val="1"/>
              <c:layout>
                <c:manualLayout>
                  <c:x val="0.135275611780485"/>
                  <c:y val="-0.154091076765549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BD-4394-85D6-C9E756B7EE6C}"/>
                </c:ext>
              </c:extLst>
            </c:dLbl>
            <c:dLbl>
              <c:idx val="2"/>
              <c:layout>
                <c:manualLayout>
                  <c:x val="0.18423137058288999"/>
                  <c:y val="-2.1668472372697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EBD-4394-85D6-C9E756B7EE6C}"/>
                </c:ext>
              </c:extLst>
            </c:dLbl>
            <c:dLbl>
              <c:idx val="3"/>
              <c:layout>
                <c:manualLayout>
                  <c:x val="1.6710128595784301E-3"/>
                  <c:y val="6.39587073608618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BD-4394-85D6-C9E756B7EE6C}"/>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'10 DLH'!$B$65:$B$68</c:f>
              <c:strCache>
                <c:ptCount val="4"/>
                <c:pt idx="0">
                  <c:v>Sangat Baik</c:v>
                </c:pt>
                <c:pt idx="1">
                  <c:v>Baik</c:v>
                </c:pt>
                <c:pt idx="2">
                  <c:v>Cukup</c:v>
                </c:pt>
                <c:pt idx="3">
                  <c:v>Kurang</c:v>
                </c:pt>
              </c:strCache>
            </c:strRef>
          </c:cat>
          <c:val>
            <c:numRef>
              <c:f>'10 DLH'!$D$65:$D$68</c:f>
              <c:numCache>
                <c:formatCode>General</c:formatCode>
                <c:ptCount val="4"/>
                <c:pt idx="0">
                  <c:v>25</c:v>
                </c:pt>
                <c:pt idx="1">
                  <c:v>4</c:v>
                </c:pt>
                <c:pt idx="2">
                  <c:v>8</c:v>
                </c:pt>
                <c:pt idx="3">
                  <c:v>9</c:v>
                </c:pt>
              </c:numCache>
            </c:numRef>
          </c:val>
          <c:extLst>
            <c:ext xmlns:c16="http://schemas.microsoft.com/office/drawing/2014/chart" uri="{C3380CC4-5D6E-409C-BE32-E72D297353CC}">
              <c16:uniqueId val="{00000008-5EBD-4394-85D6-C9E756B7EE6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'11 Disdukcapil'!$B$75</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'11 Disdukcapil'!$C$74:$D$74</c:f>
              <c:strCache>
                <c:ptCount val="2"/>
                <c:pt idx="0">
                  <c:v>Realisasi Keuangan </c:v>
                </c:pt>
                <c:pt idx="1">
                  <c:v>Realisasi Fisik</c:v>
                </c:pt>
              </c:strCache>
            </c:strRef>
          </c:cat>
          <c:val>
            <c:numRef>
              <c:f>'11 Disdukcapil'!$C$75:$D$75</c:f>
              <c:numCache>
                <c:formatCode>#,##0.00</c:formatCode>
                <c:ptCount val="2"/>
                <c:pt idx="0">
                  <c:v>90.908066254072168</c:v>
                </c:pt>
                <c:pt idx="1">
                  <c:v>96.004216859531027</c:v>
                </c:pt>
              </c:numCache>
            </c:numRef>
          </c:val>
          <c:extLst>
            <c:ext xmlns:c16="http://schemas.microsoft.com/office/drawing/2014/chart" uri="{C3380CC4-5D6E-409C-BE32-E72D297353CC}">
              <c16:uniqueId val="{00000000-4E55-40CB-AA30-50018258E6AE}"/>
            </c:ext>
          </c:extLst>
        </c:ser>
        <c:ser>
          <c:idx val="1"/>
          <c:order val="1"/>
          <c:tx>
            <c:strRef>
              <c:f>'11 Disdukcapil'!$B$76</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'11 Disdukcapil'!$C$74:$D$74</c:f>
              <c:strCache>
                <c:ptCount val="2"/>
                <c:pt idx="0">
                  <c:v>Realisasi Keuangan </c:v>
                </c:pt>
                <c:pt idx="1">
                  <c:v>Realisasi Fisik</c:v>
                </c:pt>
              </c:strCache>
            </c:strRef>
          </c:cat>
          <c:val>
            <c:numRef>
              <c:f>'11 Disdukcapil'!$C$76:$D$76</c:f>
              <c:numCache>
                <c:formatCode>#,##0.00</c:formatCode>
                <c:ptCount val="2"/>
                <c:pt idx="0">
                  <c:v>76.225702259338632</c:v>
                </c:pt>
                <c:pt idx="1">
                  <c:v>93.632949721884941</c:v>
                </c:pt>
              </c:numCache>
            </c:numRef>
          </c:val>
          <c:extLst>
            <c:ext xmlns:c16="http://schemas.microsoft.com/office/drawing/2014/chart" uri="{C3380CC4-5D6E-409C-BE32-E72D297353CC}">
              <c16:uniqueId val="{00000001-4E55-40CB-AA30-50018258E6AE}"/>
            </c:ext>
          </c:extLst>
        </c:ser>
        <c:dLbls>
          <c:showLegendKey val="0"/>
          <c:showVal val="1"/>
          <c:showCatName val="0"/>
          <c:showSerName val="0"/>
          <c:showPercent val="0"/>
          <c:showBubbleSize val="0"/>
        </c:dLbls>
        <c:gapWidth val="326"/>
        <c:overlap val="-58"/>
        <c:axId val="142144000"/>
        <c:axId val="208145216"/>
      </c:barChart>
      <c:catAx>
        <c:axId val="14214400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8145216"/>
        <c:crosses val="autoZero"/>
        <c:auto val="1"/>
        <c:lblAlgn val="ctr"/>
        <c:lblOffset val="100"/>
        <c:noMultiLvlLbl val="0"/>
      </c:catAx>
      <c:valAx>
        <c:axId val="208145216"/>
        <c:scaling>
          <c:orientation val="minMax"/>
        </c:scaling>
        <c:delete val="1"/>
        <c:axPos val="b"/>
        <c:numFmt formatCode="#,##0.00" sourceLinked="1"/>
        <c:majorTickMark val="out"/>
        <c:minorTickMark val="none"/>
        <c:tickLblPos val="nextTo"/>
        <c:crossAx val="14214400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'11 Disdukcapil'!$B$80</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'11 Disdukcapil'!$C$79:$D$79</c:f>
              <c:strCache>
                <c:ptCount val="2"/>
                <c:pt idx="0">
                  <c:v>Realisasi Keuangan </c:v>
                </c:pt>
                <c:pt idx="1">
                  <c:v>Realisasi Fisik</c:v>
                </c:pt>
              </c:strCache>
            </c:strRef>
          </c:cat>
          <c:val>
            <c:numRef>
              <c:f>'11 Disdukcapil'!$C$80:$D$80</c:f>
              <c:numCache>
                <c:formatCode>#,##0.00</c:formatCode>
                <c:ptCount val="2"/>
                <c:pt idx="0">
                  <c:v>90.908066254072168</c:v>
                </c:pt>
                <c:pt idx="1">
                  <c:v>96.004216859531027</c:v>
                </c:pt>
              </c:numCache>
            </c:numRef>
          </c:val>
          <c:extLst>
            <c:ext xmlns:c16="http://schemas.microsoft.com/office/drawing/2014/chart" uri="{C3380CC4-5D6E-409C-BE32-E72D297353CC}">
              <c16:uniqueId val="{00000000-4D56-4345-BB88-943D4A4A1AA3}"/>
            </c:ext>
          </c:extLst>
        </c:ser>
        <c:ser>
          <c:idx val="1"/>
          <c:order val="1"/>
          <c:tx>
            <c:strRef>
              <c:f>'11 Disdukcapil'!$B$81</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'11 Disdukcapil'!$C$79:$D$79</c:f>
              <c:strCache>
                <c:ptCount val="2"/>
                <c:pt idx="0">
                  <c:v>Realisasi Keuangan </c:v>
                </c:pt>
                <c:pt idx="1">
                  <c:v>Realisasi Fisik</c:v>
                </c:pt>
              </c:strCache>
            </c:strRef>
          </c:cat>
          <c:val>
            <c:numRef>
              <c:f>'11 Disdukcapil'!$C$81:$D$81</c:f>
              <c:numCache>
                <c:formatCode>#,##0.00</c:formatCode>
                <c:ptCount val="2"/>
                <c:pt idx="0">
                  <c:v>76.225702259338632</c:v>
                </c:pt>
                <c:pt idx="1">
                  <c:v>84.360339439388298</c:v>
                </c:pt>
              </c:numCache>
            </c:numRef>
          </c:val>
          <c:extLst>
            <c:ext xmlns:c16="http://schemas.microsoft.com/office/drawing/2014/chart" uri="{C3380CC4-5D6E-409C-BE32-E72D297353CC}">
              <c16:uniqueId val="{00000001-4D56-4345-BB88-943D4A4A1AA3}"/>
            </c:ext>
          </c:extLst>
        </c:ser>
        <c:dLbls>
          <c:showLegendKey val="0"/>
          <c:showVal val="1"/>
          <c:showCatName val="0"/>
          <c:showSerName val="0"/>
          <c:showPercent val="0"/>
          <c:showBubbleSize val="0"/>
        </c:dLbls>
        <c:gapWidth val="326"/>
        <c:overlap val="-58"/>
        <c:axId val="142144512"/>
        <c:axId val="208147520"/>
      </c:barChart>
      <c:catAx>
        <c:axId val="14214451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8147520"/>
        <c:crosses val="autoZero"/>
        <c:auto val="1"/>
        <c:lblAlgn val="ctr"/>
        <c:lblOffset val="100"/>
        <c:noMultiLvlLbl val="0"/>
      </c:catAx>
      <c:valAx>
        <c:axId val="208147520"/>
        <c:scaling>
          <c:orientation val="minMax"/>
        </c:scaling>
        <c:delete val="1"/>
        <c:axPos val="b"/>
        <c:numFmt formatCode="#,##0.00" sourceLinked="1"/>
        <c:majorTickMark val="out"/>
        <c:minorTickMark val="none"/>
        <c:tickLblPos val="nextTo"/>
        <c:crossAx val="14214451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'11 Disdukcapil'!$C$55</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E38-4165-A9B2-F90503E2EC1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E38-4165-A9B2-F90503E2EC1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E38-4165-A9B2-F90503E2EC15}"/>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E38-4165-A9B2-F90503E2EC15}"/>
              </c:ext>
            </c:extLst>
          </c:dPt>
          <c:dLbls>
            <c:dLbl>
              <c:idx val="0"/>
              <c:layout>
                <c:manualLayout>
                  <c:x val="0.18633027982568101"/>
                  <c:y val="7.7266686843762394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FE38-4165-A9B2-F90503E2EC15}"/>
                </c:ext>
              </c:extLst>
            </c:dLbl>
            <c:dLbl>
              <c:idx val="1"/>
              <c:layout>
                <c:manualLayout>
                  <c:x val="0.101495264760043"/>
                  <c:y val="3.23658718330848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38-4165-A9B2-F90503E2EC15}"/>
                </c:ext>
              </c:extLst>
            </c:dLbl>
            <c:dLbl>
              <c:idx val="2"/>
              <c:layout>
                <c:manualLayout>
                  <c:x val="7.5172767534701701E-2"/>
                  <c:y val="4.98337646584540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38-4165-A9B2-F90503E2EC15}"/>
                </c:ext>
              </c:extLst>
            </c:dLbl>
            <c:dLbl>
              <c:idx val="3"/>
              <c:layout>
                <c:manualLayout>
                  <c:x val="-0.12851050681909801"/>
                  <c:y val="-7.0784643248173004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E38-4165-A9B2-F90503E2EC15}"/>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'11 Disdukcapil'!$B$56:$B$59</c:f>
              <c:strCache>
                <c:ptCount val="4"/>
                <c:pt idx="0">
                  <c:v>Sangat Baik</c:v>
                </c:pt>
                <c:pt idx="1">
                  <c:v>Baik</c:v>
                </c:pt>
                <c:pt idx="2">
                  <c:v>Cukup</c:v>
                </c:pt>
                <c:pt idx="3">
                  <c:v>Kurang</c:v>
                </c:pt>
              </c:strCache>
            </c:strRef>
          </c:cat>
          <c:val>
            <c:numRef>
              <c:f>'11 Disdukcapil'!$C$56:$C$59</c:f>
              <c:numCache>
                <c:formatCode>General</c:formatCode>
                <c:ptCount val="4"/>
                <c:pt idx="0">
                  <c:v>22</c:v>
                </c:pt>
                <c:pt idx="1">
                  <c:v>9</c:v>
                </c:pt>
                <c:pt idx="2">
                  <c:v>1</c:v>
                </c:pt>
                <c:pt idx="3">
                  <c:v>5</c:v>
                </c:pt>
              </c:numCache>
            </c:numRef>
          </c:val>
          <c:extLst>
            <c:ext xmlns:c16="http://schemas.microsoft.com/office/drawing/2014/chart" uri="{C3380CC4-5D6E-409C-BE32-E72D297353CC}">
              <c16:uniqueId val="{00000008-FE38-4165-A9B2-F90503E2EC1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'11 Disdukcapil'!$D$55</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54F-4046-BB3D-76582CFB2BF2}"/>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54F-4046-BB3D-76582CFB2BF2}"/>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54F-4046-BB3D-76582CFB2BF2}"/>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54F-4046-BB3D-76582CFB2BF2}"/>
              </c:ext>
            </c:extLst>
          </c:dPt>
          <c:dLbls>
            <c:dLbl>
              <c:idx val="0"/>
              <c:layout>
                <c:manualLayout>
                  <c:x val="3.5775854670896598E-2"/>
                  <c:y val="-4.86862157491051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4F-4046-BB3D-76582CFB2BF2}"/>
                </c:ext>
              </c:extLst>
            </c:dLbl>
            <c:dLbl>
              <c:idx val="1"/>
              <c:layout>
                <c:manualLayout>
                  <c:x val="4.4706879816522001E-2"/>
                  <c:y val="-7.1295270342295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4F-4046-BB3D-76582CFB2BF2}"/>
                </c:ext>
              </c:extLst>
            </c:dLbl>
            <c:dLbl>
              <c:idx val="2"/>
              <c:layout>
                <c:manualLayout>
                  <c:x val="1.7325039888207001E-2"/>
                  <c:y val="3.25716074160337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54F-4046-BB3D-76582CFB2BF2}"/>
                </c:ext>
              </c:extLst>
            </c:dLbl>
            <c:dLbl>
              <c:idx val="3"/>
              <c:layout>
                <c:manualLayout>
                  <c:x val="-0.108088625651098"/>
                  <c:y val="-3.3662477558348302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54F-4046-BB3D-76582CFB2BF2}"/>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'11 Disdukcapil'!$B$56:$B$59</c:f>
              <c:strCache>
                <c:ptCount val="4"/>
                <c:pt idx="0">
                  <c:v>Sangat Baik</c:v>
                </c:pt>
                <c:pt idx="1">
                  <c:v>Baik</c:v>
                </c:pt>
                <c:pt idx="2">
                  <c:v>Cukup</c:v>
                </c:pt>
                <c:pt idx="3">
                  <c:v>Kurang</c:v>
                </c:pt>
              </c:strCache>
            </c:strRef>
          </c:cat>
          <c:val>
            <c:numRef>
              <c:f>'11 Disdukcapil'!$D$56:$D$59</c:f>
              <c:numCache>
                <c:formatCode>General</c:formatCode>
                <c:ptCount val="4"/>
                <c:pt idx="0">
                  <c:v>28</c:v>
                </c:pt>
                <c:pt idx="1">
                  <c:v>4</c:v>
                </c:pt>
                <c:pt idx="2">
                  <c:v>0</c:v>
                </c:pt>
                <c:pt idx="3">
                  <c:v>5</c:v>
                </c:pt>
              </c:numCache>
            </c:numRef>
          </c:val>
          <c:extLst>
            <c:ext xmlns:c16="http://schemas.microsoft.com/office/drawing/2014/chart" uri="{C3380CC4-5D6E-409C-BE32-E72D297353CC}">
              <c16:uniqueId val="{00000008-354F-4046-BB3D-76582CFB2BF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'12 DPPKBPM'!$B$99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'12 DPPKBPM'!$C$98:$D$98</c:f>
              <c:strCache>
                <c:ptCount val="2"/>
                <c:pt idx="0">
                  <c:v>Realisasi Keuangan </c:v>
                </c:pt>
                <c:pt idx="1">
                  <c:v>Realisasi Fisik</c:v>
                </c:pt>
              </c:strCache>
            </c:strRef>
          </c:cat>
          <c:val>
            <c:numRef>
              <c:f>'12 DPPKBPM'!$C$99:$D$99</c:f>
              <c:numCache>
                <c:formatCode>#,##0.00</c:formatCode>
                <c:ptCount val="2"/>
                <c:pt idx="0">
                  <c:v>92.510260584232697</c:v>
                </c:pt>
                <c:pt idx="1">
                  <c:v>92.510260584232697</c:v>
                </c:pt>
              </c:numCache>
            </c:numRef>
          </c:val>
          <c:extLst>
            <c:ext xmlns:c16="http://schemas.microsoft.com/office/drawing/2014/chart" uri="{C3380CC4-5D6E-409C-BE32-E72D297353CC}">
              <c16:uniqueId val="{00000000-5C09-4A7B-9687-FE844C0729CE}"/>
            </c:ext>
          </c:extLst>
        </c:ser>
        <c:ser>
          <c:idx val="1"/>
          <c:order val="1"/>
          <c:tx>
            <c:strRef>
              <c:f>'12 DPPKBPM'!$B$100</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 DPPKBPM'!$C$98:$D$98</c:f>
              <c:strCache>
                <c:ptCount val="2"/>
                <c:pt idx="0">
                  <c:v>Realisasi Keuangan </c:v>
                </c:pt>
                <c:pt idx="1">
                  <c:v>Realisasi Fisik</c:v>
                </c:pt>
              </c:strCache>
            </c:strRef>
          </c:cat>
          <c:val>
            <c:numRef>
              <c:f>'12 DPPKBPM'!$C$100:$D$100</c:f>
              <c:numCache>
                <c:formatCode>#,##0.00</c:formatCode>
                <c:ptCount val="2"/>
                <c:pt idx="0">
                  <c:v>69.889452893423723</c:v>
                </c:pt>
                <c:pt idx="1">
                  <c:v>93.614324944471605</c:v>
                </c:pt>
              </c:numCache>
            </c:numRef>
          </c:val>
          <c:extLst>
            <c:ext xmlns:c16="http://schemas.microsoft.com/office/drawing/2014/chart" uri="{C3380CC4-5D6E-409C-BE32-E72D297353CC}">
              <c16:uniqueId val="{00000001-5C09-4A7B-9687-FE844C0729CE}"/>
            </c:ext>
          </c:extLst>
        </c:ser>
        <c:dLbls>
          <c:showLegendKey val="0"/>
          <c:showVal val="1"/>
          <c:showCatName val="0"/>
          <c:showSerName val="0"/>
          <c:showPercent val="0"/>
          <c:showBubbleSize val="0"/>
        </c:dLbls>
        <c:gapWidth val="326"/>
        <c:overlap val="-58"/>
        <c:axId val="142146560"/>
        <c:axId val="207898304"/>
      </c:barChart>
      <c:catAx>
        <c:axId val="14214656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7898304"/>
        <c:crosses val="autoZero"/>
        <c:auto val="1"/>
        <c:lblAlgn val="ctr"/>
        <c:lblOffset val="100"/>
        <c:noMultiLvlLbl val="0"/>
      </c:catAx>
      <c:valAx>
        <c:axId val="207898304"/>
        <c:scaling>
          <c:orientation val="minMax"/>
        </c:scaling>
        <c:delete val="1"/>
        <c:axPos val="b"/>
        <c:numFmt formatCode="#,##0.00" sourceLinked="1"/>
        <c:majorTickMark val="out"/>
        <c:minorTickMark val="none"/>
        <c:tickLblPos val="nextTo"/>
        <c:crossAx val="14214656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'12 DPPKBPM'!$B$104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'12 DPPKBPM'!$C$103:$D$103</c:f>
              <c:strCache>
                <c:ptCount val="2"/>
                <c:pt idx="0">
                  <c:v>Realisasi Keuangan </c:v>
                </c:pt>
                <c:pt idx="1">
                  <c:v>Realisasi Fisik</c:v>
                </c:pt>
              </c:strCache>
            </c:strRef>
          </c:cat>
          <c:val>
            <c:numRef>
              <c:f>'12 DPPKBPM'!$C$104:$D$104</c:f>
              <c:numCache>
                <c:formatCode>#,##0.00</c:formatCode>
                <c:ptCount val="2"/>
                <c:pt idx="0">
                  <c:v>92.510260584232697</c:v>
                </c:pt>
                <c:pt idx="1">
                  <c:v>92.510260584232697</c:v>
                </c:pt>
              </c:numCache>
            </c:numRef>
          </c:val>
          <c:extLst>
            <c:ext xmlns:c16="http://schemas.microsoft.com/office/drawing/2014/chart" uri="{C3380CC4-5D6E-409C-BE32-E72D297353CC}">
              <c16:uniqueId val="{00000000-9168-4858-8104-DC2C38CDC8EC}"/>
            </c:ext>
          </c:extLst>
        </c:ser>
        <c:ser>
          <c:idx val="1"/>
          <c:order val="1"/>
          <c:tx>
            <c:strRef>
              <c:f>'12 DPPKBPM'!$B$105</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 DPPKBPM'!$C$103:$D$103</c:f>
              <c:strCache>
                <c:ptCount val="2"/>
                <c:pt idx="0">
                  <c:v>Realisasi Keuangan </c:v>
                </c:pt>
                <c:pt idx="1">
                  <c:v>Realisasi Fisik</c:v>
                </c:pt>
              </c:strCache>
            </c:strRef>
          </c:cat>
          <c:val>
            <c:numRef>
              <c:f>'12 DPPKBPM'!$C$105:$D$105</c:f>
              <c:numCache>
                <c:formatCode>#,##0.00</c:formatCode>
                <c:ptCount val="2"/>
                <c:pt idx="0">
                  <c:v>69.889452893423723</c:v>
                </c:pt>
                <c:pt idx="1">
                  <c:v>77.599162429278891</c:v>
                </c:pt>
              </c:numCache>
            </c:numRef>
          </c:val>
          <c:extLst>
            <c:ext xmlns:c16="http://schemas.microsoft.com/office/drawing/2014/chart" uri="{C3380CC4-5D6E-409C-BE32-E72D297353CC}">
              <c16:uniqueId val="{00000001-9168-4858-8104-DC2C38CDC8EC}"/>
            </c:ext>
          </c:extLst>
        </c:ser>
        <c:dLbls>
          <c:showLegendKey val="0"/>
          <c:showVal val="1"/>
          <c:showCatName val="0"/>
          <c:showSerName val="0"/>
          <c:showPercent val="0"/>
          <c:showBubbleSize val="0"/>
        </c:dLbls>
        <c:gapWidth val="326"/>
        <c:overlap val="-58"/>
        <c:axId val="208007680"/>
        <c:axId val="207900608"/>
      </c:barChart>
      <c:catAx>
        <c:axId val="20800768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7900608"/>
        <c:crosses val="autoZero"/>
        <c:auto val="1"/>
        <c:lblAlgn val="ctr"/>
        <c:lblOffset val="100"/>
        <c:noMultiLvlLbl val="0"/>
      </c:catAx>
      <c:valAx>
        <c:axId val="207900608"/>
        <c:scaling>
          <c:orientation val="minMax"/>
        </c:scaling>
        <c:delete val="1"/>
        <c:axPos val="b"/>
        <c:numFmt formatCode="#,##0.00" sourceLinked="1"/>
        <c:majorTickMark val="out"/>
        <c:minorTickMark val="none"/>
        <c:tickLblPos val="nextTo"/>
        <c:crossAx val="20800768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'12 DPPKBPM'!$C$83</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A59-41F2-813D-647DB09828A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A59-41F2-813D-647DB09828A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A59-41F2-813D-647DB09828A2}"/>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A59-41F2-813D-647DB09828A2}"/>
              </c:ext>
            </c:extLst>
          </c:dPt>
          <c:dLbls>
            <c:dLbl>
              <c:idx val="0"/>
              <c:layout>
                <c:manualLayout>
                  <c:x val="0.31202318764327802"/>
                  <c:y val="7.27634354239602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2A59-41F2-813D-647DB09828A2}"/>
                </c:ext>
              </c:extLst>
            </c:dLbl>
            <c:dLbl>
              <c:idx val="1"/>
              <c:layout>
                <c:manualLayout>
                  <c:x val="0.22048778249620199"/>
                  <c:y val="0.177536352105801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59-41F2-813D-647DB09828A2}"/>
                </c:ext>
              </c:extLst>
            </c:dLbl>
            <c:dLbl>
              <c:idx val="2"/>
              <c:layout>
                <c:manualLayout>
                  <c:x val="0.14725042961485499"/>
                  <c:y val="0.37060879773661198"/>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A59-41F2-813D-647DB09828A2}"/>
                </c:ext>
              </c:extLst>
            </c:dLbl>
            <c:dLbl>
              <c:idx val="3"/>
              <c:layout>
                <c:manualLayout>
                  <c:x val="-0.187500059023857"/>
                  <c:y val="-5.4194667244743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59-41F2-813D-647DB09828A2}"/>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 DPPKBPM'!$B$84:$B$87</c:f>
              <c:strCache>
                <c:ptCount val="4"/>
                <c:pt idx="0">
                  <c:v>Sangat Baik</c:v>
                </c:pt>
                <c:pt idx="1">
                  <c:v>Baik</c:v>
                </c:pt>
                <c:pt idx="2">
                  <c:v>Cukup</c:v>
                </c:pt>
                <c:pt idx="3">
                  <c:v>Kurang</c:v>
                </c:pt>
              </c:strCache>
            </c:strRef>
          </c:cat>
          <c:val>
            <c:numRef>
              <c:f>'12 DPPKBPM'!$C$84:$C$87</c:f>
              <c:numCache>
                <c:formatCode>General</c:formatCode>
                <c:ptCount val="4"/>
                <c:pt idx="0">
                  <c:v>27</c:v>
                </c:pt>
                <c:pt idx="1">
                  <c:v>14</c:v>
                </c:pt>
                <c:pt idx="2">
                  <c:v>10</c:v>
                </c:pt>
                <c:pt idx="3">
                  <c:v>14</c:v>
                </c:pt>
              </c:numCache>
            </c:numRef>
          </c:val>
          <c:extLst>
            <c:ext xmlns:c16="http://schemas.microsoft.com/office/drawing/2014/chart" uri="{C3380CC4-5D6E-409C-BE32-E72D297353CC}">
              <c16:uniqueId val="{00000008-2A59-41F2-813D-647DB09828A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'12 DPPKBPM'!$D$83</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3A9-4C61-B2C0-0A465B337238}"/>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3A9-4C61-B2C0-0A465B337238}"/>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3A9-4C61-B2C0-0A465B337238}"/>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3A9-4C61-B2C0-0A465B337238}"/>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A9-4C61-B2C0-0A465B337238}"/>
                </c:ext>
              </c:extLst>
            </c:dLbl>
            <c:dLbl>
              <c:idx val="1"/>
              <c:layout>
                <c:manualLayout>
                  <c:x val="0.14154683904180199"/>
                  <c:y val="6.3354639891097894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A9-4C61-B2C0-0A465B337238}"/>
                </c:ext>
              </c:extLst>
            </c:dLbl>
            <c:dLbl>
              <c:idx val="2"/>
              <c:layout>
                <c:manualLayout>
                  <c:x val="5.6150032798432802E-2"/>
                  <c:y val="0.217693023965617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A9-4C61-B2C0-0A465B337238}"/>
                </c:ext>
              </c:extLst>
            </c:dLbl>
            <c:dLbl>
              <c:idx val="3"/>
              <c:layout>
                <c:manualLayout>
                  <c:x val="-0.15254297135484901"/>
                  <c:y val="-5.82740213523132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3A9-4C61-B2C0-0A465B337238}"/>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 DPPKBPM'!$B$84:$B$87</c:f>
              <c:strCache>
                <c:ptCount val="4"/>
                <c:pt idx="0">
                  <c:v>Sangat Baik</c:v>
                </c:pt>
                <c:pt idx="1">
                  <c:v>Baik</c:v>
                </c:pt>
                <c:pt idx="2">
                  <c:v>Cukup</c:v>
                </c:pt>
                <c:pt idx="3">
                  <c:v>Kurang</c:v>
                </c:pt>
              </c:strCache>
            </c:strRef>
          </c:cat>
          <c:val>
            <c:numRef>
              <c:f>'12 DPPKBPM'!$D$84:$D$87</c:f>
              <c:numCache>
                <c:formatCode>General</c:formatCode>
                <c:ptCount val="4"/>
                <c:pt idx="0">
                  <c:v>27</c:v>
                </c:pt>
                <c:pt idx="1">
                  <c:v>14</c:v>
                </c:pt>
                <c:pt idx="2">
                  <c:v>10</c:v>
                </c:pt>
                <c:pt idx="3">
                  <c:v>14</c:v>
                </c:pt>
              </c:numCache>
            </c:numRef>
          </c:val>
          <c:extLst>
            <c:ext xmlns:c16="http://schemas.microsoft.com/office/drawing/2014/chart" uri="{C3380CC4-5D6E-409C-BE32-E72D297353CC}">
              <c16:uniqueId val="{00000008-73A9-4C61-B2C0-0A465B33723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'13 Dishub'!$B$84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'13 Dishub'!$C$83:$D$83</c:f>
              <c:strCache>
                <c:ptCount val="2"/>
                <c:pt idx="0">
                  <c:v>Realisasi Keuangan </c:v>
                </c:pt>
                <c:pt idx="1">
                  <c:v>Realisasi Fisik</c:v>
                </c:pt>
              </c:strCache>
            </c:strRef>
          </c:cat>
          <c:val>
            <c:numRef>
              <c:f>'13 Dishub'!$C$84:$D$84</c:f>
              <c:numCache>
                <c:formatCode>#,##0.00</c:formatCode>
                <c:ptCount val="2"/>
                <c:pt idx="0">
                  <c:v>74.068255396656212</c:v>
                </c:pt>
                <c:pt idx="1">
                  <c:v>93.230805427120472</c:v>
                </c:pt>
              </c:numCache>
            </c:numRef>
          </c:val>
          <c:extLst>
            <c:ext xmlns:c16="http://schemas.microsoft.com/office/drawing/2014/chart" uri="{C3380CC4-5D6E-409C-BE32-E72D297353CC}">
              <c16:uniqueId val="{00000000-65D8-4E93-8CA3-B8E94DFD2E67}"/>
            </c:ext>
          </c:extLst>
        </c:ser>
        <c:ser>
          <c:idx val="1"/>
          <c:order val="1"/>
          <c:tx>
            <c:strRef>
              <c:f>'13 Dishub'!$B$85</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'13 Dishub'!$C$83:$D$83</c:f>
              <c:strCache>
                <c:ptCount val="2"/>
                <c:pt idx="0">
                  <c:v>Realisasi Keuangan </c:v>
                </c:pt>
                <c:pt idx="1">
                  <c:v>Realisasi Fisik</c:v>
                </c:pt>
              </c:strCache>
            </c:strRef>
          </c:cat>
          <c:val>
            <c:numRef>
              <c:f>'13 Dishub'!$C$85:$D$85</c:f>
              <c:numCache>
                <c:formatCode>#,##0.00</c:formatCode>
                <c:ptCount val="2"/>
                <c:pt idx="0">
                  <c:v>75.863887723000772</c:v>
                </c:pt>
                <c:pt idx="1">
                  <c:v>83.906186378507115</c:v>
                </c:pt>
              </c:numCache>
            </c:numRef>
          </c:val>
          <c:extLst>
            <c:ext xmlns:c16="http://schemas.microsoft.com/office/drawing/2014/chart" uri="{C3380CC4-5D6E-409C-BE32-E72D297353CC}">
              <c16:uniqueId val="{00000001-65D8-4E93-8CA3-B8E94DFD2E67}"/>
            </c:ext>
          </c:extLst>
        </c:ser>
        <c:dLbls>
          <c:showLegendKey val="0"/>
          <c:showVal val="1"/>
          <c:showCatName val="0"/>
          <c:showSerName val="0"/>
          <c:showPercent val="0"/>
          <c:showBubbleSize val="0"/>
        </c:dLbls>
        <c:gapWidth val="326"/>
        <c:overlap val="-58"/>
        <c:axId val="208009728"/>
        <c:axId val="207902912"/>
      </c:barChart>
      <c:catAx>
        <c:axId val="20800972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7902912"/>
        <c:crosses val="autoZero"/>
        <c:auto val="1"/>
        <c:lblAlgn val="ctr"/>
        <c:lblOffset val="100"/>
        <c:noMultiLvlLbl val="0"/>
      </c:catAx>
      <c:valAx>
        <c:axId val="207902912"/>
        <c:scaling>
          <c:orientation val="minMax"/>
        </c:scaling>
        <c:delete val="1"/>
        <c:axPos val="b"/>
        <c:numFmt formatCode="#,##0.00" sourceLinked="1"/>
        <c:majorTickMark val="out"/>
        <c:minorTickMark val="none"/>
        <c:tickLblPos val="nextTo"/>
        <c:crossAx val="20800972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'13 Dishub'!$B$89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'13 Dishub'!$C$88:$D$88</c:f>
              <c:strCache>
                <c:ptCount val="2"/>
                <c:pt idx="0">
                  <c:v>Realisasi Keuangan </c:v>
                </c:pt>
                <c:pt idx="1">
                  <c:v>Realisasi Fisik</c:v>
                </c:pt>
              </c:strCache>
            </c:strRef>
          </c:cat>
          <c:val>
            <c:numRef>
              <c:f>'13 Dishub'!$C$89:$D$89</c:f>
              <c:numCache>
                <c:formatCode>#,##0.00</c:formatCode>
                <c:ptCount val="2"/>
                <c:pt idx="0">
                  <c:v>74.068255396656212</c:v>
                </c:pt>
                <c:pt idx="1">
                  <c:v>93.230805427120472</c:v>
                </c:pt>
              </c:numCache>
            </c:numRef>
          </c:val>
          <c:extLst>
            <c:ext xmlns:c16="http://schemas.microsoft.com/office/drawing/2014/chart" uri="{C3380CC4-5D6E-409C-BE32-E72D297353CC}">
              <c16:uniqueId val="{00000000-64AF-4A35-A5ED-B4BC1559241B}"/>
            </c:ext>
          </c:extLst>
        </c:ser>
        <c:ser>
          <c:idx val="1"/>
          <c:order val="1"/>
          <c:tx>
            <c:strRef>
              <c:f>'13 Dishub'!$B$90</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'13 Dishub'!$C$88:$D$88</c:f>
              <c:strCache>
                <c:ptCount val="2"/>
                <c:pt idx="0">
                  <c:v>Realisasi Keuangan </c:v>
                </c:pt>
                <c:pt idx="1">
                  <c:v>Realisasi Fisik</c:v>
                </c:pt>
              </c:strCache>
            </c:strRef>
          </c:cat>
          <c:val>
            <c:numRef>
              <c:f>'13 Dishub'!$C$90:$D$90</c:f>
              <c:numCache>
                <c:formatCode>#,##0.00</c:formatCode>
                <c:ptCount val="2"/>
                <c:pt idx="0">
                  <c:v>75.863887723000772</c:v>
                </c:pt>
                <c:pt idx="1">
                  <c:v>75.863887723000786</c:v>
                </c:pt>
              </c:numCache>
            </c:numRef>
          </c:val>
          <c:extLst>
            <c:ext xmlns:c16="http://schemas.microsoft.com/office/drawing/2014/chart" uri="{C3380CC4-5D6E-409C-BE32-E72D297353CC}">
              <c16:uniqueId val="{00000001-64AF-4A35-A5ED-B4BC1559241B}"/>
            </c:ext>
          </c:extLst>
        </c:ser>
        <c:dLbls>
          <c:showLegendKey val="0"/>
          <c:showVal val="1"/>
          <c:showCatName val="0"/>
          <c:showSerName val="0"/>
          <c:showPercent val="0"/>
          <c:showBubbleSize val="0"/>
        </c:dLbls>
        <c:gapWidth val="326"/>
        <c:overlap val="-58"/>
        <c:axId val="208371712"/>
        <c:axId val="208921152"/>
      </c:barChart>
      <c:catAx>
        <c:axId val="20837171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8921152"/>
        <c:crosses val="autoZero"/>
        <c:auto val="1"/>
        <c:lblAlgn val="ctr"/>
        <c:lblOffset val="100"/>
        <c:noMultiLvlLbl val="0"/>
      </c:catAx>
      <c:valAx>
        <c:axId val="208921152"/>
        <c:scaling>
          <c:orientation val="minMax"/>
        </c:scaling>
        <c:delete val="1"/>
        <c:axPos val="b"/>
        <c:numFmt formatCode="#,##0.00" sourceLinked="1"/>
        <c:majorTickMark val="out"/>
        <c:minorTickMark val="none"/>
        <c:tickLblPos val="nextTo"/>
        <c:crossAx val="20837171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'13 Dishub'!$C$65</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635-444C-8447-4B3B3732E29F}"/>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635-444C-8447-4B3B3732E29F}"/>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635-444C-8447-4B3B3732E29F}"/>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635-444C-8447-4B3B3732E29F}"/>
              </c:ext>
            </c:extLst>
          </c:dPt>
          <c:dLbls>
            <c:dLbl>
              <c:idx val="0"/>
              <c:layout>
                <c:manualLayout>
                  <c:x val="0.28914183171107499"/>
                  <c:y val="-7.675111773472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D635-444C-8447-4B3B3732E29F}"/>
                </c:ext>
              </c:extLst>
            </c:dLbl>
            <c:dLbl>
              <c:idx val="1"/>
              <c:layout>
                <c:manualLayout>
                  <c:x val="0.12547807627716701"/>
                  <c:y val="4.54806259314455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35-444C-8447-4B3B3732E29F}"/>
                </c:ext>
              </c:extLst>
            </c:dLbl>
            <c:dLbl>
              <c:idx val="2"/>
              <c:layout>
                <c:manualLayout>
                  <c:x val="-0.326609361911264"/>
                  <c:y val="-4.87540628385699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35-444C-8447-4B3B3732E29F}"/>
                </c:ext>
              </c:extLst>
            </c:dLbl>
            <c:dLbl>
              <c:idx val="3"/>
              <c:layout>
                <c:manualLayout>
                  <c:x val="-8.2747794954691797E-2"/>
                  <c:y val="-4.127644652686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35-444C-8447-4B3B3732E29F}"/>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'13 Dishub'!$B$66:$B$69</c:f>
              <c:strCache>
                <c:ptCount val="4"/>
                <c:pt idx="0">
                  <c:v>Sangat Baik</c:v>
                </c:pt>
                <c:pt idx="1">
                  <c:v>Baik</c:v>
                </c:pt>
                <c:pt idx="2">
                  <c:v>Cukup</c:v>
                </c:pt>
                <c:pt idx="3">
                  <c:v>Kurang</c:v>
                </c:pt>
              </c:strCache>
            </c:strRef>
          </c:cat>
          <c:val>
            <c:numRef>
              <c:f>'13 Dishub'!$C$66:$C$69</c:f>
              <c:numCache>
                <c:formatCode>General</c:formatCode>
                <c:ptCount val="4"/>
                <c:pt idx="0">
                  <c:v>15</c:v>
                </c:pt>
                <c:pt idx="1">
                  <c:v>6</c:v>
                </c:pt>
                <c:pt idx="2">
                  <c:v>6</c:v>
                </c:pt>
                <c:pt idx="3">
                  <c:v>20</c:v>
                </c:pt>
              </c:numCache>
            </c:numRef>
          </c:val>
          <c:extLst>
            <c:ext xmlns:c16="http://schemas.microsoft.com/office/drawing/2014/chart" uri="{C3380CC4-5D6E-409C-BE32-E72D297353CC}">
              <c16:uniqueId val="{00000008-D635-444C-8447-4B3B3732E29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'13 Dishub'!$D$65</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ECC-43BC-93AD-B03FF1E1C592}"/>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ECC-43BC-93AD-B03FF1E1C592}"/>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ECC-43BC-93AD-B03FF1E1C592}"/>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1ECC-43BC-93AD-B03FF1E1C592}"/>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ECC-43BC-93AD-B03FF1E1C592}"/>
                </c:ext>
              </c:extLst>
            </c:dLbl>
            <c:dLbl>
              <c:idx val="1"/>
              <c:layout>
                <c:manualLayout>
                  <c:x val="0.113514219266063"/>
                  <c:y val="1.95934190652451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CC-43BC-93AD-B03FF1E1C592}"/>
                </c:ext>
              </c:extLst>
            </c:dLbl>
            <c:dLbl>
              <c:idx val="2"/>
              <c:layout>
                <c:manualLayout>
                  <c:x val="-0.19850069863326"/>
                  <c:y val="-1.112594570538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ECC-43BC-93AD-B03FF1E1C592}"/>
                </c:ext>
              </c:extLst>
            </c:dLbl>
            <c:dLbl>
              <c:idx val="3"/>
              <c:layout>
                <c:manualLayout>
                  <c:x val="-0.10044336571225899"/>
                  <c:y val="-6.05924596050268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ECC-43BC-93AD-B03FF1E1C592}"/>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'13 Dishub'!$B$66:$B$69</c:f>
              <c:strCache>
                <c:ptCount val="4"/>
                <c:pt idx="0">
                  <c:v>Sangat Baik</c:v>
                </c:pt>
                <c:pt idx="1">
                  <c:v>Baik</c:v>
                </c:pt>
                <c:pt idx="2">
                  <c:v>Cukup</c:v>
                </c:pt>
                <c:pt idx="3">
                  <c:v>Kurang</c:v>
                </c:pt>
              </c:strCache>
            </c:strRef>
          </c:cat>
          <c:val>
            <c:numRef>
              <c:f>'13 Dishub'!$D$66:$D$69</c:f>
              <c:numCache>
                <c:formatCode>General</c:formatCode>
                <c:ptCount val="4"/>
                <c:pt idx="0">
                  <c:v>39</c:v>
                </c:pt>
                <c:pt idx="1">
                  <c:v>4</c:v>
                </c:pt>
                <c:pt idx="2">
                  <c:v>0</c:v>
                </c:pt>
                <c:pt idx="3">
                  <c:v>4</c:v>
                </c:pt>
              </c:numCache>
            </c:numRef>
          </c:val>
          <c:extLst>
            <c:ext xmlns:c16="http://schemas.microsoft.com/office/drawing/2014/chart" uri="{C3380CC4-5D6E-409C-BE32-E72D297353CC}">
              <c16:uniqueId val="{00000008-1ECC-43BC-93AD-B03FF1E1C59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'14 Diskominfotik'!$B$71</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'14 Diskominfotik'!$C$70:$D$70</c:f>
              <c:strCache>
                <c:ptCount val="2"/>
                <c:pt idx="0">
                  <c:v>Realisasi Keuangan </c:v>
                </c:pt>
                <c:pt idx="1">
                  <c:v>Realisasi Fisik</c:v>
                </c:pt>
              </c:strCache>
            </c:strRef>
          </c:cat>
          <c:val>
            <c:numRef>
              <c:f>'14 Diskominfotik'!$C$71:$D$71</c:f>
              <c:numCache>
                <c:formatCode>#,##0.00</c:formatCode>
                <c:ptCount val="2"/>
                <c:pt idx="0">
                  <c:v>90.815179823400072</c:v>
                </c:pt>
                <c:pt idx="1">
                  <c:v>99.474777901751608</c:v>
                </c:pt>
              </c:numCache>
            </c:numRef>
          </c:val>
          <c:extLst>
            <c:ext xmlns:c16="http://schemas.microsoft.com/office/drawing/2014/chart" uri="{C3380CC4-5D6E-409C-BE32-E72D297353CC}">
              <c16:uniqueId val="{00000000-3211-4020-8B8B-385324376F3C}"/>
            </c:ext>
          </c:extLst>
        </c:ser>
        <c:ser>
          <c:idx val="1"/>
          <c:order val="1"/>
          <c:tx>
            <c:strRef>
              <c:f>'14 Diskominfotik'!$B$72</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'14 Diskominfotik'!$C$70:$D$70</c:f>
              <c:strCache>
                <c:ptCount val="2"/>
                <c:pt idx="0">
                  <c:v>Realisasi Keuangan </c:v>
                </c:pt>
                <c:pt idx="1">
                  <c:v>Realisasi Fisik</c:v>
                </c:pt>
              </c:strCache>
            </c:strRef>
          </c:cat>
          <c:val>
            <c:numRef>
              <c:f>'14 Diskominfotik'!$C$72:$D$72</c:f>
              <c:numCache>
                <c:formatCode>#,##0.00</c:formatCode>
                <c:ptCount val="2"/>
                <c:pt idx="0">
                  <c:v>71.177044101498154</c:v>
                </c:pt>
                <c:pt idx="1">
                  <c:v>90.202193555718125</c:v>
                </c:pt>
              </c:numCache>
            </c:numRef>
          </c:val>
          <c:extLst>
            <c:ext xmlns:c16="http://schemas.microsoft.com/office/drawing/2014/chart" uri="{C3380CC4-5D6E-409C-BE32-E72D297353CC}">
              <c16:uniqueId val="{00000001-3211-4020-8B8B-385324376F3C}"/>
            </c:ext>
          </c:extLst>
        </c:ser>
        <c:dLbls>
          <c:showLegendKey val="0"/>
          <c:showVal val="1"/>
          <c:showCatName val="0"/>
          <c:showSerName val="0"/>
          <c:showPercent val="0"/>
          <c:showBubbleSize val="0"/>
        </c:dLbls>
        <c:gapWidth val="326"/>
        <c:overlap val="-58"/>
        <c:axId val="208723968"/>
        <c:axId val="208928064"/>
      </c:barChart>
      <c:catAx>
        <c:axId val="20872396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8928064"/>
        <c:crosses val="autoZero"/>
        <c:auto val="1"/>
        <c:lblAlgn val="ctr"/>
        <c:lblOffset val="100"/>
        <c:noMultiLvlLbl val="0"/>
      </c:catAx>
      <c:valAx>
        <c:axId val="208928064"/>
        <c:scaling>
          <c:orientation val="minMax"/>
        </c:scaling>
        <c:delete val="1"/>
        <c:axPos val="b"/>
        <c:numFmt formatCode="#,##0.00" sourceLinked="1"/>
        <c:majorTickMark val="out"/>
        <c:minorTickMark val="none"/>
        <c:tickLblPos val="nextTo"/>
        <c:crossAx val="20872396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'14 Diskominfotik'!$B$76</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'14 Diskominfotik'!$C$75:$D$75</c:f>
              <c:strCache>
                <c:ptCount val="2"/>
                <c:pt idx="0">
                  <c:v>Realisasi Keuangan </c:v>
                </c:pt>
                <c:pt idx="1">
                  <c:v>Realisasi Fisik</c:v>
                </c:pt>
              </c:strCache>
            </c:strRef>
          </c:cat>
          <c:val>
            <c:numRef>
              <c:f>'14 Diskominfotik'!$C$76:$D$76</c:f>
              <c:numCache>
                <c:formatCode>#,##0.00</c:formatCode>
                <c:ptCount val="2"/>
                <c:pt idx="0">
                  <c:v>90.815179823400072</c:v>
                </c:pt>
                <c:pt idx="1">
                  <c:v>99.474777901751608</c:v>
                </c:pt>
              </c:numCache>
            </c:numRef>
          </c:val>
          <c:extLst>
            <c:ext xmlns:c16="http://schemas.microsoft.com/office/drawing/2014/chart" uri="{C3380CC4-5D6E-409C-BE32-E72D297353CC}">
              <c16:uniqueId val="{00000000-E620-40F6-8C08-3B52E2F721B3}"/>
            </c:ext>
          </c:extLst>
        </c:ser>
        <c:ser>
          <c:idx val="1"/>
          <c:order val="1"/>
          <c:tx>
            <c:strRef>
              <c:f>'14 Diskominfotik'!$B$77</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'14 Diskominfotik'!$C$75:$D$75</c:f>
              <c:strCache>
                <c:ptCount val="2"/>
                <c:pt idx="0">
                  <c:v>Realisasi Keuangan </c:v>
                </c:pt>
                <c:pt idx="1">
                  <c:v>Realisasi Fisik</c:v>
                </c:pt>
              </c:strCache>
            </c:strRef>
          </c:cat>
          <c:val>
            <c:numRef>
              <c:f>'14 Diskominfotik'!$C$77:$D$77</c:f>
              <c:numCache>
                <c:formatCode>#,##0.00</c:formatCode>
                <c:ptCount val="2"/>
                <c:pt idx="0">
                  <c:v>71.177044101498154</c:v>
                </c:pt>
                <c:pt idx="1">
                  <c:v>79.965199618689283</c:v>
                </c:pt>
              </c:numCache>
            </c:numRef>
          </c:val>
          <c:extLst>
            <c:ext xmlns:c16="http://schemas.microsoft.com/office/drawing/2014/chart" uri="{C3380CC4-5D6E-409C-BE32-E72D297353CC}">
              <c16:uniqueId val="{00000001-E620-40F6-8C08-3B52E2F721B3}"/>
            </c:ext>
          </c:extLst>
        </c:ser>
        <c:dLbls>
          <c:showLegendKey val="0"/>
          <c:showVal val="1"/>
          <c:showCatName val="0"/>
          <c:showSerName val="0"/>
          <c:showPercent val="0"/>
          <c:showBubbleSize val="0"/>
        </c:dLbls>
        <c:gapWidth val="326"/>
        <c:overlap val="-58"/>
        <c:axId val="208724480"/>
        <c:axId val="208611008"/>
      </c:barChart>
      <c:catAx>
        <c:axId val="20872448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8611008"/>
        <c:crosses val="autoZero"/>
        <c:auto val="1"/>
        <c:lblAlgn val="ctr"/>
        <c:lblOffset val="100"/>
        <c:noMultiLvlLbl val="0"/>
      </c:catAx>
      <c:valAx>
        <c:axId val="208611008"/>
        <c:scaling>
          <c:orientation val="minMax"/>
        </c:scaling>
        <c:delete val="1"/>
        <c:axPos val="b"/>
        <c:numFmt formatCode="#,##0.00" sourceLinked="1"/>
        <c:majorTickMark val="out"/>
        <c:minorTickMark val="none"/>
        <c:tickLblPos val="nextTo"/>
        <c:crossAx val="20872448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'14 Diskominfotik'!$C$53</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69E-4C06-860C-FCF9094F86BA}"/>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69E-4C06-860C-FCF9094F86BA}"/>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69E-4C06-860C-FCF9094F86BA}"/>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69E-4C06-860C-FCF9094F86BA}"/>
              </c:ext>
            </c:extLst>
          </c:dPt>
          <c:dLbls>
            <c:dLbl>
              <c:idx val="0"/>
              <c:layout>
                <c:manualLayout>
                  <c:x val="0.28914183171107499"/>
                  <c:y val="-7.675111773472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269E-4C06-860C-FCF9094F86BA}"/>
                </c:ext>
              </c:extLst>
            </c:dLbl>
            <c:dLbl>
              <c:idx val="1"/>
              <c:layout>
                <c:manualLayout>
                  <c:x val="1.2436879504700399E-2"/>
                  <c:y val="-7.2131147540983404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9E-4C06-860C-FCF9094F86BA}"/>
                </c:ext>
              </c:extLst>
            </c:dLbl>
            <c:dLbl>
              <c:idx val="2"/>
              <c:layout>
                <c:manualLayout>
                  <c:x val="1.57494697888102E-2"/>
                  <c:y val="0.111475409836066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9E-4C06-860C-FCF9094F86BA}"/>
                </c:ext>
              </c:extLst>
            </c:dLbl>
            <c:dLbl>
              <c:idx val="3"/>
              <c:layout>
                <c:manualLayout>
                  <c:x val="-7.0124713191336702E-2"/>
                  <c:y val="4.72481436370729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9E-4C06-860C-FCF9094F86BA}"/>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'14 Diskominfotik'!$B$54:$B$57</c:f>
              <c:strCache>
                <c:ptCount val="4"/>
                <c:pt idx="0">
                  <c:v>Sangat Baik</c:v>
                </c:pt>
                <c:pt idx="1">
                  <c:v>Baik</c:v>
                </c:pt>
                <c:pt idx="2">
                  <c:v>Cukup</c:v>
                </c:pt>
                <c:pt idx="3">
                  <c:v>Kurang</c:v>
                </c:pt>
              </c:strCache>
            </c:strRef>
          </c:cat>
          <c:val>
            <c:numRef>
              <c:f>'14 Diskominfotik'!$C$54:$C$57</c:f>
              <c:numCache>
                <c:formatCode>General</c:formatCode>
                <c:ptCount val="4"/>
                <c:pt idx="0">
                  <c:v>19</c:v>
                </c:pt>
                <c:pt idx="1">
                  <c:v>6</c:v>
                </c:pt>
                <c:pt idx="2">
                  <c:v>6</c:v>
                </c:pt>
                <c:pt idx="3">
                  <c:v>4</c:v>
                </c:pt>
              </c:numCache>
            </c:numRef>
          </c:val>
          <c:extLst>
            <c:ext xmlns:c16="http://schemas.microsoft.com/office/drawing/2014/chart" uri="{C3380CC4-5D6E-409C-BE32-E72D297353CC}">
              <c16:uniqueId val="{00000008-269E-4C06-860C-FCF9094F86BA}"/>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'14 Diskominfotik'!$D$53</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47F-4854-A20E-8F5B94DC09D6}"/>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47F-4854-A20E-8F5B94DC09D6}"/>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47F-4854-A20E-8F5B94DC09D6}"/>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47F-4854-A20E-8F5B94DC09D6}"/>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7F-4854-A20E-8F5B94DC09D6}"/>
                </c:ext>
              </c:extLst>
            </c:dLbl>
            <c:dLbl>
              <c:idx val="1"/>
              <c:layout>
                <c:manualLayout>
                  <c:x val="7.0191079612648297E-2"/>
                  <c:y val="-1.4069058493103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7F-4854-A20E-8F5B94DC09D6}"/>
                </c:ext>
              </c:extLst>
            </c:dLbl>
            <c:dLbl>
              <c:idx val="2"/>
              <c:layout>
                <c:manualLayout>
                  <c:x val="2.37725311308855E-3"/>
                  <c:y val="4.37913589400482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7F-4854-A20E-8F5B94DC09D6}"/>
                </c:ext>
              </c:extLst>
            </c:dLbl>
            <c:dLbl>
              <c:idx val="3"/>
              <c:layout>
                <c:manualLayout>
                  <c:x val="-3.6034064869786401E-3"/>
                  <c:y val="-0.276032315978456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47F-4854-A20E-8F5B94DC09D6}"/>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'14 Diskominfotik'!$B$54:$B$57</c:f>
              <c:strCache>
                <c:ptCount val="4"/>
                <c:pt idx="0">
                  <c:v>Sangat Baik</c:v>
                </c:pt>
                <c:pt idx="1">
                  <c:v>Baik</c:v>
                </c:pt>
                <c:pt idx="2">
                  <c:v>Cukup</c:v>
                </c:pt>
                <c:pt idx="3">
                  <c:v>Kurang</c:v>
                </c:pt>
              </c:strCache>
            </c:strRef>
          </c:cat>
          <c:val>
            <c:numRef>
              <c:f>'14 Diskominfotik'!$D$54:$D$57</c:f>
              <c:numCache>
                <c:formatCode>General</c:formatCode>
                <c:ptCount val="4"/>
                <c:pt idx="0">
                  <c:v>34</c:v>
                </c:pt>
                <c:pt idx="1">
                  <c:v>0</c:v>
                </c:pt>
                <c:pt idx="2">
                  <c:v>0</c:v>
                </c:pt>
                <c:pt idx="3">
                  <c:v>1</c:v>
                </c:pt>
              </c:numCache>
            </c:numRef>
          </c:val>
          <c:extLst>
            <c:ext xmlns:c16="http://schemas.microsoft.com/office/drawing/2014/chart" uri="{C3380CC4-5D6E-409C-BE32-E72D297353CC}">
              <c16:uniqueId val="{00000008-247F-4854-A20E-8F5B94DC09D6}"/>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'15 Diskopumker'!$B$88</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'15 Diskopumker'!$C$87:$D$87</c:f>
              <c:strCache>
                <c:ptCount val="2"/>
                <c:pt idx="0">
                  <c:v>Realisasi Keuangan </c:v>
                </c:pt>
                <c:pt idx="1">
                  <c:v>Realisasi Fisik</c:v>
                </c:pt>
              </c:strCache>
            </c:strRef>
          </c:cat>
          <c:val>
            <c:numRef>
              <c:f>'15 Diskopumker'!$C$88:$D$88</c:f>
              <c:numCache>
                <c:formatCode>#,##0.00</c:formatCode>
                <c:ptCount val="2"/>
                <c:pt idx="0">
                  <c:v>81.568330101727057</c:v>
                </c:pt>
                <c:pt idx="1">
                  <c:v>90.779905294630026</c:v>
                </c:pt>
              </c:numCache>
            </c:numRef>
          </c:val>
          <c:extLst>
            <c:ext xmlns:c16="http://schemas.microsoft.com/office/drawing/2014/chart" uri="{C3380CC4-5D6E-409C-BE32-E72D297353CC}">
              <c16:uniqueId val="{00000000-DD3B-4C66-A042-33840676ADDA}"/>
            </c:ext>
          </c:extLst>
        </c:ser>
        <c:ser>
          <c:idx val="1"/>
          <c:order val="1"/>
          <c:tx>
            <c:strRef>
              <c:f>'15 Diskopumker'!$B$89</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'15 Diskopumker'!$C$87:$D$87</c:f>
              <c:strCache>
                <c:ptCount val="2"/>
                <c:pt idx="0">
                  <c:v>Realisasi Keuangan </c:v>
                </c:pt>
                <c:pt idx="1">
                  <c:v>Realisasi Fisik</c:v>
                </c:pt>
              </c:strCache>
            </c:strRef>
          </c:cat>
          <c:val>
            <c:numRef>
              <c:f>'15 Diskopumker'!$C$89:$D$89</c:f>
              <c:numCache>
                <c:formatCode>#,##0.00</c:formatCode>
                <c:ptCount val="2"/>
                <c:pt idx="0">
                  <c:v>78.718910590890388</c:v>
                </c:pt>
                <c:pt idx="1">
                  <c:v>89.505419799143908</c:v>
                </c:pt>
              </c:numCache>
            </c:numRef>
          </c:val>
          <c:extLst>
            <c:ext xmlns:c16="http://schemas.microsoft.com/office/drawing/2014/chart" uri="{C3380CC4-5D6E-409C-BE32-E72D297353CC}">
              <c16:uniqueId val="{00000001-DD3B-4C66-A042-33840676ADDA}"/>
            </c:ext>
          </c:extLst>
        </c:ser>
        <c:dLbls>
          <c:showLegendKey val="0"/>
          <c:showVal val="1"/>
          <c:showCatName val="0"/>
          <c:showSerName val="0"/>
          <c:showPercent val="0"/>
          <c:showBubbleSize val="0"/>
        </c:dLbls>
        <c:gapWidth val="326"/>
        <c:overlap val="-58"/>
        <c:axId val="208727552"/>
        <c:axId val="208615616"/>
      </c:barChart>
      <c:catAx>
        <c:axId val="20872755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8615616"/>
        <c:crosses val="autoZero"/>
        <c:auto val="1"/>
        <c:lblAlgn val="ctr"/>
        <c:lblOffset val="100"/>
        <c:noMultiLvlLbl val="0"/>
      </c:catAx>
      <c:valAx>
        <c:axId val="208615616"/>
        <c:scaling>
          <c:orientation val="minMax"/>
        </c:scaling>
        <c:delete val="1"/>
        <c:axPos val="b"/>
        <c:numFmt formatCode="#,##0.00" sourceLinked="1"/>
        <c:majorTickMark val="out"/>
        <c:minorTickMark val="none"/>
        <c:tickLblPos val="nextTo"/>
        <c:crossAx val="20872755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'15 Diskopumker'!$B$93</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'15 Diskopumker'!$C$92:$D$92</c:f>
              <c:strCache>
                <c:ptCount val="2"/>
                <c:pt idx="0">
                  <c:v>Realisasi Keuangan </c:v>
                </c:pt>
                <c:pt idx="1">
                  <c:v>Realisasi Fisik</c:v>
                </c:pt>
              </c:strCache>
            </c:strRef>
          </c:cat>
          <c:val>
            <c:numRef>
              <c:f>'15 Diskopumker'!$C$93:$D$93</c:f>
              <c:numCache>
                <c:formatCode>#,##0.00</c:formatCode>
                <c:ptCount val="2"/>
                <c:pt idx="0">
                  <c:v>81.568330101727057</c:v>
                </c:pt>
                <c:pt idx="1">
                  <c:v>90.779905294630026</c:v>
                </c:pt>
              </c:numCache>
            </c:numRef>
          </c:val>
          <c:extLst>
            <c:ext xmlns:c16="http://schemas.microsoft.com/office/drawing/2014/chart" uri="{C3380CC4-5D6E-409C-BE32-E72D297353CC}">
              <c16:uniqueId val="{00000000-BDD6-43B5-8011-80686E4F278B}"/>
            </c:ext>
          </c:extLst>
        </c:ser>
        <c:ser>
          <c:idx val="1"/>
          <c:order val="1"/>
          <c:tx>
            <c:strRef>
              <c:f>'15 Diskopumker'!$B$94</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'15 Diskopumker'!$C$92:$D$92</c:f>
              <c:strCache>
                <c:ptCount val="2"/>
                <c:pt idx="0">
                  <c:v>Realisasi Keuangan </c:v>
                </c:pt>
                <c:pt idx="1">
                  <c:v>Realisasi Fisik</c:v>
                </c:pt>
              </c:strCache>
            </c:strRef>
          </c:cat>
          <c:val>
            <c:numRef>
              <c:f>'15 Diskopumker'!$C$94:$D$94</c:f>
              <c:numCache>
                <c:formatCode>#,##0.00</c:formatCode>
                <c:ptCount val="2"/>
                <c:pt idx="0">
                  <c:v>78.718910590890388</c:v>
                </c:pt>
                <c:pt idx="1">
                  <c:v>79.650358261306664</c:v>
                </c:pt>
              </c:numCache>
            </c:numRef>
          </c:val>
          <c:extLst>
            <c:ext xmlns:c16="http://schemas.microsoft.com/office/drawing/2014/chart" uri="{C3380CC4-5D6E-409C-BE32-E72D297353CC}">
              <c16:uniqueId val="{00000001-BDD6-43B5-8011-80686E4F278B}"/>
            </c:ext>
          </c:extLst>
        </c:ser>
        <c:dLbls>
          <c:showLegendKey val="0"/>
          <c:showVal val="1"/>
          <c:showCatName val="0"/>
          <c:showSerName val="0"/>
          <c:showPercent val="0"/>
          <c:showBubbleSize val="0"/>
        </c:dLbls>
        <c:gapWidth val="326"/>
        <c:overlap val="-58"/>
        <c:axId val="209092608"/>
        <c:axId val="209895424"/>
      </c:barChart>
      <c:catAx>
        <c:axId val="20909260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895424"/>
        <c:crosses val="autoZero"/>
        <c:auto val="1"/>
        <c:lblAlgn val="ctr"/>
        <c:lblOffset val="100"/>
        <c:noMultiLvlLbl val="0"/>
      </c:catAx>
      <c:valAx>
        <c:axId val="209895424"/>
        <c:scaling>
          <c:orientation val="minMax"/>
        </c:scaling>
        <c:delete val="1"/>
        <c:axPos val="b"/>
        <c:numFmt formatCode="#,##0.00" sourceLinked="1"/>
        <c:majorTickMark val="out"/>
        <c:minorTickMark val="none"/>
        <c:tickLblPos val="nextTo"/>
        <c:crossAx val="20909260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5745257452574499"/>
          <c:y val="1.63934426229508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'15 Diskopumker'!$C$71</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6DB8-481A-BF1C-A14F0EC6A30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DB8-481A-BF1C-A14F0EC6A30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DB8-481A-BF1C-A14F0EC6A30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6DB8-481A-BF1C-A14F0EC6A308}"/>
              </c:ext>
            </c:extLst>
          </c:dPt>
          <c:dLbls>
            <c:dLbl>
              <c:idx val="0"/>
              <c:layout>
                <c:manualLayout>
                  <c:x val="0.28914183171107499"/>
                  <c:y val="-7.675111773472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6DB8-481A-BF1C-A14F0EC6A308}"/>
                </c:ext>
              </c:extLst>
            </c:dLbl>
            <c:dLbl>
              <c:idx val="1"/>
              <c:layout>
                <c:manualLayout>
                  <c:x val="0.114485029636019"/>
                  <c:y val="8.85245901639346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B8-481A-BF1C-A14F0EC6A308}"/>
                </c:ext>
              </c:extLst>
            </c:dLbl>
            <c:dLbl>
              <c:idx val="2"/>
              <c:layout>
                <c:manualLayout>
                  <c:x val="9.98358888498692E-2"/>
                  <c:y val="0.239344262295081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B8-481A-BF1C-A14F0EC6A308}"/>
                </c:ext>
              </c:extLst>
            </c:dLbl>
            <c:dLbl>
              <c:idx val="3"/>
              <c:layout>
                <c:manualLayout>
                  <c:x val="-0.206695332160791"/>
                  <c:y val="-0.103571528494074"/>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DB8-481A-BF1C-A14F0EC6A308}"/>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'15 Diskopumker'!$B$72:$B$75</c:f>
              <c:strCache>
                <c:ptCount val="4"/>
                <c:pt idx="0">
                  <c:v>Sangat Baik</c:v>
                </c:pt>
                <c:pt idx="1">
                  <c:v>Baik</c:v>
                </c:pt>
                <c:pt idx="2">
                  <c:v>Cukup</c:v>
                </c:pt>
                <c:pt idx="3">
                  <c:v>Kurang</c:v>
                </c:pt>
              </c:strCache>
            </c:strRef>
          </c:cat>
          <c:val>
            <c:numRef>
              <c:f>'15 Diskopumker'!$C$72:$C$75</c:f>
              <c:numCache>
                <c:formatCode>General</c:formatCode>
                <c:ptCount val="4"/>
                <c:pt idx="0">
                  <c:v>29</c:v>
                </c:pt>
                <c:pt idx="1">
                  <c:v>7</c:v>
                </c:pt>
                <c:pt idx="2">
                  <c:v>8</c:v>
                </c:pt>
                <c:pt idx="3">
                  <c:v>9</c:v>
                </c:pt>
              </c:numCache>
            </c:numRef>
          </c:val>
          <c:extLst>
            <c:ext xmlns:c16="http://schemas.microsoft.com/office/drawing/2014/chart" uri="{C3380CC4-5D6E-409C-BE32-E72D297353CC}">
              <c16:uniqueId val="{00000008-6DB8-481A-BF1C-A14F0EC6A30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'15 Diskopumker'!$D$71</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BB5-4D4B-9E0C-B7234B34E728}"/>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BB5-4D4B-9E0C-B7234B34E728}"/>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BB5-4D4B-9E0C-B7234B34E728}"/>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BB5-4D4B-9E0C-B7234B34E728}"/>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B5-4D4B-9E0C-B7234B34E728}"/>
                </c:ext>
              </c:extLst>
            </c:dLbl>
            <c:dLbl>
              <c:idx val="1"/>
              <c:layout>
                <c:manualLayout>
                  <c:x val="4.3636805947895103E-2"/>
                  <c:y val="-6.0406746976383299E-4"/>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B5-4D4B-9E0C-B7234B34E728}"/>
                </c:ext>
              </c:extLst>
            </c:dLbl>
            <c:dLbl>
              <c:idx val="2"/>
              <c:layout>
                <c:manualLayout>
                  <c:x val="2.8078477966122301E-2"/>
                  <c:y val="0.24684361144173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B5-4D4B-9E0C-B7234B34E728}"/>
                </c:ext>
              </c:extLst>
            </c:dLbl>
            <c:dLbl>
              <c:idx val="3"/>
              <c:layout>
                <c:manualLayout>
                  <c:x val="-0.12119849854978799"/>
                  <c:y val="-5.72262118491917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BB5-4D4B-9E0C-B7234B34E728}"/>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'15 Diskopumker'!$B$72:$B$75</c:f>
              <c:strCache>
                <c:ptCount val="4"/>
                <c:pt idx="0">
                  <c:v>Sangat Baik</c:v>
                </c:pt>
                <c:pt idx="1">
                  <c:v>Baik</c:v>
                </c:pt>
                <c:pt idx="2">
                  <c:v>Cukup</c:v>
                </c:pt>
                <c:pt idx="3">
                  <c:v>Kurang</c:v>
                </c:pt>
              </c:strCache>
            </c:strRef>
          </c:cat>
          <c:val>
            <c:numRef>
              <c:f>'15 Diskopumker'!$D$72:$D$75</c:f>
              <c:numCache>
                <c:formatCode>General</c:formatCode>
                <c:ptCount val="4"/>
                <c:pt idx="0">
                  <c:v>37</c:v>
                </c:pt>
                <c:pt idx="1">
                  <c:v>6</c:v>
                </c:pt>
                <c:pt idx="2">
                  <c:v>3</c:v>
                </c:pt>
                <c:pt idx="3">
                  <c:v>7</c:v>
                </c:pt>
              </c:numCache>
            </c:numRef>
          </c:val>
          <c:extLst>
            <c:ext xmlns:c16="http://schemas.microsoft.com/office/drawing/2014/chart" uri="{C3380CC4-5D6E-409C-BE32-E72D297353CC}">
              <c16:uniqueId val="{00000008-7BB5-4D4B-9E0C-B7234B34E72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'16 DPMPTSP'!$B$69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'16 DPMPTSP'!$C$68:$D$68</c:f>
              <c:strCache>
                <c:ptCount val="2"/>
                <c:pt idx="0">
                  <c:v>Realisasi Keuangan </c:v>
                </c:pt>
                <c:pt idx="1">
                  <c:v>Realisasi Fisik</c:v>
                </c:pt>
              </c:strCache>
            </c:strRef>
          </c:cat>
          <c:val>
            <c:numRef>
              <c:f>'16 DPMPTSP'!$C$69:$D$69</c:f>
              <c:numCache>
                <c:formatCode>#,##0.00</c:formatCode>
                <c:ptCount val="2"/>
                <c:pt idx="0">
                  <c:v>74.017709650707303</c:v>
                </c:pt>
                <c:pt idx="1">
                  <c:v>94.187672932668278</c:v>
                </c:pt>
              </c:numCache>
            </c:numRef>
          </c:val>
          <c:extLst>
            <c:ext xmlns:c16="http://schemas.microsoft.com/office/drawing/2014/chart" uri="{C3380CC4-5D6E-409C-BE32-E72D297353CC}">
              <c16:uniqueId val="{00000000-73E9-4CB9-B09E-8BCB1653256C}"/>
            </c:ext>
          </c:extLst>
        </c:ser>
        <c:ser>
          <c:idx val="1"/>
          <c:order val="1"/>
          <c:tx>
            <c:strRef>
              <c:f>'16 DPMPTSP'!$B$70</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'16 DPMPTSP'!$C$68:$D$68</c:f>
              <c:strCache>
                <c:ptCount val="2"/>
                <c:pt idx="0">
                  <c:v>Realisasi Keuangan </c:v>
                </c:pt>
                <c:pt idx="1">
                  <c:v>Realisasi Fisik</c:v>
                </c:pt>
              </c:strCache>
            </c:strRef>
          </c:cat>
          <c:val>
            <c:numRef>
              <c:f>'16 DPMPTSP'!$C$70:$D$70</c:f>
              <c:numCache>
                <c:formatCode>#,##0.00</c:formatCode>
                <c:ptCount val="2"/>
                <c:pt idx="0">
                  <c:v>64.846542299554542</c:v>
                </c:pt>
                <c:pt idx="1">
                  <c:v>91.159835888510159</c:v>
                </c:pt>
              </c:numCache>
            </c:numRef>
          </c:val>
          <c:extLst>
            <c:ext xmlns:c16="http://schemas.microsoft.com/office/drawing/2014/chart" uri="{C3380CC4-5D6E-409C-BE32-E72D297353CC}">
              <c16:uniqueId val="{00000001-73E9-4CB9-B09E-8BCB1653256C}"/>
            </c:ext>
          </c:extLst>
        </c:ser>
        <c:dLbls>
          <c:showLegendKey val="0"/>
          <c:showVal val="1"/>
          <c:showCatName val="0"/>
          <c:showSerName val="0"/>
          <c:showPercent val="0"/>
          <c:showBubbleSize val="0"/>
        </c:dLbls>
        <c:gapWidth val="326"/>
        <c:overlap val="-58"/>
        <c:axId val="209096192"/>
        <c:axId val="209899456"/>
      </c:barChart>
      <c:catAx>
        <c:axId val="20909619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899456"/>
        <c:crosses val="autoZero"/>
        <c:auto val="1"/>
        <c:lblAlgn val="ctr"/>
        <c:lblOffset val="100"/>
        <c:noMultiLvlLbl val="0"/>
      </c:catAx>
      <c:valAx>
        <c:axId val="209899456"/>
        <c:scaling>
          <c:orientation val="minMax"/>
        </c:scaling>
        <c:delete val="1"/>
        <c:axPos val="b"/>
        <c:numFmt formatCode="#,##0.00" sourceLinked="1"/>
        <c:majorTickMark val="out"/>
        <c:minorTickMark val="none"/>
        <c:tickLblPos val="nextTo"/>
        <c:crossAx val="20909619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'16 DPMPTSP'!$B$74</c:f>
              <c:strCache>
                <c:ptCount val="1"/>
                <c:pt idx="0">
                  <c:v>31 Desember 2023</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'16 DPMPTSP'!$C$73:$D$73</c:f>
              <c:strCache>
                <c:ptCount val="2"/>
                <c:pt idx="0">
                  <c:v>Realisasi Keuangan </c:v>
                </c:pt>
                <c:pt idx="1">
                  <c:v>Realisasi Fisik</c:v>
                </c:pt>
              </c:strCache>
            </c:strRef>
          </c:cat>
          <c:val>
            <c:numRef>
              <c:f>'16 DPMPTSP'!$C$74:$D$74</c:f>
              <c:numCache>
                <c:formatCode>#,##0.00</c:formatCode>
                <c:ptCount val="2"/>
                <c:pt idx="0">
                  <c:v>74.017709650707303</c:v>
                </c:pt>
                <c:pt idx="1">
                  <c:v>94.187672932668278</c:v>
                </c:pt>
              </c:numCache>
            </c:numRef>
          </c:val>
          <c:extLst>
            <c:ext xmlns:c16="http://schemas.microsoft.com/office/drawing/2014/chart" uri="{C3380CC4-5D6E-409C-BE32-E72D297353CC}">
              <c16:uniqueId val="{00000000-F4DD-44DB-9AA8-BF71D0842399}"/>
            </c:ext>
          </c:extLst>
        </c:ser>
        <c:ser>
          <c:idx val="1"/>
          <c:order val="1"/>
          <c:tx>
            <c:strRef>
              <c:f>'16 DPMPTSP'!$B$75</c:f>
              <c:strCache>
                <c:ptCount val="1"/>
                <c:pt idx="0">
                  <c:v>31 Desember 2022</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'16 DPMPTSP'!$C$73:$D$73</c:f>
              <c:strCache>
                <c:ptCount val="2"/>
                <c:pt idx="0">
                  <c:v>Realisasi Keuangan </c:v>
                </c:pt>
                <c:pt idx="1">
                  <c:v>Realisasi Fisik</c:v>
                </c:pt>
              </c:strCache>
            </c:strRef>
          </c:cat>
          <c:val>
            <c:numRef>
              <c:f>'16 DPMPTSP'!$C$75:$D$75</c:f>
              <c:numCache>
                <c:formatCode>#,##0.00</c:formatCode>
                <c:ptCount val="2"/>
                <c:pt idx="0">
                  <c:v>64.846542299554542</c:v>
                </c:pt>
                <c:pt idx="1">
                  <c:v>69.215694515024865</c:v>
                </c:pt>
              </c:numCache>
            </c:numRef>
          </c:val>
          <c:extLst>
            <c:ext xmlns:c16="http://schemas.microsoft.com/office/drawing/2014/chart" uri="{C3380CC4-5D6E-409C-BE32-E72D297353CC}">
              <c16:uniqueId val="{00000001-F4DD-44DB-9AA8-BF71D0842399}"/>
            </c:ext>
          </c:extLst>
        </c:ser>
        <c:dLbls>
          <c:showLegendKey val="0"/>
          <c:showVal val="1"/>
          <c:showCatName val="0"/>
          <c:showSerName val="0"/>
          <c:showPercent val="0"/>
          <c:showBubbleSize val="0"/>
        </c:dLbls>
        <c:gapWidth val="326"/>
        <c:overlap val="-58"/>
        <c:axId val="209731584"/>
        <c:axId val="209901760"/>
      </c:barChart>
      <c:catAx>
        <c:axId val="20973158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901760"/>
        <c:crosses val="autoZero"/>
        <c:auto val="1"/>
        <c:lblAlgn val="ctr"/>
        <c:lblOffset val="100"/>
        <c:noMultiLvlLbl val="0"/>
      </c:catAx>
      <c:valAx>
        <c:axId val="209901760"/>
        <c:scaling>
          <c:orientation val="minMax"/>
        </c:scaling>
        <c:delete val="1"/>
        <c:axPos val="b"/>
        <c:numFmt formatCode="#,##0.00" sourceLinked="1"/>
        <c:majorTickMark val="out"/>
        <c:minorTickMark val="none"/>
        <c:tickLblPos val="nextTo"/>
        <c:crossAx val="20973158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'16 DPMPTSP'!$C$51</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AFD-43BD-A15C-FAB88BA55E4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AFD-43BD-A15C-FAB88BA55E4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AFD-43BD-A15C-FAB88BA55E4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AFD-43BD-A15C-FAB88BA55E44}"/>
              </c:ext>
            </c:extLst>
          </c:dPt>
          <c:dLbls>
            <c:dLbl>
              <c:idx val="0"/>
              <c:layout>
                <c:manualLayout>
                  <c:x val="0.28914183171107499"/>
                  <c:y val="-7.675111773472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3AFD-43BD-A15C-FAB88BA55E44}"/>
                </c:ext>
              </c:extLst>
            </c:dLbl>
            <c:dLbl>
              <c:idx val="1"/>
              <c:layout>
                <c:manualLayout>
                  <c:x val="4.46502635066508E-2"/>
                  <c:y val="-5.66820206944705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FD-43BD-A15C-FAB88BA55E44}"/>
                </c:ext>
              </c:extLst>
            </c:dLbl>
            <c:dLbl>
              <c:idx val="2"/>
              <c:layout>
                <c:manualLayout>
                  <c:x val="2.3091954221300299E-2"/>
                  <c:y val="0.161923670858150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FD-43BD-A15C-FAB88BA55E44}"/>
                </c:ext>
              </c:extLst>
            </c:dLbl>
            <c:dLbl>
              <c:idx val="3"/>
              <c:layout>
                <c:manualLayout>
                  <c:x val="-0.152139101973638"/>
                  <c:y val="-5.37317902014872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AFD-43BD-A15C-FAB88BA55E44}"/>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'16 DPMPTSP'!$B$52:$B$55</c:f>
              <c:strCache>
                <c:ptCount val="4"/>
                <c:pt idx="0">
                  <c:v>Sangat Baik</c:v>
                </c:pt>
                <c:pt idx="1">
                  <c:v>Baik</c:v>
                </c:pt>
                <c:pt idx="2">
                  <c:v>Cukup</c:v>
                </c:pt>
                <c:pt idx="3">
                  <c:v>Kurang</c:v>
                </c:pt>
              </c:strCache>
            </c:strRef>
          </c:cat>
          <c:val>
            <c:numRef>
              <c:f>'16 DPMPTSP'!$C$52:$C$55</c:f>
              <c:numCache>
                <c:formatCode>General</c:formatCode>
                <c:ptCount val="4"/>
                <c:pt idx="0">
                  <c:v>9</c:v>
                </c:pt>
                <c:pt idx="1">
                  <c:v>4</c:v>
                </c:pt>
                <c:pt idx="2">
                  <c:v>7</c:v>
                </c:pt>
                <c:pt idx="3">
                  <c:v>13</c:v>
                </c:pt>
              </c:numCache>
            </c:numRef>
          </c:val>
          <c:extLst>
            <c:ext xmlns:c16="http://schemas.microsoft.com/office/drawing/2014/chart" uri="{C3380CC4-5D6E-409C-BE32-E72D297353CC}">
              <c16:uniqueId val="{00000008-3AFD-43BD-A15C-FAB88BA55E44}"/>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'16 DPMPTSP'!$D$51</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B6C-4ED0-9C06-52234EE7E000}"/>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B6C-4ED0-9C06-52234EE7E000}"/>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B6C-4ED0-9C06-52234EE7E000}"/>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B6C-4ED0-9C06-52234EE7E000}"/>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6C-4ED0-9C06-52234EE7E000}"/>
                </c:ext>
              </c:extLst>
            </c:dLbl>
            <c:dLbl>
              <c:idx val="1"/>
              <c:layout>
                <c:manualLayout>
                  <c:x val="6.5023956364914801E-2"/>
                  <c:y val="4.50623799165897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6C-4ED0-9C06-52234EE7E000}"/>
                </c:ext>
              </c:extLst>
            </c:dLbl>
            <c:dLbl>
              <c:idx val="2"/>
              <c:layout>
                <c:manualLayout>
                  <c:x val="4.6946749749382399E-2"/>
                  <c:y val="0.368609938773138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6C-4ED0-9C06-52234EE7E000}"/>
                </c:ext>
              </c:extLst>
            </c:dLbl>
            <c:dLbl>
              <c:idx val="3"/>
              <c:layout>
                <c:manualLayout>
                  <c:x val="-0.13584875116908801"/>
                  <c:y val="-3.82368565116820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6C-4ED0-9C06-52234EE7E000}"/>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'16 DPMPTSP'!$B$52:$B$55</c:f>
              <c:strCache>
                <c:ptCount val="4"/>
                <c:pt idx="0">
                  <c:v>Sangat Baik</c:v>
                </c:pt>
                <c:pt idx="1">
                  <c:v>Baik</c:v>
                </c:pt>
                <c:pt idx="2">
                  <c:v>Cukup</c:v>
                </c:pt>
                <c:pt idx="3">
                  <c:v>Kurang</c:v>
                </c:pt>
              </c:strCache>
            </c:strRef>
          </c:cat>
          <c:val>
            <c:numRef>
              <c:f>'16 DPMPTSP'!$D$52:$D$55</c:f>
              <c:numCache>
                <c:formatCode>General</c:formatCode>
                <c:ptCount val="4"/>
                <c:pt idx="0">
                  <c:v>30</c:v>
                </c:pt>
                <c:pt idx="1">
                  <c:v>0</c:v>
                </c:pt>
                <c:pt idx="2">
                  <c:v>1</c:v>
                </c:pt>
                <c:pt idx="3">
                  <c:v>2</c:v>
                </c:pt>
              </c:numCache>
            </c:numRef>
          </c:val>
          <c:extLst>
            <c:ext xmlns:c16="http://schemas.microsoft.com/office/drawing/2014/chart" uri="{C3380CC4-5D6E-409C-BE32-E72D297353CC}">
              <c16:uniqueId val="{00000008-0B6C-4ED0-9C06-52234EE7E000}"/>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'17 Disbudporapar'!$B$135</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'17 Disbudporapar'!$C$134:$D$134</c:f>
              <c:strCache>
                <c:ptCount val="2"/>
                <c:pt idx="0">
                  <c:v>Realisasi Keuangan </c:v>
                </c:pt>
                <c:pt idx="1">
                  <c:v>Realisasi Fisik</c:v>
                </c:pt>
              </c:strCache>
            </c:strRef>
          </c:cat>
          <c:val>
            <c:numRef>
              <c:f>'17 Disbudporapar'!$C$135:$D$135</c:f>
              <c:numCache>
                <c:formatCode>#,##0.00</c:formatCode>
                <c:ptCount val="2"/>
                <c:pt idx="0">
                  <c:v>82.857479746987295</c:v>
                </c:pt>
                <c:pt idx="1">
                  <c:v>95.665031057138563</c:v>
                </c:pt>
              </c:numCache>
            </c:numRef>
          </c:val>
          <c:extLst>
            <c:ext xmlns:c16="http://schemas.microsoft.com/office/drawing/2014/chart" uri="{C3380CC4-5D6E-409C-BE32-E72D297353CC}">
              <c16:uniqueId val="{00000000-0079-4F2D-BA3A-BA0B740BD1BF}"/>
            </c:ext>
          </c:extLst>
        </c:ser>
        <c:ser>
          <c:idx val="1"/>
          <c:order val="1"/>
          <c:tx>
            <c:strRef>
              <c:f>'17 Disbudporapar'!$B$136</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'17 Disbudporapar'!$C$134:$D$134</c:f>
              <c:strCache>
                <c:ptCount val="2"/>
                <c:pt idx="0">
                  <c:v>Realisasi Keuangan </c:v>
                </c:pt>
                <c:pt idx="1">
                  <c:v>Realisasi Fisik</c:v>
                </c:pt>
              </c:strCache>
            </c:strRef>
          </c:cat>
          <c:val>
            <c:numRef>
              <c:f>'17 Disbudporapar'!$C$136:$D$136</c:f>
              <c:numCache>
                <c:formatCode>#,##0.00</c:formatCode>
                <c:ptCount val="2"/>
                <c:pt idx="0">
                  <c:v>62.460846754219183</c:v>
                </c:pt>
                <c:pt idx="1">
                  <c:v>71.707179400869109</c:v>
                </c:pt>
              </c:numCache>
            </c:numRef>
          </c:val>
          <c:extLst>
            <c:ext xmlns:c16="http://schemas.microsoft.com/office/drawing/2014/chart" uri="{C3380CC4-5D6E-409C-BE32-E72D297353CC}">
              <c16:uniqueId val="{00000001-0079-4F2D-BA3A-BA0B740BD1BF}"/>
            </c:ext>
          </c:extLst>
        </c:ser>
        <c:dLbls>
          <c:showLegendKey val="0"/>
          <c:showVal val="1"/>
          <c:showCatName val="0"/>
          <c:showSerName val="0"/>
          <c:showPercent val="0"/>
          <c:showBubbleSize val="0"/>
        </c:dLbls>
        <c:gapWidth val="326"/>
        <c:overlap val="-58"/>
        <c:axId val="209735168"/>
        <c:axId val="210062144"/>
      </c:barChart>
      <c:catAx>
        <c:axId val="20973516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0062144"/>
        <c:crosses val="autoZero"/>
        <c:auto val="1"/>
        <c:lblAlgn val="ctr"/>
        <c:lblOffset val="100"/>
        <c:noMultiLvlLbl val="0"/>
      </c:catAx>
      <c:valAx>
        <c:axId val="210062144"/>
        <c:scaling>
          <c:orientation val="minMax"/>
        </c:scaling>
        <c:delete val="1"/>
        <c:axPos val="b"/>
        <c:numFmt formatCode="#,##0.00" sourceLinked="1"/>
        <c:majorTickMark val="out"/>
        <c:minorTickMark val="none"/>
        <c:tickLblPos val="nextTo"/>
        <c:crossAx val="20973516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'17 Disbudporapar'!$B$140</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'17 Disbudporapar'!$C$139:$D$139</c:f>
              <c:strCache>
                <c:ptCount val="2"/>
                <c:pt idx="0">
                  <c:v>Realisasi Keuangan </c:v>
                </c:pt>
                <c:pt idx="1">
                  <c:v>Realisasi Fisik</c:v>
                </c:pt>
              </c:strCache>
            </c:strRef>
          </c:cat>
          <c:val>
            <c:numRef>
              <c:f>'17 Disbudporapar'!$C$140:$D$140</c:f>
              <c:numCache>
                <c:formatCode>#,##0.00</c:formatCode>
                <c:ptCount val="2"/>
                <c:pt idx="0">
                  <c:v>82.857479746987295</c:v>
                </c:pt>
                <c:pt idx="1">
                  <c:v>95.665031057138563</c:v>
                </c:pt>
              </c:numCache>
            </c:numRef>
          </c:val>
          <c:extLst>
            <c:ext xmlns:c16="http://schemas.microsoft.com/office/drawing/2014/chart" uri="{C3380CC4-5D6E-409C-BE32-E72D297353CC}">
              <c16:uniqueId val="{00000000-13DD-4AA0-ACDC-6E66AFE70F87}"/>
            </c:ext>
          </c:extLst>
        </c:ser>
        <c:ser>
          <c:idx val="1"/>
          <c:order val="1"/>
          <c:tx>
            <c:strRef>
              <c:f>'17 Disbudporapar'!$B$141</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'17 Disbudporapar'!$C$139:$D$139</c:f>
              <c:strCache>
                <c:ptCount val="2"/>
                <c:pt idx="0">
                  <c:v>Realisasi Keuangan </c:v>
                </c:pt>
                <c:pt idx="1">
                  <c:v>Realisasi Fisik</c:v>
                </c:pt>
              </c:strCache>
            </c:strRef>
          </c:cat>
          <c:val>
            <c:numRef>
              <c:f>'17 Disbudporapar'!$C$141:$D$141</c:f>
              <c:numCache>
                <c:formatCode>#,##0.00</c:formatCode>
                <c:ptCount val="2"/>
                <c:pt idx="0">
                  <c:v>62.460846754219183</c:v>
                </c:pt>
                <c:pt idx="1">
                  <c:v>69.916572307074361</c:v>
                </c:pt>
              </c:numCache>
            </c:numRef>
          </c:val>
          <c:extLst>
            <c:ext xmlns:c16="http://schemas.microsoft.com/office/drawing/2014/chart" uri="{C3380CC4-5D6E-409C-BE32-E72D297353CC}">
              <c16:uniqueId val="{00000001-13DD-4AA0-ACDC-6E66AFE70F87}"/>
            </c:ext>
          </c:extLst>
        </c:ser>
        <c:dLbls>
          <c:showLegendKey val="0"/>
          <c:showVal val="1"/>
          <c:showCatName val="0"/>
          <c:showSerName val="0"/>
          <c:showPercent val="0"/>
          <c:showBubbleSize val="0"/>
        </c:dLbls>
        <c:gapWidth val="326"/>
        <c:overlap val="-58"/>
        <c:axId val="210018304"/>
        <c:axId val="210064448"/>
      </c:barChart>
      <c:catAx>
        <c:axId val="21001830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0064448"/>
        <c:crosses val="autoZero"/>
        <c:auto val="1"/>
        <c:lblAlgn val="ctr"/>
        <c:lblOffset val="100"/>
        <c:noMultiLvlLbl val="0"/>
      </c:catAx>
      <c:valAx>
        <c:axId val="210064448"/>
        <c:scaling>
          <c:orientation val="minMax"/>
        </c:scaling>
        <c:delete val="1"/>
        <c:axPos val="b"/>
        <c:numFmt formatCode="#,##0.00" sourceLinked="1"/>
        <c:majorTickMark val="out"/>
        <c:minorTickMark val="none"/>
        <c:tickLblPos val="nextTo"/>
        <c:crossAx val="21001830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'17 Disbudporapar'!$C$115</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4D2-4FF6-AEC0-A8ADD9C4FBA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4D2-4FF6-AEC0-A8ADD9C4FBA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4D2-4FF6-AEC0-A8ADD9C4FBA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14D2-4FF6-AEC0-A8ADD9C4FBAB}"/>
              </c:ext>
            </c:extLst>
          </c:dPt>
          <c:dLbls>
            <c:dLbl>
              <c:idx val="0"/>
              <c:layout>
                <c:manualLayout>
                  <c:x val="-0.39545267117321398"/>
                  <c:y val="0.109392984660161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14D2-4FF6-AEC0-A8ADD9C4FBAB}"/>
                </c:ext>
              </c:extLst>
            </c:dLbl>
            <c:dLbl>
              <c:idx val="1"/>
              <c:layout>
                <c:manualLayout>
                  <c:x val="0.28881363980038299"/>
                  <c:y val="1.87791691953356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D2-4FF6-AEC0-A8ADD9C4FBAB}"/>
                </c:ext>
              </c:extLst>
            </c:dLbl>
            <c:dLbl>
              <c:idx val="2"/>
              <c:layout>
                <c:manualLayout>
                  <c:x val="4.21483076438618E-2"/>
                  <c:y val="0.138141531721039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D2-4FF6-AEC0-A8ADD9C4FBAB}"/>
                </c:ext>
              </c:extLst>
            </c:dLbl>
            <c:dLbl>
              <c:idx val="3"/>
              <c:layout>
                <c:manualLayout>
                  <c:x val="-0.138052320452176"/>
                  <c:y val="-2.7945797747118699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D2-4FF6-AEC0-A8ADD9C4FBAB}"/>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'17 Disbudporapar'!$B$116:$B$119</c:f>
              <c:strCache>
                <c:ptCount val="4"/>
                <c:pt idx="0">
                  <c:v>Sangat Baik</c:v>
                </c:pt>
                <c:pt idx="1">
                  <c:v>Baik</c:v>
                </c:pt>
                <c:pt idx="2">
                  <c:v>Cukup</c:v>
                </c:pt>
                <c:pt idx="3">
                  <c:v>Kurang</c:v>
                </c:pt>
              </c:strCache>
            </c:strRef>
          </c:cat>
          <c:val>
            <c:numRef>
              <c:f>'17 Disbudporapar'!$C$116:$C$119</c:f>
              <c:numCache>
                <c:formatCode>General</c:formatCode>
                <c:ptCount val="4"/>
                <c:pt idx="0">
                  <c:v>43</c:v>
                </c:pt>
                <c:pt idx="1">
                  <c:v>13</c:v>
                </c:pt>
                <c:pt idx="2">
                  <c:v>6</c:v>
                </c:pt>
                <c:pt idx="3">
                  <c:v>35</c:v>
                </c:pt>
              </c:numCache>
            </c:numRef>
          </c:val>
          <c:extLst>
            <c:ext xmlns:c16="http://schemas.microsoft.com/office/drawing/2014/chart" uri="{C3380CC4-5D6E-409C-BE32-E72D297353CC}">
              <c16:uniqueId val="{00000008-14D2-4FF6-AEC0-A8ADD9C4FBA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'17 Disbudporapar'!$D$115</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E01-409D-AB39-0756DBBA126D}"/>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E01-409D-AB39-0756DBBA126D}"/>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E01-409D-AB39-0756DBBA126D}"/>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E01-409D-AB39-0756DBBA126D}"/>
              </c:ext>
            </c:extLst>
          </c:dPt>
          <c:dLbls>
            <c:dLbl>
              <c:idx val="0"/>
              <c:layout>
                <c:manualLayout>
                  <c:x val="-0.40240220581236802"/>
                  <c:y val="7.536474771475089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01-409D-AB39-0756DBBA126D}"/>
                </c:ext>
              </c:extLst>
            </c:dLbl>
            <c:dLbl>
              <c:idx val="1"/>
              <c:layout>
                <c:manualLayout>
                  <c:x val="1.05327423825347E-2"/>
                  <c:y val="-0.199874848619016"/>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01-409D-AB39-0756DBBA126D}"/>
                </c:ext>
              </c:extLst>
            </c:dLbl>
            <c:dLbl>
              <c:idx val="2"/>
              <c:layout>
                <c:manualLayout>
                  <c:x val="1.6886292269009999E-2"/>
                  <c:y val="-3.37708164129953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01-409D-AB39-0756DBBA126D}"/>
                </c:ext>
              </c:extLst>
            </c:dLbl>
            <c:dLbl>
              <c:idx val="3"/>
              <c:layout>
                <c:manualLayout>
                  <c:x val="-0.121167628967649"/>
                  <c:y val="-1.82854018803449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01-409D-AB39-0756DBBA126D}"/>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'17 Disbudporapar'!$B$116:$B$119</c:f>
              <c:strCache>
                <c:ptCount val="4"/>
                <c:pt idx="0">
                  <c:v>Sangat Baik</c:v>
                </c:pt>
                <c:pt idx="1">
                  <c:v>Baik</c:v>
                </c:pt>
                <c:pt idx="2">
                  <c:v>Cukup</c:v>
                </c:pt>
                <c:pt idx="3">
                  <c:v>Kurang</c:v>
                </c:pt>
              </c:strCache>
            </c:strRef>
          </c:cat>
          <c:val>
            <c:numRef>
              <c:f>'17 Disbudporapar'!$D$116:$D$119</c:f>
              <c:numCache>
                <c:formatCode>General</c:formatCode>
                <c:ptCount val="4"/>
                <c:pt idx="0">
                  <c:v>79</c:v>
                </c:pt>
                <c:pt idx="1">
                  <c:v>1</c:v>
                </c:pt>
                <c:pt idx="2">
                  <c:v>1</c:v>
                </c:pt>
                <c:pt idx="3">
                  <c:v>16</c:v>
                </c:pt>
              </c:numCache>
            </c:numRef>
          </c:val>
          <c:extLst>
            <c:ext xmlns:c16="http://schemas.microsoft.com/office/drawing/2014/chart" uri="{C3380CC4-5D6E-409C-BE32-E72D297353CC}">
              <c16:uniqueId val="{00000008-7E01-409D-AB39-0756DBBA126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'18 DPA'!$B$74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'18 DPA'!$C$73:$D$73</c:f>
              <c:strCache>
                <c:ptCount val="2"/>
                <c:pt idx="0">
                  <c:v>Realisasi Keuangan </c:v>
                </c:pt>
                <c:pt idx="1">
                  <c:v>Realisasi Fisik</c:v>
                </c:pt>
              </c:strCache>
            </c:strRef>
          </c:cat>
          <c:val>
            <c:numRef>
              <c:f>'18 DPA'!$C$74:$D$74</c:f>
              <c:numCache>
                <c:formatCode>#,##0.00</c:formatCode>
                <c:ptCount val="2"/>
                <c:pt idx="0">
                  <c:v>68.586419961787655</c:v>
                </c:pt>
                <c:pt idx="1">
                  <c:v>88.764972968385337</c:v>
                </c:pt>
              </c:numCache>
            </c:numRef>
          </c:val>
          <c:extLst>
            <c:ext xmlns:c16="http://schemas.microsoft.com/office/drawing/2014/chart" uri="{C3380CC4-5D6E-409C-BE32-E72D297353CC}">
              <c16:uniqueId val="{00000000-CD18-4361-B024-AA1FB8241A9B}"/>
            </c:ext>
          </c:extLst>
        </c:ser>
        <c:ser>
          <c:idx val="1"/>
          <c:order val="1"/>
          <c:tx>
            <c:strRef>
              <c:f>'18 DPA'!$B$75</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'18 DPA'!$C$73:$D$73</c:f>
              <c:strCache>
                <c:ptCount val="2"/>
                <c:pt idx="0">
                  <c:v>Realisasi Keuangan </c:v>
                </c:pt>
                <c:pt idx="1">
                  <c:v>Realisasi Fisik</c:v>
                </c:pt>
              </c:strCache>
            </c:strRef>
          </c:cat>
          <c:val>
            <c:numRef>
              <c:f>'18 DPA'!$C$75:$D$75</c:f>
              <c:numCache>
                <c:formatCode>#,##0.00</c:formatCode>
                <c:ptCount val="2"/>
                <c:pt idx="0">
                  <c:v>60.640035408431231</c:v>
                </c:pt>
                <c:pt idx="1">
                  <c:v>87.515685556863019</c:v>
                </c:pt>
              </c:numCache>
            </c:numRef>
          </c:val>
          <c:extLst>
            <c:ext xmlns:c16="http://schemas.microsoft.com/office/drawing/2014/chart" uri="{C3380CC4-5D6E-409C-BE32-E72D297353CC}">
              <c16:uniqueId val="{00000001-CD18-4361-B024-AA1FB8241A9B}"/>
            </c:ext>
          </c:extLst>
        </c:ser>
        <c:dLbls>
          <c:showLegendKey val="0"/>
          <c:showVal val="1"/>
          <c:showCatName val="0"/>
          <c:showSerName val="0"/>
          <c:showPercent val="0"/>
          <c:showBubbleSize val="0"/>
        </c:dLbls>
        <c:gapWidth val="326"/>
        <c:overlap val="-58"/>
        <c:axId val="205521408"/>
        <c:axId val="211486400"/>
      </c:barChart>
      <c:catAx>
        <c:axId val="20552140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1486400"/>
        <c:crosses val="autoZero"/>
        <c:auto val="1"/>
        <c:lblAlgn val="ctr"/>
        <c:lblOffset val="100"/>
        <c:noMultiLvlLbl val="0"/>
      </c:catAx>
      <c:valAx>
        <c:axId val="211486400"/>
        <c:scaling>
          <c:orientation val="minMax"/>
        </c:scaling>
        <c:delete val="1"/>
        <c:axPos val="b"/>
        <c:numFmt formatCode="#,##0.00" sourceLinked="1"/>
        <c:majorTickMark val="out"/>
        <c:minorTickMark val="none"/>
        <c:tickLblPos val="nextTo"/>
        <c:crossAx val="20552140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'18 DPA'!$B$79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'18 DPA'!$C$78:$D$78</c:f>
              <c:strCache>
                <c:ptCount val="2"/>
                <c:pt idx="0">
                  <c:v>Realisasi Keuangan </c:v>
                </c:pt>
                <c:pt idx="1">
                  <c:v>Realisasi Fisik</c:v>
                </c:pt>
              </c:strCache>
            </c:strRef>
          </c:cat>
          <c:val>
            <c:numRef>
              <c:f>'18 DPA'!$C$79:$D$79</c:f>
              <c:numCache>
                <c:formatCode>#,##0.00</c:formatCode>
                <c:ptCount val="2"/>
                <c:pt idx="0">
                  <c:v>68.586419961787655</c:v>
                </c:pt>
                <c:pt idx="1">
                  <c:v>88.764972968385337</c:v>
                </c:pt>
              </c:numCache>
            </c:numRef>
          </c:val>
          <c:extLst>
            <c:ext xmlns:c16="http://schemas.microsoft.com/office/drawing/2014/chart" uri="{C3380CC4-5D6E-409C-BE32-E72D297353CC}">
              <c16:uniqueId val="{00000000-5EF1-454C-8BED-3FF0CDC6F222}"/>
            </c:ext>
          </c:extLst>
        </c:ser>
        <c:ser>
          <c:idx val="1"/>
          <c:order val="1"/>
          <c:tx>
            <c:strRef>
              <c:f>'18 DPA'!$B$80</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'18 DPA'!$C$78:$D$78</c:f>
              <c:strCache>
                <c:ptCount val="2"/>
                <c:pt idx="0">
                  <c:v>Realisasi Keuangan </c:v>
                </c:pt>
                <c:pt idx="1">
                  <c:v>Realisasi Fisik</c:v>
                </c:pt>
              </c:strCache>
            </c:strRef>
          </c:cat>
          <c:val>
            <c:numRef>
              <c:f>'18 DPA'!$C$80:$D$80</c:f>
              <c:numCache>
                <c:formatCode>#,##0.00</c:formatCode>
                <c:ptCount val="2"/>
                <c:pt idx="0">
                  <c:v>60.640035408431231</c:v>
                </c:pt>
                <c:pt idx="1">
                  <c:v>68.391450930088041</c:v>
                </c:pt>
              </c:numCache>
            </c:numRef>
          </c:val>
          <c:extLst>
            <c:ext xmlns:c16="http://schemas.microsoft.com/office/drawing/2014/chart" uri="{C3380CC4-5D6E-409C-BE32-E72D297353CC}">
              <c16:uniqueId val="{00000001-5EF1-454C-8BED-3FF0CDC6F222}"/>
            </c:ext>
          </c:extLst>
        </c:ser>
        <c:dLbls>
          <c:showLegendKey val="0"/>
          <c:showVal val="1"/>
          <c:showCatName val="0"/>
          <c:showSerName val="0"/>
          <c:showPercent val="0"/>
          <c:showBubbleSize val="0"/>
        </c:dLbls>
        <c:gapWidth val="326"/>
        <c:overlap val="-58"/>
        <c:axId val="205521920"/>
        <c:axId val="211488704"/>
      </c:barChart>
      <c:catAx>
        <c:axId val="20552192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1488704"/>
        <c:crosses val="autoZero"/>
        <c:auto val="1"/>
        <c:lblAlgn val="ctr"/>
        <c:lblOffset val="100"/>
        <c:noMultiLvlLbl val="0"/>
      </c:catAx>
      <c:valAx>
        <c:axId val="211488704"/>
        <c:scaling>
          <c:orientation val="minMax"/>
        </c:scaling>
        <c:delete val="1"/>
        <c:axPos val="b"/>
        <c:numFmt formatCode="#,##0.00" sourceLinked="1"/>
        <c:majorTickMark val="out"/>
        <c:minorTickMark val="none"/>
        <c:tickLblPos val="nextTo"/>
        <c:crossAx val="20552192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'18 DPA'!$C$54</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F4F-40E8-9CB4-C928427BBF8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F4F-40E8-9CB4-C928427BBF8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F4F-40E8-9CB4-C928427BBF8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F4F-40E8-9CB4-C928427BBF88}"/>
              </c:ext>
            </c:extLst>
          </c:dPt>
          <c:dLbls>
            <c:dLbl>
              <c:idx val="0"/>
              <c:layout>
                <c:manualLayout>
                  <c:x val="0.29168636097316197"/>
                  <c:y val="5.87558291130221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3F4F-40E8-9CB4-C928427BBF88}"/>
                </c:ext>
              </c:extLst>
            </c:dLbl>
            <c:dLbl>
              <c:idx val="1"/>
              <c:layout>
                <c:manualLayout>
                  <c:x val="0.200571467840192"/>
                  <c:y val="0.21037464368159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4F-40E8-9CB4-C928427BBF88}"/>
                </c:ext>
              </c:extLst>
            </c:dLbl>
            <c:dLbl>
              <c:idx val="2"/>
              <c:layout>
                <c:manualLayout>
                  <c:x val="0.15143715862715099"/>
                  <c:y val="0.3646303511445169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4F-40E8-9CB4-C928427BBF88}"/>
                </c:ext>
              </c:extLst>
            </c:dLbl>
            <c:dLbl>
              <c:idx val="3"/>
              <c:layout>
                <c:manualLayout>
                  <c:x val="-0.19887845017457501"/>
                  <c:y val="-8.665156785705209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F4F-40E8-9CB4-C928427BBF88}"/>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'18 DPA'!$B$55:$B$58</c:f>
              <c:strCache>
                <c:ptCount val="4"/>
                <c:pt idx="0">
                  <c:v>Sangat Baik</c:v>
                </c:pt>
                <c:pt idx="1">
                  <c:v>Baik</c:v>
                </c:pt>
                <c:pt idx="2">
                  <c:v>Cukup</c:v>
                </c:pt>
                <c:pt idx="3">
                  <c:v>Kurang</c:v>
                </c:pt>
              </c:strCache>
            </c:strRef>
          </c:cat>
          <c:val>
            <c:numRef>
              <c:f>'18 DPA'!$C$55:$C$58</c:f>
              <c:numCache>
                <c:formatCode>General</c:formatCode>
                <c:ptCount val="4"/>
                <c:pt idx="0">
                  <c:v>15</c:v>
                </c:pt>
                <c:pt idx="1">
                  <c:v>8</c:v>
                </c:pt>
                <c:pt idx="2">
                  <c:v>4</c:v>
                </c:pt>
                <c:pt idx="3">
                  <c:v>9</c:v>
                </c:pt>
              </c:numCache>
            </c:numRef>
          </c:val>
          <c:extLst>
            <c:ext xmlns:c16="http://schemas.microsoft.com/office/drawing/2014/chart" uri="{C3380CC4-5D6E-409C-BE32-E72D297353CC}">
              <c16:uniqueId val="{00000008-3F4F-40E8-9CB4-C928427BBF8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'18 DPA'!$D$54</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660E-4F18-8D77-A6DF3412E138}"/>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60E-4F18-8D77-A6DF3412E138}"/>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60E-4F18-8D77-A6DF3412E138}"/>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660E-4F18-8D77-A6DF3412E138}"/>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0E-4F18-8D77-A6DF3412E138}"/>
                </c:ext>
              </c:extLst>
            </c:dLbl>
            <c:dLbl>
              <c:idx val="1"/>
              <c:layout>
                <c:manualLayout>
                  <c:x val="-6.10297452457701E-3"/>
                  <c:y val="8.3552126426106904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0E-4F18-8D77-A6DF3412E138}"/>
                </c:ext>
              </c:extLst>
            </c:dLbl>
            <c:dLbl>
              <c:idx val="2"/>
              <c:layout>
                <c:manualLayout>
                  <c:x val="0.24136517446582301"/>
                  <c:y val="-0.202899007671624"/>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0E-4F18-8D77-A6DF3412E138}"/>
                </c:ext>
              </c:extLst>
            </c:dLbl>
            <c:dLbl>
              <c:idx val="3"/>
              <c:layout>
                <c:manualLayout>
                  <c:x val="-9.6155607413413505E-4"/>
                  <c:y val="-0.41525660516518298"/>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0E-4F18-8D77-A6DF3412E138}"/>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'18 DPA'!$B$55:$B$58</c:f>
              <c:strCache>
                <c:ptCount val="4"/>
                <c:pt idx="0">
                  <c:v>Sangat Baik</c:v>
                </c:pt>
                <c:pt idx="1">
                  <c:v>Baik</c:v>
                </c:pt>
                <c:pt idx="2">
                  <c:v>Cukup</c:v>
                </c:pt>
                <c:pt idx="3">
                  <c:v>Kurang</c:v>
                </c:pt>
              </c:strCache>
            </c:strRef>
          </c:cat>
          <c:val>
            <c:numRef>
              <c:f>'18 DPA'!$D$55:$D$58</c:f>
              <c:numCache>
                <c:formatCode>General</c:formatCode>
                <c:ptCount val="4"/>
                <c:pt idx="0">
                  <c:v>23</c:v>
                </c:pt>
                <c:pt idx="1">
                  <c:v>8</c:v>
                </c:pt>
                <c:pt idx="2">
                  <c:v>4</c:v>
                </c:pt>
                <c:pt idx="3">
                  <c:v>1</c:v>
                </c:pt>
              </c:numCache>
            </c:numRef>
          </c:val>
          <c:extLst>
            <c:ext xmlns:c16="http://schemas.microsoft.com/office/drawing/2014/chart" uri="{C3380CC4-5D6E-409C-BE32-E72D297353CC}">
              <c16:uniqueId val="{00000008-660E-4F18-8D77-A6DF3412E13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'19 Disdagin'!$B$89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'19 Disdagin'!$C$88:$D$88</c:f>
              <c:strCache>
                <c:ptCount val="2"/>
                <c:pt idx="0">
                  <c:v>Realisasi Keuangan </c:v>
                </c:pt>
                <c:pt idx="1">
                  <c:v>Realisasi Fisik</c:v>
                </c:pt>
              </c:strCache>
            </c:strRef>
          </c:cat>
          <c:val>
            <c:numRef>
              <c:f>'19 Disdagin'!$C$89:$D$89</c:f>
              <c:numCache>
                <c:formatCode>#,##0.00</c:formatCode>
                <c:ptCount val="2"/>
                <c:pt idx="0">
                  <c:v>90.302731416982695</c:v>
                </c:pt>
                <c:pt idx="1">
                  <c:v>99.310748598203006</c:v>
                </c:pt>
              </c:numCache>
            </c:numRef>
          </c:val>
          <c:extLst>
            <c:ext xmlns:c16="http://schemas.microsoft.com/office/drawing/2014/chart" uri="{C3380CC4-5D6E-409C-BE32-E72D297353CC}">
              <c16:uniqueId val="{00000000-9FE5-47D2-B6E1-7D74CAEFDF41}"/>
            </c:ext>
          </c:extLst>
        </c:ser>
        <c:ser>
          <c:idx val="1"/>
          <c:order val="1"/>
          <c:tx>
            <c:strRef>
              <c:f>'19 Disdagin'!$B$90</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'19 Disdagin'!$C$88:$D$88</c:f>
              <c:strCache>
                <c:ptCount val="2"/>
                <c:pt idx="0">
                  <c:v>Realisasi Keuangan </c:v>
                </c:pt>
                <c:pt idx="1">
                  <c:v>Realisasi Fisik</c:v>
                </c:pt>
              </c:strCache>
            </c:strRef>
          </c:cat>
          <c:val>
            <c:numRef>
              <c:f>'19 Disdagin'!$C$90:$D$90</c:f>
              <c:numCache>
                <c:formatCode>#,##0.00</c:formatCode>
                <c:ptCount val="2"/>
                <c:pt idx="0">
                  <c:v>60.574183118057888</c:v>
                </c:pt>
                <c:pt idx="1">
                  <c:v>84.884370823184256</c:v>
                </c:pt>
              </c:numCache>
            </c:numRef>
          </c:val>
          <c:extLst>
            <c:ext xmlns:c16="http://schemas.microsoft.com/office/drawing/2014/chart" uri="{C3380CC4-5D6E-409C-BE32-E72D297353CC}">
              <c16:uniqueId val="{00000001-9FE5-47D2-B6E1-7D74CAEFDF41}"/>
            </c:ext>
          </c:extLst>
        </c:ser>
        <c:dLbls>
          <c:showLegendKey val="0"/>
          <c:showVal val="1"/>
          <c:showCatName val="0"/>
          <c:showSerName val="0"/>
          <c:showPercent val="0"/>
          <c:showBubbleSize val="0"/>
        </c:dLbls>
        <c:gapWidth val="326"/>
        <c:overlap val="-58"/>
        <c:axId val="211104256"/>
        <c:axId val="211231296"/>
      </c:barChart>
      <c:catAx>
        <c:axId val="21110425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1231296"/>
        <c:crosses val="autoZero"/>
        <c:auto val="1"/>
        <c:lblAlgn val="ctr"/>
        <c:lblOffset val="100"/>
        <c:noMultiLvlLbl val="0"/>
      </c:catAx>
      <c:valAx>
        <c:axId val="211231296"/>
        <c:scaling>
          <c:orientation val="minMax"/>
        </c:scaling>
        <c:delete val="1"/>
        <c:axPos val="b"/>
        <c:numFmt formatCode="#,##0.00" sourceLinked="1"/>
        <c:majorTickMark val="out"/>
        <c:minorTickMark val="none"/>
        <c:tickLblPos val="nextTo"/>
        <c:crossAx val="21110425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'19 Disdagin'!$B$94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'19 Disdagin'!$C$93:$D$93</c:f>
              <c:strCache>
                <c:ptCount val="2"/>
                <c:pt idx="0">
                  <c:v>Realisasi Keuangan </c:v>
                </c:pt>
                <c:pt idx="1">
                  <c:v>Realisasi Fisik</c:v>
                </c:pt>
              </c:strCache>
            </c:strRef>
          </c:cat>
          <c:val>
            <c:numRef>
              <c:f>'19 Disdagin'!$C$94:$D$94</c:f>
              <c:numCache>
                <c:formatCode>#,##0.00</c:formatCode>
                <c:ptCount val="2"/>
                <c:pt idx="0">
                  <c:v>90.302731416982695</c:v>
                </c:pt>
                <c:pt idx="1">
                  <c:v>99.310748598203006</c:v>
                </c:pt>
              </c:numCache>
            </c:numRef>
          </c:val>
          <c:extLst>
            <c:ext xmlns:c16="http://schemas.microsoft.com/office/drawing/2014/chart" uri="{C3380CC4-5D6E-409C-BE32-E72D297353CC}">
              <c16:uniqueId val="{00000000-0D76-4D24-8134-37EC2AA623AF}"/>
            </c:ext>
          </c:extLst>
        </c:ser>
        <c:ser>
          <c:idx val="1"/>
          <c:order val="1"/>
          <c:tx>
            <c:strRef>
              <c:f>'19 Disdagin'!$B$95</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'19 Disdagin'!$C$93:$D$93</c:f>
              <c:strCache>
                <c:ptCount val="2"/>
                <c:pt idx="0">
                  <c:v>Realisasi Keuangan </c:v>
                </c:pt>
                <c:pt idx="1">
                  <c:v>Realisasi Fisik</c:v>
                </c:pt>
              </c:strCache>
            </c:strRef>
          </c:cat>
          <c:val>
            <c:numRef>
              <c:f>'19 Disdagin'!$C$95:$D$95</c:f>
              <c:numCache>
                <c:formatCode>#,##0.00</c:formatCode>
                <c:ptCount val="2"/>
                <c:pt idx="0">
                  <c:v>60.574183118057888</c:v>
                </c:pt>
                <c:pt idx="1">
                  <c:v>69.212421095564537</c:v>
                </c:pt>
              </c:numCache>
            </c:numRef>
          </c:val>
          <c:extLst>
            <c:ext xmlns:c16="http://schemas.microsoft.com/office/drawing/2014/chart" uri="{C3380CC4-5D6E-409C-BE32-E72D297353CC}">
              <c16:uniqueId val="{00000001-0D76-4D24-8134-37EC2AA623AF}"/>
            </c:ext>
          </c:extLst>
        </c:ser>
        <c:dLbls>
          <c:showLegendKey val="0"/>
          <c:showVal val="1"/>
          <c:showCatName val="0"/>
          <c:showSerName val="0"/>
          <c:showPercent val="0"/>
          <c:showBubbleSize val="0"/>
        </c:dLbls>
        <c:gapWidth val="326"/>
        <c:overlap val="-58"/>
        <c:axId val="211106304"/>
        <c:axId val="211233600"/>
      </c:barChart>
      <c:catAx>
        <c:axId val="21110630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1233600"/>
        <c:crosses val="autoZero"/>
        <c:auto val="1"/>
        <c:lblAlgn val="ctr"/>
        <c:lblOffset val="100"/>
        <c:noMultiLvlLbl val="0"/>
      </c:catAx>
      <c:valAx>
        <c:axId val="211233600"/>
        <c:scaling>
          <c:orientation val="minMax"/>
        </c:scaling>
        <c:delete val="1"/>
        <c:axPos val="b"/>
        <c:numFmt formatCode="#,##0.00" sourceLinked="1"/>
        <c:majorTickMark val="out"/>
        <c:minorTickMark val="none"/>
        <c:tickLblPos val="nextTo"/>
        <c:crossAx val="21110630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'19 Disdagin'!$C$69</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450-4853-9029-13E72ECEA6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450-4853-9029-13E72ECEA6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450-4853-9029-13E72ECEA6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450-4853-9029-13E72ECEA6AD}"/>
              </c:ext>
            </c:extLst>
          </c:dPt>
          <c:dLbls>
            <c:dLbl>
              <c:idx val="0"/>
              <c:layout>
                <c:manualLayout>
                  <c:x val="0.28914183171107499"/>
                  <c:y val="-7.675111773472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A450-4853-9029-13E72ECEA6AD}"/>
                </c:ext>
              </c:extLst>
            </c:dLbl>
            <c:dLbl>
              <c:idx val="1"/>
              <c:layout>
                <c:manualLayout>
                  <c:x val="0.140866985941621"/>
                  <c:y val="5.48447429658273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50-4853-9029-13E72ECEA6AD}"/>
                </c:ext>
              </c:extLst>
            </c:dLbl>
            <c:dLbl>
              <c:idx val="2"/>
              <c:layout>
                <c:manualLayout>
                  <c:x val="0.12052800289077301"/>
                  <c:y val="0.183869112844604"/>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50-4853-9029-13E72ECEA6AD}"/>
                </c:ext>
              </c:extLst>
            </c:dLbl>
            <c:dLbl>
              <c:idx val="3"/>
              <c:layout>
                <c:manualLayout>
                  <c:x val="-0.203501709110638"/>
                  <c:y val="-9.8196245760538606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450-4853-9029-13E72ECEA6AD}"/>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'19 Disdagin'!$B$70:$B$73</c:f>
              <c:strCache>
                <c:ptCount val="4"/>
                <c:pt idx="0">
                  <c:v>Sangat Baik</c:v>
                </c:pt>
                <c:pt idx="1">
                  <c:v>Baik</c:v>
                </c:pt>
                <c:pt idx="2">
                  <c:v>Cukup</c:v>
                </c:pt>
                <c:pt idx="3">
                  <c:v>Kurang</c:v>
                </c:pt>
              </c:strCache>
            </c:strRef>
          </c:cat>
          <c:val>
            <c:numRef>
              <c:f>'19 Disdagin'!$C$70:$C$73</c:f>
              <c:numCache>
                <c:formatCode>General</c:formatCode>
                <c:ptCount val="4"/>
                <c:pt idx="0">
                  <c:v>28</c:v>
                </c:pt>
                <c:pt idx="1">
                  <c:v>11</c:v>
                </c:pt>
                <c:pt idx="2">
                  <c:v>7</c:v>
                </c:pt>
                <c:pt idx="3">
                  <c:v>5</c:v>
                </c:pt>
              </c:numCache>
            </c:numRef>
          </c:val>
          <c:extLst>
            <c:ext xmlns:c16="http://schemas.microsoft.com/office/drawing/2014/chart" uri="{C3380CC4-5D6E-409C-BE32-E72D297353CC}">
              <c16:uniqueId val="{00000008-A450-4853-9029-13E72ECEA6A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'19 Disdagin'!$D$69</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A0F-4A35-A169-EB327860354F}"/>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A0F-4A35-A169-EB327860354F}"/>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A0F-4A35-A169-EB327860354F}"/>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1A0F-4A35-A169-EB327860354F}"/>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0F-4A35-A169-EB327860354F}"/>
                </c:ext>
              </c:extLst>
            </c:dLbl>
            <c:dLbl>
              <c:idx val="1"/>
              <c:layout>
                <c:manualLayout>
                  <c:x val="5.7640013746713098E-2"/>
                  <c:y val="-0.10159150014480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0F-4A35-A169-EB327860354F}"/>
                </c:ext>
              </c:extLst>
            </c:dLbl>
            <c:dLbl>
              <c:idx val="2"/>
              <c:layout>
                <c:manualLayout>
                  <c:x val="0.117420422163281"/>
                  <c:y val="4.78787545151182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0F-4A35-A169-EB327860354F}"/>
                </c:ext>
              </c:extLst>
            </c:dLbl>
            <c:dLbl>
              <c:idx val="3"/>
              <c:layout>
                <c:manualLayout>
                  <c:x val="1.6886480641827101E-2"/>
                  <c:y val="3.91868418725190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A0F-4A35-A169-EB327860354F}"/>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'19 Disdagin'!$B$70:$B$73</c:f>
              <c:strCache>
                <c:ptCount val="4"/>
                <c:pt idx="0">
                  <c:v>Sangat Baik</c:v>
                </c:pt>
                <c:pt idx="1">
                  <c:v>Baik</c:v>
                </c:pt>
                <c:pt idx="2">
                  <c:v>Cukup</c:v>
                </c:pt>
                <c:pt idx="3">
                  <c:v>Kurang</c:v>
                </c:pt>
              </c:strCache>
            </c:strRef>
          </c:cat>
          <c:val>
            <c:numRef>
              <c:f>'19 Disdagin'!$D$70:$D$73</c:f>
              <c:numCache>
                <c:formatCode>General</c:formatCode>
                <c:ptCount val="4"/>
                <c:pt idx="0">
                  <c:v>47</c:v>
                </c:pt>
                <c:pt idx="1">
                  <c:v>0</c:v>
                </c:pt>
                <c:pt idx="2">
                  <c:v>2</c:v>
                </c:pt>
                <c:pt idx="3">
                  <c:v>2</c:v>
                </c:pt>
              </c:numCache>
            </c:numRef>
          </c:val>
          <c:extLst>
            <c:ext xmlns:c16="http://schemas.microsoft.com/office/drawing/2014/chart" uri="{C3380CC4-5D6E-409C-BE32-E72D297353CC}">
              <c16:uniqueId val="{00000008-1A0F-4A35-A169-EB327860354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'20 Bag Pem'!$B$50</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'20 Bag Pem'!$C$49:$D$49</c:f>
              <c:strCache>
                <c:ptCount val="2"/>
                <c:pt idx="0">
                  <c:v>Realisasi Keuangan </c:v>
                </c:pt>
                <c:pt idx="1">
                  <c:v>Realisasi Fisik</c:v>
                </c:pt>
              </c:strCache>
            </c:strRef>
          </c:cat>
          <c:val>
            <c:numRef>
              <c:f>'20 Bag Pem'!$C$50:$D$50</c:f>
              <c:numCache>
                <c:formatCode>#,##0.00</c:formatCode>
                <c:ptCount val="2"/>
                <c:pt idx="0">
                  <c:v>90.133425243103432</c:v>
                </c:pt>
                <c:pt idx="1">
                  <c:v>95.912311616857593</c:v>
                </c:pt>
              </c:numCache>
            </c:numRef>
          </c:val>
          <c:extLst>
            <c:ext xmlns:c16="http://schemas.microsoft.com/office/drawing/2014/chart" uri="{C3380CC4-5D6E-409C-BE32-E72D297353CC}">
              <c16:uniqueId val="{00000000-7054-4196-8EF3-06BA8D9EC0FE}"/>
            </c:ext>
          </c:extLst>
        </c:ser>
        <c:ser>
          <c:idx val="1"/>
          <c:order val="1"/>
          <c:tx>
            <c:strRef>
              <c:f>'20 Bag Pem'!$B$51</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'20 Bag Pem'!$C$49:$D$49</c:f>
              <c:strCache>
                <c:ptCount val="2"/>
                <c:pt idx="0">
                  <c:v>Realisasi Keuangan </c:v>
                </c:pt>
                <c:pt idx="1">
                  <c:v>Realisasi Fisik</c:v>
                </c:pt>
              </c:strCache>
            </c:strRef>
          </c:cat>
          <c:val>
            <c:numRef>
              <c:f>'20 Bag Pem'!$C$51:$D$51</c:f>
              <c:numCache>
                <c:formatCode>#,##0.00</c:formatCode>
                <c:ptCount val="2"/>
                <c:pt idx="0">
                  <c:v>74.866937719706783</c:v>
                </c:pt>
                <c:pt idx="1">
                  <c:v>97.432671913703956</c:v>
                </c:pt>
              </c:numCache>
            </c:numRef>
          </c:val>
          <c:extLst>
            <c:ext xmlns:c16="http://schemas.microsoft.com/office/drawing/2014/chart" uri="{C3380CC4-5D6E-409C-BE32-E72D297353CC}">
              <c16:uniqueId val="{00000001-7054-4196-8EF3-06BA8D9EC0FE}"/>
            </c:ext>
          </c:extLst>
        </c:ser>
        <c:dLbls>
          <c:showLegendKey val="0"/>
          <c:showVal val="1"/>
          <c:showCatName val="0"/>
          <c:showSerName val="0"/>
          <c:showPercent val="0"/>
          <c:showBubbleSize val="0"/>
        </c:dLbls>
        <c:gapWidth val="326"/>
        <c:overlap val="-58"/>
        <c:axId val="211649536"/>
        <c:axId val="211238208"/>
      </c:barChart>
      <c:catAx>
        <c:axId val="21164953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1238208"/>
        <c:crosses val="autoZero"/>
        <c:auto val="1"/>
        <c:lblAlgn val="ctr"/>
        <c:lblOffset val="100"/>
        <c:noMultiLvlLbl val="0"/>
      </c:catAx>
      <c:valAx>
        <c:axId val="211238208"/>
        <c:scaling>
          <c:orientation val="minMax"/>
        </c:scaling>
        <c:delete val="1"/>
        <c:axPos val="b"/>
        <c:numFmt formatCode="#,##0.00" sourceLinked="1"/>
        <c:majorTickMark val="out"/>
        <c:minorTickMark val="none"/>
        <c:tickLblPos val="nextTo"/>
        <c:crossAx val="21164953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'20 Bag Pem'!$B$55</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'20 Bag Pem'!$C$54:$D$54</c:f>
              <c:strCache>
                <c:ptCount val="2"/>
                <c:pt idx="0">
                  <c:v>Realisasi Keuangan </c:v>
                </c:pt>
                <c:pt idx="1">
                  <c:v>Realisasi Fisik</c:v>
                </c:pt>
              </c:strCache>
            </c:strRef>
          </c:cat>
          <c:val>
            <c:numRef>
              <c:f>'20 Bag Pem'!$C$55:$D$55</c:f>
              <c:numCache>
                <c:formatCode>#,##0.00</c:formatCode>
                <c:ptCount val="2"/>
                <c:pt idx="0">
                  <c:v>90.133425243103432</c:v>
                </c:pt>
                <c:pt idx="1">
                  <c:v>95.912311616857593</c:v>
                </c:pt>
              </c:numCache>
            </c:numRef>
          </c:val>
          <c:extLst>
            <c:ext xmlns:c16="http://schemas.microsoft.com/office/drawing/2014/chart" uri="{C3380CC4-5D6E-409C-BE32-E72D297353CC}">
              <c16:uniqueId val="{00000000-6A85-4B8C-B8A8-E3D45EF51549}"/>
            </c:ext>
          </c:extLst>
        </c:ser>
        <c:ser>
          <c:idx val="1"/>
          <c:order val="1"/>
          <c:tx>
            <c:strRef>
              <c:f>'20 Bag Pem'!$B$56</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'20 Bag Pem'!$C$54:$D$54</c:f>
              <c:strCache>
                <c:ptCount val="2"/>
                <c:pt idx="0">
                  <c:v>Realisasi Keuangan </c:v>
                </c:pt>
                <c:pt idx="1">
                  <c:v>Realisasi Fisik</c:v>
                </c:pt>
              </c:strCache>
            </c:strRef>
          </c:cat>
          <c:val>
            <c:numRef>
              <c:f>'20 Bag Pem'!$C$56:$D$56</c:f>
              <c:numCache>
                <c:formatCode>#,##0.00</c:formatCode>
                <c:ptCount val="2"/>
                <c:pt idx="0">
                  <c:v>74.866937719706783</c:v>
                </c:pt>
                <c:pt idx="1">
                  <c:v>79.422363480554253</c:v>
                </c:pt>
              </c:numCache>
            </c:numRef>
          </c:val>
          <c:extLst>
            <c:ext xmlns:c16="http://schemas.microsoft.com/office/drawing/2014/chart" uri="{C3380CC4-5D6E-409C-BE32-E72D297353CC}">
              <c16:uniqueId val="{00000001-6A85-4B8C-B8A8-E3D45EF51549}"/>
            </c:ext>
          </c:extLst>
        </c:ser>
        <c:dLbls>
          <c:showLegendKey val="0"/>
          <c:showVal val="1"/>
          <c:showCatName val="0"/>
          <c:showSerName val="0"/>
          <c:showPercent val="0"/>
          <c:showBubbleSize val="0"/>
        </c:dLbls>
        <c:gapWidth val="326"/>
        <c:overlap val="-58"/>
        <c:axId val="211651072"/>
        <c:axId val="212330176"/>
      </c:barChart>
      <c:catAx>
        <c:axId val="21165107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2330176"/>
        <c:crosses val="autoZero"/>
        <c:auto val="1"/>
        <c:lblAlgn val="ctr"/>
        <c:lblOffset val="100"/>
        <c:noMultiLvlLbl val="0"/>
      </c:catAx>
      <c:valAx>
        <c:axId val="212330176"/>
        <c:scaling>
          <c:orientation val="minMax"/>
        </c:scaling>
        <c:delete val="1"/>
        <c:axPos val="b"/>
        <c:numFmt formatCode="#,##0.00" sourceLinked="1"/>
        <c:majorTickMark val="out"/>
        <c:minorTickMark val="none"/>
        <c:tickLblPos val="nextTo"/>
        <c:crossAx val="21165107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'20 Bag Pem'!$C$31</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E06-4DC9-820A-060098E7953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E06-4DC9-820A-060098E7953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E06-4DC9-820A-060098E7953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E06-4DC9-820A-060098E7953D}"/>
              </c:ext>
            </c:extLst>
          </c:dPt>
          <c:dLbls>
            <c:dLbl>
              <c:idx val="0"/>
              <c:layout>
                <c:manualLayout>
                  <c:x val="-0.43289206659401003"/>
                  <c:y val="7.5438565289820306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AE06-4DC9-820A-060098E7953D}"/>
                </c:ext>
              </c:extLst>
            </c:dLbl>
            <c:dLbl>
              <c:idx val="1"/>
              <c:layout>
                <c:manualLayout>
                  <c:x val="0.37201884808095498"/>
                  <c:y val="0.11602860238145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06-4DC9-820A-060098E7953D}"/>
                </c:ext>
              </c:extLst>
            </c:dLbl>
            <c:dLbl>
              <c:idx val="2"/>
              <c:layout>
                <c:manualLayout>
                  <c:x val="0.36816484574814001"/>
                  <c:y val="0.30233326378982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E06-4DC9-820A-060098E7953D}"/>
                </c:ext>
              </c:extLst>
            </c:dLbl>
            <c:dLbl>
              <c:idx val="3"/>
              <c:layout>
                <c:manualLayout>
                  <c:x val="-0.28744536309850699"/>
                  <c:y val="-4.33369447453954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E06-4DC9-820A-060098E7953D}"/>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'20 Bag Pem'!$B$32:$B$35</c:f>
              <c:strCache>
                <c:ptCount val="4"/>
                <c:pt idx="0">
                  <c:v>Sangat Baik</c:v>
                </c:pt>
                <c:pt idx="1">
                  <c:v>Baik</c:v>
                </c:pt>
                <c:pt idx="2">
                  <c:v>Cukup</c:v>
                </c:pt>
                <c:pt idx="3">
                  <c:v>Kurang</c:v>
                </c:pt>
              </c:strCache>
            </c:strRef>
          </c:cat>
          <c:val>
            <c:numRef>
              <c:f>'20 Bag Pem'!$C$32:$C$35</c:f>
              <c:numCache>
                <c:formatCode>General</c:formatCode>
                <c:ptCount val="4"/>
                <c:pt idx="0">
                  <c:v>6</c:v>
                </c:pt>
                <c:pt idx="1">
                  <c:v>1</c:v>
                </c:pt>
                <c:pt idx="2">
                  <c:v>1</c:v>
                </c:pt>
                <c:pt idx="3">
                  <c:v>5</c:v>
                </c:pt>
              </c:numCache>
            </c:numRef>
          </c:val>
          <c:extLst>
            <c:ext xmlns:c16="http://schemas.microsoft.com/office/drawing/2014/chart" uri="{C3380CC4-5D6E-409C-BE32-E72D297353CC}">
              <c16:uniqueId val="{00000008-AE06-4DC9-820A-060098E7953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'20 Bag Pem'!$D$31</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62D-407B-8650-658A7D9C29AA}"/>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62D-407B-8650-658A7D9C29AA}"/>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62D-407B-8650-658A7D9C29AA}"/>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62D-407B-8650-658A7D9C29AA}"/>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2D-407B-8650-658A7D9C29AA}"/>
                </c:ext>
              </c:extLst>
            </c:dLbl>
            <c:dLbl>
              <c:idx val="1"/>
              <c:layout>
                <c:manualLayout>
                  <c:x val="8.7599111826299203E-2"/>
                  <c:y val="-0.104957747900643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2D-407B-8650-658A7D9C29AA}"/>
                </c:ext>
              </c:extLst>
            </c:dLbl>
            <c:dLbl>
              <c:idx val="2"/>
              <c:layout>
                <c:manualLayout>
                  <c:x val="0.103156166869614"/>
                  <c:y val="-1.67711643880259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2D-407B-8650-658A7D9C29AA}"/>
                </c:ext>
              </c:extLst>
            </c:dLbl>
            <c:dLbl>
              <c:idx val="3"/>
              <c:layout>
                <c:manualLayout>
                  <c:x val="-1.9897945042831499E-2"/>
                  <c:y val="-0.381482768275941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2D-407B-8650-658A7D9C29AA}"/>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'20 Bag Pem'!$B$32:$B$35</c:f>
              <c:strCache>
                <c:ptCount val="4"/>
                <c:pt idx="0">
                  <c:v>Sangat Baik</c:v>
                </c:pt>
                <c:pt idx="1">
                  <c:v>Baik</c:v>
                </c:pt>
                <c:pt idx="2">
                  <c:v>Cukup</c:v>
                </c:pt>
                <c:pt idx="3">
                  <c:v>Kurang</c:v>
                </c:pt>
              </c:strCache>
            </c:strRef>
          </c:cat>
          <c:val>
            <c:numRef>
              <c:f>'20 Bag Pem'!$D$32:$D$35</c:f>
              <c:numCache>
                <c:formatCode>General</c:formatCode>
                <c:ptCount val="4"/>
                <c:pt idx="0">
                  <c:v>9</c:v>
                </c:pt>
                <c:pt idx="1">
                  <c:v>0</c:v>
                </c:pt>
                <c:pt idx="2">
                  <c:v>2</c:v>
                </c:pt>
                <c:pt idx="3">
                  <c:v>2</c:v>
                </c:pt>
              </c:numCache>
            </c:numRef>
          </c:val>
          <c:extLst>
            <c:ext xmlns:c16="http://schemas.microsoft.com/office/drawing/2014/chart" uri="{C3380CC4-5D6E-409C-BE32-E72D297353CC}">
              <c16:uniqueId val="{00000008-362D-407B-8650-658A7D9C29AA}"/>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'21 Bag Kum'!$B$49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'21 Bag Kum'!$C$48:$D$48</c:f>
              <c:strCache>
                <c:ptCount val="2"/>
                <c:pt idx="0">
                  <c:v>Realisasi Keuangan </c:v>
                </c:pt>
                <c:pt idx="1">
                  <c:v>Realisasi Fisik</c:v>
                </c:pt>
              </c:strCache>
            </c:strRef>
          </c:cat>
          <c:val>
            <c:numRef>
              <c:f>'21 Bag Kum'!$C$49:$D$49</c:f>
              <c:numCache>
                <c:formatCode>#,##0.00</c:formatCode>
                <c:ptCount val="2"/>
                <c:pt idx="0">
                  <c:v>93.51530672802906</c:v>
                </c:pt>
                <c:pt idx="1">
                  <c:v>93.51530672802906</c:v>
                </c:pt>
              </c:numCache>
            </c:numRef>
          </c:val>
          <c:extLst>
            <c:ext xmlns:c16="http://schemas.microsoft.com/office/drawing/2014/chart" uri="{C3380CC4-5D6E-409C-BE32-E72D297353CC}">
              <c16:uniqueId val="{00000000-FD13-4559-9775-9E76873D94D9}"/>
            </c:ext>
          </c:extLst>
        </c:ser>
        <c:ser>
          <c:idx val="1"/>
          <c:order val="1"/>
          <c:tx>
            <c:strRef>
              <c:f>'21 Bag Kum'!$B$50</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Bag Kum'!$C$48:$D$48</c:f>
              <c:strCache>
                <c:ptCount val="2"/>
                <c:pt idx="0">
                  <c:v>Realisasi Keuangan </c:v>
                </c:pt>
                <c:pt idx="1">
                  <c:v>Realisasi Fisik</c:v>
                </c:pt>
              </c:strCache>
            </c:strRef>
          </c:cat>
          <c:val>
            <c:numRef>
              <c:f>'21 Bag Kum'!$C$50:$D$50</c:f>
              <c:numCache>
                <c:formatCode>#,##0.00</c:formatCode>
                <c:ptCount val="2"/>
                <c:pt idx="0">
                  <c:v>50.443288279201134</c:v>
                </c:pt>
                <c:pt idx="1">
                  <c:v>84.530830325988703</c:v>
                </c:pt>
              </c:numCache>
            </c:numRef>
          </c:val>
          <c:extLst>
            <c:ext xmlns:c16="http://schemas.microsoft.com/office/drawing/2014/chart" uri="{C3380CC4-5D6E-409C-BE32-E72D297353CC}">
              <c16:uniqueId val="{00000001-FD13-4559-9775-9E76873D94D9}"/>
            </c:ext>
          </c:extLst>
        </c:ser>
        <c:dLbls>
          <c:showLegendKey val="0"/>
          <c:showVal val="1"/>
          <c:showCatName val="0"/>
          <c:showSerName val="0"/>
          <c:showPercent val="0"/>
          <c:showBubbleSize val="0"/>
        </c:dLbls>
        <c:gapWidth val="326"/>
        <c:overlap val="-58"/>
        <c:axId val="212571136"/>
        <c:axId val="212334784"/>
      </c:barChart>
      <c:catAx>
        <c:axId val="21257113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2334784"/>
        <c:crosses val="autoZero"/>
        <c:auto val="1"/>
        <c:lblAlgn val="ctr"/>
        <c:lblOffset val="100"/>
        <c:noMultiLvlLbl val="0"/>
      </c:catAx>
      <c:valAx>
        <c:axId val="212334784"/>
        <c:scaling>
          <c:orientation val="minMax"/>
        </c:scaling>
        <c:delete val="1"/>
        <c:axPos val="b"/>
        <c:numFmt formatCode="#,##0.00" sourceLinked="1"/>
        <c:majorTickMark val="out"/>
        <c:minorTickMark val="none"/>
        <c:tickLblPos val="nextTo"/>
        <c:crossAx val="21257113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'21 Bag Kum'!$B$54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'21 Bag Kum'!$C$53:$D$53</c:f>
              <c:strCache>
                <c:ptCount val="2"/>
                <c:pt idx="0">
                  <c:v>Realisasi Keuangan </c:v>
                </c:pt>
                <c:pt idx="1">
                  <c:v>Realisasi Fisik</c:v>
                </c:pt>
              </c:strCache>
            </c:strRef>
          </c:cat>
          <c:val>
            <c:numRef>
              <c:f>'21 Bag Kum'!$C$54:$D$54</c:f>
              <c:numCache>
                <c:formatCode>#,##0.00</c:formatCode>
                <c:ptCount val="2"/>
                <c:pt idx="0">
                  <c:v>93.51530672802906</c:v>
                </c:pt>
                <c:pt idx="1">
                  <c:v>93.51530672802906</c:v>
                </c:pt>
              </c:numCache>
            </c:numRef>
          </c:val>
          <c:extLst>
            <c:ext xmlns:c16="http://schemas.microsoft.com/office/drawing/2014/chart" uri="{C3380CC4-5D6E-409C-BE32-E72D297353CC}">
              <c16:uniqueId val="{00000000-BF2E-4FEA-B463-535F1A5BF404}"/>
            </c:ext>
          </c:extLst>
        </c:ser>
        <c:ser>
          <c:idx val="1"/>
          <c:order val="1"/>
          <c:tx>
            <c:strRef>
              <c:f>'21 Bag Kum'!$B$55</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Bag Kum'!$C$53:$D$53</c:f>
              <c:strCache>
                <c:ptCount val="2"/>
                <c:pt idx="0">
                  <c:v>Realisasi Keuangan </c:v>
                </c:pt>
                <c:pt idx="1">
                  <c:v>Realisasi Fisik</c:v>
                </c:pt>
              </c:strCache>
            </c:strRef>
          </c:cat>
          <c:val>
            <c:numRef>
              <c:f>'21 Bag Kum'!$C$55:$D$55</c:f>
              <c:numCache>
                <c:formatCode>#,##0.00</c:formatCode>
                <c:ptCount val="2"/>
                <c:pt idx="0">
                  <c:v>50.443288279201134</c:v>
                </c:pt>
                <c:pt idx="1">
                  <c:v>57.296419205164412</c:v>
                </c:pt>
              </c:numCache>
            </c:numRef>
          </c:val>
          <c:extLst>
            <c:ext xmlns:c16="http://schemas.microsoft.com/office/drawing/2014/chart" uri="{C3380CC4-5D6E-409C-BE32-E72D297353CC}">
              <c16:uniqueId val="{00000001-BF2E-4FEA-B463-535F1A5BF404}"/>
            </c:ext>
          </c:extLst>
        </c:ser>
        <c:dLbls>
          <c:showLegendKey val="0"/>
          <c:showVal val="1"/>
          <c:showCatName val="0"/>
          <c:showSerName val="0"/>
          <c:showPercent val="0"/>
          <c:showBubbleSize val="0"/>
        </c:dLbls>
        <c:gapWidth val="326"/>
        <c:overlap val="-58"/>
        <c:axId val="212572672"/>
        <c:axId val="220660288"/>
      </c:barChart>
      <c:catAx>
        <c:axId val="21257267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0660288"/>
        <c:crosses val="autoZero"/>
        <c:auto val="1"/>
        <c:lblAlgn val="ctr"/>
        <c:lblOffset val="100"/>
        <c:noMultiLvlLbl val="0"/>
      </c:catAx>
      <c:valAx>
        <c:axId val="220660288"/>
        <c:scaling>
          <c:orientation val="minMax"/>
        </c:scaling>
        <c:delete val="1"/>
        <c:axPos val="b"/>
        <c:numFmt formatCode="#,##0.00" sourceLinked="1"/>
        <c:majorTickMark val="out"/>
        <c:minorTickMark val="none"/>
        <c:tickLblPos val="nextTo"/>
        <c:crossAx val="21257267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'21 Bag Kum'!$C$30</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B0B-48ED-9203-919FD24838F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B0B-48ED-9203-919FD24838F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B0B-48ED-9203-919FD24838F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B0B-48ED-9203-919FD24838FB}"/>
              </c:ext>
            </c:extLst>
          </c:dPt>
          <c:dLbls>
            <c:dLbl>
              <c:idx val="0"/>
              <c:layout>
                <c:manualLayout>
                  <c:x val="0.28914183171107499"/>
                  <c:y val="-7.675111773472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4B0B-48ED-9203-919FD24838FB}"/>
                </c:ext>
              </c:extLst>
            </c:dLbl>
            <c:dLbl>
              <c:idx val="1"/>
              <c:layout>
                <c:manualLayout>
                  <c:x val="0.181544952043315"/>
                  <c:y val="7.12381855887782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0B-48ED-9203-919FD24838FB}"/>
                </c:ext>
              </c:extLst>
            </c:dLbl>
            <c:dLbl>
              <c:idx val="2"/>
              <c:layout>
                <c:manualLayout>
                  <c:x val="0.12052800289077301"/>
                  <c:y val="0.183869112844604"/>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0B-48ED-9203-919FD24838FB}"/>
                </c:ext>
              </c:extLst>
            </c:dLbl>
            <c:dLbl>
              <c:idx val="3"/>
              <c:layout>
                <c:manualLayout>
                  <c:x val="-0.183162726059791"/>
                  <c:y val="-5.88519834654566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0B-48ED-9203-919FD24838FB}"/>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 Bag Kum'!$B$31:$B$34</c:f>
              <c:strCache>
                <c:ptCount val="4"/>
                <c:pt idx="0">
                  <c:v>Sangat Baik</c:v>
                </c:pt>
                <c:pt idx="1">
                  <c:v>Baik</c:v>
                </c:pt>
                <c:pt idx="2">
                  <c:v>Cukup</c:v>
                </c:pt>
                <c:pt idx="3">
                  <c:v>Kurang</c:v>
                </c:pt>
              </c:strCache>
            </c:strRef>
          </c:cat>
          <c:val>
            <c:numRef>
              <c:f>'21 Bag Kum'!$C$31:$C$34</c:f>
              <c:numCache>
                <c:formatCode>General</c:formatCode>
                <c:ptCount val="4"/>
                <c:pt idx="0">
                  <c:v>7</c:v>
                </c:pt>
                <c:pt idx="1">
                  <c:v>3</c:v>
                </c:pt>
                <c:pt idx="2">
                  <c:v>1</c:v>
                </c:pt>
                <c:pt idx="3">
                  <c:v>1</c:v>
                </c:pt>
              </c:numCache>
            </c:numRef>
          </c:val>
          <c:extLst>
            <c:ext xmlns:c16="http://schemas.microsoft.com/office/drawing/2014/chart" uri="{C3380CC4-5D6E-409C-BE32-E72D297353CC}">
              <c16:uniqueId val="{00000008-4B0B-48ED-9203-919FD24838F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'21 Bag Kum'!$D$30</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894-4DD2-B708-47045961060C}"/>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894-4DD2-B708-47045961060C}"/>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894-4DD2-B708-47045961060C}"/>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894-4DD2-B708-47045961060C}"/>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94-4DD2-B708-47045961060C}"/>
                </c:ext>
              </c:extLst>
            </c:dLbl>
            <c:dLbl>
              <c:idx val="1"/>
              <c:layout>
                <c:manualLayout>
                  <c:x val="7.7836339551486194E-2"/>
                  <c:y val="2.29596668210799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94-4DD2-B708-47045961060C}"/>
                </c:ext>
              </c:extLst>
            </c:dLbl>
            <c:dLbl>
              <c:idx val="2"/>
              <c:layout>
                <c:manualLayout>
                  <c:x val="3.8055132827665497E-2"/>
                  <c:y val="4.4737730216309899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94-4DD2-B708-47045961060C}"/>
                </c:ext>
              </c:extLst>
            </c:dLbl>
            <c:dLbl>
              <c:idx val="3"/>
              <c:layout>
                <c:manualLayout>
                  <c:x val="-6.6993054077243694E-2"/>
                  <c:y val="-1.13068744650035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94-4DD2-B708-47045961060C}"/>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'21 Bag Kum'!$B$31:$B$34</c:f>
              <c:strCache>
                <c:ptCount val="4"/>
                <c:pt idx="0">
                  <c:v>Sangat Baik</c:v>
                </c:pt>
                <c:pt idx="1">
                  <c:v>Baik</c:v>
                </c:pt>
                <c:pt idx="2">
                  <c:v>Cukup</c:v>
                </c:pt>
                <c:pt idx="3">
                  <c:v>Kurang</c:v>
                </c:pt>
              </c:strCache>
            </c:strRef>
          </c:cat>
          <c:val>
            <c:numRef>
              <c:f>'21 Bag Kum'!$D$31:$D$34</c:f>
              <c:numCache>
                <c:formatCode>General</c:formatCode>
                <c:ptCount val="4"/>
                <c:pt idx="0">
                  <c:v>7</c:v>
                </c:pt>
                <c:pt idx="1">
                  <c:v>3</c:v>
                </c:pt>
                <c:pt idx="2">
                  <c:v>1</c:v>
                </c:pt>
                <c:pt idx="3">
                  <c:v>1</c:v>
                </c:pt>
              </c:numCache>
            </c:numRef>
          </c:val>
          <c:extLst>
            <c:ext xmlns:c16="http://schemas.microsoft.com/office/drawing/2014/chart" uri="{C3380CC4-5D6E-409C-BE32-E72D297353CC}">
              <c16:uniqueId val="{00000008-D894-4DD2-B708-47045961060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'22 Bag Org'!$B$55</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'22 Bag Org'!$C$54:$D$54</c:f>
              <c:strCache>
                <c:ptCount val="2"/>
                <c:pt idx="0">
                  <c:v>Realisasi Keuangan </c:v>
                </c:pt>
                <c:pt idx="1">
                  <c:v>Realisasi Fisik</c:v>
                </c:pt>
              </c:strCache>
            </c:strRef>
          </c:cat>
          <c:val>
            <c:numRef>
              <c:f>'22 Bag Org'!$C$55:$D$55</c:f>
              <c:numCache>
                <c:formatCode>#,##0.00</c:formatCode>
                <c:ptCount val="2"/>
                <c:pt idx="0">
                  <c:v>79.980246646623144</c:v>
                </c:pt>
                <c:pt idx="1">
                  <c:v>100.00000000000001</c:v>
                </c:pt>
              </c:numCache>
            </c:numRef>
          </c:val>
          <c:extLst>
            <c:ext xmlns:c16="http://schemas.microsoft.com/office/drawing/2014/chart" uri="{C3380CC4-5D6E-409C-BE32-E72D297353CC}">
              <c16:uniqueId val="{00000000-CE43-439C-BEE5-3BB1EED6A50E}"/>
            </c:ext>
          </c:extLst>
        </c:ser>
        <c:ser>
          <c:idx val="1"/>
          <c:order val="1"/>
          <c:tx>
            <c:strRef>
              <c:f>'22 Bag Org'!$B$56</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'22 Bag Org'!$C$54:$D$54</c:f>
              <c:strCache>
                <c:ptCount val="2"/>
                <c:pt idx="0">
                  <c:v>Realisasi Keuangan </c:v>
                </c:pt>
                <c:pt idx="1">
                  <c:v>Realisasi Fisik</c:v>
                </c:pt>
              </c:strCache>
            </c:strRef>
          </c:cat>
          <c:val>
            <c:numRef>
              <c:f>'22 Bag Org'!$C$56:$D$56</c:f>
              <c:numCache>
                <c:formatCode>#,##0.00</c:formatCode>
                <c:ptCount val="2"/>
                <c:pt idx="0">
                  <c:v>71.713828118040382</c:v>
                </c:pt>
                <c:pt idx="1">
                  <c:v>81.326302297504739</c:v>
                </c:pt>
              </c:numCache>
            </c:numRef>
          </c:val>
          <c:extLst>
            <c:ext xmlns:c16="http://schemas.microsoft.com/office/drawing/2014/chart" uri="{C3380CC4-5D6E-409C-BE32-E72D297353CC}">
              <c16:uniqueId val="{00000001-CE43-439C-BEE5-3BB1EED6A50E}"/>
            </c:ext>
          </c:extLst>
        </c:ser>
        <c:dLbls>
          <c:showLegendKey val="0"/>
          <c:showVal val="1"/>
          <c:showCatName val="0"/>
          <c:showSerName val="0"/>
          <c:showPercent val="0"/>
          <c:showBubbleSize val="0"/>
        </c:dLbls>
        <c:gapWidth val="326"/>
        <c:overlap val="-58"/>
        <c:axId val="41195008"/>
        <c:axId val="220664896"/>
      </c:barChart>
      <c:catAx>
        <c:axId val="4119500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0664896"/>
        <c:crosses val="autoZero"/>
        <c:auto val="1"/>
        <c:lblAlgn val="ctr"/>
        <c:lblOffset val="100"/>
        <c:noMultiLvlLbl val="0"/>
      </c:catAx>
      <c:valAx>
        <c:axId val="220664896"/>
        <c:scaling>
          <c:orientation val="minMax"/>
        </c:scaling>
        <c:delete val="1"/>
        <c:axPos val="b"/>
        <c:numFmt formatCode="#,##0.00" sourceLinked="1"/>
        <c:majorTickMark val="out"/>
        <c:minorTickMark val="none"/>
        <c:tickLblPos val="nextTo"/>
        <c:crossAx val="4119500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'22 Bag Org'!$B$60</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'22 Bag Org'!$C$59:$D$59</c:f>
              <c:strCache>
                <c:ptCount val="2"/>
                <c:pt idx="0">
                  <c:v>Realisasi Keuangan </c:v>
                </c:pt>
                <c:pt idx="1">
                  <c:v>Realisasi Fisik</c:v>
                </c:pt>
              </c:strCache>
            </c:strRef>
          </c:cat>
          <c:val>
            <c:numRef>
              <c:f>'22 Bag Org'!$C$60:$D$60</c:f>
              <c:numCache>
                <c:formatCode>#,##0.00</c:formatCode>
                <c:ptCount val="2"/>
                <c:pt idx="0">
                  <c:v>79.980246646623144</c:v>
                </c:pt>
                <c:pt idx="1">
                  <c:v>100.00000000000001</c:v>
                </c:pt>
              </c:numCache>
            </c:numRef>
          </c:val>
          <c:extLst>
            <c:ext xmlns:c16="http://schemas.microsoft.com/office/drawing/2014/chart" uri="{C3380CC4-5D6E-409C-BE32-E72D297353CC}">
              <c16:uniqueId val="{00000000-83BD-428B-B908-8843B23735AD}"/>
            </c:ext>
          </c:extLst>
        </c:ser>
        <c:ser>
          <c:idx val="1"/>
          <c:order val="1"/>
          <c:tx>
            <c:strRef>
              <c:f>'22 Bag Org'!$B$61</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'22 Bag Org'!$C$59:$D$59</c:f>
              <c:strCache>
                <c:ptCount val="2"/>
                <c:pt idx="0">
                  <c:v>Realisasi Keuangan </c:v>
                </c:pt>
                <c:pt idx="1">
                  <c:v>Realisasi Fisik</c:v>
                </c:pt>
              </c:strCache>
            </c:strRef>
          </c:cat>
          <c:val>
            <c:numRef>
              <c:f>'22 Bag Org'!$C$61:$D$61</c:f>
              <c:numCache>
                <c:formatCode>#,##0.00</c:formatCode>
                <c:ptCount val="2"/>
                <c:pt idx="0">
                  <c:v>71.713828118040382</c:v>
                </c:pt>
                <c:pt idx="1">
                  <c:v>83.753808790474295</c:v>
                </c:pt>
              </c:numCache>
            </c:numRef>
          </c:val>
          <c:extLst>
            <c:ext xmlns:c16="http://schemas.microsoft.com/office/drawing/2014/chart" uri="{C3380CC4-5D6E-409C-BE32-E72D297353CC}">
              <c16:uniqueId val="{00000001-83BD-428B-B908-8843B23735AD}"/>
            </c:ext>
          </c:extLst>
        </c:ser>
        <c:dLbls>
          <c:showLegendKey val="0"/>
          <c:showVal val="1"/>
          <c:showCatName val="0"/>
          <c:showSerName val="0"/>
          <c:showPercent val="0"/>
          <c:showBubbleSize val="0"/>
        </c:dLbls>
        <c:gapWidth val="326"/>
        <c:overlap val="-58"/>
        <c:axId val="41197056"/>
        <c:axId val="220667200"/>
      </c:barChart>
      <c:catAx>
        <c:axId val="4119705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0667200"/>
        <c:crosses val="autoZero"/>
        <c:auto val="1"/>
        <c:lblAlgn val="ctr"/>
        <c:lblOffset val="100"/>
        <c:noMultiLvlLbl val="0"/>
      </c:catAx>
      <c:valAx>
        <c:axId val="220667200"/>
        <c:scaling>
          <c:orientation val="minMax"/>
        </c:scaling>
        <c:delete val="1"/>
        <c:axPos val="b"/>
        <c:numFmt formatCode="#,##0.00" sourceLinked="1"/>
        <c:majorTickMark val="out"/>
        <c:minorTickMark val="none"/>
        <c:tickLblPos val="nextTo"/>
        <c:crossAx val="4119705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'22 Bag Org'!$C$34</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06F-4D90-9556-C88CE4E37C8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06F-4D90-9556-C88CE4E37C8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06F-4D90-9556-C88CE4E37C85}"/>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06F-4D90-9556-C88CE4E37C85}"/>
              </c:ext>
            </c:extLst>
          </c:dPt>
          <c:dLbls>
            <c:dLbl>
              <c:idx val="0"/>
              <c:layout>
                <c:manualLayout>
                  <c:x val="0.28914183171107499"/>
                  <c:y val="-7.675111773472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206F-4D90-9556-C88CE4E37C85}"/>
                </c:ext>
              </c:extLst>
            </c:dLbl>
            <c:dLbl>
              <c:idx val="1"/>
              <c:layout>
                <c:manualLayout>
                  <c:x val="4.1714443568739198E-2"/>
                  <c:y val="-2.37836222018668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6F-4D90-9556-C88CE4E37C85}"/>
                </c:ext>
              </c:extLst>
            </c:dLbl>
            <c:dLbl>
              <c:idx val="2"/>
              <c:layout>
                <c:manualLayout>
                  <c:x val="2.5944603892635199E-2"/>
                  <c:y val="3.69808820072635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6F-4D90-9556-C88CE4E37C85}"/>
                </c:ext>
              </c:extLst>
            </c:dLbl>
            <c:dLbl>
              <c:idx val="3"/>
              <c:layout>
                <c:manualLayout>
                  <c:x val="-9.6722048093688798E-2"/>
                  <c:y val="-1.2952492671996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6F-4D90-9556-C88CE4E37C85}"/>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'22 Bag Org'!$B$35:$B$38</c:f>
              <c:strCache>
                <c:ptCount val="4"/>
                <c:pt idx="0">
                  <c:v>Sangat Baik</c:v>
                </c:pt>
                <c:pt idx="1">
                  <c:v>Baik</c:v>
                </c:pt>
                <c:pt idx="2">
                  <c:v>Cukup</c:v>
                </c:pt>
                <c:pt idx="3">
                  <c:v>Kurang</c:v>
                </c:pt>
              </c:strCache>
            </c:strRef>
          </c:cat>
          <c:val>
            <c:numRef>
              <c:f>'22 Bag Org'!$C$35:$C$38</c:f>
              <c:numCache>
                <c:formatCode>General</c:formatCode>
                <c:ptCount val="4"/>
                <c:pt idx="0">
                  <c:v>5</c:v>
                </c:pt>
                <c:pt idx="1">
                  <c:v>3</c:v>
                </c:pt>
                <c:pt idx="2">
                  <c:v>4</c:v>
                </c:pt>
                <c:pt idx="3">
                  <c:v>4</c:v>
                </c:pt>
              </c:numCache>
            </c:numRef>
          </c:val>
          <c:extLst>
            <c:ext xmlns:c16="http://schemas.microsoft.com/office/drawing/2014/chart" uri="{C3380CC4-5D6E-409C-BE32-E72D297353CC}">
              <c16:uniqueId val="{00000008-206F-4D90-9556-C88CE4E37C8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'22 Bag Org'!$D$34</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F1A-4B5B-AC20-D7960C9182E4}"/>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F1A-4B5B-AC20-D7960C9182E4}"/>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F1A-4B5B-AC20-D7960C9182E4}"/>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CF1A-4B5B-AC20-D7960C9182E4}"/>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1A-4B5B-AC20-D7960C9182E4}"/>
                </c:ext>
              </c:extLst>
            </c:dLbl>
            <c:dLbl>
              <c:idx val="1"/>
              <c:layout>
                <c:manualLayout>
                  <c:x val="-8.7907663132627198E-2"/>
                  <c:y val="1.01189886712609E-16"/>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1A-4B5B-AC20-D7960C9182E4}"/>
                </c:ext>
              </c:extLst>
            </c:dLbl>
            <c:dLbl>
              <c:idx val="2"/>
              <c:layout>
                <c:manualLayout>
                  <c:x val="-0.17997752285937599"/>
                  <c:y val="-0.254232784896322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1A-4B5B-AC20-D7960C9182E4}"/>
                </c:ext>
              </c:extLst>
            </c:dLbl>
            <c:dLbl>
              <c:idx val="3"/>
              <c:layout>
                <c:manualLayout>
                  <c:x val="-2.11214944442162E-2"/>
                  <c:y val="4.2532706428217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1A-4B5B-AC20-D7960C9182E4}"/>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'22 Bag Org'!$B$35:$B$38</c:f>
              <c:strCache>
                <c:ptCount val="4"/>
                <c:pt idx="0">
                  <c:v>Sangat Baik</c:v>
                </c:pt>
                <c:pt idx="1">
                  <c:v>Baik</c:v>
                </c:pt>
                <c:pt idx="2">
                  <c:v>Cukup</c:v>
                </c:pt>
                <c:pt idx="3">
                  <c:v>Kurang</c:v>
                </c:pt>
              </c:strCache>
            </c:strRef>
          </c:cat>
          <c:val>
            <c:numRef>
              <c:f>'22 Bag Org'!$D$35:$D$38</c:f>
              <c:numCache>
                <c:formatCode>General</c:formatCode>
                <c:ptCount val="4"/>
                <c:pt idx="0">
                  <c:v>16</c:v>
                </c:pt>
                <c:pt idx="1">
                  <c:v>0</c:v>
                </c:pt>
                <c:pt idx="2">
                  <c:v>0</c:v>
                </c:pt>
                <c:pt idx="3">
                  <c:v>0</c:v>
                </c:pt>
              </c:numCache>
            </c:numRef>
          </c:val>
          <c:extLst>
            <c:ext xmlns:c16="http://schemas.microsoft.com/office/drawing/2014/chart" uri="{C3380CC4-5D6E-409C-BE32-E72D297353CC}">
              <c16:uniqueId val="{00000008-CF1A-4B5B-AC20-D7960C9182E4}"/>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'23 Bag Eko'!$B$47</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'23 Bag Eko'!$C$46:$D$46</c:f>
              <c:strCache>
                <c:ptCount val="2"/>
                <c:pt idx="0">
                  <c:v>Realisasi Keuangan </c:v>
                </c:pt>
                <c:pt idx="1">
                  <c:v>Realisasi Fisik</c:v>
                </c:pt>
              </c:strCache>
            </c:strRef>
          </c:cat>
          <c:val>
            <c:numRef>
              <c:f>'23 Bag Eko'!$C$47:$D$47</c:f>
              <c:numCache>
                <c:formatCode>#,##0.00</c:formatCode>
                <c:ptCount val="2"/>
                <c:pt idx="0">
                  <c:v>88.211796333688966</c:v>
                </c:pt>
                <c:pt idx="1">
                  <c:v>99.521838589708736</c:v>
                </c:pt>
              </c:numCache>
            </c:numRef>
          </c:val>
          <c:extLst>
            <c:ext xmlns:c16="http://schemas.microsoft.com/office/drawing/2014/chart" uri="{C3380CC4-5D6E-409C-BE32-E72D297353CC}">
              <c16:uniqueId val="{00000000-E08C-442C-88DF-DDE0F1BE29AD}"/>
            </c:ext>
          </c:extLst>
        </c:ser>
        <c:ser>
          <c:idx val="1"/>
          <c:order val="1"/>
          <c:tx>
            <c:strRef>
              <c:f>'23 Bag Eko'!$B$48</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'23 Bag Eko'!$C$46:$D$46</c:f>
              <c:strCache>
                <c:ptCount val="2"/>
                <c:pt idx="0">
                  <c:v>Realisasi Keuangan </c:v>
                </c:pt>
                <c:pt idx="1">
                  <c:v>Realisasi Fisik</c:v>
                </c:pt>
              </c:strCache>
            </c:strRef>
          </c:cat>
          <c:val>
            <c:numRef>
              <c:f>'23 Bag Eko'!$C$48:$D$48</c:f>
              <c:numCache>
                <c:formatCode>#,##0.00</c:formatCode>
                <c:ptCount val="2"/>
                <c:pt idx="0">
                  <c:v>55.602641132302573</c:v>
                </c:pt>
                <c:pt idx="1">
                  <c:v>72.493627325532572</c:v>
                </c:pt>
              </c:numCache>
            </c:numRef>
          </c:val>
          <c:extLst>
            <c:ext xmlns:c16="http://schemas.microsoft.com/office/drawing/2014/chart" uri="{C3380CC4-5D6E-409C-BE32-E72D297353CC}">
              <c16:uniqueId val="{00000001-E08C-442C-88DF-DDE0F1BE29AD}"/>
            </c:ext>
          </c:extLst>
        </c:ser>
        <c:dLbls>
          <c:showLegendKey val="0"/>
          <c:showVal val="1"/>
          <c:showCatName val="0"/>
          <c:showSerName val="0"/>
          <c:showPercent val="0"/>
          <c:showBubbleSize val="0"/>
        </c:dLbls>
        <c:gapWidth val="326"/>
        <c:overlap val="-58"/>
        <c:axId val="212823552"/>
        <c:axId val="212644352"/>
      </c:barChart>
      <c:catAx>
        <c:axId val="21282355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2644352"/>
        <c:crosses val="autoZero"/>
        <c:auto val="1"/>
        <c:lblAlgn val="ctr"/>
        <c:lblOffset val="100"/>
        <c:noMultiLvlLbl val="0"/>
      </c:catAx>
      <c:valAx>
        <c:axId val="212644352"/>
        <c:scaling>
          <c:orientation val="minMax"/>
        </c:scaling>
        <c:delete val="1"/>
        <c:axPos val="b"/>
        <c:numFmt formatCode="#,##0.00" sourceLinked="1"/>
        <c:majorTickMark val="out"/>
        <c:minorTickMark val="none"/>
        <c:tickLblPos val="nextTo"/>
        <c:crossAx val="21282355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'23 Bag Eko'!$B$52</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'23 Bag Eko'!$C$51:$D$51</c:f>
              <c:strCache>
                <c:ptCount val="2"/>
                <c:pt idx="0">
                  <c:v>Realisasi Keuangan </c:v>
                </c:pt>
                <c:pt idx="1">
                  <c:v>Realisasi Fisik</c:v>
                </c:pt>
              </c:strCache>
            </c:strRef>
          </c:cat>
          <c:val>
            <c:numRef>
              <c:f>'23 Bag Eko'!$C$52:$D$52</c:f>
              <c:numCache>
                <c:formatCode>#,##0.00</c:formatCode>
                <c:ptCount val="2"/>
                <c:pt idx="0">
                  <c:v>88.211796333688966</c:v>
                </c:pt>
                <c:pt idx="1">
                  <c:v>99.521838589708736</c:v>
                </c:pt>
              </c:numCache>
            </c:numRef>
          </c:val>
          <c:extLst>
            <c:ext xmlns:c16="http://schemas.microsoft.com/office/drawing/2014/chart" uri="{C3380CC4-5D6E-409C-BE32-E72D297353CC}">
              <c16:uniqueId val="{00000000-C649-430E-816C-E4BDA8CF2F72}"/>
            </c:ext>
          </c:extLst>
        </c:ser>
        <c:ser>
          <c:idx val="1"/>
          <c:order val="1"/>
          <c:tx>
            <c:strRef>
              <c:f>'23 Bag Eko'!$B$53</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'23 Bag Eko'!$C$51:$D$51</c:f>
              <c:strCache>
                <c:ptCount val="2"/>
                <c:pt idx="0">
                  <c:v>Realisasi Keuangan </c:v>
                </c:pt>
                <c:pt idx="1">
                  <c:v>Realisasi Fisik</c:v>
                </c:pt>
              </c:strCache>
            </c:strRef>
          </c:cat>
          <c:val>
            <c:numRef>
              <c:f>'23 Bag Eko'!$C$53:$D$53</c:f>
              <c:numCache>
                <c:formatCode>#,##0.00</c:formatCode>
                <c:ptCount val="2"/>
                <c:pt idx="0">
                  <c:v>55.602641132302573</c:v>
                </c:pt>
                <c:pt idx="1">
                  <c:v>75.537167475321411</c:v>
                </c:pt>
              </c:numCache>
            </c:numRef>
          </c:val>
          <c:extLst>
            <c:ext xmlns:c16="http://schemas.microsoft.com/office/drawing/2014/chart" uri="{C3380CC4-5D6E-409C-BE32-E72D297353CC}">
              <c16:uniqueId val="{00000001-C649-430E-816C-E4BDA8CF2F72}"/>
            </c:ext>
          </c:extLst>
        </c:ser>
        <c:dLbls>
          <c:showLegendKey val="0"/>
          <c:showVal val="1"/>
          <c:showCatName val="0"/>
          <c:showSerName val="0"/>
          <c:showPercent val="0"/>
          <c:showBubbleSize val="0"/>
        </c:dLbls>
        <c:gapWidth val="326"/>
        <c:overlap val="-58"/>
        <c:axId val="220476928"/>
        <c:axId val="212646656"/>
      </c:barChart>
      <c:catAx>
        <c:axId val="22047692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2646656"/>
        <c:crosses val="autoZero"/>
        <c:auto val="1"/>
        <c:lblAlgn val="ctr"/>
        <c:lblOffset val="100"/>
        <c:noMultiLvlLbl val="0"/>
      </c:catAx>
      <c:valAx>
        <c:axId val="212646656"/>
        <c:scaling>
          <c:orientation val="minMax"/>
        </c:scaling>
        <c:delete val="1"/>
        <c:axPos val="b"/>
        <c:numFmt formatCode="#,##0.00" sourceLinked="1"/>
        <c:majorTickMark val="out"/>
        <c:minorTickMark val="none"/>
        <c:tickLblPos val="nextTo"/>
        <c:crossAx val="22047692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'23 Bag Eko'!$C$31</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5F3-4B78-8867-1118E2D039C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5F3-4B78-8867-1118E2D039C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5F3-4B78-8867-1118E2D039C2}"/>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5F3-4B78-8867-1118E2D039C2}"/>
              </c:ext>
            </c:extLst>
          </c:dPt>
          <c:dLbls>
            <c:dLbl>
              <c:idx val="0"/>
              <c:layout>
                <c:manualLayout>
                  <c:x val="0.28914183171107499"/>
                  <c:y val="-7.675111773472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45F3-4B78-8867-1118E2D039C2}"/>
                </c:ext>
              </c:extLst>
            </c:dLbl>
            <c:dLbl>
              <c:idx val="1"/>
              <c:layout>
                <c:manualLayout>
                  <c:x val="0.146592939393625"/>
                  <c:y val="5.15660544412372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F3-4B78-8867-1118E2D039C2}"/>
                </c:ext>
              </c:extLst>
            </c:dLbl>
            <c:dLbl>
              <c:idx val="2"/>
              <c:layout>
                <c:manualLayout>
                  <c:x val="7.9850036789078205E-2"/>
                  <c:y val="0.151082227598701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F3-4B78-8867-1118E2D039C2}"/>
                </c:ext>
              </c:extLst>
            </c:dLbl>
            <c:dLbl>
              <c:idx val="3"/>
              <c:layout>
                <c:manualLayout>
                  <c:x val="-0.221801148306222"/>
                  <c:y val="-8.1802803137587796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5F3-4B78-8867-1118E2D039C2}"/>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'23 Bag Eko'!$B$32:$B$35</c:f>
              <c:strCache>
                <c:ptCount val="4"/>
                <c:pt idx="0">
                  <c:v>Sangat Baik</c:v>
                </c:pt>
                <c:pt idx="1">
                  <c:v>Baik</c:v>
                </c:pt>
                <c:pt idx="2">
                  <c:v>Cukup</c:v>
                </c:pt>
                <c:pt idx="3">
                  <c:v>Kurang</c:v>
                </c:pt>
              </c:strCache>
            </c:strRef>
          </c:cat>
          <c:val>
            <c:numRef>
              <c:f>'23 Bag Eko'!$C$32:$C$35</c:f>
              <c:numCache>
                <c:formatCode>General</c:formatCode>
                <c:ptCount val="4"/>
                <c:pt idx="0">
                  <c:v>5</c:v>
                </c:pt>
                <c:pt idx="1">
                  <c:v>3</c:v>
                </c:pt>
                <c:pt idx="2">
                  <c:v>4</c:v>
                </c:pt>
                <c:pt idx="3">
                  <c:v>1</c:v>
                </c:pt>
              </c:numCache>
            </c:numRef>
          </c:val>
          <c:extLst>
            <c:ext xmlns:c16="http://schemas.microsoft.com/office/drawing/2014/chart" uri="{C3380CC4-5D6E-409C-BE32-E72D297353CC}">
              <c16:uniqueId val="{00000008-45F3-4B78-8867-1118E2D039C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'23 Bag Eko'!$D$31</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14A-4438-92C2-24783E7C1DCF}"/>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14A-4438-92C2-24783E7C1DCF}"/>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14A-4438-92C2-24783E7C1DCF}"/>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14A-4438-92C2-24783E7C1DCF}"/>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4A-4438-92C2-24783E7C1DCF}"/>
                </c:ext>
              </c:extLst>
            </c:dLbl>
            <c:dLbl>
              <c:idx val="1"/>
              <c:layout>
                <c:manualLayout>
                  <c:x val="9.0578439449549394E-2"/>
                  <c:y val="1.62271713094103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4A-4438-92C2-24783E7C1DCF}"/>
                </c:ext>
              </c:extLst>
            </c:dLbl>
            <c:dLbl>
              <c:idx val="2"/>
              <c:layout>
                <c:manualLayout>
                  <c:x val="9.2695231449938006E-2"/>
                  <c:y val="0.270407345732582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4A-4438-92C2-24783E7C1DCF}"/>
                </c:ext>
              </c:extLst>
            </c:dLbl>
            <c:dLbl>
              <c:idx val="3"/>
              <c:layout>
                <c:manualLayout>
                  <c:x val="-0.18931721309864999"/>
                  <c:y val="-3.02962298025136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14A-4438-92C2-24783E7C1DCF}"/>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'23 Bag Eko'!$B$32:$B$35</c:f>
              <c:strCache>
                <c:ptCount val="4"/>
                <c:pt idx="0">
                  <c:v>Sangat Baik</c:v>
                </c:pt>
                <c:pt idx="1">
                  <c:v>Baik</c:v>
                </c:pt>
                <c:pt idx="2">
                  <c:v>Cukup</c:v>
                </c:pt>
                <c:pt idx="3">
                  <c:v>Kurang</c:v>
                </c:pt>
              </c:strCache>
            </c:strRef>
          </c:cat>
          <c:val>
            <c:numRef>
              <c:f>'23 Bag Eko'!$D$32:$D$35</c:f>
              <c:numCache>
                <c:formatCode>General</c:formatCode>
                <c:ptCount val="4"/>
                <c:pt idx="0">
                  <c:v>13</c:v>
                </c:pt>
                <c:pt idx="1">
                  <c:v>0</c:v>
                </c:pt>
                <c:pt idx="2">
                  <c:v>0</c:v>
                </c:pt>
                <c:pt idx="3">
                  <c:v>0</c:v>
                </c:pt>
              </c:numCache>
            </c:numRef>
          </c:val>
          <c:extLst>
            <c:ext xmlns:c16="http://schemas.microsoft.com/office/drawing/2014/chart" uri="{C3380CC4-5D6E-409C-BE32-E72D297353CC}">
              <c16:uniqueId val="{00000008-414A-4438-92C2-24783E7C1DC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'24 Bag Kesra'!$B$53</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'24 Bag Kesra'!$C$52:$D$52</c:f>
              <c:strCache>
                <c:ptCount val="2"/>
                <c:pt idx="0">
                  <c:v>Realisasi Keuangan </c:v>
                </c:pt>
                <c:pt idx="1">
                  <c:v>Realisasi Fisik</c:v>
                </c:pt>
              </c:strCache>
            </c:strRef>
          </c:cat>
          <c:val>
            <c:numRef>
              <c:f>'24 Bag Kesra'!$C$53:$D$53</c:f>
              <c:numCache>
                <c:formatCode>#,##0.00</c:formatCode>
                <c:ptCount val="2"/>
                <c:pt idx="0">
                  <c:v>97.394742664176675</c:v>
                </c:pt>
                <c:pt idx="1">
                  <c:v>97.541974509649435</c:v>
                </c:pt>
              </c:numCache>
            </c:numRef>
          </c:val>
          <c:extLst>
            <c:ext xmlns:c16="http://schemas.microsoft.com/office/drawing/2014/chart" uri="{C3380CC4-5D6E-409C-BE32-E72D297353CC}">
              <c16:uniqueId val="{00000000-5FEA-4386-BEF7-BCE086DB0D7D}"/>
            </c:ext>
          </c:extLst>
        </c:ser>
        <c:ser>
          <c:idx val="1"/>
          <c:order val="1"/>
          <c:tx>
            <c:strRef>
              <c:f>'24 Bag Kesra'!$B$54</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'24 Bag Kesra'!$C$52:$D$52</c:f>
              <c:strCache>
                <c:ptCount val="2"/>
                <c:pt idx="0">
                  <c:v>Realisasi Keuangan </c:v>
                </c:pt>
                <c:pt idx="1">
                  <c:v>Realisasi Fisik</c:v>
                </c:pt>
              </c:strCache>
            </c:strRef>
          </c:cat>
          <c:val>
            <c:numRef>
              <c:f>'24 Bag Kesra'!$C$54:$D$54</c:f>
              <c:numCache>
                <c:formatCode>#,##0.00</c:formatCode>
                <c:ptCount val="2"/>
                <c:pt idx="0">
                  <c:v>71.138258464603197</c:v>
                </c:pt>
                <c:pt idx="1">
                  <c:v>88.744360079133301</c:v>
                </c:pt>
              </c:numCache>
            </c:numRef>
          </c:val>
          <c:extLst>
            <c:ext xmlns:c16="http://schemas.microsoft.com/office/drawing/2014/chart" uri="{C3380CC4-5D6E-409C-BE32-E72D297353CC}">
              <c16:uniqueId val="{00000001-5FEA-4386-BEF7-BCE086DB0D7D}"/>
            </c:ext>
          </c:extLst>
        </c:ser>
        <c:dLbls>
          <c:showLegendKey val="0"/>
          <c:showVal val="1"/>
          <c:showCatName val="0"/>
          <c:showSerName val="0"/>
          <c:showPercent val="0"/>
          <c:showBubbleSize val="0"/>
        </c:dLbls>
        <c:gapWidth val="326"/>
        <c:overlap val="-58"/>
        <c:axId val="221151744"/>
        <c:axId val="220639168"/>
      </c:barChart>
      <c:catAx>
        <c:axId val="22115174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0639168"/>
        <c:crosses val="autoZero"/>
        <c:auto val="1"/>
        <c:lblAlgn val="ctr"/>
        <c:lblOffset val="100"/>
        <c:noMultiLvlLbl val="0"/>
      </c:catAx>
      <c:valAx>
        <c:axId val="220639168"/>
        <c:scaling>
          <c:orientation val="minMax"/>
        </c:scaling>
        <c:delete val="1"/>
        <c:axPos val="b"/>
        <c:numFmt formatCode="#,##0.00" sourceLinked="1"/>
        <c:majorTickMark val="out"/>
        <c:minorTickMark val="none"/>
        <c:tickLblPos val="nextTo"/>
        <c:crossAx val="22115174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'24 Bag Kesra'!$B$58</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'24 Bag Kesra'!$C$57:$D$57</c:f>
              <c:strCache>
                <c:ptCount val="2"/>
                <c:pt idx="0">
                  <c:v>Realisasi Keuangan </c:v>
                </c:pt>
                <c:pt idx="1">
                  <c:v>Realisasi Fisik</c:v>
                </c:pt>
              </c:strCache>
            </c:strRef>
          </c:cat>
          <c:val>
            <c:numRef>
              <c:f>'24 Bag Kesra'!$C$58:$D$58</c:f>
              <c:numCache>
                <c:formatCode>#,##0.00</c:formatCode>
                <c:ptCount val="2"/>
                <c:pt idx="0">
                  <c:v>97.394742664176675</c:v>
                </c:pt>
                <c:pt idx="1">
                  <c:v>97.541974509649435</c:v>
                </c:pt>
              </c:numCache>
            </c:numRef>
          </c:val>
          <c:extLst>
            <c:ext xmlns:c16="http://schemas.microsoft.com/office/drawing/2014/chart" uri="{C3380CC4-5D6E-409C-BE32-E72D297353CC}">
              <c16:uniqueId val="{00000000-F39D-4A40-9755-ACE9E8FC7E81}"/>
            </c:ext>
          </c:extLst>
        </c:ser>
        <c:ser>
          <c:idx val="1"/>
          <c:order val="1"/>
          <c:tx>
            <c:strRef>
              <c:f>'24 Bag Kesra'!$B$59</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'24 Bag Kesra'!$C$57:$D$57</c:f>
              <c:strCache>
                <c:ptCount val="2"/>
                <c:pt idx="0">
                  <c:v>Realisasi Keuangan </c:v>
                </c:pt>
                <c:pt idx="1">
                  <c:v>Realisasi Fisik</c:v>
                </c:pt>
              </c:strCache>
            </c:strRef>
          </c:cat>
          <c:val>
            <c:numRef>
              <c:f>'24 Bag Kesra'!$C$59:$D$59</c:f>
              <c:numCache>
                <c:formatCode>#,##0.00</c:formatCode>
                <c:ptCount val="2"/>
                <c:pt idx="0">
                  <c:v>71.138258464603197</c:v>
                </c:pt>
                <c:pt idx="1">
                  <c:v>79.810878349627771</c:v>
                </c:pt>
              </c:numCache>
            </c:numRef>
          </c:val>
          <c:extLst>
            <c:ext xmlns:c16="http://schemas.microsoft.com/office/drawing/2014/chart" uri="{C3380CC4-5D6E-409C-BE32-E72D297353CC}">
              <c16:uniqueId val="{00000001-F39D-4A40-9755-ACE9E8FC7E81}"/>
            </c:ext>
          </c:extLst>
        </c:ser>
        <c:dLbls>
          <c:showLegendKey val="0"/>
          <c:showVal val="1"/>
          <c:showCatName val="0"/>
          <c:showSerName val="0"/>
          <c:showPercent val="0"/>
          <c:showBubbleSize val="0"/>
        </c:dLbls>
        <c:gapWidth val="326"/>
        <c:overlap val="-58"/>
        <c:axId val="221152256"/>
        <c:axId val="220641472"/>
      </c:barChart>
      <c:catAx>
        <c:axId val="22115225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0641472"/>
        <c:crosses val="autoZero"/>
        <c:auto val="1"/>
        <c:lblAlgn val="ctr"/>
        <c:lblOffset val="100"/>
        <c:noMultiLvlLbl val="0"/>
      </c:catAx>
      <c:valAx>
        <c:axId val="220641472"/>
        <c:scaling>
          <c:orientation val="minMax"/>
        </c:scaling>
        <c:delete val="1"/>
        <c:axPos val="b"/>
        <c:numFmt formatCode="#,##0.00" sourceLinked="1"/>
        <c:majorTickMark val="out"/>
        <c:minorTickMark val="none"/>
        <c:tickLblPos val="nextTo"/>
        <c:crossAx val="22115225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'24 Bag Kesra'!$C$32</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B71-4850-977C-E4336649097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B71-4850-977C-E4336649097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B71-4850-977C-E4336649097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B71-4850-977C-E4336649097B}"/>
              </c:ext>
            </c:extLst>
          </c:dPt>
          <c:dLbls>
            <c:dLbl>
              <c:idx val="0"/>
              <c:layout>
                <c:manualLayout>
                  <c:x val="0.14894753141617301"/>
                  <c:y val="0.2507225863139200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2B71-4850-977C-E4336649097B}"/>
                </c:ext>
              </c:extLst>
            </c:dLbl>
            <c:dLbl>
              <c:idx val="1"/>
              <c:layout>
                <c:manualLayout>
                  <c:x val="-4.6796403432652303E-2"/>
                  <c:y val="-0.273318942805800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71-4850-977C-E4336649097B}"/>
                </c:ext>
              </c:extLst>
            </c:dLbl>
            <c:dLbl>
              <c:idx val="2"/>
              <c:layout>
                <c:manualLayout>
                  <c:x val="0.26242297745563797"/>
                  <c:y val="6.4120609212470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71-4850-977C-E4336649097B}"/>
                </c:ext>
              </c:extLst>
            </c:dLbl>
            <c:dLbl>
              <c:idx val="3"/>
              <c:layout>
                <c:manualLayout>
                  <c:x val="-2.35703725684475E-2"/>
                  <c:y val="5.7010403973933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71-4850-977C-E4336649097B}"/>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'24 Bag Kesra'!$B$33:$B$36</c:f>
              <c:strCache>
                <c:ptCount val="4"/>
                <c:pt idx="0">
                  <c:v>Sangat Baik</c:v>
                </c:pt>
                <c:pt idx="1">
                  <c:v>Baik</c:v>
                </c:pt>
                <c:pt idx="2">
                  <c:v>Cukup</c:v>
                </c:pt>
                <c:pt idx="3">
                  <c:v>Kurang</c:v>
                </c:pt>
              </c:strCache>
            </c:strRef>
          </c:cat>
          <c:val>
            <c:numRef>
              <c:f>'24 Bag Kesra'!$C$33:$C$36</c:f>
              <c:numCache>
                <c:formatCode>General</c:formatCode>
                <c:ptCount val="4"/>
                <c:pt idx="0">
                  <c:v>7</c:v>
                </c:pt>
                <c:pt idx="1">
                  <c:v>4</c:v>
                </c:pt>
                <c:pt idx="2">
                  <c:v>0</c:v>
                </c:pt>
                <c:pt idx="3">
                  <c:v>3</c:v>
                </c:pt>
              </c:numCache>
            </c:numRef>
          </c:val>
          <c:extLst>
            <c:ext xmlns:c16="http://schemas.microsoft.com/office/drawing/2014/chart" uri="{C3380CC4-5D6E-409C-BE32-E72D297353CC}">
              <c16:uniqueId val="{00000008-2B71-4850-977C-E4336649097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'24 Bag Kesra'!$D$32</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AF8-4BAC-9DA2-5A941AF6DBDF}"/>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AF8-4BAC-9DA2-5A941AF6DBDF}"/>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AF8-4BAC-9DA2-5A941AF6DBDF}"/>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AF8-4BAC-9DA2-5A941AF6DBDF}"/>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F8-4BAC-9DA2-5A941AF6DBDF}"/>
                </c:ext>
              </c:extLst>
            </c:dLbl>
            <c:dLbl>
              <c:idx val="1"/>
              <c:layout>
                <c:manualLayout>
                  <c:x val="-0.33939116436440198"/>
                  <c:y val="-0.7064055989751669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F8-4BAC-9DA2-5A941AF6DBDF}"/>
                </c:ext>
              </c:extLst>
            </c:dLbl>
            <c:dLbl>
              <c:idx val="2"/>
              <c:layout>
                <c:manualLayout>
                  <c:x val="0.31547043158975502"/>
                  <c:y val="-3.33778371161548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F8-4BAC-9DA2-5A941AF6DBDF}"/>
                </c:ext>
              </c:extLst>
            </c:dLbl>
            <c:dLbl>
              <c:idx val="3"/>
              <c:layout>
                <c:manualLayout>
                  <c:x val="6.8307932196124397E-4"/>
                  <c:y val="0.1235163168796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AF8-4BAC-9DA2-5A941AF6DBDF}"/>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'24 Bag Kesra'!$B$33:$B$36</c:f>
              <c:strCache>
                <c:ptCount val="4"/>
                <c:pt idx="0">
                  <c:v>Sangat Baik</c:v>
                </c:pt>
                <c:pt idx="1">
                  <c:v>Baik</c:v>
                </c:pt>
                <c:pt idx="2">
                  <c:v>Cukup</c:v>
                </c:pt>
                <c:pt idx="3">
                  <c:v>Kurang</c:v>
                </c:pt>
              </c:strCache>
            </c:strRef>
          </c:cat>
          <c:val>
            <c:numRef>
              <c:f>'24 Bag Kesra'!$D$33:$D$36</c:f>
              <c:numCache>
                <c:formatCode>General</c:formatCode>
                <c:ptCount val="4"/>
                <c:pt idx="0">
                  <c:v>9</c:v>
                </c:pt>
                <c:pt idx="1">
                  <c:v>3</c:v>
                </c:pt>
                <c:pt idx="2">
                  <c:v>1</c:v>
                </c:pt>
                <c:pt idx="3">
                  <c:v>1</c:v>
                </c:pt>
              </c:numCache>
            </c:numRef>
          </c:val>
          <c:extLst>
            <c:ext xmlns:c16="http://schemas.microsoft.com/office/drawing/2014/chart" uri="{C3380CC4-5D6E-409C-BE32-E72D297353CC}">
              <c16:uniqueId val="{00000008-BAF8-4BAC-9DA2-5A941AF6DBD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'25 Bag ProKoPim'!$B$56</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'25 Bag ProKoPim'!$C$55:$D$55</c:f>
              <c:strCache>
                <c:ptCount val="2"/>
                <c:pt idx="0">
                  <c:v>Realisasi Keuangan </c:v>
                </c:pt>
                <c:pt idx="1">
                  <c:v>Realisasi Fisik</c:v>
                </c:pt>
              </c:strCache>
            </c:strRef>
          </c:cat>
          <c:val>
            <c:numRef>
              <c:f>'25 Bag ProKoPim'!$C$56:$D$56</c:f>
              <c:numCache>
                <c:formatCode>#,##0.00</c:formatCode>
                <c:ptCount val="2"/>
                <c:pt idx="0">
                  <c:v>90.424634409404348</c:v>
                </c:pt>
                <c:pt idx="1">
                  <c:v>90.424634409404348</c:v>
                </c:pt>
              </c:numCache>
            </c:numRef>
          </c:val>
          <c:extLst>
            <c:ext xmlns:c16="http://schemas.microsoft.com/office/drawing/2014/chart" uri="{C3380CC4-5D6E-409C-BE32-E72D297353CC}">
              <c16:uniqueId val="{00000000-EDCD-419F-8D56-5E0CCFBF986C}"/>
            </c:ext>
          </c:extLst>
        </c:ser>
        <c:ser>
          <c:idx val="1"/>
          <c:order val="1"/>
          <c:tx>
            <c:strRef>
              <c:f>'25 Bag ProKoPim'!$B$57</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'25 Bag ProKoPim'!$C$55:$D$55</c:f>
              <c:strCache>
                <c:ptCount val="2"/>
                <c:pt idx="0">
                  <c:v>Realisasi Keuangan </c:v>
                </c:pt>
                <c:pt idx="1">
                  <c:v>Realisasi Fisik</c:v>
                </c:pt>
              </c:strCache>
            </c:strRef>
          </c:cat>
          <c:val>
            <c:numRef>
              <c:f>'25 Bag ProKoPim'!$C$57:$D$57</c:f>
              <c:numCache>
                <c:formatCode>#,##0.00</c:formatCode>
                <c:ptCount val="2"/>
                <c:pt idx="0">
                  <c:v>73.351174125177508</c:v>
                </c:pt>
                <c:pt idx="1">
                  <c:v>98.75504969958385</c:v>
                </c:pt>
              </c:numCache>
            </c:numRef>
          </c:val>
          <c:extLst>
            <c:ext xmlns:c16="http://schemas.microsoft.com/office/drawing/2014/chart" uri="{C3380CC4-5D6E-409C-BE32-E72D297353CC}">
              <c16:uniqueId val="{00000001-EDCD-419F-8D56-5E0CCFBF986C}"/>
            </c:ext>
          </c:extLst>
        </c:ser>
        <c:dLbls>
          <c:showLegendKey val="0"/>
          <c:showVal val="1"/>
          <c:showCatName val="0"/>
          <c:showSerName val="0"/>
          <c:showPercent val="0"/>
          <c:showBubbleSize val="0"/>
        </c:dLbls>
        <c:gapWidth val="326"/>
        <c:overlap val="-58"/>
        <c:axId val="221154304"/>
        <c:axId val="223234880"/>
      </c:barChart>
      <c:catAx>
        <c:axId val="22115430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3234880"/>
        <c:crosses val="autoZero"/>
        <c:auto val="1"/>
        <c:lblAlgn val="ctr"/>
        <c:lblOffset val="100"/>
        <c:noMultiLvlLbl val="0"/>
      </c:catAx>
      <c:valAx>
        <c:axId val="223234880"/>
        <c:scaling>
          <c:orientation val="minMax"/>
        </c:scaling>
        <c:delete val="1"/>
        <c:axPos val="b"/>
        <c:numFmt formatCode="#,##0.00" sourceLinked="1"/>
        <c:majorTickMark val="out"/>
        <c:minorTickMark val="none"/>
        <c:tickLblPos val="nextTo"/>
        <c:crossAx val="22115430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'25 Bag ProKoPim'!$B$61</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'25 Bag ProKoPim'!$C$60:$D$60</c:f>
              <c:strCache>
                <c:ptCount val="2"/>
                <c:pt idx="0">
                  <c:v>Realisasi Keuangan </c:v>
                </c:pt>
                <c:pt idx="1">
                  <c:v>Realisasi Fisik</c:v>
                </c:pt>
              </c:strCache>
            </c:strRef>
          </c:cat>
          <c:val>
            <c:numRef>
              <c:f>'25 Bag ProKoPim'!$C$61:$D$61</c:f>
              <c:numCache>
                <c:formatCode>#,##0.00</c:formatCode>
                <c:ptCount val="2"/>
                <c:pt idx="0">
                  <c:v>90.424634409404348</c:v>
                </c:pt>
                <c:pt idx="1">
                  <c:v>90.424634409404348</c:v>
                </c:pt>
              </c:numCache>
            </c:numRef>
          </c:val>
          <c:extLst>
            <c:ext xmlns:c16="http://schemas.microsoft.com/office/drawing/2014/chart" uri="{C3380CC4-5D6E-409C-BE32-E72D297353CC}">
              <c16:uniqueId val="{00000000-DC4C-4ED4-B689-9BE60F2A6554}"/>
            </c:ext>
          </c:extLst>
        </c:ser>
        <c:ser>
          <c:idx val="1"/>
          <c:order val="1"/>
          <c:tx>
            <c:strRef>
              <c:f>'25 Bag ProKoPim'!$B$62</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'25 Bag ProKoPim'!$C$60:$D$60</c:f>
              <c:strCache>
                <c:ptCount val="2"/>
                <c:pt idx="0">
                  <c:v>Realisasi Keuangan </c:v>
                </c:pt>
                <c:pt idx="1">
                  <c:v>Realisasi Fisik</c:v>
                </c:pt>
              </c:strCache>
            </c:strRef>
          </c:cat>
          <c:val>
            <c:numRef>
              <c:f>'25 Bag ProKoPim'!$C$62:$D$62</c:f>
              <c:numCache>
                <c:formatCode>#,##0.00</c:formatCode>
                <c:ptCount val="2"/>
                <c:pt idx="0">
                  <c:v>73.351174125177508</c:v>
                </c:pt>
                <c:pt idx="1">
                  <c:v>73.351174125177522</c:v>
                </c:pt>
              </c:numCache>
            </c:numRef>
          </c:val>
          <c:extLst>
            <c:ext xmlns:c16="http://schemas.microsoft.com/office/drawing/2014/chart" uri="{C3380CC4-5D6E-409C-BE32-E72D297353CC}">
              <c16:uniqueId val="{00000001-DC4C-4ED4-B689-9BE60F2A6554}"/>
            </c:ext>
          </c:extLst>
        </c:ser>
        <c:dLbls>
          <c:showLegendKey val="0"/>
          <c:showVal val="1"/>
          <c:showCatName val="0"/>
          <c:showSerName val="0"/>
          <c:showPercent val="0"/>
          <c:showBubbleSize val="0"/>
        </c:dLbls>
        <c:gapWidth val="326"/>
        <c:overlap val="-58"/>
        <c:axId val="221716992"/>
        <c:axId val="223237184"/>
      </c:barChart>
      <c:catAx>
        <c:axId val="22171699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3237184"/>
        <c:crosses val="autoZero"/>
        <c:auto val="1"/>
        <c:lblAlgn val="ctr"/>
        <c:lblOffset val="100"/>
        <c:noMultiLvlLbl val="0"/>
      </c:catAx>
      <c:valAx>
        <c:axId val="223237184"/>
        <c:scaling>
          <c:orientation val="minMax"/>
        </c:scaling>
        <c:delete val="1"/>
        <c:axPos val="b"/>
        <c:numFmt formatCode="#,##0.00" sourceLinked="1"/>
        <c:majorTickMark val="out"/>
        <c:minorTickMark val="none"/>
        <c:tickLblPos val="nextTo"/>
        <c:crossAx val="22171699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'25 Bag ProKoPim'!$C$36</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84E-4DB1-8432-5DE00996EA5A}"/>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84E-4DB1-8432-5DE00996EA5A}"/>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84E-4DB1-8432-5DE00996EA5A}"/>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84E-4DB1-8432-5DE00996EA5A}"/>
              </c:ext>
            </c:extLst>
          </c:dPt>
          <c:dLbls>
            <c:dLbl>
              <c:idx val="0"/>
              <c:layout>
                <c:manualLayout>
                  <c:x val="0.37948503494122299"/>
                  <c:y val="9.62263782965852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F84E-4DB1-8432-5DE00996EA5A}"/>
                </c:ext>
              </c:extLst>
            </c:dLbl>
            <c:dLbl>
              <c:idx val="1"/>
              <c:layout>
                <c:manualLayout>
                  <c:x val="2.7944682864310798E-2"/>
                  <c:y val="1.83493519564674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4E-4DB1-8432-5DE00996EA5A}"/>
                </c:ext>
              </c:extLst>
            </c:dLbl>
            <c:dLbl>
              <c:idx val="2"/>
              <c:layout>
                <c:manualLayout>
                  <c:x val="0.100735932265502"/>
                  <c:y val="0.15080160312043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4E-4DB1-8432-5DE00996EA5A}"/>
                </c:ext>
              </c:extLst>
            </c:dLbl>
            <c:dLbl>
              <c:idx val="3"/>
              <c:layout>
                <c:manualLayout>
                  <c:x val="-0.13931734430465201"/>
                  <c:y val="-5.41488592980055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4E-4DB1-8432-5DE00996EA5A}"/>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'25 Bag ProKoPim'!$B$37:$B$40</c:f>
              <c:strCache>
                <c:ptCount val="4"/>
                <c:pt idx="0">
                  <c:v>Sangat Baik</c:v>
                </c:pt>
                <c:pt idx="1">
                  <c:v>Baik</c:v>
                </c:pt>
                <c:pt idx="2">
                  <c:v>Cukup</c:v>
                </c:pt>
                <c:pt idx="3">
                  <c:v>Kurang</c:v>
                </c:pt>
              </c:strCache>
            </c:strRef>
          </c:cat>
          <c:val>
            <c:numRef>
              <c:f>'25 Bag ProKoPim'!$C$37:$C$40</c:f>
              <c:numCache>
                <c:formatCode>General</c:formatCode>
                <c:ptCount val="4"/>
                <c:pt idx="0">
                  <c:v>6</c:v>
                </c:pt>
                <c:pt idx="1">
                  <c:v>1</c:v>
                </c:pt>
                <c:pt idx="2">
                  <c:v>4</c:v>
                </c:pt>
                <c:pt idx="3">
                  <c:v>7</c:v>
                </c:pt>
              </c:numCache>
            </c:numRef>
          </c:val>
          <c:extLst>
            <c:ext xmlns:c16="http://schemas.microsoft.com/office/drawing/2014/chart" uri="{C3380CC4-5D6E-409C-BE32-E72D297353CC}">
              <c16:uniqueId val="{00000008-F84E-4DB1-8432-5DE00996EA5A}"/>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'25 Bag ProKoPim'!$D$36</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F5C-4FD9-852C-D6442A8DDACA}"/>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F5C-4FD9-852C-D6442A8DDACA}"/>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F5C-4FD9-852C-D6442A8DDACA}"/>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F5C-4FD9-852C-D6442A8DDACA}"/>
              </c:ext>
            </c:extLst>
          </c:dPt>
          <c:dLbls>
            <c:dLbl>
              <c:idx val="0"/>
              <c:layout>
                <c:manualLayout>
                  <c:x val="0.390100696997284"/>
                  <c:y val="7.76746773453683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5C-4FD9-852C-D6442A8DDACA}"/>
                </c:ext>
              </c:extLst>
            </c:dLbl>
            <c:dLbl>
              <c:idx val="1"/>
              <c:layout>
                <c:manualLayout>
                  <c:x val="3.1707757591375403E-2"/>
                  <c:y val="6.46664827711719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5C-4FD9-852C-D6442A8DDACA}"/>
                </c:ext>
              </c:extLst>
            </c:dLbl>
            <c:dLbl>
              <c:idx val="2"/>
              <c:layout>
                <c:manualLayout>
                  <c:x val="0.108719599670503"/>
                  <c:y val="0.194642052451056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F5C-4FD9-852C-D6442A8DDACA}"/>
                </c:ext>
              </c:extLst>
            </c:dLbl>
            <c:dLbl>
              <c:idx val="3"/>
              <c:layout>
                <c:manualLayout>
                  <c:x val="-0.104165100513637"/>
                  <c:y val="-3.78098958483919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F5C-4FD9-852C-D6442A8DDACA}"/>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'25 Bag ProKoPim'!$B$37:$B$40</c:f>
              <c:strCache>
                <c:ptCount val="4"/>
                <c:pt idx="0">
                  <c:v>Sangat Baik</c:v>
                </c:pt>
                <c:pt idx="1">
                  <c:v>Baik</c:v>
                </c:pt>
                <c:pt idx="2">
                  <c:v>Cukup</c:v>
                </c:pt>
                <c:pt idx="3">
                  <c:v>Kurang</c:v>
                </c:pt>
              </c:strCache>
            </c:strRef>
          </c:cat>
          <c:val>
            <c:numRef>
              <c:f>'25 Bag ProKoPim'!$D$37:$D$40</c:f>
              <c:numCache>
                <c:formatCode>General</c:formatCode>
                <c:ptCount val="4"/>
                <c:pt idx="0">
                  <c:v>6</c:v>
                </c:pt>
                <c:pt idx="1">
                  <c:v>1</c:v>
                </c:pt>
                <c:pt idx="2">
                  <c:v>4</c:v>
                </c:pt>
                <c:pt idx="3">
                  <c:v>7</c:v>
                </c:pt>
              </c:numCache>
            </c:numRef>
          </c:val>
          <c:extLst>
            <c:ext xmlns:c16="http://schemas.microsoft.com/office/drawing/2014/chart" uri="{C3380CC4-5D6E-409C-BE32-E72D297353CC}">
              <c16:uniqueId val="{00000008-DF5C-4FD9-852C-D6442A8DDACA}"/>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'26 Bag Umm'!$B$78</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'26 Bag Umm'!$C$77:$D$77</c:f>
              <c:strCache>
                <c:ptCount val="2"/>
                <c:pt idx="0">
                  <c:v>Realisasi Keuangan </c:v>
                </c:pt>
                <c:pt idx="1">
                  <c:v>Realisasi Fisik</c:v>
                </c:pt>
              </c:strCache>
            </c:strRef>
          </c:cat>
          <c:val>
            <c:numRef>
              <c:f>'26 Bag Umm'!$C$78:$D$78</c:f>
              <c:numCache>
                <c:formatCode>#,##0.00</c:formatCode>
                <c:ptCount val="2"/>
                <c:pt idx="0">
                  <c:v>73.528462548696012</c:v>
                </c:pt>
                <c:pt idx="1">
                  <c:v>77.053627151587222</c:v>
                </c:pt>
              </c:numCache>
            </c:numRef>
          </c:val>
          <c:extLst>
            <c:ext xmlns:c16="http://schemas.microsoft.com/office/drawing/2014/chart" uri="{C3380CC4-5D6E-409C-BE32-E72D297353CC}">
              <c16:uniqueId val="{00000000-3E8B-480F-A3EF-1C3427A0BF5E}"/>
            </c:ext>
          </c:extLst>
        </c:ser>
        <c:ser>
          <c:idx val="1"/>
          <c:order val="1"/>
          <c:tx>
            <c:strRef>
              <c:f>'26 Bag Umm'!$B$79</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'26 Bag Umm'!$C$77:$D$77</c:f>
              <c:strCache>
                <c:ptCount val="2"/>
                <c:pt idx="0">
                  <c:v>Realisasi Keuangan </c:v>
                </c:pt>
                <c:pt idx="1">
                  <c:v>Realisasi Fisik</c:v>
                </c:pt>
              </c:strCache>
            </c:strRef>
          </c:cat>
          <c:val>
            <c:numRef>
              <c:f>'26 Bag Umm'!$C$79:$D$79</c:f>
              <c:numCache>
                <c:formatCode>#,##0.00</c:formatCode>
                <c:ptCount val="2"/>
                <c:pt idx="0">
                  <c:v>52.821219271738876</c:v>
                </c:pt>
                <c:pt idx="1">
                  <c:v>93.208347108721512</c:v>
                </c:pt>
              </c:numCache>
            </c:numRef>
          </c:val>
          <c:extLst>
            <c:ext xmlns:c16="http://schemas.microsoft.com/office/drawing/2014/chart" uri="{C3380CC4-5D6E-409C-BE32-E72D297353CC}">
              <c16:uniqueId val="{00000001-3E8B-480F-A3EF-1C3427A0BF5E}"/>
            </c:ext>
          </c:extLst>
        </c:ser>
        <c:dLbls>
          <c:showLegendKey val="0"/>
          <c:showVal val="1"/>
          <c:showCatName val="0"/>
          <c:showSerName val="0"/>
          <c:showPercent val="0"/>
          <c:showBubbleSize val="0"/>
        </c:dLbls>
        <c:gapWidth val="326"/>
        <c:overlap val="-58"/>
        <c:axId val="221720064"/>
        <c:axId val="223708864"/>
      </c:barChart>
      <c:catAx>
        <c:axId val="22172006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3708864"/>
        <c:crosses val="autoZero"/>
        <c:auto val="1"/>
        <c:lblAlgn val="ctr"/>
        <c:lblOffset val="100"/>
        <c:noMultiLvlLbl val="0"/>
      </c:catAx>
      <c:valAx>
        <c:axId val="223708864"/>
        <c:scaling>
          <c:orientation val="minMax"/>
        </c:scaling>
        <c:delete val="1"/>
        <c:axPos val="b"/>
        <c:numFmt formatCode="#,##0.00" sourceLinked="1"/>
        <c:majorTickMark val="out"/>
        <c:minorTickMark val="none"/>
        <c:tickLblPos val="nextTo"/>
        <c:crossAx val="22172006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'26 Bag Umm'!$B$83</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'26 Bag Umm'!$C$82:$D$82</c:f>
              <c:strCache>
                <c:ptCount val="2"/>
                <c:pt idx="0">
                  <c:v>Realisasi Keuangan </c:v>
                </c:pt>
                <c:pt idx="1">
                  <c:v>Realisasi Fisik</c:v>
                </c:pt>
              </c:strCache>
            </c:strRef>
          </c:cat>
          <c:val>
            <c:numRef>
              <c:f>'26 Bag Umm'!$C$83:$D$83</c:f>
              <c:numCache>
                <c:formatCode>#,##0.00</c:formatCode>
                <c:ptCount val="2"/>
                <c:pt idx="0">
                  <c:v>73.528462548696012</c:v>
                </c:pt>
                <c:pt idx="1">
                  <c:v>77.053627151587222</c:v>
                </c:pt>
              </c:numCache>
            </c:numRef>
          </c:val>
          <c:extLst>
            <c:ext xmlns:c16="http://schemas.microsoft.com/office/drawing/2014/chart" uri="{C3380CC4-5D6E-409C-BE32-E72D297353CC}">
              <c16:uniqueId val="{00000000-9628-465D-894D-2C46C2B410FC}"/>
            </c:ext>
          </c:extLst>
        </c:ser>
        <c:ser>
          <c:idx val="1"/>
          <c:order val="1"/>
          <c:tx>
            <c:strRef>
              <c:f>'26 Bag Umm'!$B$84</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'26 Bag Umm'!$C$82:$D$82</c:f>
              <c:strCache>
                <c:ptCount val="2"/>
                <c:pt idx="0">
                  <c:v>Realisasi Keuangan </c:v>
                </c:pt>
                <c:pt idx="1">
                  <c:v>Realisasi Fisik</c:v>
                </c:pt>
              </c:strCache>
            </c:strRef>
          </c:cat>
          <c:val>
            <c:numRef>
              <c:f>'26 Bag Umm'!$C$84:$D$84</c:f>
              <c:numCache>
                <c:formatCode>#,##0.00</c:formatCode>
                <c:ptCount val="2"/>
                <c:pt idx="0">
                  <c:v>41.31608942555436</c:v>
                </c:pt>
                <c:pt idx="1">
                  <c:v>42.581322141585353</c:v>
                </c:pt>
              </c:numCache>
            </c:numRef>
          </c:val>
          <c:extLst>
            <c:ext xmlns:c16="http://schemas.microsoft.com/office/drawing/2014/chart" uri="{C3380CC4-5D6E-409C-BE32-E72D297353CC}">
              <c16:uniqueId val="{00000001-9628-465D-894D-2C46C2B410FC}"/>
            </c:ext>
          </c:extLst>
        </c:ser>
        <c:dLbls>
          <c:showLegendKey val="0"/>
          <c:showVal val="1"/>
          <c:showCatName val="0"/>
          <c:showSerName val="0"/>
          <c:showPercent val="0"/>
          <c:showBubbleSize val="0"/>
        </c:dLbls>
        <c:gapWidth val="326"/>
        <c:overlap val="-58"/>
        <c:axId val="223610368"/>
        <c:axId val="223711168"/>
      </c:barChart>
      <c:catAx>
        <c:axId val="22361036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3711168"/>
        <c:crosses val="autoZero"/>
        <c:auto val="1"/>
        <c:lblAlgn val="ctr"/>
        <c:lblOffset val="100"/>
        <c:noMultiLvlLbl val="0"/>
      </c:catAx>
      <c:valAx>
        <c:axId val="223711168"/>
        <c:scaling>
          <c:orientation val="minMax"/>
        </c:scaling>
        <c:delete val="1"/>
        <c:axPos val="b"/>
        <c:numFmt formatCode="#,##0.00" sourceLinked="1"/>
        <c:majorTickMark val="out"/>
        <c:minorTickMark val="none"/>
        <c:tickLblPos val="nextTo"/>
        <c:crossAx val="22361036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'26 Bag Umm'!$C$57</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EB9-4717-AAC9-8E31B3061C3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EB9-4717-AAC9-8E31B3061C3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EB9-4717-AAC9-8E31B3061C32}"/>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EB9-4717-AAC9-8E31B3061C32}"/>
              </c:ext>
            </c:extLst>
          </c:dPt>
          <c:dLbls>
            <c:dLbl>
              <c:idx val="0"/>
              <c:layout>
                <c:manualLayout>
                  <c:x val="-0.42097067040894998"/>
                  <c:y val="0.103974972914286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4EB9-4717-AAC9-8E31B3061C32}"/>
                </c:ext>
              </c:extLst>
            </c:dLbl>
            <c:dLbl>
              <c:idx val="1"/>
              <c:layout>
                <c:manualLayout>
                  <c:x val="0.25244674380888399"/>
                  <c:y val="-3.91833600786690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B9-4717-AAC9-8E31B3061C32}"/>
                </c:ext>
              </c:extLst>
            </c:dLbl>
            <c:dLbl>
              <c:idx val="2"/>
              <c:layout>
                <c:manualLayout>
                  <c:x val="0.16663966789575799"/>
                  <c:y val="0.116262129663849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B9-4717-AAC9-8E31B3061C32}"/>
                </c:ext>
              </c:extLst>
            </c:dLbl>
            <c:dLbl>
              <c:idx val="3"/>
              <c:layout>
                <c:manualLayout>
                  <c:x val="-0.20913480980854399"/>
                  <c:y val="-3.57095521263040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EB9-4717-AAC9-8E31B3061C32}"/>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'26 Bag Umm'!$B$58:$B$61</c:f>
              <c:strCache>
                <c:ptCount val="4"/>
                <c:pt idx="0">
                  <c:v>Sangat Baik</c:v>
                </c:pt>
                <c:pt idx="1">
                  <c:v>Baik</c:v>
                </c:pt>
                <c:pt idx="2">
                  <c:v>Cukup</c:v>
                </c:pt>
                <c:pt idx="3">
                  <c:v>Kurang</c:v>
                </c:pt>
              </c:strCache>
            </c:strRef>
          </c:cat>
          <c:val>
            <c:numRef>
              <c:f>'26 Bag Umm'!$C$58:$C$61</c:f>
              <c:numCache>
                <c:formatCode>General</c:formatCode>
                <c:ptCount val="4"/>
                <c:pt idx="0">
                  <c:v>12</c:v>
                </c:pt>
                <c:pt idx="1">
                  <c:v>8</c:v>
                </c:pt>
                <c:pt idx="2">
                  <c:v>9</c:v>
                </c:pt>
                <c:pt idx="3">
                  <c:v>10</c:v>
                </c:pt>
              </c:numCache>
            </c:numRef>
          </c:val>
          <c:extLst>
            <c:ext xmlns:c16="http://schemas.microsoft.com/office/drawing/2014/chart" uri="{C3380CC4-5D6E-409C-BE32-E72D297353CC}">
              <c16:uniqueId val="{00000008-4EB9-4717-AAC9-8E31B3061C3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'26 Bag Umm'!$D$57</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C1C-436F-B3C1-B6AA24B9CC75}"/>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C1C-436F-B3C1-B6AA24B9CC75}"/>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C1C-436F-B3C1-B6AA24B9CC75}"/>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C1C-436F-B3C1-B6AA24B9CC75}"/>
              </c:ext>
            </c:extLst>
          </c:dPt>
          <c:dLbls>
            <c:dLbl>
              <c:idx val="0"/>
              <c:layout>
                <c:manualLayout>
                  <c:x val="-0.38826394258763097"/>
                  <c:y val="4.19778298718317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1C-436F-B3C1-B6AA24B9CC75}"/>
                </c:ext>
              </c:extLst>
            </c:dLbl>
            <c:dLbl>
              <c:idx val="1"/>
              <c:layout>
                <c:manualLayout>
                  <c:x val="0.20574449966733699"/>
                  <c:y val="-6.17496052006955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1C-436F-B3C1-B6AA24B9CC75}"/>
                </c:ext>
              </c:extLst>
            </c:dLbl>
            <c:dLbl>
              <c:idx val="2"/>
              <c:layout>
                <c:manualLayout>
                  <c:x val="0.110382570826062"/>
                  <c:y val="8.23229667896478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1C-436F-B3C1-B6AA24B9CC75}"/>
                </c:ext>
              </c:extLst>
            </c:dLbl>
            <c:dLbl>
              <c:idx val="3"/>
              <c:layout>
                <c:manualLayout>
                  <c:x val="-0.21241442005647601"/>
                  <c:y val="-5.22592692064176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C1C-436F-B3C1-B6AA24B9CC75}"/>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'26 Bag Umm'!$B$58:$B$61</c:f>
              <c:strCache>
                <c:ptCount val="4"/>
                <c:pt idx="0">
                  <c:v>Sangat Baik</c:v>
                </c:pt>
                <c:pt idx="1">
                  <c:v>Baik</c:v>
                </c:pt>
                <c:pt idx="2">
                  <c:v>Cukup</c:v>
                </c:pt>
                <c:pt idx="3">
                  <c:v>Kurang</c:v>
                </c:pt>
              </c:strCache>
            </c:strRef>
          </c:cat>
          <c:val>
            <c:numRef>
              <c:f>'26 Bag Umm'!$D$58:$D$61</c:f>
              <c:numCache>
                <c:formatCode>General</c:formatCode>
                <c:ptCount val="4"/>
                <c:pt idx="0">
                  <c:v>19</c:v>
                </c:pt>
                <c:pt idx="1">
                  <c:v>6</c:v>
                </c:pt>
                <c:pt idx="2">
                  <c:v>5</c:v>
                </c:pt>
                <c:pt idx="3">
                  <c:v>9</c:v>
                </c:pt>
              </c:numCache>
            </c:numRef>
          </c:val>
          <c:extLst>
            <c:ext xmlns:c16="http://schemas.microsoft.com/office/drawing/2014/chart" uri="{C3380CC4-5D6E-409C-BE32-E72D297353CC}">
              <c16:uniqueId val="{00000008-DC1C-436F-B3C1-B6AA24B9CC7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'27 Bag PBJ'!$B$47</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'27 Bag PBJ'!$C$46:$D$46</c:f>
              <c:strCache>
                <c:ptCount val="2"/>
                <c:pt idx="0">
                  <c:v>Realisasi Keuangan </c:v>
                </c:pt>
                <c:pt idx="1">
                  <c:v>Realisasi Fisik</c:v>
                </c:pt>
              </c:strCache>
            </c:strRef>
          </c:cat>
          <c:val>
            <c:numRef>
              <c:f>'27 Bag PBJ'!$C$47:$D$47</c:f>
              <c:numCache>
                <c:formatCode>#,##0.00</c:formatCode>
                <c:ptCount val="2"/>
                <c:pt idx="0">
                  <c:v>70.683236363184164</c:v>
                </c:pt>
                <c:pt idx="1">
                  <c:v>82.513215814340882</c:v>
                </c:pt>
              </c:numCache>
            </c:numRef>
          </c:val>
          <c:extLst>
            <c:ext xmlns:c16="http://schemas.microsoft.com/office/drawing/2014/chart" uri="{C3380CC4-5D6E-409C-BE32-E72D297353CC}">
              <c16:uniqueId val="{00000000-38D7-46BC-A5D5-1C8D1CA5EF29}"/>
            </c:ext>
          </c:extLst>
        </c:ser>
        <c:ser>
          <c:idx val="1"/>
          <c:order val="1"/>
          <c:tx>
            <c:strRef>
              <c:f>'27 Bag PBJ'!$B$48</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'27 Bag PBJ'!$C$46:$D$46</c:f>
              <c:strCache>
                <c:ptCount val="2"/>
                <c:pt idx="0">
                  <c:v>Realisasi Keuangan </c:v>
                </c:pt>
                <c:pt idx="1">
                  <c:v>Realisasi Fisik</c:v>
                </c:pt>
              </c:strCache>
            </c:strRef>
          </c:cat>
          <c:val>
            <c:numRef>
              <c:f>'27 Bag PBJ'!$C$48:$D$48</c:f>
              <c:numCache>
                <c:formatCode>#,##0.00</c:formatCode>
                <c:ptCount val="2"/>
                <c:pt idx="0">
                  <c:v>59.453534523410234</c:v>
                </c:pt>
                <c:pt idx="1">
                  <c:v>96.954517738367599</c:v>
                </c:pt>
              </c:numCache>
            </c:numRef>
          </c:val>
          <c:extLst>
            <c:ext xmlns:c16="http://schemas.microsoft.com/office/drawing/2014/chart" uri="{C3380CC4-5D6E-409C-BE32-E72D297353CC}">
              <c16:uniqueId val="{00000001-38D7-46BC-A5D5-1C8D1CA5EF29}"/>
            </c:ext>
          </c:extLst>
        </c:ser>
        <c:dLbls>
          <c:showLegendKey val="0"/>
          <c:showVal val="1"/>
          <c:showCatName val="0"/>
          <c:showSerName val="0"/>
          <c:showPercent val="0"/>
          <c:showBubbleSize val="0"/>
        </c:dLbls>
        <c:gapWidth val="326"/>
        <c:overlap val="-58"/>
        <c:axId val="222158848"/>
        <c:axId val="223756864"/>
      </c:barChart>
      <c:catAx>
        <c:axId val="22215884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3756864"/>
        <c:crosses val="autoZero"/>
        <c:auto val="1"/>
        <c:lblAlgn val="ctr"/>
        <c:lblOffset val="100"/>
        <c:noMultiLvlLbl val="0"/>
      </c:catAx>
      <c:valAx>
        <c:axId val="223756864"/>
        <c:scaling>
          <c:orientation val="minMax"/>
        </c:scaling>
        <c:delete val="1"/>
        <c:axPos val="b"/>
        <c:numFmt formatCode="#,##0.00" sourceLinked="1"/>
        <c:majorTickMark val="out"/>
        <c:minorTickMark val="none"/>
        <c:tickLblPos val="nextTo"/>
        <c:crossAx val="22215884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'27 Bag PBJ'!$B$52</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'27 Bag PBJ'!$C$51:$D$51</c:f>
              <c:strCache>
                <c:ptCount val="2"/>
                <c:pt idx="0">
                  <c:v>Realisasi Keuangan </c:v>
                </c:pt>
                <c:pt idx="1">
                  <c:v>Realisasi Fisik</c:v>
                </c:pt>
              </c:strCache>
            </c:strRef>
          </c:cat>
          <c:val>
            <c:numRef>
              <c:f>'27 Bag PBJ'!$C$52:$D$52</c:f>
              <c:numCache>
                <c:formatCode>#,##0.00</c:formatCode>
                <c:ptCount val="2"/>
                <c:pt idx="0">
                  <c:v>70.683236363184164</c:v>
                </c:pt>
                <c:pt idx="1">
                  <c:v>82.513215814340882</c:v>
                </c:pt>
              </c:numCache>
            </c:numRef>
          </c:val>
          <c:extLst>
            <c:ext xmlns:c16="http://schemas.microsoft.com/office/drawing/2014/chart" uri="{C3380CC4-5D6E-409C-BE32-E72D297353CC}">
              <c16:uniqueId val="{00000000-EFB1-4620-AEB6-6CDA42F958C8}"/>
            </c:ext>
          </c:extLst>
        </c:ser>
        <c:ser>
          <c:idx val="1"/>
          <c:order val="1"/>
          <c:tx>
            <c:strRef>
              <c:f>'27 Bag PBJ'!$B$53</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'27 Bag PBJ'!$C$51:$D$51</c:f>
              <c:strCache>
                <c:ptCount val="2"/>
                <c:pt idx="0">
                  <c:v>Realisasi Keuangan </c:v>
                </c:pt>
                <c:pt idx="1">
                  <c:v>Realisasi Fisik</c:v>
                </c:pt>
              </c:strCache>
            </c:strRef>
          </c:cat>
          <c:val>
            <c:numRef>
              <c:f>'27 Bag PBJ'!$C$53:$D$53</c:f>
              <c:numCache>
                <c:formatCode>#,##0.00</c:formatCode>
                <c:ptCount val="2"/>
                <c:pt idx="0">
                  <c:v>59.453534523410234</c:v>
                </c:pt>
                <c:pt idx="1">
                  <c:v>72.895960157067165</c:v>
                </c:pt>
              </c:numCache>
            </c:numRef>
          </c:val>
          <c:extLst>
            <c:ext xmlns:c16="http://schemas.microsoft.com/office/drawing/2014/chart" uri="{C3380CC4-5D6E-409C-BE32-E72D297353CC}">
              <c16:uniqueId val="{00000001-EFB1-4620-AEB6-6CDA42F958C8}"/>
            </c:ext>
          </c:extLst>
        </c:ser>
        <c:dLbls>
          <c:showLegendKey val="0"/>
          <c:showVal val="1"/>
          <c:showCatName val="0"/>
          <c:showSerName val="0"/>
          <c:showPercent val="0"/>
          <c:showBubbleSize val="0"/>
        </c:dLbls>
        <c:gapWidth val="326"/>
        <c:overlap val="-58"/>
        <c:axId val="222160896"/>
        <c:axId val="223759168"/>
      </c:barChart>
      <c:catAx>
        <c:axId val="22216089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3759168"/>
        <c:crosses val="autoZero"/>
        <c:auto val="1"/>
        <c:lblAlgn val="ctr"/>
        <c:lblOffset val="100"/>
        <c:noMultiLvlLbl val="0"/>
      </c:catAx>
      <c:valAx>
        <c:axId val="223759168"/>
        <c:scaling>
          <c:orientation val="minMax"/>
        </c:scaling>
        <c:delete val="1"/>
        <c:axPos val="b"/>
        <c:numFmt formatCode="#,##0.00" sourceLinked="1"/>
        <c:majorTickMark val="out"/>
        <c:minorTickMark val="none"/>
        <c:tickLblPos val="nextTo"/>
        <c:crossAx val="22216089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'27 Bag PBJ'!$C$30</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FAE-4FB5-8839-CFC9AAA7550A}"/>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FAE-4FB5-8839-CFC9AAA7550A}"/>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FAE-4FB5-8839-CFC9AAA7550A}"/>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CFAE-4FB5-8839-CFC9AAA7550A}"/>
              </c:ext>
            </c:extLst>
          </c:dPt>
          <c:dLbls>
            <c:dLbl>
              <c:idx val="0"/>
              <c:layout>
                <c:manualLayout>
                  <c:x val="0.368889298067613"/>
                  <c:y val="0.154072923300875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CFAE-4FB5-8839-CFC9AAA7550A}"/>
                </c:ext>
              </c:extLst>
            </c:dLbl>
            <c:dLbl>
              <c:idx val="1"/>
              <c:layout>
                <c:manualLayout>
                  <c:x val="0.39194683466441199"/>
                  <c:y val="0.369108658006583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AE-4FB5-8839-CFC9AAA7550A}"/>
                </c:ext>
              </c:extLst>
            </c:dLbl>
            <c:dLbl>
              <c:idx val="2"/>
              <c:layout>
                <c:manualLayout>
                  <c:x val="-0.51604154789937695"/>
                  <c:y val="9.4091114374415703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AE-4FB5-8839-CFC9AAA7550A}"/>
                </c:ext>
              </c:extLst>
            </c:dLbl>
            <c:dLbl>
              <c:idx val="3"/>
              <c:layout>
                <c:manualLayout>
                  <c:x val="-0.36609787972820901"/>
                  <c:y val="-6.49303313470833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AE-4FB5-8839-CFC9AAA7550A}"/>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'27 Bag PBJ'!$B$31:$B$34</c:f>
              <c:strCache>
                <c:ptCount val="4"/>
                <c:pt idx="0">
                  <c:v>Sangat Baik</c:v>
                </c:pt>
                <c:pt idx="1">
                  <c:v>Baik</c:v>
                </c:pt>
                <c:pt idx="2">
                  <c:v>Cukup</c:v>
                </c:pt>
                <c:pt idx="3">
                  <c:v>Kurang</c:v>
                </c:pt>
              </c:strCache>
            </c:strRef>
          </c:cat>
          <c:val>
            <c:numRef>
              <c:f>'27 Bag PBJ'!$C$31:$C$34</c:f>
              <c:numCache>
                <c:formatCode>General</c:formatCode>
                <c:ptCount val="4"/>
                <c:pt idx="0">
                  <c:v>3</c:v>
                </c:pt>
                <c:pt idx="1">
                  <c:v>2</c:v>
                </c:pt>
                <c:pt idx="2">
                  <c:v>5</c:v>
                </c:pt>
                <c:pt idx="3">
                  <c:v>2</c:v>
                </c:pt>
              </c:numCache>
            </c:numRef>
          </c:val>
          <c:extLst>
            <c:ext xmlns:c16="http://schemas.microsoft.com/office/drawing/2014/chart" uri="{C3380CC4-5D6E-409C-BE32-E72D297353CC}">
              <c16:uniqueId val="{00000008-CFAE-4FB5-8839-CFC9AAA7550A}"/>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'27 Bag PBJ'!$D$30</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8C9-49DB-BC0B-8871E522A233}"/>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8C9-49DB-BC0B-8871E522A233}"/>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8C9-49DB-BC0B-8871E522A233}"/>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8C9-49DB-BC0B-8871E522A233}"/>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8C9-49DB-BC0B-8871E522A233}"/>
                </c:ext>
              </c:extLst>
            </c:dLbl>
            <c:dLbl>
              <c:idx val="1"/>
              <c:layout>
                <c:manualLayout>
                  <c:x val="-0.57003291440794901"/>
                  <c:y val="8.66374915734978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C9-49DB-BC0B-8871E522A233}"/>
                </c:ext>
              </c:extLst>
            </c:dLbl>
            <c:dLbl>
              <c:idx val="2"/>
              <c:layout>
                <c:manualLayout>
                  <c:x val="0.116628212901354"/>
                  <c:y val="6.5609424729010504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8C9-49DB-BC0B-8871E522A233}"/>
                </c:ext>
              </c:extLst>
            </c:dLbl>
            <c:dLbl>
              <c:idx val="3"/>
              <c:layout>
                <c:manualLayout>
                  <c:x val="0.51859173085569299"/>
                  <c:y val="1.0151161434998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8C9-49DB-BC0B-8871E522A233}"/>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'27 Bag PBJ'!$B$31:$B$34</c:f>
              <c:strCache>
                <c:ptCount val="4"/>
                <c:pt idx="0">
                  <c:v>Sangat Baik</c:v>
                </c:pt>
                <c:pt idx="1">
                  <c:v>Baik</c:v>
                </c:pt>
                <c:pt idx="2">
                  <c:v>Cukup</c:v>
                </c:pt>
                <c:pt idx="3">
                  <c:v>Kurang</c:v>
                </c:pt>
              </c:strCache>
            </c:strRef>
          </c:cat>
          <c:val>
            <c:numRef>
              <c:f>'27 Bag PBJ'!$D$31:$D$34</c:f>
              <c:numCache>
                <c:formatCode>General</c:formatCode>
                <c:ptCount val="4"/>
                <c:pt idx="0">
                  <c:v>10</c:v>
                </c:pt>
                <c:pt idx="1">
                  <c:v>0</c:v>
                </c:pt>
                <c:pt idx="2">
                  <c:v>1</c:v>
                </c:pt>
                <c:pt idx="3">
                  <c:v>1</c:v>
                </c:pt>
              </c:numCache>
            </c:numRef>
          </c:val>
          <c:extLst>
            <c:ext xmlns:c16="http://schemas.microsoft.com/office/drawing/2014/chart" uri="{C3380CC4-5D6E-409C-BE32-E72D297353CC}">
              <c16:uniqueId val="{00000008-88C9-49DB-BC0B-8871E522A233}"/>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'28 Bag Adm Pbg'!$B$51</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'28 Bag Adm Pbg'!$C$50:$D$50</c:f>
              <c:strCache>
                <c:ptCount val="2"/>
                <c:pt idx="0">
                  <c:v>Realisasi Keuangan </c:v>
                </c:pt>
                <c:pt idx="1">
                  <c:v>Realisasi Fisik</c:v>
                </c:pt>
              </c:strCache>
            </c:strRef>
          </c:cat>
          <c:val>
            <c:numRef>
              <c:f>'28 Bag Adm Pbg'!$C$51:$D$51</c:f>
              <c:numCache>
                <c:formatCode>#,##0.00</c:formatCode>
                <c:ptCount val="2"/>
                <c:pt idx="0">
                  <c:v>75.556978749354968</c:v>
                </c:pt>
                <c:pt idx="1">
                  <c:v>92.588697479007365</c:v>
                </c:pt>
              </c:numCache>
            </c:numRef>
          </c:val>
          <c:extLst>
            <c:ext xmlns:c16="http://schemas.microsoft.com/office/drawing/2014/chart" uri="{C3380CC4-5D6E-409C-BE32-E72D297353CC}">
              <c16:uniqueId val="{00000000-40A0-4FCA-B4F3-2B4F726AADE4}"/>
            </c:ext>
          </c:extLst>
        </c:ser>
        <c:ser>
          <c:idx val="1"/>
          <c:order val="1"/>
          <c:tx>
            <c:strRef>
              <c:f>'28 Bag Adm Pbg'!$B$52</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'28 Bag Adm Pbg'!$C$50:$D$50</c:f>
              <c:strCache>
                <c:ptCount val="2"/>
                <c:pt idx="0">
                  <c:v>Realisasi Keuangan </c:v>
                </c:pt>
                <c:pt idx="1">
                  <c:v>Realisasi Fisik</c:v>
                </c:pt>
              </c:strCache>
            </c:strRef>
          </c:cat>
          <c:val>
            <c:numRef>
              <c:f>'28 Bag Adm Pbg'!$C$52:$D$52</c:f>
              <c:numCache>
                <c:formatCode>#,##0.00</c:formatCode>
                <c:ptCount val="2"/>
                <c:pt idx="0">
                  <c:v>57.860348816709461</c:v>
                </c:pt>
                <c:pt idx="1">
                  <c:v>79.004855451533345</c:v>
                </c:pt>
              </c:numCache>
            </c:numRef>
          </c:val>
          <c:extLst>
            <c:ext xmlns:c16="http://schemas.microsoft.com/office/drawing/2014/chart" uri="{C3380CC4-5D6E-409C-BE32-E72D297353CC}">
              <c16:uniqueId val="{00000001-40A0-4FCA-B4F3-2B4F726AADE4}"/>
            </c:ext>
          </c:extLst>
        </c:ser>
        <c:dLbls>
          <c:showLegendKey val="0"/>
          <c:showVal val="1"/>
          <c:showCatName val="0"/>
          <c:showSerName val="0"/>
          <c:showPercent val="0"/>
          <c:showBubbleSize val="0"/>
        </c:dLbls>
        <c:gapWidth val="326"/>
        <c:overlap val="-58"/>
        <c:axId val="145908224"/>
        <c:axId val="223763776"/>
      </c:barChart>
      <c:catAx>
        <c:axId val="14590822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3763776"/>
        <c:crosses val="autoZero"/>
        <c:auto val="1"/>
        <c:lblAlgn val="ctr"/>
        <c:lblOffset val="100"/>
        <c:noMultiLvlLbl val="0"/>
      </c:catAx>
      <c:valAx>
        <c:axId val="223763776"/>
        <c:scaling>
          <c:orientation val="minMax"/>
        </c:scaling>
        <c:delete val="1"/>
        <c:axPos val="b"/>
        <c:numFmt formatCode="#,##0.00" sourceLinked="1"/>
        <c:majorTickMark val="out"/>
        <c:minorTickMark val="none"/>
        <c:tickLblPos val="nextTo"/>
        <c:crossAx val="14590822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'28 Bag Adm Pbg'!$B$56</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'28 Bag Adm Pbg'!$C$55:$D$55</c:f>
              <c:strCache>
                <c:ptCount val="2"/>
                <c:pt idx="0">
                  <c:v>Realisasi Keuangan </c:v>
                </c:pt>
                <c:pt idx="1">
                  <c:v>Realisasi Fisik</c:v>
                </c:pt>
              </c:strCache>
            </c:strRef>
          </c:cat>
          <c:val>
            <c:numRef>
              <c:f>'28 Bag Adm Pbg'!$C$56:$D$56</c:f>
              <c:numCache>
                <c:formatCode>#,##0.00</c:formatCode>
                <c:ptCount val="2"/>
                <c:pt idx="0">
                  <c:v>75.556978749354968</c:v>
                </c:pt>
                <c:pt idx="1">
                  <c:v>92.588697479007365</c:v>
                </c:pt>
              </c:numCache>
            </c:numRef>
          </c:val>
          <c:extLst>
            <c:ext xmlns:c16="http://schemas.microsoft.com/office/drawing/2014/chart" uri="{C3380CC4-5D6E-409C-BE32-E72D297353CC}">
              <c16:uniqueId val="{00000000-EA3B-4BBC-89BA-7D72A4D3DE58}"/>
            </c:ext>
          </c:extLst>
        </c:ser>
        <c:ser>
          <c:idx val="1"/>
          <c:order val="1"/>
          <c:tx>
            <c:strRef>
              <c:f>'28 Bag Adm Pbg'!$B$57</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'28 Bag Adm Pbg'!$C$55:$D$55</c:f>
              <c:strCache>
                <c:ptCount val="2"/>
                <c:pt idx="0">
                  <c:v>Realisasi Keuangan </c:v>
                </c:pt>
                <c:pt idx="1">
                  <c:v>Realisasi Fisik</c:v>
                </c:pt>
              </c:strCache>
            </c:strRef>
          </c:cat>
          <c:val>
            <c:numRef>
              <c:f>'28 Bag Adm Pbg'!$C$57:$D$57</c:f>
              <c:numCache>
                <c:formatCode>#,##0.00</c:formatCode>
                <c:ptCount val="2"/>
                <c:pt idx="0">
                  <c:v>57.860348816709461</c:v>
                </c:pt>
                <c:pt idx="1">
                  <c:v>78.753892734136343</c:v>
                </c:pt>
              </c:numCache>
            </c:numRef>
          </c:val>
          <c:extLst>
            <c:ext xmlns:c16="http://schemas.microsoft.com/office/drawing/2014/chart" uri="{C3380CC4-5D6E-409C-BE32-E72D297353CC}">
              <c16:uniqueId val="{00000001-EA3B-4BBC-89BA-7D72A4D3DE58}"/>
            </c:ext>
          </c:extLst>
        </c:ser>
        <c:dLbls>
          <c:showLegendKey val="0"/>
          <c:showVal val="1"/>
          <c:showCatName val="0"/>
          <c:showSerName val="0"/>
          <c:showPercent val="0"/>
          <c:showBubbleSize val="0"/>
        </c:dLbls>
        <c:gapWidth val="326"/>
        <c:overlap val="-58"/>
        <c:axId val="145909760"/>
        <c:axId val="145581760"/>
      </c:barChart>
      <c:catAx>
        <c:axId val="14590976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5581760"/>
        <c:crosses val="autoZero"/>
        <c:auto val="1"/>
        <c:lblAlgn val="ctr"/>
        <c:lblOffset val="100"/>
        <c:noMultiLvlLbl val="0"/>
      </c:catAx>
      <c:valAx>
        <c:axId val="145581760"/>
        <c:scaling>
          <c:orientation val="minMax"/>
        </c:scaling>
        <c:delete val="1"/>
        <c:axPos val="b"/>
        <c:numFmt formatCode="#,##0.00" sourceLinked="1"/>
        <c:majorTickMark val="out"/>
        <c:minorTickMark val="none"/>
        <c:tickLblPos val="nextTo"/>
        <c:crossAx val="14590976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'28 Bag Adm Pbg'!$C$31</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4F35-45E3-AA99-100A5A1D6A3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F35-45E3-AA99-100A5A1D6A3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F35-45E3-AA99-100A5A1D6A3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4F35-45E3-AA99-100A5A1D6A38}"/>
              </c:ext>
            </c:extLst>
          </c:dPt>
          <c:dLbls>
            <c:dLbl>
              <c:idx val="0"/>
              <c:layout>
                <c:manualLayout>
                  <c:x val="0.28914183171107499"/>
                  <c:y val="-7.6751117734724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4F35-45E3-AA99-100A5A1D6A38}"/>
                </c:ext>
              </c:extLst>
            </c:dLbl>
            <c:dLbl>
              <c:idx val="1"/>
              <c:layout>
                <c:manualLayout>
                  <c:x val="0.121761919288163"/>
                  <c:y val="-0.160709473450276"/>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35-45E3-AA99-100A5A1D6A38}"/>
                </c:ext>
              </c:extLst>
            </c:dLbl>
            <c:dLbl>
              <c:idx val="2"/>
              <c:layout>
                <c:manualLayout>
                  <c:x val="0.1117317052908"/>
                  <c:y val="0.22665174005346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35-45E3-AA99-100A5A1D6A38}"/>
                </c:ext>
              </c:extLst>
            </c:dLbl>
            <c:dLbl>
              <c:idx val="3"/>
              <c:layout>
                <c:manualLayout>
                  <c:x val="-4.4615905978416297E-2"/>
                  <c:y val="-1.9475785892537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F35-45E3-AA99-100A5A1D6A38}"/>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'28 Bag Adm Pbg'!$B$32:$B$35</c:f>
              <c:strCache>
                <c:ptCount val="4"/>
                <c:pt idx="0">
                  <c:v>Sangat Baik</c:v>
                </c:pt>
                <c:pt idx="1">
                  <c:v>Baik</c:v>
                </c:pt>
                <c:pt idx="2">
                  <c:v>Cukup</c:v>
                </c:pt>
                <c:pt idx="3">
                  <c:v>Kurang</c:v>
                </c:pt>
              </c:strCache>
            </c:strRef>
          </c:cat>
          <c:val>
            <c:numRef>
              <c:f>'28 Bag Adm Pbg'!$C$32:$C$35</c:f>
              <c:numCache>
                <c:formatCode>General</c:formatCode>
                <c:ptCount val="4"/>
                <c:pt idx="0">
                  <c:v>6</c:v>
                </c:pt>
                <c:pt idx="1">
                  <c:v>2</c:v>
                </c:pt>
                <c:pt idx="2">
                  <c:v>4</c:v>
                </c:pt>
                <c:pt idx="3">
                  <c:v>3</c:v>
                </c:pt>
              </c:numCache>
            </c:numRef>
          </c:val>
          <c:extLst>
            <c:ext xmlns:c16="http://schemas.microsoft.com/office/drawing/2014/chart" uri="{C3380CC4-5D6E-409C-BE32-E72D297353CC}">
              <c16:uniqueId val="{00000008-4F35-45E3-AA99-100A5A1D6A3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'28 Bag Adm Pbg'!$D$31</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08E-4AC8-BAD0-D984D3FE74F3}"/>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08E-4AC8-BAD0-D984D3FE74F3}"/>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08E-4AC8-BAD0-D984D3FE74F3}"/>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108E-4AC8-BAD0-D984D3FE74F3}"/>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08E-4AC8-BAD0-D984D3FE74F3}"/>
                </c:ext>
              </c:extLst>
            </c:dLbl>
            <c:dLbl>
              <c:idx val="1"/>
              <c:layout>
                <c:manualLayout>
                  <c:x val="0.29661471099639602"/>
                  <c:y val="-2.66524520255864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8E-4AC8-BAD0-D984D3FE74F3}"/>
                </c:ext>
              </c:extLst>
            </c:dLbl>
            <c:dLbl>
              <c:idx val="2"/>
              <c:layout>
                <c:manualLayout>
                  <c:x val="-0.16904511375479001"/>
                  <c:y val="-4.58220225493711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08E-4AC8-BAD0-D984D3FE74F3}"/>
                </c:ext>
              </c:extLst>
            </c:dLbl>
            <c:dLbl>
              <c:idx val="3"/>
              <c:layout>
                <c:manualLayout>
                  <c:x val="-4.8511378800608101E-2"/>
                  <c:y val="5.20866453059661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08E-4AC8-BAD0-D984D3FE74F3}"/>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'28 Bag Adm Pbg'!$B$32:$B$35</c:f>
              <c:strCache>
                <c:ptCount val="4"/>
                <c:pt idx="0">
                  <c:v>Sangat Baik</c:v>
                </c:pt>
                <c:pt idx="1">
                  <c:v>Baik</c:v>
                </c:pt>
                <c:pt idx="2">
                  <c:v>Cukup</c:v>
                </c:pt>
                <c:pt idx="3">
                  <c:v>Kurang</c:v>
                </c:pt>
              </c:strCache>
            </c:strRef>
          </c:cat>
          <c:val>
            <c:numRef>
              <c:f>'28 Bag Adm Pbg'!$D$32:$D$35</c:f>
              <c:numCache>
                <c:formatCode>General</c:formatCode>
                <c:ptCount val="4"/>
                <c:pt idx="0">
                  <c:v>13</c:v>
                </c:pt>
                <c:pt idx="1">
                  <c:v>1</c:v>
                </c:pt>
                <c:pt idx="2">
                  <c:v>0</c:v>
                </c:pt>
                <c:pt idx="3">
                  <c:v>1</c:v>
                </c:pt>
              </c:numCache>
            </c:numRef>
          </c:val>
          <c:extLst>
            <c:ext xmlns:c16="http://schemas.microsoft.com/office/drawing/2014/chart" uri="{C3380CC4-5D6E-409C-BE32-E72D297353CC}">
              <c16:uniqueId val="{00000008-108E-4AC8-BAD0-D984D3FE74F3}"/>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'29 Setwan'!$B$74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'29 Setwan'!$C$73:$D$73</c:f>
              <c:strCache>
                <c:ptCount val="2"/>
                <c:pt idx="0">
                  <c:v>Realisasi Keuangan </c:v>
                </c:pt>
                <c:pt idx="1">
                  <c:v>Realisasi Fisik</c:v>
                </c:pt>
              </c:strCache>
            </c:strRef>
          </c:cat>
          <c:val>
            <c:numRef>
              <c:f>'29 Setwan'!$C$74:$D$74</c:f>
              <c:numCache>
                <c:formatCode>#,##0.00</c:formatCode>
                <c:ptCount val="2"/>
                <c:pt idx="0">
                  <c:v>76.566493380468586</c:v>
                </c:pt>
                <c:pt idx="1">
                  <c:v>76.566493380468586</c:v>
                </c:pt>
              </c:numCache>
            </c:numRef>
          </c:val>
          <c:extLst>
            <c:ext xmlns:c16="http://schemas.microsoft.com/office/drawing/2014/chart" uri="{C3380CC4-5D6E-409C-BE32-E72D297353CC}">
              <c16:uniqueId val="{00000000-EB7B-40E1-BE1F-28BB74F343D9}"/>
            </c:ext>
          </c:extLst>
        </c:ser>
        <c:ser>
          <c:idx val="1"/>
          <c:order val="1"/>
          <c:tx>
            <c:strRef>
              <c:f>'29 Setwan'!$B$75</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'29 Setwan'!$C$73:$D$73</c:f>
              <c:strCache>
                <c:ptCount val="2"/>
                <c:pt idx="0">
                  <c:v>Realisasi Keuangan </c:v>
                </c:pt>
                <c:pt idx="1">
                  <c:v>Realisasi Fisik</c:v>
                </c:pt>
              </c:strCache>
            </c:strRef>
          </c:cat>
          <c:val>
            <c:numRef>
              <c:f>'29 Setwan'!$C$75:$D$75</c:f>
              <c:numCache>
                <c:formatCode>#,##0.00</c:formatCode>
                <c:ptCount val="2"/>
                <c:pt idx="0">
                  <c:v>62.912406609580259</c:v>
                </c:pt>
                <c:pt idx="1">
                  <c:v>97.029774349362128</c:v>
                </c:pt>
              </c:numCache>
            </c:numRef>
          </c:val>
          <c:extLst>
            <c:ext xmlns:c16="http://schemas.microsoft.com/office/drawing/2014/chart" uri="{C3380CC4-5D6E-409C-BE32-E72D297353CC}">
              <c16:uniqueId val="{00000001-EB7B-40E1-BE1F-28BB74F343D9}"/>
            </c:ext>
          </c:extLst>
        </c:ser>
        <c:dLbls>
          <c:showLegendKey val="0"/>
          <c:showVal val="1"/>
          <c:showCatName val="0"/>
          <c:showSerName val="0"/>
          <c:showPercent val="0"/>
          <c:showBubbleSize val="0"/>
        </c:dLbls>
        <c:gapWidth val="326"/>
        <c:overlap val="-58"/>
        <c:axId val="145970176"/>
        <c:axId val="145586944"/>
      </c:barChart>
      <c:catAx>
        <c:axId val="14597017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5586944"/>
        <c:crosses val="autoZero"/>
        <c:auto val="1"/>
        <c:lblAlgn val="ctr"/>
        <c:lblOffset val="100"/>
        <c:noMultiLvlLbl val="0"/>
      </c:catAx>
      <c:valAx>
        <c:axId val="145586944"/>
        <c:scaling>
          <c:orientation val="minMax"/>
        </c:scaling>
        <c:delete val="1"/>
        <c:axPos val="b"/>
        <c:numFmt formatCode="#,##0.00" sourceLinked="1"/>
        <c:majorTickMark val="out"/>
        <c:minorTickMark val="none"/>
        <c:tickLblPos val="nextTo"/>
        <c:crossAx val="14597017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'29 Setwan'!$B$79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'29 Setwan'!$C$78:$D$78</c:f>
              <c:strCache>
                <c:ptCount val="2"/>
                <c:pt idx="0">
                  <c:v>Realisasi Keuangan </c:v>
                </c:pt>
                <c:pt idx="1">
                  <c:v>Realisasi Fisik</c:v>
                </c:pt>
              </c:strCache>
            </c:strRef>
          </c:cat>
          <c:val>
            <c:numRef>
              <c:f>'29 Setwan'!$C$79:$D$79</c:f>
              <c:numCache>
                <c:formatCode>#,##0.00</c:formatCode>
                <c:ptCount val="2"/>
                <c:pt idx="0">
                  <c:v>76.566493380468586</c:v>
                </c:pt>
                <c:pt idx="1">
                  <c:v>76.566493380468586</c:v>
                </c:pt>
              </c:numCache>
            </c:numRef>
          </c:val>
          <c:extLst>
            <c:ext xmlns:c16="http://schemas.microsoft.com/office/drawing/2014/chart" uri="{C3380CC4-5D6E-409C-BE32-E72D297353CC}">
              <c16:uniqueId val="{00000000-1737-4C95-97B1-C4FAD0CE2481}"/>
            </c:ext>
          </c:extLst>
        </c:ser>
        <c:ser>
          <c:idx val="1"/>
          <c:order val="1"/>
          <c:tx>
            <c:strRef>
              <c:f>'29 Setwan'!$B$80</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'29 Setwan'!$C$78:$D$78</c:f>
              <c:strCache>
                <c:ptCount val="2"/>
                <c:pt idx="0">
                  <c:v>Realisasi Keuangan </c:v>
                </c:pt>
                <c:pt idx="1">
                  <c:v>Realisasi Fisik</c:v>
                </c:pt>
              </c:strCache>
            </c:strRef>
          </c:cat>
          <c:val>
            <c:numRef>
              <c:f>'29 Setwan'!$C$80:$D$80</c:f>
              <c:numCache>
                <c:formatCode>#,##0.00</c:formatCode>
                <c:ptCount val="2"/>
                <c:pt idx="0">
                  <c:v>62.912406609580259</c:v>
                </c:pt>
                <c:pt idx="1">
                  <c:v>62.912406609580259</c:v>
                </c:pt>
              </c:numCache>
            </c:numRef>
          </c:val>
          <c:extLst>
            <c:ext xmlns:c16="http://schemas.microsoft.com/office/drawing/2014/chart" uri="{C3380CC4-5D6E-409C-BE32-E72D297353CC}">
              <c16:uniqueId val="{00000001-1737-4C95-97B1-C4FAD0CE2481}"/>
            </c:ext>
          </c:extLst>
        </c:ser>
        <c:dLbls>
          <c:showLegendKey val="0"/>
          <c:showVal val="1"/>
          <c:showCatName val="0"/>
          <c:showSerName val="0"/>
          <c:showPercent val="0"/>
          <c:showBubbleSize val="0"/>
        </c:dLbls>
        <c:gapWidth val="326"/>
        <c:overlap val="-58"/>
        <c:axId val="145971200"/>
        <c:axId val="146531456"/>
      </c:barChart>
      <c:catAx>
        <c:axId val="14597120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6531456"/>
        <c:crosses val="autoZero"/>
        <c:auto val="1"/>
        <c:lblAlgn val="ctr"/>
        <c:lblOffset val="100"/>
        <c:noMultiLvlLbl val="0"/>
      </c:catAx>
      <c:valAx>
        <c:axId val="146531456"/>
        <c:scaling>
          <c:orientation val="minMax"/>
        </c:scaling>
        <c:delete val="1"/>
        <c:axPos val="b"/>
        <c:numFmt formatCode="#,##0.00" sourceLinked="1"/>
        <c:majorTickMark val="out"/>
        <c:minorTickMark val="none"/>
        <c:tickLblPos val="nextTo"/>
        <c:crossAx val="14597120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4724155491427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'29 Setwan'!$C$57</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9F1-407C-A7DF-6B622D78E40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9F1-407C-A7DF-6B622D78E40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9F1-407C-A7DF-6B622D78E40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9F1-407C-A7DF-6B622D78E400}"/>
              </c:ext>
            </c:extLst>
          </c:dPt>
          <c:dLbls>
            <c:dLbl>
              <c:idx val="0"/>
              <c:layout>
                <c:manualLayout>
                  <c:x val="-0.38179265448779398"/>
                  <c:y val="0.12338299021538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99F1-407C-A7DF-6B622D78E400}"/>
                </c:ext>
              </c:extLst>
            </c:dLbl>
            <c:dLbl>
              <c:idx val="1"/>
              <c:layout>
                <c:manualLayout>
                  <c:x val="0.26764391916011698"/>
                  <c:y val="6.2711853758764301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F1-407C-A7DF-6B622D78E400}"/>
                </c:ext>
              </c:extLst>
            </c:dLbl>
            <c:dLbl>
              <c:idx val="2"/>
              <c:layout>
                <c:manualLayout>
                  <c:x val="0.24179166451647099"/>
                  <c:y val="0.210417973819694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F1-407C-A7DF-6B622D78E400}"/>
                </c:ext>
              </c:extLst>
            </c:dLbl>
            <c:dLbl>
              <c:idx val="3"/>
              <c:layout>
                <c:manualLayout>
                  <c:x val="-0.196760900990056"/>
                  <c:y val="-2.59692923860443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9F1-407C-A7DF-6B622D78E400}"/>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'29 Setwan'!$B$58:$B$61</c:f>
              <c:strCache>
                <c:ptCount val="4"/>
                <c:pt idx="0">
                  <c:v>Sangat Baik</c:v>
                </c:pt>
                <c:pt idx="1">
                  <c:v>Baik</c:v>
                </c:pt>
                <c:pt idx="2">
                  <c:v>Cukup</c:v>
                </c:pt>
                <c:pt idx="3">
                  <c:v>Kurang</c:v>
                </c:pt>
              </c:strCache>
            </c:strRef>
          </c:cat>
          <c:val>
            <c:numRef>
              <c:f>'29 Setwan'!$C$58:$C$61</c:f>
              <c:numCache>
                <c:formatCode>General</c:formatCode>
                <c:ptCount val="4"/>
                <c:pt idx="0">
                  <c:v>5</c:v>
                </c:pt>
                <c:pt idx="1">
                  <c:v>9</c:v>
                </c:pt>
                <c:pt idx="2">
                  <c:v>5</c:v>
                </c:pt>
                <c:pt idx="3">
                  <c:v>20</c:v>
                </c:pt>
              </c:numCache>
            </c:numRef>
          </c:val>
          <c:extLst>
            <c:ext xmlns:c16="http://schemas.microsoft.com/office/drawing/2014/chart" uri="{C3380CC4-5D6E-409C-BE32-E72D297353CC}">
              <c16:uniqueId val="{00000008-99F1-407C-A7DF-6B622D78E400}"/>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3554544456566998"/>
          <c:y val="4.62402140303940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'29 Setwan'!$D$57</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31F-46AB-9690-3D1D6D778167}"/>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31F-46AB-9690-3D1D6D778167}"/>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31F-46AB-9690-3D1D6D778167}"/>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31F-46AB-9690-3D1D6D778167}"/>
              </c:ext>
            </c:extLst>
          </c:dPt>
          <c:dLbls>
            <c:dLbl>
              <c:idx val="0"/>
              <c:layout>
                <c:manualLayout>
                  <c:x val="-0.38985949784706603"/>
                  <c:y val="6.30953759977568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1F-46AB-9690-3D1D6D778167}"/>
                </c:ext>
              </c:extLst>
            </c:dLbl>
            <c:dLbl>
              <c:idx val="1"/>
              <c:layout>
                <c:manualLayout>
                  <c:x val="0.27248338849195902"/>
                  <c:y val="1.46939620970123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1F-46AB-9690-3D1D6D778167}"/>
                </c:ext>
              </c:extLst>
            </c:dLbl>
            <c:dLbl>
              <c:idx val="2"/>
              <c:layout>
                <c:manualLayout>
                  <c:x val="0.180487839917155"/>
                  <c:y val="0.260007757844585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1F-46AB-9690-3D1D6D778167}"/>
                </c:ext>
              </c:extLst>
            </c:dLbl>
            <c:dLbl>
              <c:idx val="3"/>
              <c:layout>
                <c:manualLayout>
                  <c:x val="0.51859173085569299"/>
                  <c:y val="1.0151161434998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1F-46AB-9690-3D1D6D778167}"/>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'29 Setwan'!$B$58:$B$61</c:f>
              <c:strCache>
                <c:ptCount val="4"/>
                <c:pt idx="0">
                  <c:v>Sangat Baik</c:v>
                </c:pt>
                <c:pt idx="1">
                  <c:v>Baik</c:v>
                </c:pt>
                <c:pt idx="2">
                  <c:v>Cukup</c:v>
                </c:pt>
                <c:pt idx="3">
                  <c:v>Kurang</c:v>
                </c:pt>
              </c:strCache>
            </c:strRef>
          </c:cat>
          <c:val>
            <c:numRef>
              <c:f>'29 Setwan'!$D$58:$D$61</c:f>
              <c:numCache>
                <c:formatCode>General</c:formatCode>
                <c:ptCount val="4"/>
                <c:pt idx="0">
                  <c:v>5</c:v>
                </c:pt>
                <c:pt idx="1">
                  <c:v>9</c:v>
                </c:pt>
                <c:pt idx="2">
                  <c:v>5</c:v>
                </c:pt>
                <c:pt idx="3">
                  <c:v>20</c:v>
                </c:pt>
              </c:numCache>
            </c:numRef>
          </c:val>
          <c:extLst>
            <c:ext xmlns:c16="http://schemas.microsoft.com/office/drawing/2014/chart" uri="{C3380CC4-5D6E-409C-BE32-E72D297353CC}">
              <c16:uniqueId val="{00000008-F31F-46AB-9690-3D1D6D77816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'30 BPKPAD'!$B$116</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'30 BPKPAD'!$C$115:$D$115</c:f>
              <c:strCache>
                <c:ptCount val="2"/>
                <c:pt idx="0">
                  <c:v>Realisasi Keuangan </c:v>
                </c:pt>
                <c:pt idx="1">
                  <c:v>Realisasi Fisik</c:v>
                </c:pt>
              </c:strCache>
            </c:strRef>
          </c:cat>
          <c:val>
            <c:numRef>
              <c:f>'30 BPKPAD'!$C$116:$D$116</c:f>
              <c:numCache>
                <c:formatCode>#,##0.00</c:formatCode>
                <c:ptCount val="2"/>
                <c:pt idx="0">
                  <c:v>54.959564169594898</c:v>
                </c:pt>
                <c:pt idx="1">
                  <c:v>54.955395275677347</c:v>
                </c:pt>
              </c:numCache>
            </c:numRef>
          </c:val>
          <c:extLst>
            <c:ext xmlns:c16="http://schemas.microsoft.com/office/drawing/2014/chart" uri="{C3380CC4-5D6E-409C-BE32-E72D297353CC}">
              <c16:uniqueId val="{00000000-0773-41AC-B084-ACE127F6892A}"/>
            </c:ext>
          </c:extLst>
        </c:ser>
        <c:ser>
          <c:idx val="1"/>
          <c:order val="1"/>
          <c:tx>
            <c:strRef>
              <c:f>'30 BPKPAD'!$B$117</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'30 BPKPAD'!$C$115:$D$115</c:f>
              <c:strCache>
                <c:ptCount val="2"/>
                <c:pt idx="0">
                  <c:v>Realisasi Keuangan </c:v>
                </c:pt>
                <c:pt idx="1">
                  <c:v>Realisasi Fisik</c:v>
                </c:pt>
              </c:strCache>
            </c:strRef>
          </c:cat>
          <c:val>
            <c:numRef>
              <c:f>'30 BPKPAD'!$C$117:$D$117</c:f>
              <c:numCache>
                <c:formatCode>#,##0.00</c:formatCode>
                <c:ptCount val="2"/>
                <c:pt idx="0">
                  <c:v>47.174275875874073</c:v>
                </c:pt>
                <c:pt idx="1">
                  <c:v>95.583133345997197</c:v>
                </c:pt>
              </c:numCache>
            </c:numRef>
          </c:val>
          <c:extLst>
            <c:ext xmlns:c16="http://schemas.microsoft.com/office/drawing/2014/chart" uri="{C3380CC4-5D6E-409C-BE32-E72D297353CC}">
              <c16:uniqueId val="{00000001-0773-41AC-B084-ACE127F6892A}"/>
            </c:ext>
          </c:extLst>
        </c:ser>
        <c:dLbls>
          <c:showLegendKey val="0"/>
          <c:showVal val="1"/>
          <c:showCatName val="0"/>
          <c:showSerName val="0"/>
          <c:showPercent val="0"/>
          <c:showBubbleSize val="0"/>
        </c:dLbls>
        <c:gapWidth val="326"/>
        <c:overlap val="-58"/>
        <c:axId val="145972736"/>
        <c:axId val="146536064"/>
      </c:barChart>
      <c:catAx>
        <c:axId val="14597273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6536064"/>
        <c:crosses val="autoZero"/>
        <c:auto val="1"/>
        <c:lblAlgn val="ctr"/>
        <c:lblOffset val="100"/>
        <c:noMultiLvlLbl val="0"/>
      </c:catAx>
      <c:valAx>
        <c:axId val="146536064"/>
        <c:scaling>
          <c:orientation val="minMax"/>
        </c:scaling>
        <c:delete val="1"/>
        <c:axPos val="b"/>
        <c:numFmt formatCode="#,##0.00" sourceLinked="1"/>
        <c:majorTickMark val="out"/>
        <c:minorTickMark val="none"/>
        <c:tickLblPos val="nextTo"/>
        <c:crossAx val="14597273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'30 BPKPAD'!$B$121</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'30 BPKPAD'!$C$120:$D$120</c:f>
              <c:strCache>
                <c:ptCount val="2"/>
                <c:pt idx="0">
                  <c:v>Realisasi Keuangan </c:v>
                </c:pt>
                <c:pt idx="1">
                  <c:v>Realisasi Fisik</c:v>
                </c:pt>
              </c:strCache>
            </c:strRef>
          </c:cat>
          <c:val>
            <c:numRef>
              <c:f>'30 BPKPAD'!$C$121:$D$121</c:f>
              <c:numCache>
                <c:formatCode>#,##0.00</c:formatCode>
                <c:ptCount val="2"/>
                <c:pt idx="0">
                  <c:v>54.959564169594898</c:v>
                </c:pt>
                <c:pt idx="1">
                  <c:v>54.955395275677347</c:v>
                </c:pt>
              </c:numCache>
            </c:numRef>
          </c:val>
          <c:extLst>
            <c:ext xmlns:c16="http://schemas.microsoft.com/office/drawing/2014/chart" uri="{C3380CC4-5D6E-409C-BE32-E72D297353CC}">
              <c16:uniqueId val="{00000000-653F-43D8-A38A-3568386FFA62}"/>
            </c:ext>
          </c:extLst>
        </c:ser>
        <c:ser>
          <c:idx val="1"/>
          <c:order val="1"/>
          <c:tx>
            <c:strRef>
              <c:f>'30 BPKPAD'!$B$122</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'30 BPKPAD'!$C$120:$D$120</c:f>
              <c:strCache>
                <c:ptCount val="2"/>
                <c:pt idx="0">
                  <c:v>Realisasi Keuangan </c:v>
                </c:pt>
                <c:pt idx="1">
                  <c:v>Realisasi Fisik</c:v>
                </c:pt>
              </c:strCache>
            </c:strRef>
          </c:cat>
          <c:val>
            <c:numRef>
              <c:f>'30 BPKPAD'!$C$122:$D$122</c:f>
              <c:numCache>
                <c:formatCode>#,##0.00</c:formatCode>
                <c:ptCount val="2"/>
                <c:pt idx="0">
                  <c:v>47.174275875874073</c:v>
                </c:pt>
                <c:pt idx="1">
                  <c:v>47.174275875874059</c:v>
                </c:pt>
              </c:numCache>
            </c:numRef>
          </c:val>
          <c:extLst>
            <c:ext xmlns:c16="http://schemas.microsoft.com/office/drawing/2014/chart" uri="{C3380CC4-5D6E-409C-BE32-E72D297353CC}">
              <c16:uniqueId val="{00000001-653F-43D8-A38A-3568386FFA62}"/>
            </c:ext>
          </c:extLst>
        </c:ser>
        <c:dLbls>
          <c:showLegendKey val="0"/>
          <c:showVal val="1"/>
          <c:showCatName val="0"/>
          <c:showSerName val="0"/>
          <c:showPercent val="0"/>
          <c:showBubbleSize val="0"/>
        </c:dLbls>
        <c:gapWidth val="326"/>
        <c:overlap val="-58"/>
        <c:axId val="146418176"/>
        <c:axId val="146210816"/>
      </c:barChart>
      <c:catAx>
        <c:axId val="14641817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6210816"/>
        <c:crosses val="autoZero"/>
        <c:auto val="1"/>
        <c:lblAlgn val="ctr"/>
        <c:lblOffset val="100"/>
        <c:noMultiLvlLbl val="0"/>
      </c:catAx>
      <c:valAx>
        <c:axId val="146210816"/>
        <c:scaling>
          <c:orientation val="minMax"/>
        </c:scaling>
        <c:delete val="1"/>
        <c:axPos val="b"/>
        <c:numFmt formatCode="#,##0.00" sourceLinked="1"/>
        <c:majorTickMark val="out"/>
        <c:minorTickMark val="none"/>
        <c:tickLblPos val="nextTo"/>
        <c:crossAx val="14641817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5721661725841599"/>
          <c:y val="4.1914846679902897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'30 BPKPAD'!$C$97</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262-4EF2-B322-361A1B20FC7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262-4EF2-B322-361A1B20FC7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262-4EF2-B322-361A1B20FC7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262-4EF2-B322-361A1B20FC7D}"/>
              </c:ext>
            </c:extLst>
          </c:dPt>
          <c:dLbls>
            <c:dLbl>
              <c:idx val="0"/>
              <c:layout>
                <c:manualLayout>
                  <c:x val="-0.40412500120663097"/>
                  <c:y val="0.115138276900982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7262-4EF2-B322-361A1B20FC7D}"/>
                </c:ext>
              </c:extLst>
            </c:dLbl>
            <c:dLbl>
              <c:idx val="1"/>
              <c:layout>
                <c:manualLayout>
                  <c:x val="0.24015195734533201"/>
                  <c:y val="-6.1910632805941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62-4EF2-B322-361A1B20FC7D}"/>
                </c:ext>
              </c:extLst>
            </c:dLbl>
            <c:dLbl>
              <c:idx val="2"/>
              <c:layout>
                <c:manualLayout>
                  <c:x val="0.179353397032537"/>
                  <c:y val="0.194184207585928"/>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262-4EF2-B322-361A1B20FC7D}"/>
                </c:ext>
              </c:extLst>
            </c:dLbl>
            <c:dLbl>
              <c:idx val="3"/>
              <c:layout>
                <c:manualLayout>
                  <c:x val="-4.4615905978416297E-2"/>
                  <c:y val="-1.9475785892537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262-4EF2-B322-361A1B20FC7D}"/>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'30 BPKPAD'!$B$98:$B$101</c:f>
              <c:strCache>
                <c:ptCount val="4"/>
                <c:pt idx="0">
                  <c:v>Sangat Baik</c:v>
                </c:pt>
                <c:pt idx="1">
                  <c:v>Baik</c:v>
                </c:pt>
                <c:pt idx="2">
                  <c:v>Cukup</c:v>
                </c:pt>
                <c:pt idx="3">
                  <c:v>Kurang</c:v>
                </c:pt>
              </c:strCache>
            </c:strRef>
          </c:cat>
          <c:val>
            <c:numRef>
              <c:f>'30 BPKPAD'!$C$98:$C$101</c:f>
              <c:numCache>
                <c:formatCode>General</c:formatCode>
                <c:ptCount val="4"/>
                <c:pt idx="0">
                  <c:v>8</c:v>
                </c:pt>
                <c:pt idx="1">
                  <c:v>25</c:v>
                </c:pt>
                <c:pt idx="2">
                  <c:v>19</c:v>
                </c:pt>
                <c:pt idx="3">
                  <c:v>27</c:v>
                </c:pt>
              </c:numCache>
            </c:numRef>
          </c:val>
          <c:extLst>
            <c:ext xmlns:c16="http://schemas.microsoft.com/office/drawing/2014/chart" uri="{C3380CC4-5D6E-409C-BE32-E72D297353CC}">
              <c16:uniqueId val="{00000008-7262-4EF2-B322-361A1B20FC7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'30 BPKPAD'!$D$97</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ABE-4C89-97CA-89EE43B6D626}"/>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ABE-4C89-97CA-89EE43B6D626}"/>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ABE-4C89-97CA-89EE43B6D626}"/>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CABE-4C89-97CA-89EE43B6D626}"/>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BE-4C89-97CA-89EE43B6D626}"/>
                </c:ext>
              </c:extLst>
            </c:dLbl>
            <c:dLbl>
              <c:idx val="1"/>
              <c:layout>
                <c:manualLayout>
                  <c:x val="2.4075105231985298E-2"/>
                  <c:y val="6.08310399605946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BE-4C89-97CA-89EE43B6D626}"/>
                </c:ext>
              </c:extLst>
            </c:dLbl>
            <c:dLbl>
              <c:idx val="2"/>
              <c:layout>
                <c:manualLayout>
                  <c:x val="3.7005372678916203E-2"/>
                  <c:y val="5.5837796147168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BE-4C89-97CA-89EE43B6D626}"/>
                </c:ext>
              </c:extLst>
            </c:dLbl>
            <c:dLbl>
              <c:idx val="3"/>
              <c:layout>
                <c:manualLayout>
                  <c:x val="-0.109886174217956"/>
                  <c:y val="1.98285807898372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ABE-4C89-97CA-89EE43B6D626}"/>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'30 BPKPAD'!$B$98:$B$101</c:f>
              <c:strCache>
                <c:ptCount val="4"/>
                <c:pt idx="0">
                  <c:v>Sangat Baik</c:v>
                </c:pt>
                <c:pt idx="1">
                  <c:v>Baik</c:v>
                </c:pt>
                <c:pt idx="2">
                  <c:v>Cukup</c:v>
                </c:pt>
                <c:pt idx="3">
                  <c:v>Kurang</c:v>
                </c:pt>
              </c:strCache>
            </c:strRef>
          </c:cat>
          <c:val>
            <c:numRef>
              <c:f>'30 BPKPAD'!$D$98:$D$101</c:f>
              <c:numCache>
                <c:formatCode>General</c:formatCode>
                <c:ptCount val="4"/>
                <c:pt idx="0">
                  <c:v>8</c:v>
                </c:pt>
                <c:pt idx="1">
                  <c:v>25</c:v>
                </c:pt>
                <c:pt idx="2">
                  <c:v>18</c:v>
                </c:pt>
                <c:pt idx="3">
                  <c:v>28</c:v>
                </c:pt>
              </c:numCache>
            </c:numRef>
          </c:val>
          <c:extLst>
            <c:ext xmlns:c16="http://schemas.microsoft.com/office/drawing/2014/chart" uri="{C3380CC4-5D6E-409C-BE32-E72D297353CC}">
              <c16:uniqueId val="{00000008-CABE-4C89-97CA-89EE43B6D626}"/>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'31 Inspektorat'!$B$73</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'31 Inspektorat'!$C$72:$D$72</c:f>
              <c:strCache>
                <c:ptCount val="2"/>
                <c:pt idx="0">
                  <c:v>Realisasi Keuangan </c:v>
                </c:pt>
                <c:pt idx="1">
                  <c:v>Realisasi Fisik</c:v>
                </c:pt>
              </c:strCache>
            </c:strRef>
          </c:cat>
          <c:val>
            <c:numRef>
              <c:f>'31 Inspektorat'!$C$73:$D$73</c:f>
              <c:numCache>
                <c:formatCode>#,##0.00</c:formatCode>
                <c:ptCount val="2"/>
                <c:pt idx="0">
                  <c:v>77.013755558909679</c:v>
                </c:pt>
                <c:pt idx="1">
                  <c:v>94.431448869981409</c:v>
                </c:pt>
              </c:numCache>
            </c:numRef>
          </c:val>
          <c:extLst>
            <c:ext xmlns:c16="http://schemas.microsoft.com/office/drawing/2014/chart" uri="{C3380CC4-5D6E-409C-BE32-E72D297353CC}">
              <c16:uniqueId val="{00000000-DF1C-491D-8287-7FDE3A20AB24}"/>
            </c:ext>
          </c:extLst>
        </c:ser>
        <c:ser>
          <c:idx val="1"/>
          <c:order val="1"/>
          <c:tx>
            <c:strRef>
              <c:f>'31 Inspektorat'!$B$74</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'31 Inspektorat'!$C$72:$D$72</c:f>
              <c:strCache>
                <c:ptCount val="2"/>
                <c:pt idx="0">
                  <c:v>Realisasi Keuangan </c:v>
                </c:pt>
                <c:pt idx="1">
                  <c:v>Realisasi Fisik</c:v>
                </c:pt>
              </c:strCache>
            </c:strRef>
          </c:cat>
          <c:val>
            <c:numRef>
              <c:f>'31 Inspektorat'!$C$74:$D$74</c:f>
              <c:numCache>
                <c:formatCode>#,##0.00</c:formatCode>
                <c:ptCount val="2"/>
                <c:pt idx="0">
                  <c:v>59.043734247092225</c:v>
                </c:pt>
                <c:pt idx="1">
                  <c:v>79.539541728229736</c:v>
                </c:pt>
              </c:numCache>
            </c:numRef>
          </c:val>
          <c:extLst>
            <c:ext xmlns:c16="http://schemas.microsoft.com/office/drawing/2014/chart" uri="{C3380CC4-5D6E-409C-BE32-E72D297353CC}">
              <c16:uniqueId val="{00000001-DF1C-491D-8287-7FDE3A20AB24}"/>
            </c:ext>
          </c:extLst>
        </c:ser>
        <c:dLbls>
          <c:showLegendKey val="0"/>
          <c:showVal val="1"/>
          <c:showCatName val="0"/>
          <c:showSerName val="0"/>
          <c:showPercent val="0"/>
          <c:showBubbleSize val="0"/>
        </c:dLbls>
        <c:gapWidth val="326"/>
        <c:overlap val="-58"/>
        <c:axId val="223896576"/>
        <c:axId val="146215424"/>
      </c:barChart>
      <c:catAx>
        <c:axId val="22389657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6215424"/>
        <c:crosses val="autoZero"/>
        <c:auto val="1"/>
        <c:lblAlgn val="ctr"/>
        <c:lblOffset val="100"/>
        <c:noMultiLvlLbl val="0"/>
      </c:catAx>
      <c:valAx>
        <c:axId val="146215424"/>
        <c:scaling>
          <c:orientation val="minMax"/>
        </c:scaling>
        <c:delete val="1"/>
        <c:axPos val="b"/>
        <c:numFmt formatCode="#,##0.00" sourceLinked="1"/>
        <c:majorTickMark val="out"/>
        <c:minorTickMark val="none"/>
        <c:tickLblPos val="nextTo"/>
        <c:crossAx val="22389657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'31 Inspektorat'!$B$78</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'31 Inspektorat'!$C$77:$D$77</c:f>
              <c:strCache>
                <c:ptCount val="2"/>
                <c:pt idx="0">
                  <c:v>Realisasi Keuangan </c:v>
                </c:pt>
                <c:pt idx="1">
                  <c:v>Realisasi Fisik</c:v>
                </c:pt>
              </c:strCache>
            </c:strRef>
          </c:cat>
          <c:val>
            <c:numRef>
              <c:f>'31 Inspektorat'!$C$78:$D$78</c:f>
              <c:numCache>
                <c:formatCode>#,##0.00</c:formatCode>
                <c:ptCount val="2"/>
                <c:pt idx="0">
                  <c:v>77.013755558909679</c:v>
                </c:pt>
                <c:pt idx="1">
                  <c:v>94.431448869981409</c:v>
                </c:pt>
              </c:numCache>
            </c:numRef>
          </c:val>
          <c:extLst>
            <c:ext xmlns:c16="http://schemas.microsoft.com/office/drawing/2014/chart" uri="{C3380CC4-5D6E-409C-BE32-E72D297353CC}">
              <c16:uniqueId val="{00000000-F166-4453-ADC5-08F3D9AB80AF}"/>
            </c:ext>
          </c:extLst>
        </c:ser>
        <c:ser>
          <c:idx val="1"/>
          <c:order val="1"/>
          <c:tx>
            <c:strRef>
              <c:f>'31 Inspektorat'!$B$79</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'31 Inspektorat'!$C$77:$D$77</c:f>
              <c:strCache>
                <c:ptCount val="2"/>
                <c:pt idx="0">
                  <c:v>Realisasi Keuangan </c:v>
                </c:pt>
                <c:pt idx="1">
                  <c:v>Realisasi Fisik</c:v>
                </c:pt>
              </c:strCache>
            </c:strRef>
          </c:cat>
          <c:val>
            <c:numRef>
              <c:f>'31 Inspektorat'!$C$79:$D$79</c:f>
              <c:numCache>
                <c:formatCode>#,##0.00</c:formatCode>
                <c:ptCount val="2"/>
                <c:pt idx="0">
                  <c:v>59.043734247092225</c:v>
                </c:pt>
                <c:pt idx="1">
                  <c:v>65.924354231956741</c:v>
                </c:pt>
              </c:numCache>
            </c:numRef>
          </c:val>
          <c:extLst>
            <c:ext xmlns:c16="http://schemas.microsoft.com/office/drawing/2014/chart" uri="{C3380CC4-5D6E-409C-BE32-E72D297353CC}">
              <c16:uniqueId val="{00000001-F166-4453-ADC5-08F3D9AB80AF}"/>
            </c:ext>
          </c:extLst>
        </c:ser>
        <c:dLbls>
          <c:showLegendKey val="0"/>
          <c:showVal val="1"/>
          <c:showCatName val="0"/>
          <c:showSerName val="0"/>
          <c:showPercent val="0"/>
          <c:showBubbleSize val="0"/>
        </c:dLbls>
        <c:gapWidth val="326"/>
        <c:overlap val="-58"/>
        <c:axId val="223898112"/>
        <c:axId val="146217728"/>
      </c:barChart>
      <c:catAx>
        <c:axId val="22389811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6217728"/>
        <c:crosses val="autoZero"/>
        <c:auto val="1"/>
        <c:lblAlgn val="ctr"/>
        <c:lblOffset val="100"/>
        <c:noMultiLvlLbl val="0"/>
      </c:catAx>
      <c:valAx>
        <c:axId val="146217728"/>
        <c:scaling>
          <c:orientation val="minMax"/>
        </c:scaling>
        <c:delete val="1"/>
        <c:axPos val="b"/>
        <c:numFmt formatCode="#,##0.00" sourceLinked="1"/>
        <c:majorTickMark val="out"/>
        <c:minorTickMark val="none"/>
        <c:tickLblPos val="nextTo"/>
        <c:crossAx val="22389811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'31 Inspektorat'!$C$53</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C81-4196-A047-1B0DFD4070E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C81-4196-A047-1B0DFD4070E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C81-4196-A047-1B0DFD4070E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C81-4196-A047-1B0DFD4070E0}"/>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0C81-4196-A047-1B0DFD4070E0}"/>
                </c:ext>
              </c:extLst>
            </c:dLbl>
            <c:dLbl>
              <c:idx val="1"/>
              <c:layout>
                <c:manualLayout>
                  <c:x val="0.272325635129605"/>
                  <c:y val="0.151576190473715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81-4196-A047-1B0DFD4070E0}"/>
                </c:ext>
              </c:extLst>
            </c:dLbl>
            <c:dLbl>
              <c:idx val="2"/>
              <c:layout>
                <c:manualLayout>
                  <c:x val="-9.81516361496413E-3"/>
                  <c:y val="0.184218543585517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81-4196-A047-1B0DFD4070E0}"/>
                </c:ext>
              </c:extLst>
            </c:dLbl>
            <c:dLbl>
              <c:idx val="3"/>
              <c:layout>
                <c:manualLayout>
                  <c:x val="-6.4700056071333403E-2"/>
                  <c:y val="-0.4533192129758650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81-4196-A047-1B0DFD4070E0}"/>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'31 Inspektorat'!$B$54:$B$57</c:f>
              <c:strCache>
                <c:ptCount val="4"/>
                <c:pt idx="0">
                  <c:v>Sangat Baik</c:v>
                </c:pt>
                <c:pt idx="1">
                  <c:v>Baik</c:v>
                </c:pt>
                <c:pt idx="2">
                  <c:v>Cukup</c:v>
                </c:pt>
                <c:pt idx="3">
                  <c:v>Kurang</c:v>
                </c:pt>
              </c:strCache>
            </c:strRef>
          </c:cat>
          <c:val>
            <c:numRef>
              <c:f>'31 Inspektorat'!$C$54:$C$57</c:f>
              <c:numCache>
                <c:formatCode>General</c:formatCode>
                <c:ptCount val="4"/>
                <c:pt idx="0">
                  <c:v>12</c:v>
                </c:pt>
                <c:pt idx="1">
                  <c:v>9</c:v>
                </c:pt>
                <c:pt idx="2">
                  <c:v>6</c:v>
                </c:pt>
                <c:pt idx="3">
                  <c:v>8</c:v>
                </c:pt>
              </c:numCache>
            </c:numRef>
          </c:val>
          <c:extLst>
            <c:ext xmlns:c16="http://schemas.microsoft.com/office/drawing/2014/chart" uri="{C3380CC4-5D6E-409C-BE32-E72D297353CC}">
              <c16:uniqueId val="{00000008-0C81-4196-A047-1B0DFD4070E0}"/>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'31 Inspektorat'!$D$53</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6ED-4064-AEFC-65C88AD38F05}"/>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6ED-4064-AEFC-65C88AD38F05}"/>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6ED-4064-AEFC-65C88AD38F05}"/>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16ED-4064-AEFC-65C88AD38F05}"/>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ED-4064-AEFC-65C88AD38F05}"/>
                </c:ext>
              </c:extLst>
            </c:dLbl>
            <c:dLbl>
              <c:idx val="1"/>
              <c:layout>
                <c:manualLayout>
                  <c:x val="0.32307093717788399"/>
                  <c:y val="-7.1015117059367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ED-4064-AEFC-65C88AD38F05}"/>
                </c:ext>
              </c:extLst>
            </c:dLbl>
            <c:dLbl>
              <c:idx val="2"/>
              <c:layout>
                <c:manualLayout>
                  <c:x val="-0.27762270036089398"/>
                  <c:y val="-3.22347655873813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ED-4064-AEFC-65C88AD38F05}"/>
                </c:ext>
              </c:extLst>
            </c:dLbl>
            <c:dLbl>
              <c:idx val="3"/>
              <c:layout>
                <c:manualLayout>
                  <c:x val="4.0001164745562097E-2"/>
                  <c:y val="-0.2930320101839560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ED-4064-AEFC-65C88AD38F05}"/>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'31 Inspektorat'!$B$54:$B$57</c:f>
              <c:strCache>
                <c:ptCount val="4"/>
                <c:pt idx="0">
                  <c:v>Sangat Baik</c:v>
                </c:pt>
                <c:pt idx="1">
                  <c:v>Baik</c:v>
                </c:pt>
                <c:pt idx="2">
                  <c:v>Cukup</c:v>
                </c:pt>
                <c:pt idx="3">
                  <c:v>Kurang</c:v>
                </c:pt>
              </c:strCache>
            </c:strRef>
          </c:cat>
          <c:val>
            <c:numRef>
              <c:f>'31 Inspektorat'!$D$54:$D$57</c:f>
              <c:numCache>
                <c:formatCode>General</c:formatCode>
                <c:ptCount val="4"/>
                <c:pt idx="0">
                  <c:v>31</c:v>
                </c:pt>
                <c:pt idx="1">
                  <c:v>0</c:v>
                </c:pt>
                <c:pt idx="2">
                  <c:v>0</c:v>
                </c:pt>
                <c:pt idx="3">
                  <c:v>4</c:v>
                </c:pt>
              </c:numCache>
            </c:numRef>
          </c:val>
          <c:extLst>
            <c:ext xmlns:c16="http://schemas.microsoft.com/office/drawing/2014/chart" uri="{C3380CC4-5D6E-409C-BE32-E72D297353CC}">
              <c16:uniqueId val="{00000008-16ED-4064-AEFC-65C88AD38F0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'32 BKD Diklat'!$B$71</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'32 BKD Diklat'!$C$70:$D$70</c:f>
              <c:strCache>
                <c:ptCount val="2"/>
                <c:pt idx="0">
                  <c:v>Realisasi Keuangan </c:v>
                </c:pt>
                <c:pt idx="1">
                  <c:v>Realisasi Fisik</c:v>
                </c:pt>
              </c:strCache>
            </c:strRef>
          </c:cat>
          <c:val>
            <c:numRef>
              <c:f>'32 BKD Diklat'!$C$71:$D$71</c:f>
              <c:numCache>
                <c:formatCode>#,##0.00</c:formatCode>
                <c:ptCount val="2"/>
                <c:pt idx="0">
                  <c:v>73.232393470675987</c:v>
                </c:pt>
                <c:pt idx="1">
                  <c:v>73.232393470675987</c:v>
                </c:pt>
              </c:numCache>
            </c:numRef>
          </c:val>
          <c:extLst>
            <c:ext xmlns:c16="http://schemas.microsoft.com/office/drawing/2014/chart" uri="{C3380CC4-5D6E-409C-BE32-E72D297353CC}">
              <c16:uniqueId val="{00000000-11D1-4098-9965-42658D970D32}"/>
            </c:ext>
          </c:extLst>
        </c:ser>
        <c:ser>
          <c:idx val="1"/>
          <c:order val="1"/>
          <c:tx>
            <c:strRef>
              <c:f>'32 BKD Diklat'!$B$72</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'32 BKD Diklat'!$C$70:$D$70</c:f>
              <c:strCache>
                <c:ptCount val="2"/>
                <c:pt idx="0">
                  <c:v>Realisasi Keuangan </c:v>
                </c:pt>
                <c:pt idx="1">
                  <c:v>Realisasi Fisik</c:v>
                </c:pt>
              </c:strCache>
            </c:strRef>
          </c:cat>
          <c:val>
            <c:numRef>
              <c:f>'32 BKD Diklat'!$C$72:$D$72</c:f>
              <c:numCache>
                <c:formatCode>#,##0.00</c:formatCode>
                <c:ptCount val="2"/>
                <c:pt idx="0">
                  <c:v>48.430029985435972</c:v>
                </c:pt>
                <c:pt idx="1">
                  <c:v>89.321677519354409</c:v>
                </c:pt>
              </c:numCache>
            </c:numRef>
          </c:val>
          <c:extLst>
            <c:ext xmlns:c16="http://schemas.microsoft.com/office/drawing/2014/chart" uri="{C3380CC4-5D6E-409C-BE32-E72D297353CC}">
              <c16:uniqueId val="{00000001-11D1-4098-9965-42658D970D32}"/>
            </c:ext>
          </c:extLst>
        </c:ser>
        <c:dLbls>
          <c:showLegendKey val="0"/>
          <c:showVal val="1"/>
          <c:showCatName val="0"/>
          <c:showSerName val="0"/>
          <c:showPercent val="0"/>
          <c:showBubbleSize val="0"/>
        </c:dLbls>
        <c:gapWidth val="326"/>
        <c:overlap val="-58"/>
        <c:axId val="225019392"/>
        <c:axId val="223980928"/>
      </c:barChart>
      <c:catAx>
        <c:axId val="22501939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3980928"/>
        <c:crosses val="autoZero"/>
        <c:auto val="1"/>
        <c:lblAlgn val="ctr"/>
        <c:lblOffset val="100"/>
        <c:noMultiLvlLbl val="0"/>
      </c:catAx>
      <c:valAx>
        <c:axId val="223980928"/>
        <c:scaling>
          <c:orientation val="minMax"/>
        </c:scaling>
        <c:delete val="1"/>
        <c:axPos val="b"/>
        <c:numFmt formatCode="#,##0.00" sourceLinked="1"/>
        <c:majorTickMark val="out"/>
        <c:minorTickMark val="none"/>
        <c:tickLblPos val="nextTo"/>
        <c:crossAx val="22501939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'32 BKD Diklat'!$B$76</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'32 BKD Diklat'!$C$75:$D$75</c:f>
              <c:strCache>
                <c:ptCount val="2"/>
                <c:pt idx="0">
                  <c:v>Realisasi Keuangan </c:v>
                </c:pt>
                <c:pt idx="1">
                  <c:v>Realisasi Fisik</c:v>
                </c:pt>
              </c:strCache>
            </c:strRef>
          </c:cat>
          <c:val>
            <c:numRef>
              <c:f>'32 BKD Diklat'!$C$76:$D$76</c:f>
              <c:numCache>
                <c:formatCode>#,##0.00</c:formatCode>
                <c:ptCount val="2"/>
                <c:pt idx="0">
                  <c:v>73.232393470675987</c:v>
                </c:pt>
                <c:pt idx="1">
                  <c:v>73.232393470675987</c:v>
                </c:pt>
              </c:numCache>
            </c:numRef>
          </c:val>
          <c:extLst>
            <c:ext xmlns:c16="http://schemas.microsoft.com/office/drawing/2014/chart" uri="{C3380CC4-5D6E-409C-BE32-E72D297353CC}">
              <c16:uniqueId val="{00000000-BB32-4A6C-8EE4-3BBE339C7DC4}"/>
            </c:ext>
          </c:extLst>
        </c:ser>
        <c:ser>
          <c:idx val="1"/>
          <c:order val="1"/>
          <c:tx>
            <c:strRef>
              <c:f>'32 BKD Diklat'!$B$77</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'32 BKD Diklat'!$C$75:$D$75</c:f>
              <c:strCache>
                <c:ptCount val="2"/>
                <c:pt idx="0">
                  <c:v>Realisasi Keuangan </c:v>
                </c:pt>
                <c:pt idx="1">
                  <c:v>Realisasi Fisik</c:v>
                </c:pt>
              </c:strCache>
            </c:strRef>
          </c:cat>
          <c:val>
            <c:numRef>
              <c:f>'32 BKD Diklat'!$C$77:$D$77</c:f>
              <c:numCache>
                <c:formatCode>#,##0.00</c:formatCode>
                <c:ptCount val="2"/>
                <c:pt idx="0">
                  <c:v>48.430029985435972</c:v>
                </c:pt>
                <c:pt idx="1">
                  <c:v>48.436228230700401</c:v>
                </c:pt>
              </c:numCache>
            </c:numRef>
          </c:val>
          <c:extLst>
            <c:ext xmlns:c16="http://schemas.microsoft.com/office/drawing/2014/chart" uri="{C3380CC4-5D6E-409C-BE32-E72D297353CC}">
              <c16:uniqueId val="{00000001-BB32-4A6C-8EE4-3BBE339C7DC4}"/>
            </c:ext>
          </c:extLst>
        </c:ser>
        <c:dLbls>
          <c:showLegendKey val="0"/>
          <c:showVal val="1"/>
          <c:showCatName val="0"/>
          <c:showSerName val="0"/>
          <c:showPercent val="0"/>
          <c:showBubbleSize val="0"/>
        </c:dLbls>
        <c:gapWidth val="326"/>
        <c:overlap val="-58"/>
        <c:axId val="224407552"/>
        <c:axId val="223983232"/>
      </c:barChart>
      <c:catAx>
        <c:axId val="22440755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3983232"/>
        <c:crosses val="autoZero"/>
        <c:auto val="1"/>
        <c:lblAlgn val="ctr"/>
        <c:lblOffset val="100"/>
        <c:noMultiLvlLbl val="0"/>
      </c:catAx>
      <c:valAx>
        <c:axId val="223983232"/>
        <c:scaling>
          <c:orientation val="minMax"/>
        </c:scaling>
        <c:delete val="1"/>
        <c:axPos val="b"/>
        <c:numFmt formatCode="#,##0.00" sourceLinked="1"/>
        <c:majorTickMark val="out"/>
        <c:minorTickMark val="none"/>
        <c:tickLblPos val="nextTo"/>
        <c:crossAx val="22440755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'32 BKD Diklat'!$C$48</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591-42F3-8E7A-87D21FD8A46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591-42F3-8E7A-87D21FD8A46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591-42F3-8E7A-87D21FD8A46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591-42F3-8E7A-87D21FD8A467}"/>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2591-42F3-8E7A-87D21FD8A467}"/>
                </c:ext>
              </c:extLst>
            </c:dLbl>
            <c:dLbl>
              <c:idx val="1"/>
              <c:layout>
                <c:manualLayout>
                  <c:x val="6.8864736941690499E-2"/>
                  <c:y val="-6.6786448197467298E-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91-42F3-8E7A-87D21FD8A467}"/>
                </c:ext>
              </c:extLst>
            </c:dLbl>
            <c:dLbl>
              <c:idx val="2"/>
              <c:layout>
                <c:manualLayout>
                  <c:x val="3.2704716049686597E-2"/>
                  <c:y val="0.23275229186216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91-42F3-8E7A-87D21FD8A467}"/>
                </c:ext>
              </c:extLst>
            </c:dLbl>
            <c:dLbl>
              <c:idx val="3"/>
              <c:layout>
                <c:manualLayout>
                  <c:x val="-0.13213683183900099"/>
                  <c:y val="-7.50635457721433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91-42F3-8E7A-87D21FD8A467}"/>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'32 BKD Diklat'!$B$49:$B$52</c:f>
              <c:strCache>
                <c:ptCount val="4"/>
                <c:pt idx="0">
                  <c:v>Sangat Baik</c:v>
                </c:pt>
                <c:pt idx="1">
                  <c:v>Baik</c:v>
                </c:pt>
                <c:pt idx="2">
                  <c:v>Cukup</c:v>
                </c:pt>
                <c:pt idx="3">
                  <c:v>Kurang</c:v>
                </c:pt>
              </c:strCache>
            </c:strRef>
          </c:cat>
          <c:val>
            <c:numRef>
              <c:f>'32 BKD Diklat'!$C$49:$C$52</c:f>
              <c:numCache>
                <c:formatCode>General</c:formatCode>
                <c:ptCount val="4"/>
                <c:pt idx="0">
                  <c:v>8</c:v>
                </c:pt>
                <c:pt idx="1">
                  <c:v>4</c:v>
                </c:pt>
                <c:pt idx="2">
                  <c:v>6</c:v>
                </c:pt>
                <c:pt idx="3">
                  <c:v>12</c:v>
                </c:pt>
              </c:numCache>
            </c:numRef>
          </c:val>
          <c:extLst>
            <c:ext xmlns:c16="http://schemas.microsoft.com/office/drawing/2014/chart" uri="{C3380CC4-5D6E-409C-BE32-E72D297353CC}">
              <c16:uniqueId val="{00000008-2591-42F3-8E7A-87D21FD8A46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'32 BKD Diklat'!$D$48</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AB5-4D2A-AD82-BC0E36A2100B}"/>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AB5-4D2A-AD82-BC0E36A2100B}"/>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AB5-4D2A-AD82-BC0E36A2100B}"/>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AB5-4D2A-AD82-BC0E36A2100B}"/>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B5-4D2A-AD82-BC0E36A2100B}"/>
                </c:ext>
              </c:extLst>
            </c:dLbl>
            <c:dLbl>
              <c:idx val="1"/>
              <c:layout>
                <c:manualLayout>
                  <c:x val="3.40597289603745E-2"/>
                  <c:y val="-4.91834039488900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B5-4D2A-AD82-BC0E36A2100B}"/>
                </c:ext>
              </c:extLst>
            </c:dLbl>
            <c:dLbl>
              <c:idx val="2"/>
              <c:layout>
                <c:manualLayout>
                  <c:x val="2.1801191038077799E-2"/>
                  <c:y val="1.082561483972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B5-4D2A-AD82-BC0E36A2100B}"/>
                </c:ext>
              </c:extLst>
            </c:dLbl>
            <c:dLbl>
              <c:idx val="3"/>
              <c:layout>
                <c:manualLayout>
                  <c:x val="-8.4949890820242693E-2"/>
                  <c:y val="-3.73899349265119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B5-4D2A-AD82-BC0E36A2100B}"/>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'32 BKD Diklat'!$B$49:$B$52</c:f>
              <c:strCache>
                <c:ptCount val="4"/>
                <c:pt idx="0">
                  <c:v>Sangat Baik</c:v>
                </c:pt>
                <c:pt idx="1">
                  <c:v>Baik</c:v>
                </c:pt>
                <c:pt idx="2">
                  <c:v>Cukup</c:v>
                </c:pt>
                <c:pt idx="3">
                  <c:v>Kurang</c:v>
                </c:pt>
              </c:strCache>
            </c:strRef>
          </c:cat>
          <c:val>
            <c:numRef>
              <c:f>'32 BKD Diklat'!$D$49:$D$52</c:f>
              <c:numCache>
                <c:formatCode>General</c:formatCode>
                <c:ptCount val="4"/>
                <c:pt idx="0">
                  <c:v>8</c:v>
                </c:pt>
                <c:pt idx="1">
                  <c:v>4</c:v>
                </c:pt>
                <c:pt idx="2">
                  <c:v>6</c:v>
                </c:pt>
                <c:pt idx="3">
                  <c:v>12</c:v>
                </c:pt>
              </c:numCache>
            </c:numRef>
          </c:val>
          <c:extLst>
            <c:ext xmlns:c16="http://schemas.microsoft.com/office/drawing/2014/chart" uri="{C3380CC4-5D6E-409C-BE32-E72D297353CC}">
              <c16:uniqueId val="{00000008-DAB5-4D2A-AD82-BC0E36A2100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'33 BPBD'!$B$75</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'33 BPBD'!$C$74:$D$74</c:f>
              <c:strCache>
                <c:ptCount val="2"/>
                <c:pt idx="0">
                  <c:v>Realisasi Keuangan </c:v>
                </c:pt>
                <c:pt idx="1">
                  <c:v>Realisasi Fisik</c:v>
                </c:pt>
              </c:strCache>
            </c:strRef>
          </c:cat>
          <c:val>
            <c:numRef>
              <c:f>'33 BPBD'!$C$75:$D$75</c:f>
              <c:numCache>
                <c:formatCode>#,##0.00</c:formatCode>
                <c:ptCount val="2"/>
                <c:pt idx="0">
                  <c:v>92.494645320562626</c:v>
                </c:pt>
                <c:pt idx="1">
                  <c:v>97.212755244500556</c:v>
                </c:pt>
              </c:numCache>
            </c:numRef>
          </c:val>
          <c:extLst>
            <c:ext xmlns:c16="http://schemas.microsoft.com/office/drawing/2014/chart" uri="{C3380CC4-5D6E-409C-BE32-E72D297353CC}">
              <c16:uniqueId val="{00000000-3AD6-46E0-BD26-D52F00315347}"/>
            </c:ext>
          </c:extLst>
        </c:ser>
        <c:ser>
          <c:idx val="1"/>
          <c:order val="1"/>
          <c:tx>
            <c:strRef>
              <c:f>'33 BPBD'!$B$76</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'33 BPBD'!$C$74:$D$74</c:f>
              <c:strCache>
                <c:ptCount val="2"/>
                <c:pt idx="0">
                  <c:v>Realisasi Keuangan </c:v>
                </c:pt>
                <c:pt idx="1">
                  <c:v>Realisasi Fisik</c:v>
                </c:pt>
              </c:strCache>
            </c:strRef>
          </c:cat>
          <c:val>
            <c:numRef>
              <c:f>'33 BPBD'!$C$76:$D$76</c:f>
              <c:numCache>
                <c:formatCode>#,##0.00</c:formatCode>
                <c:ptCount val="2"/>
                <c:pt idx="0">
                  <c:v>74.168188916092632</c:v>
                </c:pt>
                <c:pt idx="1">
                  <c:v>89.867388605598947</c:v>
                </c:pt>
              </c:numCache>
            </c:numRef>
          </c:val>
          <c:extLst>
            <c:ext xmlns:c16="http://schemas.microsoft.com/office/drawing/2014/chart" uri="{C3380CC4-5D6E-409C-BE32-E72D297353CC}">
              <c16:uniqueId val="{00000001-3AD6-46E0-BD26-D52F00315347}"/>
            </c:ext>
          </c:extLst>
        </c:ser>
        <c:dLbls>
          <c:showLegendKey val="0"/>
          <c:showVal val="1"/>
          <c:showCatName val="0"/>
          <c:showSerName val="0"/>
          <c:showPercent val="0"/>
          <c:showBubbleSize val="0"/>
        </c:dLbls>
        <c:gapWidth val="326"/>
        <c:overlap val="-58"/>
        <c:axId val="224409600"/>
        <c:axId val="225126656"/>
      </c:barChart>
      <c:catAx>
        <c:axId val="22440960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5126656"/>
        <c:crosses val="autoZero"/>
        <c:auto val="1"/>
        <c:lblAlgn val="ctr"/>
        <c:lblOffset val="100"/>
        <c:noMultiLvlLbl val="0"/>
      </c:catAx>
      <c:valAx>
        <c:axId val="225126656"/>
        <c:scaling>
          <c:orientation val="minMax"/>
        </c:scaling>
        <c:delete val="1"/>
        <c:axPos val="b"/>
        <c:numFmt formatCode="#,##0.00" sourceLinked="1"/>
        <c:majorTickMark val="out"/>
        <c:minorTickMark val="none"/>
        <c:tickLblPos val="nextTo"/>
        <c:crossAx val="22440960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'33 BPBD'!$B$80</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'33 BPBD'!$C$79:$D$79</c:f>
              <c:strCache>
                <c:ptCount val="2"/>
                <c:pt idx="0">
                  <c:v>Realisasi Keuangan </c:v>
                </c:pt>
                <c:pt idx="1">
                  <c:v>Realisasi Fisik</c:v>
                </c:pt>
              </c:strCache>
            </c:strRef>
          </c:cat>
          <c:val>
            <c:numRef>
              <c:f>'33 BPBD'!$C$80:$D$80</c:f>
              <c:numCache>
                <c:formatCode>#,##0.00</c:formatCode>
                <c:ptCount val="2"/>
                <c:pt idx="0">
                  <c:v>92.494645320562626</c:v>
                </c:pt>
                <c:pt idx="1">
                  <c:v>97.212755244500556</c:v>
                </c:pt>
              </c:numCache>
            </c:numRef>
          </c:val>
          <c:extLst>
            <c:ext xmlns:c16="http://schemas.microsoft.com/office/drawing/2014/chart" uri="{C3380CC4-5D6E-409C-BE32-E72D297353CC}">
              <c16:uniqueId val="{00000000-48CA-49F9-89E4-34E361F5E79B}"/>
            </c:ext>
          </c:extLst>
        </c:ser>
        <c:ser>
          <c:idx val="1"/>
          <c:order val="1"/>
          <c:tx>
            <c:strRef>
              <c:f>'33 BPBD'!$B$81</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'33 BPBD'!$C$79:$D$79</c:f>
              <c:strCache>
                <c:ptCount val="2"/>
                <c:pt idx="0">
                  <c:v>Realisasi Keuangan </c:v>
                </c:pt>
                <c:pt idx="1">
                  <c:v>Realisasi Fisik</c:v>
                </c:pt>
              </c:strCache>
            </c:strRef>
          </c:cat>
          <c:val>
            <c:numRef>
              <c:f>'33 BPBD'!$C$81:$D$81</c:f>
              <c:numCache>
                <c:formatCode>#,##0.00</c:formatCode>
                <c:ptCount val="2"/>
                <c:pt idx="0">
                  <c:v>74.168188916092632</c:v>
                </c:pt>
                <c:pt idx="1">
                  <c:v>76.878025907634125</c:v>
                </c:pt>
              </c:numCache>
            </c:numRef>
          </c:val>
          <c:extLst>
            <c:ext xmlns:c16="http://schemas.microsoft.com/office/drawing/2014/chart" uri="{C3380CC4-5D6E-409C-BE32-E72D297353CC}">
              <c16:uniqueId val="{00000001-48CA-49F9-89E4-34E361F5E79B}"/>
            </c:ext>
          </c:extLst>
        </c:ser>
        <c:dLbls>
          <c:showLegendKey val="0"/>
          <c:showVal val="1"/>
          <c:showCatName val="0"/>
          <c:showSerName val="0"/>
          <c:showPercent val="0"/>
          <c:showBubbleSize val="0"/>
        </c:dLbls>
        <c:gapWidth val="326"/>
        <c:overlap val="-58"/>
        <c:axId val="224927744"/>
        <c:axId val="225128960"/>
      </c:barChart>
      <c:catAx>
        <c:axId val="22492774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5128960"/>
        <c:crosses val="autoZero"/>
        <c:auto val="1"/>
        <c:lblAlgn val="ctr"/>
        <c:lblOffset val="100"/>
        <c:noMultiLvlLbl val="0"/>
      </c:catAx>
      <c:valAx>
        <c:axId val="225128960"/>
        <c:scaling>
          <c:orientation val="minMax"/>
        </c:scaling>
        <c:delete val="1"/>
        <c:axPos val="b"/>
        <c:numFmt formatCode="#,##0.00" sourceLinked="1"/>
        <c:majorTickMark val="out"/>
        <c:minorTickMark val="none"/>
        <c:tickLblPos val="nextTo"/>
        <c:crossAx val="22492774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'33 BPBD'!$C$51</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35E-4588-8CD8-8AD8F78B115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35E-4588-8CD8-8AD8F78B115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35E-4588-8CD8-8AD8F78B1155}"/>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35E-4588-8CD8-8AD8F78B1155}"/>
              </c:ext>
            </c:extLst>
          </c:dPt>
          <c:dLbls>
            <c:dLbl>
              <c:idx val="0"/>
              <c:layout>
                <c:manualLayout>
                  <c:x val="0.278868350516779"/>
                  <c:y val="0.125448022376930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535E-4588-8CD8-8AD8F78B1155}"/>
                </c:ext>
              </c:extLst>
            </c:dLbl>
            <c:dLbl>
              <c:idx val="1"/>
              <c:layout>
                <c:manualLayout>
                  <c:x val="0.17621265491922899"/>
                  <c:y val="0.344192958073095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5E-4588-8CD8-8AD8F78B1155}"/>
                </c:ext>
              </c:extLst>
            </c:dLbl>
            <c:dLbl>
              <c:idx val="2"/>
              <c:layout>
                <c:manualLayout>
                  <c:x val="0.19006234045925999"/>
                  <c:y val="0.186142745519432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5E-4588-8CD8-8AD8F78B1155}"/>
                </c:ext>
              </c:extLst>
            </c:dLbl>
            <c:dLbl>
              <c:idx val="3"/>
              <c:layout>
                <c:manualLayout>
                  <c:x val="-0.12796453438098601"/>
                  <c:y val="-2.35239801200355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5E-4588-8CD8-8AD8F78B1155}"/>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'33 BPBD'!$B$52:$B$55</c:f>
              <c:strCache>
                <c:ptCount val="4"/>
                <c:pt idx="0">
                  <c:v>Sangat Baik</c:v>
                </c:pt>
                <c:pt idx="1">
                  <c:v>Baik</c:v>
                </c:pt>
                <c:pt idx="2">
                  <c:v>Cukup</c:v>
                </c:pt>
                <c:pt idx="3">
                  <c:v>Kurang</c:v>
                </c:pt>
              </c:strCache>
            </c:strRef>
          </c:cat>
          <c:val>
            <c:numRef>
              <c:f>'33 BPBD'!$C$52:$C$55</c:f>
              <c:numCache>
                <c:formatCode>General</c:formatCode>
                <c:ptCount val="4"/>
                <c:pt idx="0">
                  <c:v>17</c:v>
                </c:pt>
                <c:pt idx="1">
                  <c:v>5</c:v>
                </c:pt>
                <c:pt idx="2">
                  <c:v>4</c:v>
                </c:pt>
                <c:pt idx="3">
                  <c:v>6</c:v>
                </c:pt>
              </c:numCache>
            </c:numRef>
          </c:val>
          <c:extLst>
            <c:ext xmlns:c16="http://schemas.microsoft.com/office/drawing/2014/chart" uri="{C3380CC4-5D6E-409C-BE32-E72D297353CC}">
              <c16:uniqueId val="{00000008-535E-4588-8CD8-8AD8F78B115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'33 BPBD'!$D$51</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8A0-412D-8523-88F8F63674EB}"/>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8A0-412D-8523-88F8F63674EB}"/>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8A0-412D-8523-88F8F63674EB}"/>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8A0-412D-8523-88F8F63674EB}"/>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A0-412D-8523-88F8F63674EB}"/>
                </c:ext>
              </c:extLst>
            </c:dLbl>
            <c:dLbl>
              <c:idx val="1"/>
              <c:layout>
                <c:manualLayout>
                  <c:x val="3.49581745869929E-2"/>
                  <c:y val="-8.0716370796941102E-4"/>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A0-412D-8523-88F8F63674EB}"/>
                </c:ext>
              </c:extLst>
            </c:dLbl>
            <c:dLbl>
              <c:idx val="2"/>
              <c:layout>
                <c:manualLayout>
                  <c:x val="1.9687591816870902E-2"/>
                  <c:y val="0.21167528919910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A0-412D-8523-88F8F63674EB}"/>
                </c:ext>
              </c:extLst>
            </c:dLbl>
            <c:dLbl>
              <c:idx val="3"/>
              <c:layout>
                <c:manualLayout>
                  <c:x val="-0.112308235090178"/>
                  <c:y val="-2.8960023010729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A0-412D-8523-88F8F63674EB}"/>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'33 BPBD'!$B$52:$B$55</c:f>
              <c:strCache>
                <c:ptCount val="4"/>
                <c:pt idx="0">
                  <c:v>Sangat Baik</c:v>
                </c:pt>
                <c:pt idx="1">
                  <c:v>Baik</c:v>
                </c:pt>
                <c:pt idx="2">
                  <c:v>Cukup</c:v>
                </c:pt>
                <c:pt idx="3">
                  <c:v>Kurang</c:v>
                </c:pt>
              </c:strCache>
            </c:strRef>
          </c:cat>
          <c:val>
            <c:numRef>
              <c:f>'33 BPBD'!$D$52:$D$55</c:f>
              <c:numCache>
                <c:formatCode>General</c:formatCode>
                <c:ptCount val="4"/>
                <c:pt idx="0">
                  <c:v>26</c:v>
                </c:pt>
                <c:pt idx="1">
                  <c:v>1</c:v>
                </c:pt>
                <c:pt idx="2">
                  <c:v>1</c:v>
                </c:pt>
                <c:pt idx="3">
                  <c:v>4</c:v>
                </c:pt>
              </c:numCache>
            </c:numRef>
          </c:val>
          <c:extLst>
            <c:ext xmlns:c16="http://schemas.microsoft.com/office/drawing/2014/chart" uri="{C3380CC4-5D6E-409C-BE32-E72D297353CC}">
              <c16:uniqueId val="{00000008-F8A0-412D-8523-88F8F63674E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'34  Damkar'!$B$84</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'34  Damkar'!$C$83:$D$83</c:f>
              <c:strCache>
                <c:ptCount val="2"/>
                <c:pt idx="0">
                  <c:v>Realisasi Keuangan </c:v>
                </c:pt>
                <c:pt idx="1">
                  <c:v>Realisasi Fisik</c:v>
                </c:pt>
              </c:strCache>
            </c:strRef>
          </c:cat>
          <c:val>
            <c:numRef>
              <c:f>'34  Damkar'!$C$84:$D$84</c:f>
              <c:numCache>
                <c:formatCode>#,##0.00</c:formatCode>
                <c:ptCount val="2"/>
                <c:pt idx="0">
                  <c:v>91.486623856354385</c:v>
                </c:pt>
                <c:pt idx="1">
                  <c:v>94.492268591728873</c:v>
                </c:pt>
              </c:numCache>
            </c:numRef>
          </c:val>
          <c:extLst>
            <c:ext xmlns:c16="http://schemas.microsoft.com/office/drawing/2014/chart" uri="{C3380CC4-5D6E-409C-BE32-E72D297353CC}">
              <c16:uniqueId val="{00000000-4E89-4F9D-B754-49230F8F0249}"/>
            </c:ext>
          </c:extLst>
        </c:ser>
        <c:ser>
          <c:idx val="1"/>
          <c:order val="1"/>
          <c:tx>
            <c:strRef>
              <c:f>'34  Damkar'!$B$85</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'34  Damkar'!$C$83:$D$83</c:f>
              <c:strCache>
                <c:ptCount val="2"/>
                <c:pt idx="0">
                  <c:v>Realisasi Keuangan </c:v>
                </c:pt>
                <c:pt idx="1">
                  <c:v>Realisasi Fisik</c:v>
                </c:pt>
              </c:strCache>
            </c:strRef>
          </c:cat>
          <c:val>
            <c:numRef>
              <c:f>'34  Damkar'!$C$85:$D$85</c:f>
              <c:numCache>
                <c:formatCode>#,##0.00</c:formatCode>
                <c:ptCount val="2"/>
                <c:pt idx="0">
                  <c:v>79.93157453254527</c:v>
                </c:pt>
                <c:pt idx="1">
                  <c:v>86.856966551342921</c:v>
                </c:pt>
              </c:numCache>
            </c:numRef>
          </c:val>
          <c:extLst>
            <c:ext xmlns:c16="http://schemas.microsoft.com/office/drawing/2014/chart" uri="{C3380CC4-5D6E-409C-BE32-E72D297353CC}">
              <c16:uniqueId val="{00000001-4E89-4F9D-B754-49230F8F0249}"/>
            </c:ext>
          </c:extLst>
        </c:ser>
        <c:dLbls>
          <c:showLegendKey val="0"/>
          <c:showVal val="1"/>
          <c:showCatName val="0"/>
          <c:showSerName val="0"/>
          <c:showPercent val="0"/>
          <c:showBubbleSize val="0"/>
        </c:dLbls>
        <c:gapWidth val="326"/>
        <c:overlap val="-58"/>
        <c:axId val="225895936"/>
        <c:axId val="225961664"/>
      </c:barChart>
      <c:catAx>
        <c:axId val="22589593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5961664"/>
        <c:crosses val="autoZero"/>
        <c:auto val="1"/>
        <c:lblAlgn val="ctr"/>
        <c:lblOffset val="100"/>
        <c:noMultiLvlLbl val="0"/>
      </c:catAx>
      <c:valAx>
        <c:axId val="225961664"/>
        <c:scaling>
          <c:orientation val="minMax"/>
        </c:scaling>
        <c:delete val="1"/>
        <c:axPos val="b"/>
        <c:numFmt formatCode="#,##0.00" sourceLinked="1"/>
        <c:majorTickMark val="out"/>
        <c:minorTickMark val="none"/>
        <c:tickLblPos val="nextTo"/>
        <c:crossAx val="22589593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'34  Damkar'!$B$89</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'34  Damkar'!$C$88:$D$88</c:f>
              <c:strCache>
                <c:ptCount val="2"/>
                <c:pt idx="0">
                  <c:v>Realisasi Keuangan </c:v>
                </c:pt>
                <c:pt idx="1">
                  <c:v>Realisasi Fisik</c:v>
                </c:pt>
              </c:strCache>
            </c:strRef>
          </c:cat>
          <c:val>
            <c:numRef>
              <c:f>'34  Damkar'!$C$89:$D$89</c:f>
              <c:numCache>
                <c:formatCode>#,##0.00</c:formatCode>
                <c:ptCount val="2"/>
                <c:pt idx="0">
                  <c:v>91.486623856354385</c:v>
                </c:pt>
                <c:pt idx="1">
                  <c:v>94.492268591728873</c:v>
                </c:pt>
              </c:numCache>
            </c:numRef>
          </c:val>
          <c:extLst>
            <c:ext xmlns:c16="http://schemas.microsoft.com/office/drawing/2014/chart" uri="{C3380CC4-5D6E-409C-BE32-E72D297353CC}">
              <c16:uniqueId val="{00000000-3569-4EB0-A1E8-98116632A2FE}"/>
            </c:ext>
          </c:extLst>
        </c:ser>
        <c:ser>
          <c:idx val="1"/>
          <c:order val="1"/>
          <c:tx>
            <c:strRef>
              <c:f>'34  Damkar'!$B$90</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'34  Damkar'!$C$88:$D$88</c:f>
              <c:strCache>
                <c:ptCount val="2"/>
                <c:pt idx="0">
                  <c:v>Realisasi Keuangan </c:v>
                </c:pt>
                <c:pt idx="1">
                  <c:v>Realisasi Fisik</c:v>
                </c:pt>
              </c:strCache>
            </c:strRef>
          </c:cat>
          <c:val>
            <c:numRef>
              <c:f>'34  Damkar'!$C$90:$D$90</c:f>
              <c:numCache>
                <c:formatCode>#,##0.00</c:formatCode>
                <c:ptCount val="2"/>
                <c:pt idx="0">
                  <c:v>79.93157453254527</c:v>
                </c:pt>
                <c:pt idx="1">
                  <c:v>79.935469256330833</c:v>
                </c:pt>
              </c:numCache>
            </c:numRef>
          </c:val>
          <c:extLst>
            <c:ext xmlns:c16="http://schemas.microsoft.com/office/drawing/2014/chart" uri="{C3380CC4-5D6E-409C-BE32-E72D297353CC}">
              <c16:uniqueId val="{00000001-3569-4EB0-A1E8-98116632A2FE}"/>
            </c:ext>
          </c:extLst>
        </c:ser>
        <c:dLbls>
          <c:showLegendKey val="0"/>
          <c:showVal val="1"/>
          <c:showCatName val="0"/>
          <c:showSerName val="0"/>
          <c:showPercent val="0"/>
          <c:showBubbleSize val="0"/>
        </c:dLbls>
        <c:gapWidth val="326"/>
        <c:overlap val="-58"/>
        <c:axId val="225374208"/>
        <c:axId val="225963968"/>
      </c:barChart>
      <c:catAx>
        <c:axId val="22537420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5963968"/>
        <c:crosses val="autoZero"/>
        <c:auto val="1"/>
        <c:lblAlgn val="ctr"/>
        <c:lblOffset val="100"/>
        <c:noMultiLvlLbl val="0"/>
      </c:catAx>
      <c:valAx>
        <c:axId val="225963968"/>
        <c:scaling>
          <c:orientation val="minMax"/>
        </c:scaling>
        <c:delete val="1"/>
        <c:axPos val="b"/>
        <c:numFmt formatCode="#,##0.00" sourceLinked="1"/>
        <c:majorTickMark val="out"/>
        <c:minorTickMark val="none"/>
        <c:tickLblPos val="nextTo"/>
        <c:crossAx val="22537420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'34  Damkar'!$C$60</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7E9-447C-8477-FEF2D1ADE869}"/>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7E9-447C-8477-FEF2D1ADE869}"/>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7E9-447C-8477-FEF2D1ADE869}"/>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7E9-447C-8477-FEF2D1ADE869}"/>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B7E9-447C-8477-FEF2D1ADE869}"/>
                </c:ext>
              </c:extLst>
            </c:dLbl>
            <c:dLbl>
              <c:idx val="1"/>
              <c:layout>
                <c:manualLayout>
                  <c:x val="3.8302428009659301E-2"/>
                  <c:y val="-7.1046013377462996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E9-447C-8477-FEF2D1ADE869}"/>
                </c:ext>
              </c:extLst>
            </c:dLbl>
            <c:dLbl>
              <c:idx val="2"/>
              <c:layout>
                <c:manualLayout>
                  <c:x val="1.7598598783304699E-2"/>
                  <c:y val="0.129340364115117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E9-447C-8477-FEF2D1ADE869}"/>
                </c:ext>
              </c:extLst>
            </c:dLbl>
            <c:dLbl>
              <c:idx val="3"/>
              <c:layout>
                <c:manualLayout>
                  <c:x val="-0.144458019454382"/>
                  <c:y val="-3.19468879062638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E9-447C-8477-FEF2D1ADE869}"/>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'34  Damkar'!$B$61:$B$64</c:f>
              <c:strCache>
                <c:ptCount val="4"/>
                <c:pt idx="0">
                  <c:v>Sangat Baik</c:v>
                </c:pt>
                <c:pt idx="1">
                  <c:v>Baik</c:v>
                </c:pt>
                <c:pt idx="2">
                  <c:v>Cukup</c:v>
                </c:pt>
                <c:pt idx="3">
                  <c:v>Kurang</c:v>
                </c:pt>
              </c:strCache>
            </c:strRef>
          </c:cat>
          <c:val>
            <c:numRef>
              <c:f>'34  Damkar'!$C$61:$C$64</c:f>
              <c:numCache>
                <c:formatCode>General</c:formatCode>
                <c:ptCount val="4"/>
                <c:pt idx="0">
                  <c:v>21</c:v>
                </c:pt>
                <c:pt idx="1">
                  <c:v>6</c:v>
                </c:pt>
                <c:pt idx="2">
                  <c:v>3</c:v>
                </c:pt>
                <c:pt idx="3">
                  <c:v>12</c:v>
                </c:pt>
              </c:numCache>
            </c:numRef>
          </c:val>
          <c:extLst>
            <c:ext xmlns:c16="http://schemas.microsoft.com/office/drawing/2014/chart" uri="{C3380CC4-5D6E-409C-BE32-E72D297353CC}">
              <c16:uniqueId val="{00000008-B7E9-447C-8477-FEF2D1ADE869}"/>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'34  Damkar'!$D$60</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967-482A-AF74-D31B95FA180E}"/>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967-482A-AF74-D31B95FA180E}"/>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967-482A-AF74-D31B95FA180E}"/>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967-482A-AF74-D31B95FA180E}"/>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967-482A-AF74-D31B95FA180E}"/>
                </c:ext>
              </c:extLst>
            </c:dLbl>
            <c:dLbl>
              <c:idx val="1"/>
              <c:layout>
                <c:manualLayout>
                  <c:x val="2.74694903064822E-2"/>
                  <c:y val="0.254470178645522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67-482A-AF74-D31B95FA180E}"/>
                </c:ext>
              </c:extLst>
            </c:dLbl>
            <c:dLbl>
              <c:idx val="2"/>
              <c:layout>
                <c:manualLayout>
                  <c:x val="-3.1695661612898898E-3"/>
                  <c:y val="-0.10909138296147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67-482A-AF74-D31B95FA180E}"/>
                </c:ext>
              </c:extLst>
            </c:dLbl>
            <c:dLbl>
              <c:idx val="3"/>
              <c:layout>
                <c:manualLayout>
                  <c:x val="-0.132518421023888"/>
                  <c:y val="-3.10660718146251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967-482A-AF74-D31B95FA180E}"/>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'34  Damkar'!$B$61:$B$64</c:f>
              <c:strCache>
                <c:ptCount val="4"/>
                <c:pt idx="0">
                  <c:v>Sangat Baik</c:v>
                </c:pt>
                <c:pt idx="1">
                  <c:v>Baik</c:v>
                </c:pt>
                <c:pt idx="2">
                  <c:v>Cukup</c:v>
                </c:pt>
                <c:pt idx="3">
                  <c:v>Kurang</c:v>
                </c:pt>
              </c:strCache>
            </c:strRef>
          </c:cat>
          <c:val>
            <c:numRef>
              <c:f>'34  Damkar'!$D$61:$D$64</c:f>
              <c:numCache>
                <c:formatCode>General</c:formatCode>
                <c:ptCount val="4"/>
                <c:pt idx="0">
                  <c:v>24</c:v>
                </c:pt>
                <c:pt idx="1">
                  <c:v>5</c:v>
                </c:pt>
                <c:pt idx="2">
                  <c:v>2</c:v>
                </c:pt>
                <c:pt idx="3">
                  <c:v>11</c:v>
                </c:pt>
              </c:numCache>
            </c:numRef>
          </c:val>
          <c:extLst>
            <c:ext xmlns:c16="http://schemas.microsoft.com/office/drawing/2014/chart" uri="{C3380CC4-5D6E-409C-BE32-E72D297353CC}">
              <c16:uniqueId val="{00000008-B967-482A-AF74-D31B95FA180E}"/>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'35 Kec Bjm Timur'!$B$211</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'35 Kec Bjm Timur'!$C$210:$D$210</c:f>
              <c:strCache>
                <c:ptCount val="2"/>
                <c:pt idx="0">
                  <c:v>Realisasi Keuangan </c:v>
                </c:pt>
                <c:pt idx="1">
                  <c:v>Realisasi Fisik</c:v>
                </c:pt>
              </c:strCache>
            </c:strRef>
          </c:cat>
          <c:val>
            <c:numRef>
              <c:f>'35 Kec Bjm Timur'!$C$211:$D$211</c:f>
              <c:numCache>
                <c:formatCode>#,##0.00</c:formatCode>
                <c:ptCount val="2"/>
                <c:pt idx="0">
                  <c:v>95.75944531032205</c:v>
                </c:pt>
                <c:pt idx="1">
                  <c:v>98.01531289746282</c:v>
                </c:pt>
              </c:numCache>
            </c:numRef>
          </c:val>
          <c:extLst>
            <c:ext xmlns:c16="http://schemas.microsoft.com/office/drawing/2014/chart" uri="{C3380CC4-5D6E-409C-BE32-E72D297353CC}">
              <c16:uniqueId val="{00000000-6C1C-4469-BD8B-E833F9F98105}"/>
            </c:ext>
          </c:extLst>
        </c:ser>
        <c:ser>
          <c:idx val="1"/>
          <c:order val="1"/>
          <c:tx>
            <c:strRef>
              <c:f>'35 Kec Bjm Timur'!$B$212</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'35 Kec Bjm Timur'!$C$210:$D$210</c:f>
              <c:strCache>
                <c:ptCount val="2"/>
                <c:pt idx="0">
                  <c:v>Realisasi Keuangan </c:v>
                </c:pt>
                <c:pt idx="1">
                  <c:v>Realisasi Fisik</c:v>
                </c:pt>
              </c:strCache>
            </c:strRef>
          </c:cat>
          <c:val>
            <c:numRef>
              <c:f>'35 Kec Bjm Timur'!$C$212:$D$212</c:f>
              <c:numCache>
                <c:formatCode>#,##0.00</c:formatCode>
                <c:ptCount val="2"/>
                <c:pt idx="0">
                  <c:v>73.876670781164066</c:v>
                </c:pt>
                <c:pt idx="1">
                  <c:v>99.999999999999986</c:v>
                </c:pt>
              </c:numCache>
            </c:numRef>
          </c:val>
          <c:extLst>
            <c:ext xmlns:c16="http://schemas.microsoft.com/office/drawing/2014/chart" uri="{C3380CC4-5D6E-409C-BE32-E72D297353CC}">
              <c16:uniqueId val="{00000001-6C1C-4469-BD8B-E833F9F98105}"/>
            </c:ext>
          </c:extLst>
        </c:ser>
        <c:dLbls>
          <c:showLegendKey val="0"/>
          <c:showVal val="1"/>
          <c:showCatName val="0"/>
          <c:showSerName val="0"/>
          <c:showPercent val="0"/>
          <c:showBubbleSize val="0"/>
        </c:dLbls>
        <c:gapWidth val="326"/>
        <c:overlap val="-58"/>
        <c:axId val="225377792"/>
        <c:axId val="226214464"/>
      </c:barChart>
      <c:catAx>
        <c:axId val="225377792"/>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6214464"/>
        <c:crosses val="autoZero"/>
        <c:auto val="1"/>
        <c:lblAlgn val="ctr"/>
        <c:lblOffset val="100"/>
        <c:noMultiLvlLbl val="0"/>
      </c:catAx>
      <c:valAx>
        <c:axId val="226214464"/>
        <c:scaling>
          <c:orientation val="minMax"/>
        </c:scaling>
        <c:delete val="1"/>
        <c:axPos val="b"/>
        <c:numFmt formatCode="#,##0.00" sourceLinked="1"/>
        <c:majorTickMark val="out"/>
        <c:minorTickMark val="none"/>
        <c:tickLblPos val="nextTo"/>
        <c:crossAx val="22537779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'35 Kec Bjm Timur'!$B$216</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'35 Kec Bjm Timur'!$C$215:$D$215</c:f>
              <c:strCache>
                <c:ptCount val="2"/>
                <c:pt idx="0">
                  <c:v>Realisasi Keuangan </c:v>
                </c:pt>
                <c:pt idx="1">
                  <c:v>Realisasi Fisik</c:v>
                </c:pt>
              </c:strCache>
            </c:strRef>
          </c:cat>
          <c:val>
            <c:numRef>
              <c:f>'35 Kec Bjm Timur'!$C$216:$D$216</c:f>
              <c:numCache>
                <c:formatCode>#,##0.00</c:formatCode>
                <c:ptCount val="2"/>
                <c:pt idx="0">
                  <c:v>95.75944531032205</c:v>
                </c:pt>
                <c:pt idx="1">
                  <c:v>98.01531289746282</c:v>
                </c:pt>
              </c:numCache>
            </c:numRef>
          </c:val>
          <c:extLst>
            <c:ext xmlns:c16="http://schemas.microsoft.com/office/drawing/2014/chart" uri="{C3380CC4-5D6E-409C-BE32-E72D297353CC}">
              <c16:uniqueId val="{00000000-E3FC-49B3-9D2C-F8EA85AE316E}"/>
            </c:ext>
          </c:extLst>
        </c:ser>
        <c:ser>
          <c:idx val="1"/>
          <c:order val="1"/>
          <c:tx>
            <c:strRef>
              <c:f>'35 Kec Bjm Timur'!$B$217</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'35 Kec Bjm Timur'!$C$215:$D$215</c:f>
              <c:strCache>
                <c:ptCount val="2"/>
                <c:pt idx="0">
                  <c:v>Realisasi Keuangan </c:v>
                </c:pt>
                <c:pt idx="1">
                  <c:v>Realisasi Fisik</c:v>
                </c:pt>
              </c:strCache>
            </c:strRef>
          </c:cat>
          <c:val>
            <c:numRef>
              <c:f>'35 Kec Bjm Timur'!$C$217:$D$217</c:f>
              <c:numCache>
                <c:formatCode>#,##0.00</c:formatCode>
                <c:ptCount val="2"/>
                <c:pt idx="0">
                  <c:v>73.876670781164066</c:v>
                </c:pt>
                <c:pt idx="1">
                  <c:v>72.896775056119026</c:v>
                </c:pt>
              </c:numCache>
            </c:numRef>
          </c:val>
          <c:extLst>
            <c:ext xmlns:c16="http://schemas.microsoft.com/office/drawing/2014/chart" uri="{C3380CC4-5D6E-409C-BE32-E72D297353CC}">
              <c16:uniqueId val="{00000001-E3FC-49B3-9D2C-F8EA85AE316E}"/>
            </c:ext>
          </c:extLst>
        </c:ser>
        <c:dLbls>
          <c:showLegendKey val="0"/>
          <c:showVal val="1"/>
          <c:showCatName val="0"/>
          <c:showSerName val="0"/>
          <c:showPercent val="0"/>
          <c:showBubbleSize val="0"/>
        </c:dLbls>
        <c:gapWidth val="326"/>
        <c:overlap val="-58"/>
        <c:axId val="226142208"/>
        <c:axId val="226216768"/>
      </c:barChart>
      <c:catAx>
        <c:axId val="22614220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6216768"/>
        <c:crosses val="autoZero"/>
        <c:auto val="1"/>
        <c:lblAlgn val="ctr"/>
        <c:lblOffset val="100"/>
        <c:noMultiLvlLbl val="0"/>
      </c:catAx>
      <c:valAx>
        <c:axId val="226216768"/>
        <c:scaling>
          <c:orientation val="minMax"/>
        </c:scaling>
        <c:delete val="1"/>
        <c:axPos val="b"/>
        <c:numFmt formatCode="#,##0.00" sourceLinked="1"/>
        <c:majorTickMark val="out"/>
        <c:minorTickMark val="none"/>
        <c:tickLblPos val="nextTo"/>
        <c:crossAx val="22614220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'35 Kec Bjm Timur'!$C$192</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EA4-4FDC-A16C-7649083E879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EA4-4FDC-A16C-7649083E879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EA4-4FDC-A16C-7649083E879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EA4-4FDC-A16C-7649083E879D}"/>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2EA4-4FDC-A16C-7649083E879D}"/>
                </c:ext>
              </c:extLst>
            </c:dLbl>
            <c:dLbl>
              <c:idx val="1"/>
              <c:layout>
                <c:manualLayout>
                  <c:x val="0.14024389397659001"/>
                  <c:y val="3.79060724176321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A4-4FDC-A16C-7649083E879D}"/>
                </c:ext>
              </c:extLst>
            </c:dLbl>
            <c:dLbl>
              <c:idx val="2"/>
              <c:layout>
                <c:manualLayout>
                  <c:x val="0.13665278852721799"/>
                  <c:y val="0.216894603103340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A4-4FDC-A16C-7649083E879D}"/>
                </c:ext>
              </c:extLst>
            </c:dLbl>
            <c:dLbl>
              <c:idx val="3"/>
              <c:layout>
                <c:manualLayout>
                  <c:x val="-0.25124984150274898"/>
                  <c:y val="-6.4977257959713999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EA4-4FDC-A16C-7649083E879D}"/>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'35 Kec Bjm Timur'!$B$193:$B$196</c:f>
              <c:strCache>
                <c:ptCount val="4"/>
                <c:pt idx="0">
                  <c:v>Sangat Baik</c:v>
                </c:pt>
                <c:pt idx="1">
                  <c:v>Baik</c:v>
                </c:pt>
                <c:pt idx="2">
                  <c:v>Cukup</c:v>
                </c:pt>
                <c:pt idx="3">
                  <c:v>Kurang</c:v>
                </c:pt>
              </c:strCache>
            </c:strRef>
          </c:cat>
          <c:val>
            <c:numRef>
              <c:f>'35 Kec Bjm Timur'!$C$193:$C$196</c:f>
              <c:numCache>
                <c:formatCode>General</c:formatCode>
                <c:ptCount val="4"/>
                <c:pt idx="0">
                  <c:v>65</c:v>
                </c:pt>
                <c:pt idx="1">
                  <c:v>40</c:v>
                </c:pt>
                <c:pt idx="2">
                  <c:v>10</c:v>
                </c:pt>
                <c:pt idx="3">
                  <c:v>59</c:v>
                </c:pt>
              </c:numCache>
            </c:numRef>
          </c:val>
          <c:extLst>
            <c:ext xmlns:c16="http://schemas.microsoft.com/office/drawing/2014/chart" uri="{C3380CC4-5D6E-409C-BE32-E72D297353CC}">
              <c16:uniqueId val="{00000008-2EA4-4FDC-A16C-7649083E879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'35 Kec Bjm Timur'!$D$192</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0C5-4C5F-9EB7-0DD10EB7F683}"/>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0C5-4C5F-9EB7-0DD10EB7F683}"/>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0C5-4C5F-9EB7-0DD10EB7F683}"/>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0C5-4C5F-9EB7-0DD10EB7F683}"/>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C5-4C5F-9EB7-0DD10EB7F683}"/>
                </c:ext>
              </c:extLst>
            </c:dLbl>
            <c:dLbl>
              <c:idx val="1"/>
              <c:layout>
                <c:manualLayout>
                  <c:x val="0.13700472879990699"/>
                  <c:y val="6.40568464122076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C5-4C5F-9EB7-0DD10EB7F683}"/>
                </c:ext>
              </c:extLst>
            </c:dLbl>
            <c:dLbl>
              <c:idx val="2"/>
              <c:layout>
                <c:manualLayout>
                  <c:x val="0.14475245625977801"/>
                  <c:y val="0.253290708725131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C5-4C5F-9EB7-0DD10EB7F683}"/>
                </c:ext>
              </c:extLst>
            </c:dLbl>
            <c:dLbl>
              <c:idx val="3"/>
              <c:layout>
                <c:manualLayout>
                  <c:x val="-0.19370322084712299"/>
                  <c:y val="-5.48387096774193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C5-4C5F-9EB7-0DD10EB7F683}"/>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'35 Kec Bjm Timur'!$B$193:$B$196</c:f>
              <c:strCache>
                <c:ptCount val="4"/>
                <c:pt idx="0">
                  <c:v>Sangat Baik</c:v>
                </c:pt>
                <c:pt idx="1">
                  <c:v>Baik</c:v>
                </c:pt>
                <c:pt idx="2">
                  <c:v>Cukup</c:v>
                </c:pt>
                <c:pt idx="3">
                  <c:v>Kurang</c:v>
                </c:pt>
              </c:strCache>
            </c:strRef>
          </c:cat>
          <c:val>
            <c:numRef>
              <c:f>'35 Kec Bjm Timur'!$D$193:$D$196</c:f>
              <c:numCache>
                <c:formatCode>General</c:formatCode>
                <c:ptCount val="4"/>
                <c:pt idx="0">
                  <c:v>93</c:v>
                </c:pt>
                <c:pt idx="1">
                  <c:v>19</c:v>
                </c:pt>
                <c:pt idx="2">
                  <c:v>5</c:v>
                </c:pt>
                <c:pt idx="3">
                  <c:v>57</c:v>
                </c:pt>
              </c:numCache>
            </c:numRef>
          </c:val>
          <c:extLst>
            <c:ext xmlns:c16="http://schemas.microsoft.com/office/drawing/2014/chart" uri="{C3380CC4-5D6E-409C-BE32-E72D297353CC}">
              <c16:uniqueId val="{00000008-E0C5-4C5F-9EB7-0DD10EB7F683}"/>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'36 Kec Bjm Utara'!$B$195</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'36 Kec Bjm Utara'!$C$194:$D$194</c:f>
              <c:strCache>
                <c:ptCount val="2"/>
                <c:pt idx="0">
                  <c:v>Realisasi Keuangan </c:v>
                </c:pt>
                <c:pt idx="1">
                  <c:v>Realisasi Fisik</c:v>
                </c:pt>
              </c:strCache>
            </c:strRef>
          </c:cat>
          <c:val>
            <c:numRef>
              <c:f>'36 Kec Bjm Utara'!$C$195:$D$195</c:f>
              <c:numCache>
                <c:formatCode>#,##0.00</c:formatCode>
                <c:ptCount val="2"/>
                <c:pt idx="0">
                  <c:v>71.132642654860675</c:v>
                </c:pt>
                <c:pt idx="1">
                  <c:v>90.562821107625325</c:v>
                </c:pt>
              </c:numCache>
            </c:numRef>
          </c:val>
          <c:extLst>
            <c:ext xmlns:c16="http://schemas.microsoft.com/office/drawing/2014/chart" uri="{C3380CC4-5D6E-409C-BE32-E72D297353CC}">
              <c16:uniqueId val="{00000000-2380-4E3F-85FD-E7C4745D7087}"/>
            </c:ext>
          </c:extLst>
        </c:ser>
        <c:ser>
          <c:idx val="1"/>
          <c:order val="1"/>
          <c:tx>
            <c:strRef>
              <c:f>'36 Kec Bjm Utara'!$B$196</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'36 Kec Bjm Utara'!$C$194:$D$194</c:f>
              <c:strCache>
                <c:ptCount val="2"/>
                <c:pt idx="0">
                  <c:v>Realisasi Keuangan </c:v>
                </c:pt>
                <c:pt idx="1">
                  <c:v>Realisasi Fisik</c:v>
                </c:pt>
              </c:strCache>
            </c:strRef>
          </c:cat>
          <c:val>
            <c:numRef>
              <c:f>'36 Kec Bjm Utara'!$C$196:$D$196</c:f>
              <c:numCache>
                <c:formatCode>#,##0.00</c:formatCode>
                <c:ptCount val="2"/>
                <c:pt idx="0">
                  <c:v>74.513625075681404</c:v>
                </c:pt>
                <c:pt idx="1">
                  <c:v>81.416479662394011</c:v>
                </c:pt>
              </c:numCache>
            </c:numRef>
          </c:val>
          <c:extLst>
            <c:ext xmlns:c16="http://schemas.microsoft.com/office/drawing/2014/chart" uri="{C3380CC4-5D6E-409C-BE32-E72D297353CC}">
              <c16:uniqueId val="{00000001-2380-4E3F-85FD-E7C4745D7087}"/>
            </c:ext>
          </c:extLst>
        </c:ser>
        <c:dLbls>
          <c:showLegendKey val="0"/>
          <c:showVal val="1"/>
          <c:showCatName val="0"/>
          <c:showSerName val="0"/>
          <c:showPercent val="0"/>
          <c:showBubbleSize val="0"/>
        </c:dLbls>
        <c:gapWidth val="326"/>
        <c:overlap val="-58"/>
        <c:axId val="226410496"/>
        <c:axId val="226221376"/>
      </c:barChart>
      <c:catAx>
        <c:axId val="22641049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6221376"/>
        <c:crosses val="autoZero"/>
        <c:auto val="1"/>
        <c:lblAlgn val="ctr"/>
        <c:lblOffset val="100"/>
        <c:noMultiLvlLbl val="0"/>
      </c:catAx>
      <c:valAx>
        <c:axId val="226221376"/>
        <c:scaling>
          <c:orientation val="minMax"/>
        </c:scaling>
        <c:delete val="1"/>
        <c:axPos val="b"/>
        <c:numFmt formatCode="#,##0.00" sourceLinked="1"/>
        <c:majorTickMark val="out"/>
        <c:minorTickMark val="none"/>
        <c:tickLblPos val="nextTo"/>
        <c:crossAx val="22641049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'36 Kec Bjm Utara'!$B$200</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'36 Kec Bjm Utara'!$C$199:$D$199</c:f>
              <c:strCache>
                <c:ptCount val="2"/>
                <c:pt idx="0">
                  <c:v>Realisasi Keuangan </c:v>
                </c:pt>
                <c:pt idx="1">
                  <c:v>Realisasi Fisik</c:v>
                </c:pt>
              </c:strCache>
            </c:strRef>
          </c:cat>
          <c:val>
            <c:numRef>
              <c:f>'36 Kec Bjm Utara'!$C$200:$D$200</c:f>
              <c:numCache>
                <c:formatCode>#,##0.00</c:formatCode>
                <c:ptCount val="2"/>
                <c:pt idx="0">
                  <c:v>71.132642654860675</c:v>
                </c:pt>
                <c:pt idx="1">
                  <c:v>90.562821107625325</c:v>
                </c:pt>
              </c:numCache>
            </c:numRef>
          </c:val>
          <c:extLst>
            <c:ext xmlns:c16="http://schemas.microsoft.com/office/drawing/2014/chart" uri="{C3380CC4-5D6E-409C-BE32-E72D297353CC}">
              <c16:uniqueId val="{00000000-6FC2-48CF-B76C-5E5F8F9C2026}"/>
            </c:ext>
          </c:extLst>
        </c:ser>
        <c:ser>
          <c:idx val="1"/>
          <c:order val="1"/>
          <c:tx>
            <c:strRef>
              <c:f>'36 Kec Bjm Utara'!$B$201</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'36 Kec Bjm Utara'!$C$199:$D$199</c:f>
              <c:strCache>
                <c:ptCount val="2"/>
                <c:pt idx="0">
                  <c:v>Realisasi Keuangan </c:v>
                </c:pt>
                <c:pt idx="1">
                  <c:v>Realisasi Fisik</c:v>
                </c:pt>
              </c:strCache>
            </c:strRef>
          </c:cat>
          <c:val>
            <c:numRef>
              <c:f>'36 Kec Bjm Utara'!$C$201:$D$201</c:f>
              <c:numCache>
                <c:formatCode>#,##0.00</c:formatCode>
                <c:ptCount val="2"/>
                <c:pt idx="0">
                  <c:v>74.513625075681404</c:v>
                </c:pt>
                <c:pt idx="1">
                  <c:v>75.323625075681406</c:v>
                </c:pt>
              </c:numCache>
            </c:numRef>
          </c:val>
          <c:extLst>
            <c:ext xmlns:c16="http://schemas.microsoft.com/office/drawing/2014/chart" uri="{C3380CC4-5D6E-409C-BE32-E72D297353CC}">
              <c16:uniqueId val="{00000001-6FC2-48CF-B76C-5E5F8F9C2026}"/>
            </c:ext>
          </c:extLst>
        </c:ser>
        <c:dLbls>
          <c:showLegendKey val="0"/>
          <c:showVal val="1"/>
          <c:showCatName val="0"/>
          <c:showSerName val="0"/>
          <c:showPercent val="0"/>
          <c:showBubbleSize val="0"/>
        </c:dLbls>
        <c:gapWidth val="326"/>
        <c:overlap val="-58"/>
        <c:axId val="226412544"/>
        <c:axId val="227116736"/>
      </c:barChart>
      <c:catAx>
        <c:axId val="22641254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7116736"/>
        <c:crosses val="autoZero"/>
        <c:auto val="1"/>
        <c:lblAlgn val="ctr"/>
        <c:lblOffset val="100"/>
        <c:noMultiLvlLbl val="0"/>
      </c:catAx>
      <c:valAx>
        <c:axId val="227116736"/>
        <c:scaling>
          <c:orientation val="minMax"/>
        </c:scaling>
        <c:delete val="1"/>
        <c:axPos val="b"/>
        <c:numFmt formatCode="#,##0.00" sourceLinked="1"/>
        <c:majorTickMark val="out"/>
        <c:minorTickMark val="none"/>
        <c:tickLblPos val="nextTo"/>
        <c:crossAx val="22641254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'36 Kec Bjm Utara'!$C$171</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8D8-4241-B44C-0C36D156773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8D8-4241-B44C-0C36D156773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8D8-4241-B44C-0C36D156773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8D8-4241-B44C-0C36D1567736}"/>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28D8-4241-B44C-0C36D1567736}"/>
                </c:ext>
              </c:extLst>
            </c:dLbl>
            <c:dLbl>
              <c:idx val="1"/>
              <c:layout>
                <c:manualLayout>
                  <c:x val="0.19751672734057599"/>
                  <c:y val="7.039470139748929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D8-4241-B44C-0C36D1567736}"/>
                </c:ext>
              </c:extLst>
            </c:dLbl>
            <c:dLbl>
              <c:idx val="2"/>
              <c:layout>
                <c:manualLayout>
                  <c:x val="0.16206176604825001"/>
                  <c:y val="0.25588095787916998"/>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D8-4241-B44C-0C36D1567736}"/>
                </c:ext>
              </c:extLst>
            </c:dLbl>
            <c:dLbl>
              <c:idx val="3"/>
              <c:layout>
                <c:manualLayout>
                  <c:x val="-0.209273521421561"/>
                  <c:y val="-6.17283950617283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8D8-4241-B44C-0C36D1567736}"/>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'36 Kec Bjm Utara'!$B$172:$B$175</c:f>
              <c:strCache>
                <c:ptCount val="4"/>
                <c:pt idx="0">
                  <c:v>Sangat Baik</c:v>
                </c:pt>
                <c:pt idx="1">
                  <c:v>Baik</c:v>
                </c:pt>
                <c:pt idx="2">
                  <c:v>Cukup</c:v>
                </c:pt>
                <c:pt idx="3">
                  <c:v>Kurang</c:v>
                </c:pt>
              </c:strCache>
            </c:strRef>
          </c:cat>
          <c:val>
            <c:numRef>
              <c:f>'36 Kec Bjm Utara'!$C$172:$C$175</c:f>
              <c:numCache>
                <c:formatCode>General</c:formatCode>
                <c:ptCount val="4"/>
                <c:pt idx="0">
                  <c:v>80</c:v>
                </c:pt>
                <c:pt idx="1">
                  <c:v>20</c:v>
                </c:pt>
                <c:pt idx="2">
                  <c:v>18</c:v>
                </c:pt>
                <c:pt idx="3">
                  <c:v>35</c:v>
                </c:pt>
              </c:numCache>
            </c:numRef>
          </c:val>
          <c:extLst>
            <c:ext xmlns:c16="http://schemas.microsoft.com/office/drawing/2014/chart" uri="{C3380CC4-5D6E-409C-BE32-E72D297353CC}">
              <c16:uniqueId val="{00000008-28D8-4241-B44C-0C36D1567736}"/>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'36 Kec Bjm Utara'!$D$171</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F64-47A2-855F-A40968750404}"/>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F64-47A2-855F-A40968750404}"/>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F64-47A2-855F-A40968750404}"/>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F64-47A2-855F-A40968750404}"/>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64-47A2-855F-A40968750404}"/>
                </c:ext>
              </c:extLst>
            </c:dLbl>
            <c:dLbl>
              <c:idx val="1"/>
              <c:layout>
                <c:manualLayout>
                  <c:x val="0.18119458150039799"/>
                  <c:y val="9.6314910928336606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64-47A2-855F-A40968750404}"/>
                </c:ext>
              </c:extLst>
            </c:dLbl>
            <c:dLbl>
              <c:idx val="2"/>
              <c:layout>
                <c:manualLayout>
                  <c:x val="0.16578934264223699"/>
                  <c:y val="0.2629681280799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64-47A2-855F-A40968750404}"/>
                </c:ext>
              </c:extLst>
            </c:dLbl>
            <c:dLbl>
              <c:idx val="3"/>
              <c:layout>
                <c:manualLayout>
                  <c:x val="-0.20843317174728701"/>
                  <c:y val="-5.80645161290324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64-47A2-855F-A40968750404}"/>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'36 Kec Bjm Utara'!$B$172:$B$175</c:f>
              <c:strCache>
                <c:ptCount val="4"/>
                <c:pt idx="0">
                  <c:v>Sangat Baik</c:v>
                </c:pt>
                <c:pt idx="1">
                  <c:v>Baik</c:v>
                </c:pt>
                <c:pt idx="2">
                  <c:v>Cukup</c:v>
                </c:pt>
                <c:pt idx="3">
                  <c:v>Kurang</c:v>
                </c:pt>
              </c:strCache>
            </c:strRef>
          </c:cat>
          <c:val>
            <c:numRef>
              <c:f>'36 Kec Bjm Utara'!$D$172:$D$175</c:f>
              <c:numCache>
                <c:formatCode>General</c:formatCode>
                <c:ptCount val="4"/>
                <c:pt idx="0">
                  <c:v>92</c:v>
                </c:pt>
                <c:pt idx="1">
                  <c:v>19</c:v>
                </c:pt>
                <c:pt idx="2">
                  <c:v>14</c:v>
                </c:pt>
                <c:pt idx="3">
                  <c:v>28</c:v>
                </c:pt>
              </c:numCache>
            </c:numRef>
          </c:val>
          <c:extLst>
            <c:ext xmlns:c16="http://schemas.microsoft.com/office/drawing/2014/chart" uri="{C3380CC4-5D6E-409C-BE32-E72D297353CC}">
              <c16:uniqueId val="{00000008-BF64-47A2-855F-A40968750404}"/>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'37 Kec Bjm Tengah'!$B$210</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'37 Kec Bjm Tengah'!$C$209:$D$209</c:f>
              <c:strCache>
                <c:ptCount val="2"/>
                <c:pt idx="0">
                  <c:v>Realisasi Keuangan </c:v>
                </c:pt>
                <c:pt idx="1">
                  <c:v>Realisasi Fisik</c:v>
                </c:pt>
              </c:strCache>
            </c:strRef>
          </c:cat>
          <c:val>
            <c:numRef>
              <c:f>'37 Kec Bjm Tengah'!$C$210:$D$210</c:f>
              <c:numCache>
                <c:formatCode>#,##0.00</c:formatCode>
                <c:ptCount val="2"/>
                <c:pt idx="0">
                  <c:v>82.735587014530026</c:v>
                </c:pt>
                <c:pt idx="1">
                  <c:v>90.97585655820339</c:v>
                </c:pt>
              </c:numCache>
            </c:numRef>
          </c:val>
          <c:extLst>
            <c:ext xmlns:c16="http://schemas.microsoft.com/office/drawing/2014/chart" uri="{C3380CC4-5D6E-409C-BE32-E72D297353CC}">
              <c16:uniqueId val="{00000000-D9E1-4362-B488-BB6A222E90F4}"/>
            </c:ext>
          </c:extLst>
        </c:ser>
        <c:ser>
          <c:idx val="1"/>
          <c:order val="1"/>
          <c:tx>
            <c:strRef>
              <c:f>'37 Kec Bjm Tengah'!$B$211</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'37 Kec Bjm Tengah'!$C$209:$D$209</c:f>
              <c:strCache>
                <c:ptCount val="2"/>
                <c:pt idx="0">
                  <c:v>Realisasi Keuangan </c:v>
                </c:pt>
                <c:pt idx="1">
                  <c:v>Realisasi Fisik</c:v>
                </c:pt>
              </c:strCache>
            </c:strRef>
          </c:cat>
          <c:val>
            <c:numRef>
              <c:f>'37 Kec Bjm Tengah'!$C$211:$D$211</c:f>
              <c:numCache>
                <c:formatCode>#,##0.00</c:formatCode>
                <c:ptCount val="2"/>
                <c:pt idx="0">
                  <c:v>63.881572213909713</c:v>
                </c:pt>
                <c:pt idx="1">
                  <c:v>87.00947956515067</c:v>
                </c:pt>
              </c:numCache>
            </c:numRef>
          </c:val>
          <c:extLst>
            <c:ext xmlns:c16="http://schemas.microsoft.com/office/drawing/2014/chart" uri="{C3380CC4-5D6E-409C-BE32-E72D297353CC}">
              <c16:uniqueId val="{00000001-D9E1-4362-B488-BB6A222E90F4}"/>
            </c:ext>
          </c:extLst>
        </c:ser>
        <c:dLbls>
          <c:showLegendKey val="0"/>
          <c:showVal val="1"/>
          <c:showCatName val="0"/>
          <c:showSerName val="0"/>
          <c:showPercent val="0"/>
          <c:showBubbleSize val="0"/>
        </c:dLbls>
        <c:gapWidth val="326"/>
        <c:overlap val="-58"/>
        <c:axId val="227618816"/>
        <c:axId val="227121344"/>
      </c:barChart>
      <c:catAx>
        <c:axId val="22761881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7121344"/>
        <c:crosses val="autoZero"/>
        <c:auto val="1"/>
        <c:lblAlgn val="ctr"/>
        <c:lblOffset val="100"/>
        <c:noMultiLvlLbl val="0"/>
      </c:catAx>
      <c:valAx>
        <c:axId val="227121344"/>
        <c:scaling>
          <c:orientation val="minMax"/>
        </c:scaling>
        <c:delete val="1"/>
        <c:axPos val="b"/>
        <c:numFmt formatCode="#,##0.00" sourceLinked="1"/>
        <c:majorTickMark val="out"/>
        <c:minorTickMark val="none"/>
        <c:tickLblPos val="nextTo"/>
        <c:crossAx val="22761881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'37 Kec Bjm Tengah'!$B$215</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'37 Kec Bjm Tengah'!$C$214:$D$214</c:f>
              <c:strCache>
                <c:ptCount val="2"/>
                <c:pt idx="0">
                  <c:v>Realisasi Keuangan </c:v>
                </c:pt>
                <c:pt idx="1">
                  <c:v>Realisasi Fisik</c:v>
                </c:pt>
              </c:strCache>
            </c:strRef>
          </c:cat>
          <c:val>
            <c:numRef>
              <c:f>'37 Kec Bjm Tengah'!$C$215:$D$215</c:f>
              <c:numCache>
                <c:formatCode>#,##0.00</c:formatCode>
                <c:ptCount val="2"/>
                <c:pt idx="0">
                  <c:v>82.735587014530026</c:v>
                </c:pt>
                <c:pt idx="1">
                  <c:v>90.97585655820339</c:v>
                </c:pt>
              </c:numCache>
            </c:numRef>
          </c:val>
          <c:extLst>
            <c:ext xmlns:c16="http://schemas.microsoft.com/office/drawing/2014/chart" uri="{C3380CC4-5D6E-409C-BE32-E72D297353CC}">
              <c16:uniqueId val="{00000000-B327-49A5-B33E-E6B22F38E36A}"/>
            </c:ext>
          </c:extLst>
        </c:ser>
        <c:ser>
          <c:idx val="1"/>
          <c:order val="1"/>
          <c:tx>
            <c:strRef>
              <c:f>'37 Kec Bjm Tengah'!$B$216</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'37 Kec Bjm Tengah'!$C$214:$D$214</c:f>
              <c:strCache>
                <c:ptCount val="2"/>
                <c:pt idx="0">
                  <c:v>Realisasi Keuangan </c:v>
                </c:pt>
                <c:pt idx="1">
                  <c:v>Realisasi Fisik</c:v>
                </c:pt>
              </c:strCache>
            </c:strRef>
          </c:cat>
          <c:val>
            <c:numRef>
              <c:f>'37 Kec Bjm Tengah'!$C$216:$D$216</c:f>
              <c:numCache>
                <c:formatCode>#,##0.00</c:formatCode>
                <c:ptCount val="2"/>
                <c:pt idx="0">
                  <c:v>63.881572213909713</c:v>
                </c:pt>
                <c:pt idx="1">
                  <c:v>63.940535497091659</c:v>
                </c:pt>
              </c:numCache>
            </c:numRef>
          </c:val>
          <c:extLst>
            <c:ext xmlns:c16="http://schemas.microsoft.com/office/drawing/2014/chart" uri="{C3380CC4-5D6E-409C-BE32-E72D297353CC}">
              <c16:uniqueId val="{00000001-B327-49A5-B33E-E6B22F38E36A}"/>
            </c:ext>
          </c:extLst>
        </c:ser>
        <c:dLbls>
          <c:showLegendKey val="0"/>
          <c:showVal val="1"/>
          <c:showCatName val="0"/>
          <c:showSerName val="0"/>
          <c:showPercent val="0"/>
          <c:showBubbleSize val="0"/>
        </c:dLbls>
        <c:gapWidth val="326"/>
        <c:overlap val="-58"/>
        <c:axId val="227620864"/>
        <c:axId val="226796096"/>
      </c:barChart>
      <c:catAx>
        <c:axId val="22762086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6796096"/>
        <c:crosses val="autoZero"/>
        <c:auto val="1"/>
        <c:lblAlgn val="ctr"/>
        <c:lblOffset val="100"/>
        <c:noMultiLvlLbl val="0"/>
      </c:catAx>
      <c:valAx>
        <c:axId val="226796096"/>
        <c:scaling>
          <c:orientation val="minMax"/>
        </c:scaling>
        <c:delete val="1"/>
        <c:axPos val="b"/>
        <c:numFmt formatCode="#,##0.00" sourceLinked="1"/>
        <c:majorTickMark val="out"/>
        <c:minorTickMark val="none"/>
        <c:tickLblPos val="nextTo"/>
        <c:crossAx val="22762086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'37 Kec Bjm Tengah'!$C$189</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546-4774-87A4-0842782EBEC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546-4774-87A4-0842782EBEC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546-4774-87A4-0842782EBEC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546-4774-87A4-0842782EBEC8}"/>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0546-4774-87A4-0842782EBEC8}"/>
                </c:ext>
              </c:extLst>
            </c:dLbl>
            <c:dLbl>
              <c:idx val="1"/>
              <c:layout>
                <c:manualLayout>
                  <c:x val="0.31469147663151598"/>
                  <c:y val="0.11587878196928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46-4774-87A4-0842782EBEC8}"/>
                </c:ext>
              </c:extLst>
            </c:dLbl>
            <c:dLbl>
              <c:idx val="2"/>
              <c:layout>
                <c:manualLayout>
                  <c:x val="0.30113193788757697"/>
                  <c:y val="0.275374135267083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46-4774-87A4-0842782EBEC8}"/>
                </c:ext>
              </c:extLst>
            </c:dLbl>
            <c:dLbl>
              <c:idx val="3"/>
              <c:layout>
                <c:manualLayout>
                  <c:x val="-0.298599899651943"/>
                  <c:y val="-5.19818063677712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46-4774-87A4-0842782EBEC8}"/>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'37 Kec Bjm Tengah'!$B$190:$B$193</c:f>
              <c:strCache>
                <c:ptCount val="4"/>
                <c:pt idx="0">
                  <c:v>Sangat Baik</c:v>
                </c:pt>
                <c:pt idx="1">
                  <c:v>Baik</c:v>
                </c:pt>
                <c:pt idx="2">
                  <c:v>Cukup</c:v>
                </c:pt>
                <c:pt idx="3">
                  <c:v>Kurang</c:v>
                </c:pt>
              </c:strCache>
            </c:strRef>
          </c:cat>
          <c:val>
            <c:numRef>
              <c:f>'37 Kec Bjm Tengah'!$C$190:$C$193</c:f>
              <c:numCache>
                <c:formatCode>General</c:formatCode>
                <c:ptCount val="4"/>
                <c:pt idx="0">
                  <c:v>81</c:v>
                </c:pt>
                <c:pt idx="1">
                  <c:v>35</c:v>
                </c:pt>
                <c:pt idx="2">
                  <c:v>21</c:v>
                </c:pt>
                <c:pt idx="3">
                  <c:v>34</c:v>
                </c:pt>
              </c:numCache>
            </c:numRef>
          </c:val>
          <c:extLst>
            <c:ext xmlns:c16="http://schemas.microsoft.com/office/drawing/2014/chart" uri="{C3380CC4-5D6E-409C-BE32-E72D297353CC}">
              <c16:uniqueId val="{00000008-0546-4774-87A4-0842782EBEC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'37 Kec Bjm Tengah'!$D$189</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3CD-410D-BAF6-D369DF6C28FE}"/>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3CD-410D-BAF6-D369DF6C28FE}"/>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3CD-410D-BAF6-D369DF6C28FE}"/>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3CD-410D-BAF6-D369DF6C28FE}"/>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CD-410D-BAF6-D369DF6C28FE}"/>
                </c:ext>
              </c:extLst>
            </c:dLbl>
            <c:dLbl>
              <c:idx val="1"/>
              <c:layout>
                <c:manualLayout>
                  <c:x val="0.316219131418565"/>
                  <c:y val="0.141476201250917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CD-410D-BAF6-D369DF6C28FE}"/>
                </c:ext>
              </c:extLst>
            </c:dLbl>
            <c:dLbl>
              <c:idx val="2"/>
              <c:layout>
                <c:manualLayout>
                  <c:x val="0.306975672968821"/>
                  <c:y val="0.337161676467067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CD-410D-BAF6-D369DF6C28FE}"/>
                </c:ext>
              </c:extLst>
            </c:dLbl>
            <c:dLbl>
              <c:idx val="3"/>
              <c:layout>
                <c:manualLayout>
                  <c:x val="-0.28944790169818702"/>
                  <c:y val="-5.1612903225806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3CD-410D-BAF6-D369DF6C28FE}"/>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'37 Kec Bjm Tengah'!$B$190:$B$193</c:f>
              <c:strCache>
                <c:ptCount val="4"/>
                <c:pt idx="0">
                  <c:v>Sangat Baik</c:v>
                </c:pt>
                <c:pt idx="1">
                  <c:v>Baik</c:v>
                </c:pt>
                <c:pt idx="2">
                  <c:v>Cukup</c:v>
                </c:pt>
                <c:pt idx="3">
                  <c:v>Kurang</c:v>
                </c:pt>
              </c:strCache>
            </c:strRef>
          </c:cat>
          <c:val>
            <c:numRef>
              <c:f>'37 Kec Bjm Tengah'!$D$190:$D$193</c:f>
              <c:numCache>
                <c:formatCode>General</c:formatCode>
                <c:ptCount val="4"/>
                <c:pt idx="0">
                  <c:v>138</c:v>
                </c:pt>
                <c:pt idx="1">
                  <c:v>4</c:v>
                </c:pt>
                <c:pt idx="2">
                  <c:v>7</c:v>
                </c:pt>
                <c:pt idx="3">
                  <c:v>22</c:v>
                </c:pt>
              </c:numCache>
            </c:numRef>
          </c:val>
          <c:extLst>
            <c:ext xmlns:c16="http://schemas.microsoft.com/office/drawing/2014/chart" uri="{C3380CC4-5D6E-409C-BE32-E72D297353CC}">
              <c16:uniqueId val="{00000008-A3CD-410D-BAF6-D369DF6C28FE}"/>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'38 Kec Bjm Barat'!$B$215</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'38 Kec Bjm Barat'!$C$214:$D$214</c:f>
              <c:strCache>
                <c:ptCount val="2"/>
                <c:pt idx="0">
                  <c:v>Realisasi Keuangan </c:v>
                </c:pt>
                <c:pt idx="1">
                  <c:v>Realisasi Fisik</c:v>
                </c:pt>
              </c:strCache>
            </c:strRef>
          </c:cat>
          <c:val>
            <c:numRef>
              <c:f>'38 Kec Bjm Barat'!$C$215:$D$215</c:f>
              <c:numCache>
                <c:formatCode>#,##0.00</c:formatCode>
                <c:ptCount val="2"/>
                <c:pt idx="0">
                  <c:v>85.825904387541257</c:v>
                </c:pt>
                <c:pt idx="1">
                  <c:v>93.052828352757473</c:v>
                </c:pt>
              </c:numCache>
            </c:numRef>
          </c:val>
          <c:extLst>
            <c:ext xmlns:c16="http://schemas.microsoft.com/office/drawing/2014/chart" uri="{C3380CC4-5D6E-409C-BE32-E72D297353CC}">
              <c16:uniqueId val="{00000000-8020-42D2-B84F-3FB234C73F27}"/>
            </c:ext>
          </c:extLst>
        </c:ser>
        <c:ser>
          <c:idx val="1"/>
          <c:order val="1"/>
          <c:tx>
            <c:strRef>
              <c:f>'38 Kec Bjm Barat'!$B$216</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'38 Kec Bjm Barat'!$C$214:$D$214</c:f>
              <c:strCache>
                <c:ptCount val="2"/>
                <c:pt idx="0">
                  <c:v>Realisasi Keuangan </c:v>
                </c:pt>
                <c:pt idx="1">
                  <c:v>Realisasi Fisik</c:v>
                </c:pt>
              </c:strCache>
            </c:strRef>
          </c:cat>
          <c:val>
            <c:numRef>
              <c:f>'38 Kec Bjm Barat'!$C$216:$D$216</c:f>
              <c:numCache>
                <c:formatCode>#,##0.00</c:formatCode>
                <c:ptCount val="2"/>
                <c:pt idx="0">
                  <c:v>81.508481705017743</c:v>
                </c:pt>
                <c:pt idx="1">
                  <c:v>83.547404991551574</c:v>
                </c:pt>
              </c:numCache>
            </c:numRef>
          </c:val>
          <c:extLst>
            <c:ext xmlns:c16="http://schemas.microsoft.com/office/drawing/2014/chart" uri="{C3380CC4-5D6E-409C-BE32-E72D297353CC}">
              <c16:uniqueId val="{00000001-8020-42D2-B84F-3FB234C73F27}"/>
            </c:ext>
          </c:extLst>
        </c:ser>
        <c:dLbls>
          <c:showLegendKey val="0"/>
          <c:showVal val="1"/>
          <c:showCatName val="0"/>
          <c:showSerName val="0"/>
          <c:showPercent val="0"/>
          <c:showBubbleSize val="0"/>
        </c:dLbls>
        <c:gapWidth val="326"/>
        <c:overlap val="-58"/>
        <c:axId val="227749888"/>
        <c:axId val="226800704"/>
      </c:barChart>
      <c:catAx>
        <c:axId val="22774988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6800704"/>
        <c:crosses val="autoZero"/>
        <c:auto val="1"/>
        <c:lblAlgn val="ctr"/>
        <c:lblOffset val="100"/>
        <c:noMultiLvlLbl val="0"/>
      </c:catAx>
      <c:valAx>
        <c:axId val="226800704"/>
        <c:scaling>
          <c:orientation val="minMax"/>
        </c:scaling>
        <c:delete val="1"/>
        <c:axPos val="b"/>
        <c:numFmt formatCode="#,##0.00" sourceLinked="1"/>
        <c:majorTickMark val="out"/>
        <c:minorTickMark val="none"/>
        <c:tickLblPos val="nextTo"/>
        <c:crossAx val="22774988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'38 Kec Bjm Barat'!$B$220</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'38 Kec Bjm Barat'!$C$219:$D$219</c:f>
              <c:strCache>
                <c:ptCount val="2"/>
                <c:pt idx="0">
                  <c:v>Realisasi Keuangan </c:v>
                </c:pt>
                <c:pt idx="1">
                  <c:v>Realisasi Fisik</c:v>
                </c:pt>
              </c:strCache>
            </c:strRef>
          </c:cat>
          <c:val>
            <c:numRef>
              <c:f>'38 Kec Bjm Barat'!$C$220:$D$220</c:f>
              <c:numCache>
                <c:formatCode>#,##0.00</c:formatCode>
                <c:ptCount val="2"/>
                <c:pt idx="0">
                  <c:v>85.825904387541257</c:v>
                </c:pt>
                <c:pt idx="1">
                  <c:v>93.052828352757473</c:v>
                </c:pt>
              </c:numCache>
            </c:numRef>
          </c:val>
          <c:extLst>
            <c:ext xmlns:c16="http://schemas.microsoft.com/office/drawing/2014/chart" uri="{C3380CC4-5D6E-409C-BE32-E72D297353CC}">
              <c16:uniqueId val="{00000000-F7C5-471C-9585-1BFBB451AD15}"/>
            </c:ext>
          </c:extLst>
        </c:ser>
        <c:ser>
          <c:idx val="1"/>
          <c:order val="1"/>
          <c:tx>
            <c:strRef>
              <c:f>'38 Kec Bjm Barat'!$B$221</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'38 Kec Bjm Barat'!$C$219:$D$219</c:f>
              <c:strCache>
                <c:ptCount val="2"/>
                <c:pt idx="0">
                  <c:v>Realisasi Keuangan </c:v>
                </c:pt>
                <c:pt idx="1">
                  <c:v>Realisasi Fisik</c:v>
                </c:pt>
              </c:strCache>
            </c:strRef>
          </c:cat>
          <c:val>
            <c:numRef>
              <c:f>'38 Kec Bjm Barat'!$C$221:$D$221</c:f>
              <c:numCache>
                <c:formatCode>#,##0.00</c:formatCode>
                <c:ptCount val="2"/>
                <c:pt idx="0">
                  <c:v>81.508481705017743</c:v>
                </c:pt>
                <c:pt idx="1">
                  <c:v>81.51417491579852</c:v>
                </c:pt>
              </c:numCache>
            </c:numRef>
          </c:val>
          <c:extLst>
            <c:ext xmlns:c16="http://schemas.microsoft.com/office/drawing/2014/chart" uri="{C3380CC4-5D6E-409C-BE32-E72D297353CC}">
              <c16:uniqueId val="{00000001-F7C5-471C-9585-1BFBB451AD15}"/>
            </c:ext>
          </c:extLst>
        </c:ser>
        <c:dLbls>
          <c:showLegendKey val="0"/>
          <c:showVal val="1"/>
          <c:showCatName val="0"/>
          <c:showSerName val="0"/>
          <c:showPercent val="0"/>
          <c:showBubbleSize val="0"/>
        </c:dLbls>
        <c:gapWidth val="326"/>
        <c:overlap val="-58"/>
        <c:axId val="227751936"/>
        <c:axId val="226803008"/>
      </c:barChart>
      <c:catAx>
        <c:axId val="22775193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6803008"/>
        <c:crosses val="autoZero"/>
        <c:auto val="1"/>
        <c:lblAlgn val="ctr"/>
        <c:lblOffset val="100"/>
        <c:noMultiLvlLbl val="0"/>
      </c:catAx>
      <c:valAx>
        <c:axId val="226803008"/>
        <c:scaling>
          <c:orientation val="minMax"/>
        </c:scaling>
        <c:delete val="1"/>
        <c:axPos val="b"/>
        <c:numFmt formatCode="#,##0.00" sourceLinked="1"/>
        <c:majorTickMark val="out"/>
        <c:minorTickMark val="none"/>
        <c:tickLblPos val="nextTo"/>
        <c:crossAx val="22775193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'38 Kec Bjm Barat'!$C$195</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5BD-40B9-908D-58D22AB76F7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5BD-40B9-908D-58D22AB76F7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5BD-40B9-908D-58D22AB76F75}"/>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5BD-40B9-908D-58D22AB76F75}"/>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95BD-40B9-908D-58D22AB76F75}"/>
                </c:ext>
              </c:extLst>
            </c:dLbl>
            <c:dLbl>
              <c:idx val="1"/>
              <c:layout>
                <c:manualLayout>
                  <c:x val="0.19045231543830399"/>
                  <c:y val="8.0141290091446396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BD-40B9-908D-58D22AB76F75}"/>
                </c:ext>
              </c:extLst>
            </c:dLbl>
            <c:dLbl>
              <c:idx val="2"/>
              <c:layout>
                <c:manualLayout>
                  <c:x val="0.17436586586046801"/>
                  <c:y val="0.268876409471113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BD-40B9-908D-58D22AB76F75}"/>
                </c:ext>
              </c:extLst>
            </c:dLbl>
            <c:dLbl>
              <c:idx val="3"/>
              <c:layout>
                <c:manualLayout>
                  <c:x val="-0.231639455605058"/>
                  <c:y val="-5.5230669265757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BD-40B9-908D-58D22AB76F75}"/>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'38 Kec Bjm Barat'!$B$196:$B$199</c:f>
              <c:strCache>
                <c:ptCount val="4"/>
                <c:pt idx="0">
                  <c:v>Sangat Baik</c:v>
                </c:pt>
                <c:pt idx="1">
                  <c:v>Baik</c:v>
                </c:pt>
                <c:pt idx="2">
                  <c:v>Cukup</c:v>
                </c:pt>
                <c:pt idx="3">
                  <c:v>Kurang</c:v>
                </c:pt>
              </c:strCache>
            </c:strRef>
          </c:cat>
          <c:val>
            <c:numRef>
              <c:f>'38 Kec Bjm Barat'!$C$196:$C$199</c:f>
              <c:numCache>
                <c:formatCode>General</c:formatCode>
                <c:ptCount val="4"/>
                <c:pt idx="0">
                  <c:v>117</c:v>
                </c:pt>
                <c:pt idx="1">
                  <c:v>14</c:v>
                </c:pt>
                <c:pt idx="2">
                  <c:v>11</c:v>
                </c:pt>
                <c:pt idx="3">
                  <c:v>35</c:v>
                </c:pt>
              </c:numCache>
            </c:numRef>
          </c:val>
          <c:extLst>
            <c:ext xmlns:c16="http://schemas.microsoft.com/office/drawing/2014/chart" uri="{C3380CC4-5D6E-409C-BE32-E72D297353CC}">
              <c16:uniqueId val="{00000008-95BD-40B9-908D-58D22AB76F7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'38 Kec Bjm Barat'!$D$195</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C12-44F8-AF5D-094A6ED51F2C}"/>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C12-44F8-AF5D-094A6ED51F2C}"/>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C12-44F8-AF5D-094A6ED51F2C}"/>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C12-44F8-AF5D-094A6ED51F2C}"/>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12-44F8-AF5D-094A6ED51F2C}"/>
                </c:ext>
              </c:extLst>
            </c:dLbl>
            <c:dLbl>
              <c:idx val="1"/>
              <c:layout>
                <c:manualLayout>
                  <c:x val="0.22953956440258999"/>
                  <c:y val="0.3156697496380139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12-44F8-AF5D-094A6ED51F2C}"/>
                </c:ext>
              </c:extLst>
            </c:dLbl>
            <c:dLbl>
              <c:idx val="2"/>
              <c:layout>
                <c:manualLayout>
                  <c:x val="0.179122341693493"/>
                  <c:y val="0.11458103130577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12-44F8-AF5D-094A6ED51F2C}"/>
                </c:ext>
              </c:extLst>
            </c:dLbl>
            <c:dLbl>
              <c:idx val="3"/>
              <c:layout>
                <c:manualLayout>
                  <c:x val="-0.25998799989785998"/>
                  <c:y val="-5.1612903225806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12-44F8-AF5D-094A6ED51F2C}"/>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'38 Kec Bjm Barat'!$B$196:$B$199</c:f>
              <c:strCache>
                <c:ptCount val="4"/>
                <c:pt idx="0">
                  <c:v>Sangat Baik</c:v>
                </c:pt>
                <c:pt idx="1">
                  <c:v>Baik</c:v>
                </c:pt>
                <c:pt idx="2">
                  <c:v>Cukup</c:v>
                </c:pt>
                <c:pt idx="3">
                  <c:v>Kurang</c:v>
                </c:pt>
              </c:strCache>
            </c:strRef>
          </c:cat>
          <c:val>
            <c:numRef>
              <c:f>'38 Kec Bjm Barat'!$D$196:$D$199</c:f>
              <c:numCache>
                <c:formatCode>General</c:formatCode>
                <c:ptCount val="4"/>
                <c:pt idx="0">
                  <c:v>150</c:v>
                </c:pt>
                <c:pt idx="1">
                  <c:v>1</c:v>
                </c:pt>
                <c:pt idx="2">
                  <c:v>1</c:v>
                </c:pt>
                <c:pt idx="3">
                  <c:v>25</c:v>
                </c:pt>
              </c:numCache>
            </c:numRef>
          </c:val>
          <c:extLst>
            <c:ext xmlns:c16="http://schemas.microsoft.com/office/drawing/2014/chart" uri="{C3380CC4-5D6E-409C-BE32-E72D297353CC}">
              <c16:uniqueId val="{00000008-7C12-44F8-AF5D-094A6ED51F2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'39 Kec Bjm Selatan'!$B$267</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'39 Kec Bjm Selatan'!$C$266:$D$266</c:f>
              <c:strCache>
                <c:ptCount val="2"/>
                <c:pt idx="0">
                  <c:v>Realisasi Keuangan </c:v>
                </c:pt>
                <c:pt idx="1">
                  <c:v>Realisasi Fisik</c:v>
                </c:pt>
              </c:strCache>
            </c:strRef>
          </c:cat>
          <c:val>
            <c:numRef>
              <c:f>'39 Kec Bjm Selatan'!$C$267:$D$267</c:f>
              <c:numCache>
                <c:formatCode>#,##0.00</c:formatCode>
                <c:ptCount val="2"/>
                <c:pt idx="0">
                  <c:v>85.264293193216275</c:v>
                </c:pt>
                <c:pt idx="1">
                  <c:v>85.264293193216275</c:v>
                </c:pt>
              </c:numCache>
            </c:numRef>
          </c:val>
          <c:extLst>
            <c:ext xmlns:c16="http://schemas.microsoft.com/office/drawing/2014/chart" uri="{C3380CC4-5D6E-409C-BE32-E72D297353CC}">
              <c16:uniqueId val="{00000000-C289-4221-A137-6FB3037B434C}"/>
            </c:ext>
          </c:extLst>
        </c:ser>
        <c:ser>
          <c:idx val="1"/>
          <c:order val="1"/>
          <c:tx>
            <c:strRef>
              <c:f>'39 Kec Bjm Selatan'!$B$268</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'39 Kec Bjm Selatan'!$C$266:$D$266</c:f>
              <c:strCache>
                <c:ptCount val="2"/>
                <c:pt idx="0">
                  <c:v>Realisasi Keuangan </c:v>
                </c:pt>
                <c:pt idx="1">
                  <c:v>Realisasi Fisik</c:v>
                </c:pt>
              </c:strCache>
            </c:strRef>
          </c:cat>
          <c:val>
            <c:numRef>
              <c:f>'39 Kec Bjm Selatan'!$C$268:$D$268</c:f>
              <c:numCache>
                <c:formatCode>#,##0.00</c:formatCode>
                <c:ptCount val="2"/>
                <c:pt idx="0">
                  <c:v>78.216043402973284</c:v>
                </c:pt>
                <c:pt idx="1">
                  <c:v>82.184281670069623</c:v>
                </c:pt>
              </c:numCache>
            </c:numRef>
          </c:val>
          <c:extLst>
            <c:ext xmlns:c16="http://schemas.microsoft.com/office/drawing/2014/chart" uri="{C3380CC4-5D6E-409C-BE32-E72D297353CC}">
              <c16:uniqueId val="{00000001-C289-4221-A137-6FB3037B434C}"/>
            </c:ext>
          </c:extLst>
        </c:ser>
        <c:dLbls>
          <c:showLegendKey val="0"/>
          <c:showVal val="1"/>
          <c:showCatName val="0"/>
          <c:showSerName val="0"/>
          <c:showPercent val="0"/>
          <c:showBubbleSize val="0"/>
        </c:dLbls>
        <c:gapWidth val="326"/>
        <c:overlap val="-58"/>
        <c:axId val="228159488"/>
        <c:axId val="228814784"/>
      </c:barChart>
      <c:catAx>
        <c:axId val="22815948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8814784"/>
        <c:crosses val="autoZero"/>
        <c:auto val="1"/>
        <c:lblAlgn val="ctr"/>
        <c:lblOffset val="100"/>
        <c:noMultiLvlLbl val="0"/>
      </c:catAx>
      <c:valAx>
        <c:axId val="228814784"/>
        <c:scaling>
          <c:orientation val="minMax"/>
        </c:scaling>
        <c:delete val="1"/>
        <c:axPos val="b"/>
        <c:numFmt formatCode="#,##0.00" sourceLinked="1"/>
        <c:majorTickMark val="out"/>
        <c:minorTickMark val="none"/>
        <c:tickLblPos val="nextTo"/>
        <c:crossAx val="22815948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'39 Kec Bjm Selatan'!$B$272</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'39 Kec Bjm Selatan'!$C$271:$D$271</c:f>
              <c:strCache>
                <c:ptCount val="2"/>
                <c:pt idx="0">
                  <c:v>Realisasi Keuangan </c:v>
                </c:pt>
                <c:pt idx="1">
                  <c:v>Realisasi Fisik</c:v>
                </c:pt>
              </c:strCache>
            </c:strRef>
          </c:cat>
          <c:val>
            <c:numRef>
              <c:f>'39 Kec Bjm Selatan'!$C$272:$D$272</c:f>
              <c:numCache>
                <c:formatCode>#,##0.00</c:formatCode>
                <c:ptCount val="2"/>
                <c:pt idx="0">
                  <c:v>85.264293193216275</c:v>
                </c:pt>
                <c:pt idx="1">
                  <c:v>85.264293193216275</c:v>
                </c:pt>
              </c:numCache>
            </c:numRef>
          </c:val>
          <c:extLst>
            <c:ext xmlns:c16="http://schemas.microsoft.com/office/drawing/2014/chart" uri="{C3380CC4-5D6E-409C-BE32-E72D297353CC}">
              <c16:uniqueId val="{00000000-130E-45C0-9A65-BA96EE5172E4}"/>
            </c:ext>
          </c:extLst>
        </c:ser>
        <c:ser>
          <c:idx val="1"/>
          <c:order val="1"/>
          <c:tx>
            <c:strRef>
              <c:f>'39 Kec Bjm Selatan'!$B$273</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'39 Kec Bjm Selatan'!$C$271:$D$271</c:f>
              <c:strCache>
                <c:ptCount val="2"/>
                <c:pt idx="0">
                  <c:v>Realisasi Keuangan </c:v>
                </c:pt>
                <c:pt idx="1">
                  <c:v>Realisasi Fisik</c:v>
                </c:pt>
              </c:strCache>
            </c:strRef>
          </c:cat>
          <c:val>
            <c:numRef>
              <c:f>'39 Kec Bjm Selatan'!$C$273:$D$273</c:f>
              <c:numCache>
                <c:formatCode>#,##0.00</c:formatCode>
                <c:ptCount val="2"/>
                <c:pt idx="0">
                  <c:v>78.216043402973284</c:v>
                </c:pt>
                <c:pt idx="1">
                  <c:v>82.119583368885358</c:v>
                </c:pt>
              </c:numCache>
            </c:numRef>
          </c:val>
          <c:extLst>
            <c:ext xmlns:c16="http://schemas.microsoft.com/office/drawing/2014/chart" uri="{C3380CC4-5D6E-409C-BE32-E72D297353CC}">
              <c16:uniqueId val="{00000001-130E-45C0-9A65-BA96EE5172E4}"/>
            </c:ext>
          </c:extLst>
        </c:ser>
        <c:dLbls>
          <c:showLegendKey val="0"/>
          <c:showVal val="1"/>
          <c:showCatName val="0"/>
          <c:showSerName val="0"/>
          <c:showPercent val="0"/>
          <c:showBubbleSize val="0"/>
        </c:dLbls>
        <c:gapWidth val="326"/>
        <c:overlap val="-58"/>
        <c:axId val="228161536"/>
        <c:axId val="228817088"/>
      </c:barChart>
      <c:catAx>
        <c:axId val="22816153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8817088"/>
        <c:crosses val="autoZero"/>
        <c:auto val="1"/>
        <c:lblAlgn val="ctr"/>
        <c:lblOffset val="100"/>
        <c:noMultiLvlLbl val="0"/>
      </c:catAx>
      <c:valAx>
        <c:axId val="228817088"/>
        <c:scaling>
          <c:orientation val="minMax"/>
        </c:scaling>
        <c:delete val="1"/>
        <c:axPos val="b"/>
        <c:numFmt formatCode="#,##0.00" sourceLinked="1"/>
        <c:majorTickMark val="out"/>
        <c:minorTickMark val="none"/>
        <c:tickLblPos val="nextTo"/>
        <c:crossAx val="22816153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'39 Kec Bjm Selatan'!$C$248</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D6A-4EDE-BDC5-D852028293E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D6A-4EDE-BDC5-D852028293E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D6A-4EDE-BDC5-D852028293E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D6A-4EDE-BDC5-D852028293E6}"/>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AD6A-4EDE-BDC5-D852028293E6}"/>
                </c:ext>
              </c:extLst>
            </c:dLbl>
            <c:dLbl>
              <c:idx val="1"/>
              <c:layout>
                <c:manualLayout>
                  <c:x val="0.19045231543830399"/>
                  <c:y val="0.112615151512676"/>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6A-4EDE-BDC5-D852028293E6}"/>
                </c:ext>
              </c:extLst>
            </c:dLbl>
            <c:dLbl>
              <c:idx val="2"/>
              <c:layout>
                <c:manualLayout>
                  <c:x val="0.161897037930293"/>
                  <c:y val="0.26561277901449998"/>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6A-4EDE-BDC5-D852028293E6}"/>
                </c:ext>
              </c:extLst>
            </c:dLbl>
            <c:dLbl>
              <c:idx val="3"/>
              <c:layout>
                <c:manualLayout>
                  <c:x val="-0.211689330916778"/>
                  <c:y val="-3.89610389610388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6A-4EDE-BDC5-D852028293E6}"/>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'39 Kec Bjm Selatan'!$B$249:$B$252</c15:sqref>
                  </c15:fullRef>
                </c:ext>
              </c:extLst>
              <c:f>'39 Kec Bjm Selatan'!$B$249:$B$252</c:f>
              <c:strCache>
                <c:ptCount val="4"/>
                <c:pt idx="0">
                  <c:v>Sangat Baik</c:v>
                </c:pt>
                <c:pt idx="1">
                  <c:v>Baik</c:v>
                </c:pt>
                <c:pt idx="2">
                  <c:v>Cukup</c:v>
                </c:pt>
                <c:pt idx="3">
                  <c:v>Kurang</c:v>
                </c:pt>
              </c:strCache>
            </c:strRef>
          </c:cat>
          <c:val>
            <c:numRef>
              <c:extLst>
                <c:ext xmlns:c15="http://schemas.microsoft.com/office/drawing/2012/chart" uri="{02D57815-91ED-43cb-92C2-25804820EDAC}">
                  <c15:fullRef>
                    <c15:sqref>'39 Kec Bjm Selatan'!$C$249:$C$253</c15:sqref>
                  </c15:fullRef>
                </c:ext>
              </c:extLst>
              <c:f>'39 Kec Bjm Selatan'!$C$249:$C$252</c:f>
              <c:numCache>
                <c:formatCode>General</c:formatCode>
                <c:ptCount val="4"/>
                <c:pt idx="0">
                  <c:v>52</c:v>
                </c:pt>
                <c:pt idx="1">
                  <c:v>38</c:v>
                </c:pt>
                <c:pt idx="2">
                  <c:v>39</c:v>
                </c:pt>
                <c:pt idx="3">
                  <c:v>101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AD6A-4EDE-BDC5-D852028293E6}"/>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'39 Kec Bjm Selatan'!$D$248</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EFD-46BB-88F3-BBB19963D7AD}"/>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EFD-46BB-88F3-BBB19963D7AD}"/>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EFD-46BB-88F3-BBB19963D7AD}"/>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EFD-46BB-88F3-BBB19963D7AD}"/>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FD-46BB-88F3-BBB19963D7AD}"/>
                </c:ext>
              </c:extLst>
            </c:dLbl>
            <c:dLbl>
              <c:idx val="1"/>
              <c:layout>
                <c:manualLayout>
                  <c:x val="0.16662299123804999"/>
                  <c:y val="0.112443943186401"/>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FD-46BB-88F3-BBB19963D7AD}"/>
                </c:ext>
              </c:extLst>
            </c:dLbl>
            <c:dLbl>
              <c:idx val="2"/>
              <c:layout>
                <c:manualLayout>
                  <c:x val="0.13263585781412399"/>
                  <c:y val="0.243613289370293"/>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FD-46BB-88F3-BBB19963D7AD}"/>
                </c:ext>
              </c:extLst>
            </c:dLbl>
            <c:dLbl>
              <c:idx val="3"/>
              <c:layout>
                <c:manualLayout>
                  <c:x val="-0.20125147662929599"/>
                  <c:y val="-5.80645161290323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EFD-46BB-88F3-BBB19963D7AD}"/>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'39 Kec Bjm Selatan'!$B$249:$B$252</c:f>
              <c:strCache>
                <c:ptCount val="4"/>
                <c:pt idx="0">
                  <c:v>Sangat Baik</c:v>
                </c:pt>
                <c:pt idx="1">
                  <c:v>Baik</c:v>
                </c:pt>
                <c:pt idx="2">
                  <c:v>Cukup</c:v>
                </c:pt>
                <c:pt idx="3">
                  <c:v>Kurang</c:v>
                </c:pt>
              </c:strCache>
            </c:strRef>
          </c:cat>
          <c:val>
            <c:numRef>
              <c:f>'39 Kec Bjm Selatan'!$D$249:$D$252</c:f>
              <c:numCache>
                <c:formatCode>General</c:formatCode>
                <c:ptCount val="4"/>
                <c:pt idx="0">
                  <c:v>52</c:v>
                </c:pt>
                <c:pt idx="1">
                  <c:v>38</c:v>
                </c:pt>
                <c:pt idx="2">
                  <c:v>39</c:v>
                </c:pt>
                <c:pt idx="3">
                  <c:v>101</c:v>
                </c:pt>
              </c:numCache>
            </c:numRef>
          </c:val>
          <c:extLst>
            <c:ext xmlns:c16="http://schemas.microsoft.com/office/drawing/2014/chart" uri="{C3380CC4-5D6E-409C-BE32-E72D297353CC}">
              <c16:uniqueId val="{00000008-FEFD-46BB-88F3-BBB19963D7A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'40 Bappeda'!$B$102</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'40 Bappeda'!$C$101:$D$101</c:f>
              <c:strCache>
                <c:ptCount val="2"/>
                <c:pt idx="0">
                  <c:v>Realisasi Keuangan </c:v>
                </c:pt>
                <c:pt idx="1">
                  <c:v>Realisasi Fisik</c:v>
                </c:pt>
              </c:strCache>
            </c:strRef>
          </c:cat>
          <c:val>
            <c:numRef>
              <c:f>'40 Bappeda'!$C$102:$D$102</c:f>
              <c:numCache>
                <c:formatCode>#,##0.00</c:formatCode>
                <c:ptCount val="2"/>
                <c:pt idx="0">
                  <c:v>90.109505018799624</c:v>
                </c:pt>
                <c:pt idx="1">
                  <c:v>99.173283455916689</c:v>
                </c:pt>
              </c:numCache>
            </c:numRef>
          </c:val>
          <c:extLst>
            <c:ext xmlns:c16="http://schemas.microsoft.com/office/drawing/2014/chart" uri="{C3380CC4-5D6E-409C-BE32-E72D297353CC}">
              <c16:uniqueId val="{00000000-8B01-4757-8100-880DD5D47BFB}"/>
            </c:ext>
          </c:extLst>
        </c:ser>
        <c:ser>
          <c:idx val="1"/>
          <c:order val="1"/>
          <c:tx>
            <c:strRef>
              <c:f>'40 Bappeda'!$B$103</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'40 Bappeda'!$C$101:$D$101</c:f>
              <c:strCache>
                <c:ptCount val="2"/>
                <c:pt idx="0">
                  <c:v>Realisasi Keuangan </c:v>
                </c:pt>
                <c:pt idx="1">
                  <c:v>Realisasi Fisik</c:v>
                </c:pt>
              </c:strCache>
            </c:strRef>
          </c:cat>
          <c:val>
            <c:numRef>
              <c:f>'40 Bappeda'!$C$103:$D$103</c:f>
              <c:numCache>
                <c:formatCode>#,##0.00</c:formatCode>
                <c:ptCount val="2"/>
                <c:pt idx="0">
                  <c:v>73.22310078666797</c:v>
                </c:pt>
                <c:pt idx="1">
                  <c:v>89.642310065162306</c:v>
                </c:pt>
              </c:numCache>
            </c:numRef>
          </c:val>
          <c:extLst>
            <c:ext xmlns:c16="http://schemas.microsoft.com/office/drawing/2014/chart" uri="{C3380CC4-5D6E-409C-BE32-E72D297353CC}">
              <c16:uniqueId val="{00000001-8B01-4757-8100-880DD5D47BFB}"/>
            </c:ext>
          </c:extLst>
        </c:ser>
        <c:dLbls>
          <c:showLegendKey val="0"/>
          <c:showVal val="1"/>
          <c:showCatName val="0"/>
          <c:showSerName val="0"/>
          <c:showPercent val="0"/>
          <c:showBubbleSize val="0"/>
        </c:dLbls>
        <c:gapWidth val="326"/>
        <c:overlap val="-58"/>
        <c:axId val="228622848"/>
        <c:axId val="228019584"/>
      </c:barChart>
      <c:catAx>
        <c:axId val="228622848"/>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8019584"/>
        <c:crosses val="autoZero"/>
        <c:auto val="1"/>
        <c:lblAlgn val="ctr"/>
        <c:lblOffset val="100"/>
        <c:noMultiLvlLbl val="0"/>
      </c:catAx>
      <c:valAx>
        <c:axId val="228019584"/>
        <c:scaling>
          <c:orientation val="minMax"/>
        </c:scaling>
        <c:delete val="1"/>
        <c:axPos val="b"/>
        <c:numFmt formatCode="#,##0.00" sourceLinked="1"/>
        <c:majorTickMark val="out"/>
        <c:minorTickMark val="none"/>
        <c:tickLblPos val="nextTo"/>
        <c:crossAx val="228622848"/>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'40 Bappeda'!$B$107</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'40 Bappeda'!$C$106:$D$106</c:f>
              <c:strCache>
                <c:ptCount val="2"/>
                <c:pt idx="0">
                  <c:v>Realisasi Keuangan </c:v>
                </c:pt>
                <c:pt idx="1">
                  <c:v>Realisasi Fisik</c:v>
                </c:pt>
              </c:strCache>
            </c:strRef>
          </c:cat>
          <c:val>
            <c:numRef>
              <c:f>'40 Bappeda'!$C$107:$D$107</c:f>
              <c:numCache>
                <c:formatCode>#,##0.00</c:formatCode>
                <c:ptCount val="2"/>
                <c:pt idx="0">
                  <c:v>90.109505018799624</c:v>
                </c:pt>
                <c:pt idx="1">
                  <c:v>99.173283455916689</c:v>
                </c:pt>
              </c:numCache>
            </c:numRef>
          </c:val>
          <c:extLst>
            <c:ext xmlns:c16="http://schemas.microsoft.com/office/drawing/2014/chart" uri="{C3380CC4-5D6E-409C-BE32-E72D297353CC}">
              <c16:uniqueId val="{00000000-7445-4A1E-A482-D13D932AC676}"/>
            </c:ext>
          </c:extLst>
        </c:ser>
        <c:ser>
          <c:idx val="1"/>
          <c:order val="1"/>
          <c:tx>
            <c:strRef>
              <c:f>'40 Bappeda'!$B$108</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'40 Bappeda'!$C$106:$D$106</c:f>
              <c:strCache>
                <c:ptCount val="2"/>
                <c:pt idx="0">
                  <c:v>Realisasi Keuangan </c:v>
                </c:pt>
                <c:pt idx="1">
                  <c:v>Realisasi Fisik</c:v>
                </c:pt>
              </c:strCache>
            </c:strRef>
          </c:cat>
          <c:val>
            <c:numRef>
              <c:f>'40 Bappeda'!$C$108:$D$108</c:f>
              <c:numCache>
                <c:formatCode>#,##0.00</c:formatCode>
                <c:ptCount val="2"/>
                <c:pt idx="0">
                  <c:v>73.22310078666797</c:v>
                </c:pt>
                <c:pt idx="1">
                  <c:v>85.56856589755148</c:v>
                </c:pt>
              </c:numCache>
            </c:numRef>
          </c:val>
          <c:extLst>
            <c:ext xmlns:c16="http://schemas.microsoft.com/office/drawing/2014/chart" uri="{C3380CC4-5D6E-409C-BE32-E72D297353CC}">
              <c16:uniqueId val="{00000001-7445-4A1E-A482-D13D932AC676}"/>
            </c:ext>
          </c:extLst>
        </c:ser>
        <c:dLbls>
          <c:showLegendKey val="0"/>
          <c:showVal val="1"/>
          <c:showCatName val="0"/>
          <c:showSerName val="0"/>
          <c:showPercent val="0"/>
          <c:showBubbleSize val="0"/>
        </c:dLbls>
        <c:gapWidth val="326"/>
        <c:overlap val="-58"/>
        <c:axId val="228624384"/>
        <c:axId val="228021888"/>
      </c:barChart>
      <c:catAx>
        <c:axId val="228624384"/>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8021888"/>
        <c:crosses val="autoZero"/>
        <c:auto val="1"/>
        <c:lblAlgn val="ctr"/>
        <c:lblOffset val="100"/>
        <c:noMultiLvlLbl val="0"/>
      </c:catAx>
      <c:valAx>
        <c:axId val="228021888"/>
        <c:scaling>
          <c:orientation val="minMax"/>
        </c:scaling>
        <c:delete val="1"/>
        <c:axPos val="b"/>
        <c:numFmt formatCode="#,##0.00" sourceLinked="1"/>
        <c:majorTickMark val="out"/>
        <c:minorTickMark val="none"/>
        <c:tickLblPos val="nextTo"/>
        <c:crossAx val="228624384"/>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'40 Bappeda'!$C$82</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810-4224-954F-80A99705845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810-4224-954F-80A99705845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810-4224-954F-80A99705845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810-4224-954F-80A99705845B}"/>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9810-4224-954F-80A99705845B}"/>
                </c:ext>
              </c:extLst>
            </c:dLbl>
            <c:dLbl>
              <c:idx val="1"/>
              <c:layout>
                <c:manualLayout>
                  <c:x val="0.28272164212159601"/>
                  <c:y val="0.141835930733454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10-4224-954F-80A99705845B}"/>
                </c:ext>
              </c:extLst>
            </c:dLbl>
            <c:dLbl>
              <c:idx val="2"/>
              <c:layout>
                <c:manualLayout>
                  <c:x val="0.30653544192031801"/>
                  <c:y val="0.33054784394956499"/>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10-4224-954F-80A99705845B}"/>
                </c:ext>
              </c:extLst>
            </c:dLbl>
            <c:dLbl>
              <c:idx val="3"/>
              <c:layout>
                <c:manualLayout>
                  <c:x val="-0.32141501670231498"/>
                  <c:y val="-1.6233766233766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810-4224-954F-80A99705845B}"/>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'40 Bappeda'!$B$83:$B$86</c:f>
              <c:strCache>
                <c:ptCount val="4"/>
                <c:pt idx="0">
                  <c:v>Sangat Baik</c:v>
                </c:pt>
                <c:pt idx="1">
                  <c:v>Baik</c:v>
                </c:pt>
                <c:pt idx="2">
                  <c:v>Cukup</c:v>
                </c:pt>
                <c:pt idx="3">
                  <c:v>Kurang</c:v>
                </c:pt>
              </c:strCache>
            </c:strRef>
          </c:cat>
          <c:val>
            <c:numRef>
              <c:f>'40 Bappeda'!$C$83:$C$86</c:f>
              <c:numCache>
                <c:formatCode>General</c:formatCode>
                <c:ptCount val="4"/>
                <c:pt idx="0">
                  <c:v>30</c:v>
                </c:pt>
                <c:pt idx="1">
                  <c:v>15</c:v>
                </c:pt>
                <c:pt idx="2">
                  <c:v>4</c:v>
                </c:pt>
                <c:pt idx="3">
                  <c:v>15</c:v>
                </c:pt>
              </c:numCache>
            </c:numRef>
          </c:val>
          <c:extLst>
            <c:ext xmlns:c16="http://schemas.microsoft.com/office/drawing/2014/chart" uri="{C3380CC4-5D6E-409C-BE32-E72D297353CC}">
              <c16:uniqueId val="{00000008-9810-4224-954F-80A99705845B}"/>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'40 Bappeda'!$D$82</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F3EC-42D1-8410-DE1CA72451D1}"/>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3EC-42D1-8410-DE1CA72451D1}"/>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3EC-42D1-8410-DE1CA72451D1}"/>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3EC-42D1-8410-DE1CA72451D1}"/>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EC-42D1-8410-DE1CA72451D1}"/>
                </c:ext>
              </c:extLst>
            </c:dLbl>
            <c:dLbl>
              <c:idx val="1"/>
              <c:layout>
                <c:manualLayout>
                  <c:x val="-0.12564711221241501"/>
                  <c:y val="-6.5136399144994903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EC-42D1-8410-DE1CA72451D1}"/>
                </c:ext>
              </c:extLst>
            </c:dLbl>
            <c:dLbl>
              <c:idx val="2"/>
              <c:layout>
                <c:manualLayout>
                  <c:x val="-4.4380483763270501E-2"/>
                  <c:y val="-7.9906243341146502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EC-42D1-8410-DE1CA72451D1}"/>
                </c:ext>
              </c:extLst>
            </c:dLbl>
            <c:dLbl>
              <c:idx val="3"/>
              <c:layout>
                <c:manualLayout>
                  <c:x val="-7.12384277838367E-3"/>
                  <c:y val="-0.25417154399958097"/>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EC-42D1-8410-DE1CA72451D1}"/>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'40 Bappeda'!$B$83:$B$86</c:f>
              <c:strCache>
                <c:ptCount val="4"/>
                <c:pt idx="0">
                  <c:v>Sangat Baik</c:v>
                </c:pt>
                <c:pt idx="1">
                  <c:v>Baik</c:v>
                </c:pt>
                <c:pt idx="2">
                  <c:v>Cukup</c:v>
                </c:pt>
                <c:pt idx="3">
                  <c:v>Kurang</c:v>
                </c:pt>
              </c:strCache>
            </c:strRef>
          </c:cat>
          <c:val>
            <c:numRef>
              <c:f>'40 Bappeda'!$D$83:$D$86</c:f>
              <c:numCache>
                <c:formatCode>General</c:formatCode>
                <c:ptCount val="4"/>
                <c:pt idx="0">
                  <c:v>64</c:v>
                </c:pt>
                <c:pt idx="1">
                  <c:v>0</c:v>
                </c:pt>
                <c:pt idx="2">
                  <c:v>0</c:v>
                </c:pt>
                <c:pt idx="3">
                  <c:v>0</c:v>
                </c:pt>
              </c:numCache>
            </c:numRef>
          </c:val>
          <c:extLst>
            <c:ext xmlns:c16="http://schemas.microsoft.com/office/drawing/2014/chart" uri="{C3380CC4-5D6E-409C-BE32-E72D297353CC}">
              <c16:uniqueId val="{00000008-F3EC-42D1-8410-DE1CA72451D1}"/>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'41 RSUD SS'!$B$45</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'41 RSUD SS'!$C$44:$D$44</c:f>
              <c:strCache>
                <c:ptCount val="2"/>
                <c:pt idx="0">
                  <c:v>Realisasi Keuangan </c:v>
                </c:pt>
                <c:pt idx="1">
                  <c:v>Realisasi Fisik</c:v>
                </c:pt>
              </c:strCache>
            </c:strRef>
          </c:cat>
          <c:val>
            <c:numRef>
              <c:f>'41 RSUD SS'!$C$45:$D$45</c:f>
              <c:numCache>
                <c:formatCode>#,##0.00</c:formatCode>
                <c:ptCount val="2"/>
                <c:pt idx="0">
                  <c:v>72.024393977593405</c:v>
                </c:pt>
                <c:pt idx="1">
                  <c:v>90.691681451729423</c:v>
                </c:pt>
              </c:numCache>
            </c:numRef>
          </c:val>
          <c:extLst>
            <c:ext xmlns:c16="http://schemas.microsoft.com/office/drawing/2014/chart" uri="{C3380CC4-5D6E-409C-BE32-E72D297353CC}">
              <c16:uniqueId val="{00000000-E632-4EEF-A76F-DDE606C85EE8}"/>
            </c:ext>
          </c:extLst>
        </c:ser>
        <c:ser>
          <c:idx val="1"/>
          <c:order val="1"/>
          <c:tx>
            <c:strRef>
              <c:f>'41 RSUD SS'!$B$46</c:f>
              <c:strCache>
                <c:ptCount val="1"/>
                <c:pt idx="0">
                  <c:v>30  November 2023</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'41 RSUD SS'!$C$44:$D$44</c:f>
              <c:strCache>
                <c:ptCount val="2"/>
                <c:pt idx="0">
                  <c:v>Realisasi Keuangan </c:v>
                </c:pt>
                <c:pt idx="1">
                  <c:v>Realisasi Fisik</c:v>
                </c:pt>
              </c:strCache>
            </c:strRef>
          </c:cat>
          <c:val>
            <c:numRef>
              <c:f>'41 RSUD SS'!$C$46:$D$46</c:f>
              <c:numCache>
                <c:formatCode>#,##0.00</c:formatCode>
                <c:ptCount val="2"/>
                <c:pt idx="0">
                  <c:v>54.778451231792602</c:v>
                </c:pt>
                <c:pt idx="1">
                  <c:v>98.197457376185866</c:v>
                </c:pt>
              </c:numCache>
            </c:numRef>
          </c:val>
          <c:extLst>
            <c:ext xmlns:c16="http://schemas.microsoft.com/office/drawing/2014/chart" uri="{C3380CC4-5D6E-409C-BE32-E72D297353CC}">
              <c16:uniqueId val="{00000001-E632-4EEF-A76F-DDE606C85EE8}"/>
            </c:ext>
          </c:extLst>
        </c:ser>
        <c:dLbls>
          <c:showLegendKey val="0"/>
          <c:showVal val="1"/>
          <c:showCatName val="0"/>
          <c:showSerName val="0"/>
          <c:showPercent val="0"/>
          <c:showBubbleSize val="0"/>
        </c:dLbls>
        <c:gapWidth val="326"/>
        <c:overlap val="-58"/>
        <c:axId val="228625920"/>
        <c:axId val="229370112"/>
      </c:barChart>
      <c:catAx>
        <c:axId val="228625920"/>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9370112"/>
        <c:crosses val="autoZero"/>
        <c:auto val="1"/>
        <c:lblAlgn val="ctr"/>
        <c:lblOffset val="100"/>
        <c:noMultiLvlLbl val="0"/>
      </c:catAx>
      <c:valAx>
        <c:axId val="229370112"/>
        <c:scaling>
          <c:orientation val="minMax"/>
        </c:scaling>
        <c:delete val="1"/>
        <c:axPos val="b"/>
        <c:numFmt formatCode="#,##0.00" sourceLinked="1"/>
        <c:majorTickMark val="out"/>
        <c:minorTickMark val="none"/>
        <c:tickLblPos val="nextTo"/>
        <c:crossAx val="228625920"/>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'41 RSUD SS'!$B$50</c:f>
              <c:strCache>
                <c:ptCount val="1"/>
                <c:pt idx="0">
                  <c:v>31 Desember 2023</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'41 RSUD SS'!$C$49:$D$49</c:f>
              <c:strCache>
                <c:ptCount val="2"/>
                <c:pt idx="0">
                  <c:v>Realisasi Keuangan </c:v>
                </c:pt>
                <c:pt idx="1">
                  <c:v>Realisasi Fisik</c:v>
                </c:pt>
              </c:strCache>
            </c:strRef>
          </c:cat>
          <c:val>
            <c:numRef>
              <c:f>'41 RSUD SS'!$C$50:$D$50</c:f>
              <c:numCache>
                <c:formatCode>#,##0.00</c:formatCode>
                <c:ptCount val="2"/>
                <c:pt idx="0">
                  <c:v>72.024393977593405</c:v>
                </c:pt>
                <c:pt idx="1">
                  <c:v>90.691681451729423</c:v>
                </c:pt>
              </c:numCache>
            </c:numRef>
          </c:val>
          <c:extLst>
            <c:ext xmlns:c16="http://schemas.microsoft.com/office/drawing/2014/chart" uri="{C3380CC4-5D6E-409C-BE32-E72D297353CC}">
              <c16:uniqueId val="{00000000-A2C7-4E3B-A8B8-096C1C57774B}"/>
            </c:ext>
          </c:extLst>
        </c:ser>
        <c:ser>
          <c:idx val="1"/>
          <c:order val="1"/>
          <c:tx>
            <c:strRef>
              <c:f>'41 RSUD SS'!$B$51</c:f>
              <c:strCache>
                <c:ptCount val="1"/>
                <c:pt idx="0">
                  <c:v>31 Desember 2022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gra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'41 RSUD SS'!$C$49:$D$49</c:f>
              <c:strCache>
                <c:ptCount val="2"/>
                <c:pt idx="0">
                  <c:v>Realisasi Keuangan </c:v>
                </c:pt>
                <c:pt idx="1">
                  <c:v>Realisasi Fisik</c:v>
                </c:pt>
              </c:strCache>
            </c:strRef>
          </c:cat>
          <c:val>
            <c:numRef>
              <c:f>'41 RSUD SS'!$C$51:$D$51</c:f>
              <c:numCache>
                <c:formatCode>#,##0.00</c:formatCode>
                <c:ptCount val="2"/>
                <c:pt idx="0">
                  <c:v>54.778451231792602</c:v>
                </c:pt>
                <c:pt idx="1">
                  <c:v>56.53830624749876</c:v>
                </c:pt>
              </c:numCache>
            </c:numRef>
          </c:val>
          <c:extLst>
            <c:ext xmlns:c16="http://schemas.microsoft.com/office/drawing/2014/chart" uri="{C3380CC4-5D6E-409C-BE32-E72D297353CC}">
              <c16:uniqueId val="{00000001-A2C7-4E3B-A8B8-096C1C57774B}"/>
            </c:ext>
          </c:extLst>
        </c:ser>
        <c:dLbls>
          <c:showLegendKey val="0"/>
          <c:showVal val="1"/>
          <c:showCatName val="0"/>
          <c:showSerName val="0"/>
          <c:showPercent val="0"/>
          <c:showBubbleSize val="0"/>
        </c:dLbls>
        <c:gapWidth val="326"/>
        <c:overlap val="-58"/>
        <c:axId val="229894656"/>
        <c:axId val="229372416"/>
      </c:barChart>
      <c:catAx>
        <c:axId val="229894656"/>
        <c:scaling>
          <c:orientation val="minMax"/>
        </c:scaling>
        <c:delete val="0"/>
        <c:axPos val="l"/>
        <c:numFmt formatCode="General" sourceLinked="0"/>
        <c:majorTickMark val="none"/>
        <c:minorTickMark val="none"/>
        <c:tickLblPos val="nextTo"/>
        <c:spPr>
          <a:noFill/>
          <a:ln w="19050" cap="flat" cmpd="sng" algn="ctr">
            <a:solidFill>
              <a:schemeClr val="tx1">
                <a:lumMod val="15000"/>
                <a:lumOff val="85000"/>
              </a:schemeClr>
            </a:solidFill>
            <a:prstDash val="solid"/>
            <a:round/>
            <a:headEnd type="none" w="sm" len="sm"/>
            <a:tailEnd type="none" w="sm" len="sm"/>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29372416"/>
        <c:crosses val="autoZero"/>
        <c:auto val="1"/>
        <c:lblAlgn val="ctr"/>
        <c:lblOffset val="100"/>
        <c:noMultiLvlLbl val="0"/>
      </c:catAx>
      <c:valAx>
        <c:axId val="229372416"/>
        <c:scaling>
          <c:orientation val="minMax"/>
        </c:scaling>
        <c:delete val="1"/>
        <c:axPos val="b"/>
        <c:numFmt formatCode="#,##0.00" sourceLinked="1"/>
        <c:majorTickMark val="out"/>
        <c:minorTickMark val="none"/>
        <c:tickLblPos val="nextTo"/>
        <c:crossAx val="229894656"/>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Keuangan</a:t>
            </a:r>
          </a:p>
        </c:rich>
      </c:tx>
      <c:layout>
        <c:manualLayout>
          <c:xMode val="edge"/>
          <c:yMode val="edge"/>
          <c:x val="0.23727312161970901"/>
          <c:y val="2.5681080446136699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'41 RSUD SS'!$C$25</c:f>
              <c:strCache>
                <c:ptCount val="1"/>
                <c:pt idx="0">
                  <c:v>Keuangan</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126-4945-BDBF-BF8C20AA6EC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126-4945-BDBF-BF8C20AA6EC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126-4945-BDBF-BF8C20AA6EC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126-4945-BDBF-BF8C20AA6EC3}"/>
              </c:ext>
            </c:extLst>
          </c:dPt>
          <c:dLbls>
            <c:dLbl>
              <c:idx val="0"/>
              <c:layout>
                <c:manualLayout>
                  <c:x val="0.32652345656570197"/>
                  <c:y val="-6.0517351500958001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846097738876701"/>
                      <c:h val="0.179935572940635"/>
                    </c:manualLayout>
                  </c15:layout>
                </c:ext>
                <c:ext xmlns:c16="http://schemas.microsoft.com/office/drawing/2014/chart" uri="{C3380CC4-5D6E-409C-BE32-E72D297353CC}">
                  <c16:uniqueId val="{00000001-5126-4945-BDBF-BF8C20AA6EC3}"/>
                </c:ext>
              </c:extLst>
            </c:dLbl>
            <c:dLbl>
              <c:idx val="1"/>
              <c:layout>
                <c:manualLayout>
                  <c:x val="-0.36066987907541198"/>
                  <c:y val="8.98878787854034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26-4945-BDBF-BF8C20AA6EC3}"/>
                </c:ext>
              </c:extLst>
            </c:dLbl>
            <c:dLbl>
              <c:idx val="2"/>
              <c:layout>
                <c:manualLayout>
                  <c:x val="0.23019718137116299"/>
                  <c:y val="0.3368769225962400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126-4945-BDBF-BF8C20AA6EC3}"/>
                </c:ext>
              </c:extLst>
            </c:dLbl>
            <c:dLbl>
              <c:idx val="3"/>
              <c:layout>
                <c:manualLayout>
                  <c:x val="-0.17935180402161499"/>
                  <c:y val="-4.2918454935622498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26-4945-BDBF-BF8C20AA6EC3}"/>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'41 RSUD SS'!$B$26:$B$29</c:f>
              <c:strCache>
                <c:ptCount val="4"/>
                <c:pt idx="0">
                  <c:v>Sangat Baik</c:v>
                </c:pt>
                <c:pt idx="1">
                  <c:v>Baik</c:v>
                </c:pt>
                <c:pt idx="2">
                  <c:v>Cukup</c:v>
                </c:pt>
                <c:pt idx="3">
                  <c:v>Kurang</c:v>
                </c:pt>
              </c:strCache>
            </c:strRef>
          </c:cat>
          <c:val>
            <c:numRef>
              <c:f>'41 RSUD SS'!$C$26:$C$29</c:f>
              <c:numCache>
                <c:formatCode>General</c:formatCode>
                <c:ptCount val="4"/>
                <c:pt idx="0">
                  <c:v>1</c:v>
                </c:pt>
                <c:pt idx="1">
                  <c:v>1</c:v>
                </c:pt>
                <c:pt idx="2">
                  <c:v>2</c:v>
                </c:pt>
                <c:pt idx="3">
                  <c:v>3</c:v>
                </c:pt>
              </c:numCache>
            </c:numRef>
          </c:val>
          <c:extLst>
            <c:ext xmlns:c16="http://schemas.microsoft.com/office/drawing/2014/chart" uri="{C3380CC4-5D6E-409C-BE32-E72D297353CC}">
              <c16:uniqueId val="{00000008-5126-4945-BDBF-BF8C20AA6EC3}"/>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r>
              <a:rPr lang="id-ID"/>
              <a:t>CApAIAN Fisik</a:t>
            </a:r>
          </a:p>
        </c:rich>
      </c:tx>
      <c:layout>
        <c:manualLayout>
          <c:xMode val="edge"/>
          <c:yMode val="edge"/>
          <c:x val="0.31835205992509402"/>
          <c:y val="5.9143439836845703E-2"/>
        </c:manualLayout>
      </c:layout>
      <c:overlay val="0"/>
      <c:spPr>
        <a:noFill/>
        <a:ln>
          <a:noFill/>
        </a:ln>
        <a:effectLst/>
      </c:spPr>
      <c:txPr>
        <a:bodyPr rot="0" spcFirstLastPara="0" vertOverflow="ellipsis" vert="horz" wrap="square" anchor="ctr" anchorCtr="1"/>
        <a:lstStyle/>
        <a:p>
          <a:pPr defTabSz="914400">
            <a:defRPr lang="en-US"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'41 RSUD SS'!$D$25</c:f>
              <c:strCache>
                <c:ptCount val="1"/>
                <c:pt idx="0">
                  <c:v>Fisik</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AE9-45AF-8F9E-58857AF009A1}"/>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AE9-45AF-8F9E-58857AF009A1}"/>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AE9-45AF-8F9E-58857AF009A1}"/>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AE9-45AF-8F9E-58857AF009A1}"/>
              </c:ext>
            </c:extLst>
          </c:dPt>
          <c:dLbls>
            <c:dLbl>
              <c:idx val="0"/>
              <c:layout>
                <c:manualLayout>
                  <c:x val="0.354368437309312"/>
                  <c:y val="-4.7897112544273597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AE9-45AF-8F9E-58857AF009A1}"/>
                </c:ext>
              </c:extLst>
            </c:dLbl>
            <c:dLbl>
              <c:idx val="1"/>
              <c:layout>
                <c:manualLayout>
                  <c:x val="-0.73301197204473101"/>
                  <c:y val="0.154812744341914"/>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5"/>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AE9-45AF-8F9E-58857AF009A1}"/>
                </c:ext>
              </c:extLst>
            </c:dLbl>
            <c:dLbl>
              <c:idx val="2"/>
              <c:layout>
                <c:manualLayout>
                  <c:x val="0.237244498377814"/>
                  <c:y val="0.38671116405218298"/>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E9-45AF-8F9E-58857AF009A1}"/>
                </c:ext>
              </c:extLst>
            </c:dLbl>
            <c:dLbl>
              <c:idx val="3"/>
              <c:layout>
                <c:manualLayout>
                  <c:x val="0.35866993790901402"/>
                  <c:y val="4.56350324027405E-2"/>
                </c:manualLayout>
              </c:layout>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AE9-45AF-8F9E-58857AF009A1}"/>
                </c:ext>
              </c:extLst>
            </c:dLbl>
            <c:numFmt formatCode="#,##0\ &quot;Subkegiatan&quot;" sourceLinked="0"/>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'41 RSUD SS'!$B$26:$B$29</c:f>
              <c:strCache>
                <c:ptCount val="4"/>
                <c:pt idx="0">
                  <c:v>Sangat Baik</c:v>
                </c:pt>
                <c:pt idx="1">
                  <c:v>Baik</c:v>
                </c:pt>
                <c:pt idx="2">
                  <c:v>Cukup</c:v>
                </c:pt>
                <c:pt idx="3">
                  <c:v>Kurang</c:v>
                </c:pt>
              </c:strCache>
            </c:strRef>
          </c:cat>
          <c:val>
            <c:numRef>
              <c:f>'41 RSUD SS'!$D$26:$D$29</c:f>
              <c:numCache>
                <c:formatCode>General</c:formatCode>
                <c:ptCount val="4"/>
                <c:pt idx="0">
                  <c:v>3</c:v>
                </c:pt>
                <c:pt idx="1">
                  <c:v>2</c:v>
                </c:pt>
                <c:pt idx="2">
                  <c:v>1</c:v>
                </c:pt>
                <c:pt idx="3">
                  <c:v>1</c:v>
                </c:pt>
              </c:numCache>
            </c:numRef>
          </c:val>
          <c:extLst>
            <c:ext xmlns:c16="http://schemas.microsoft.com/office/drawing/2014/chart" uri="{C3380CC4-5D6E-409C-BE32-E72D297353CC}">
              <c16:uniqueId val="{00000008-0AE9-45AF-8F9E-58857AF009A1}"/>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hyperlink" Target="#'40 Bappeda'!A1"/><Relationship Id="rId5" Type="http://schemas.openxmlformats.org/officeDocument/2006/relationships/hyperlink" Target="#Cetak!A1"/><Relationship Id="rId4"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hyperlink" Target="#'2 Dinkes'!A1"/><Relationship Id="rId5" Type="http://schemas.openxmlformats.org/officeDocument/2006/relationships/hyperlink" Target="#Cetak!A1"/><Relationship Id="rId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8.xml"/><Relationship Id="rId7" Type="http://schemas.openxmlformats.org/officeDocument/2006/relationships/hyperlink" Target="#'3 DPUPR'!A1"/><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hyperlink" Target="#'1 Disdik'!A1"/><Relationship Id="rId5" Type="http://schemas.openxmlformats.org/officeDocument/2006/relationships/hyperlink" Target="#Cetak!A1"/><Relationship Id="rId4" Type="http://schemas.openxmlformats.org/officeDocument/2006/relationships/chart" Target="../charts/chart2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2.xml"/><Relationship Id="rId7" Type="http://schemas.openxmlformats.org/officeDocument/2006/relationships/hyperlink" Target="#'4 DPRKP'!A1"/><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hyperlink" Target="#'2 Dinkes'!A1"/><Relationship Id="rId5" Type="http://schemas.openxmlformats.org/officeDocument/2006/relationships/hyperlink" Target="#Cetak!A1"/><Relationship Id="rId4" Type="http://schemas.openxmlformats.org/officeDocument/2006/relationships/chart" Target="../charts/chart3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6.xml"/><Relationship Id="rId7" Type="http://schemas.openxmlformats.org/officeDocument/2006/relationships/hyperlink" Target="#'5 SatpolPP'!A1"/><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3 DPUPR'!A1"/><Relationship Id="rId5" Type="http://schemas.openxmlformats.org/officeDocument/2006/relationships/hyperlink" Target="#Cetak!A1"/><Relationship Id="rId4" Type="http://schemas.openxmlformats.org/officeDocument/2006/relationships/chart" Target="../charts/chart3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0.xml"/><Relationship Id="rId7" Type="http://schemas.openxmlformats.org/officeDocument/2006/relationships/chart" Target="../charts/chart41.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hyperlink" Target="#'6 Bakesbangpol'!A1"/><Relationship Id="rId5" Type="http://schemas.openxmlformats.org/officeDocument/2006/relationships/hyperlink" Target="#'4 DPRKP'!A1"/><Relationship Id="rId4" Type="http://schemas.openxmlformats.org/officeDocument/2006/relationships/hyperlink" Target="#Cetak!A1"/></Relationships>
</file>

<file path=xl/drawings/_rels/drawing10.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hyperlink" Target="#'7 Dinsos'!A1"/><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hyperlink" Target="#'5 SatpolPP'!A1"/><Relationship Id="rId5" Type="http://schemas.openxmlformats.org/officeDocument/2006/relationships/hyperlink" Target="#Cetak!A1"/><Relationship Id="rId4" Type="http://schemas.openxmlformats.org/officeDocument/2006/relationships/chart" Target="../charts/chart4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48.xml"/><Relationship Id="rId7" Type="http://schemas.openxmlformats.org/officeDocument/2006/relationships/hyperlink" Target="#'8 DP3A'!A1"/><Relationship Id="rId2" Type="http://schemas.openxmlformats.org/officeDocument/2006/relationships/chart" Target="../charts/chart47.xml"/><Relationship Id="rId1" Type="http://schemas.openxmlformats.org/officeDocument/2006/relationships/chart" Target="../charts/chart46.xml"/><Relationship Id="rId6" Type="http://schemas.openxmlformats.org/officeDocument/2006/relationships/hyperlink" Target="#'6 Bakesbangpol'!A1"/><Relationship Id="rId5" Type="http://schemas.openxmlformats.org/officeDocument/2006/relationships/hyperlink" Target="#Cetak!A1"/><Relationship Id="rId4" Type="http://schemas.openxmlformats.org/officeDocument/2006/relationships/chart" Target="../charts/chart4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2.xml"/><Relationship Id="rId7" Type="http://schemas.openxmlformats.org/officeDocument/2006/relationships/hyperlink" Target="#'9 DKP3'!A1"/><Relationship Id="rId2" Type="http://schemas.openxmlformats.org/officeDocument/2006/relationships/chart" Target="../charts/chart51.xml"/><Relationship Id="rId1" Type="http://schemas.openxmlformats.org/officeDocument/2006/relationships/chart" Target="../charts/chart50.xml"/><Relationship Id="rId6" Type="http://schemas.openxmlformats.org/officeDocument/2006/relationships/hyperlink" Target="#'7 Dinsos'!A1"/><Relationship Id="rId5" Type="http://schemas.openxmlformats.org/officeDocument/2006/relationships/hyperlink" Target="#Cetak!A1"/><Relationship Id="rId4"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56.xml"/><Relationship Id="rId7" Type="http://schemas.openxmlformats.org/officeDocument/2006/relationships/hyperlink" Target="#'10 DLH'!A1"/><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hyperlink" Target="#'8 DP3A'!A1"/><Relationship Id="rId5" Type="http://schemas.openxmlformats.org/officeDocument/2006/relationships/hyperlink" Target="#Cetak!A1"/><Relationship Id="rId4" Type="http://schemas.openxmlformats.org/officeDocument/2006/relationships/chart" Target="../charts/chart57.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11 Disdukcapil'!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hyperlink" Target="#'9 DKP3'!A1"/><Relationship Id="rId5" Type="http://schemas.openxmlformats.org/officeDocument/2006/relationships/hyperlink" Target="#Cetak!A1"/><Relationship Id="rId4" Type="http://schemas.openxmlformats.org/officeDocument/2006/relationships/chart" Target="../charts/chart6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64.xml"/><Relationship Id="rId7" Type="http://schemas.openxmlformats.org/officeDocument/2006/relationships/hyperlink" Target="#'12 DPPKBPM'!A1"/><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hyperlink" Target="#'10 DLH'!A1"/><Relationship Id="rId5" Type="http://schemas.openxmlformats.org/officeDocument/2006/relationships/hyperlink" Target="#Cetak!A1"/><Relationship Id="rId4" Type="http://schemas.openxmlformats.org/officeDocument/2006/relationships/chart" Target="../charts/chart65.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68.xml"/><Relationship Id="rId7" Type="http://schemas.openxmlformats.org/officeDocument/2006/relationships/hyperlink" Target="#'13 Dishub'!A1"/><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hyperlink" Target="#'11 Disdukcapil'!A1"/><Relationship Id="rId5" Type="http://schemas.openxmlformats.org/officeDocument/2006/relationships/hyperlink" Target="#Cetak!A1"/><Relationship Id="rId4" Type="http://schemas.openxmlformats.org/officeDocument/2006/relationships/chart" Target="../charts/chart69.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72.xml"/><Relationship Id="rId7" Type="http://schemas.openxmlformats.org/officeDocument/2006/relationships/hyperlink" Target="#'14 Diskominfotik'!A1"/><Relationship Id="rId2" Type="http://schemas.openxmlformats.org/officeDocument/2006/relationships/chart" Target="../charts/chart71.xml"/><Relationship Id="rId1" Type="http://schemas.openxmlformats.org/officeDocument/2006/relationships/chart" Target="../charts/chart70.xml"/><Relationship Id="rId6" Type="http://schemas.openxmlformats.org/officeDocument/2006/relationships/hyperlink" Target="#'12 DPPKBPM'!A1"/><Relationship Id="rId5" Type="http://schemas.openxmlformats.org/officeDocument/2006/relationships/hyperlink" Target="#Cetak!A1"/><Relationship Id="rId4" Type="http://schemas.openxmlformats.org/officeDocument/2006/relationships/chart" Target="../charts/chart7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76.xml"/><Relationship Id="rId7" Type="http://schemas.openxmlformats.org/officeDocument/2006/relationships/hyperlink" Target="#'15 Diskopumker'!A1"/><Relationship Id="rId2" Type="http://schemas.openxmlformats.org/officeDocument/2006/relationships/chart" Target="../charts/chart75.xml"/><Relationship Id="rId1" Type="http://schemas.openxmlformats.org/officeDocument/2006/relationships/chart" Target="../charts/chart74.xml"/><Relationship Id="rId6" Type="http://schemas.openxmlformats.org/officeDocument/2006/relationships/hyperlink" Target="#'13 Dishub'!A1"/><Relationship Id="rId5" Type="http://schemas.openxmlformats.org/officeDocument/2006/relationships/hyperlink" Target="#Cetak!A1"/><Relationship Id="rId4" Type="http://schemas.openxmlformats.org/officeDocument/2006/relationships/chart" Target="../charts/chart77.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80.xml"/><Relationship Id="rId7" Type="http://schemas.openxmlformats.org/officeDocument/2006/relationships/hyperlink" Target="#'16 DPMPTSP'!A1"/><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hyperlink" Target="#'14 Diskominfotik'!A1"/><Relationship Id="rId5" Type="http://schemas.openxmlformats.org/officeDocument/2006/relationships/hyperlink" Target="#Cetak!A1"/><Relationship Id="rId4" Type="http://schemas.openxmlformats.org/officeDocument/2006/relationships/chart" Target="../charts/chart81.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84.xml"/><Relationship Id="rId7" Type="http://schemas.openxmlformats.org/officeDocument/2006/relationships/hyperlink" Target="#'17 Disbudporapar'!A1"/><Relationship Id="rId2" Type="http://schemas.openxmlformats.org/officeDocument/2006/relationships/chart" Target="../charts/chart83.xml"/><Relationship Id="rId1" Type="http://schemas.openxmlformats.org/officeDocument/2006/relationships/chart" Target="../charts/chart82.xml"/><Relationship Id="rId6" Type="http://schemas.openxmlformats.org/officeDocument/2006/relationships/hyperlink" Target="#'15 Diskopumker'!A1"/><Relationship Id="rId5" Type="http://schemas.openxmlformats.org/officeDocument/2006/relationships/hyperlink" Target="#Cetak!A1"/><Relationship Id="rId4" Type="http://schemas.openxmlformats.org/officeDocument/2006/relationships/chart" Target="../charts/chart85.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88.xml"/><Relationship Id="rId7" Type="http://schemas.openxmlformats.org/officeDocument/2006/relationships/hyperlink" Target="#'18 DPA'!A1"/><Relationship Id="rId2" Type="http://schemas.openxmlformats.org/officeDocument/2006/relationships/chart" Target="../charts/chart87.xml"/><Relationship Id="rId1" Type="http://schemas.openxmlformats.org/officeDocument/2006/relationships/chart" Target="../charts/chart86.xml"/><Relationship Id="rId6" Type="http://schemas.openxmlformats.org/officeDocument/2006/relationships/hyperlink" Target="#'16 DPMPTSP'!A1"/><Relationship Id="rId5" Type="http://schemas.openxmlformats.org/officeDocument/2006/relationships/hyperlink" Target="#Cetak!A1"/><Relationship Id="rId4" Type="http://schemas.openxmlformats.org/officeDocument/2006/relationships/chart" Target="../charts/chart89.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92.xml"/><Relationship Id="rId7" Type="http://schemas.openxmlformats.org/officeDocument/2006/relationships/hyperlink" Target="#'19 Disdagin'!A1"/><Relationship Id="rId2" Type="http://schemas.openxmlformats.org/officeDocument/2006/relationships/chart" Target="../charts/chart91.xml"/><Relationship Id="rId1" Type="http://schemas.openxmlformats.org/officeDocument/2006/relationships/chart" Target="../charts/chart90.xml"/><Relationship Id="rId6" Type="http://schemas.openxmlformats.org/officeDocument/2006/relationships/hyperlink" Target="#'17 Disbudporapar'!A1"/><Relationship Id="rId5" Type="http://schemas.openxmlformats.org/officeDocument/2006/relationships/hyperlink" Target="#Cetak!A1"/><Relationship Id="rId4" Type="http://schemas.openxmlformats.org/officeDocument/2006/relationships/chart" Target="../charts/chart93.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96.xml"/><Relationship Id="rId7" Type="http://schemas.openxmlformats.org/officeDocument/2006/relationships/hyperlink" Target="#'20 Bag Pem'!A1"/><Relationship Id="rId2" Type="http://schemas.openxmlformats.org/officeDocument/2006/relationships/chart" Target="../charts/chart95.xml"/><Relationship Id="rId1" Type="http://schemas.openxmlformats.org/officeDocument/2006/relationships/chart" Target="../charts/chart94.xml"/><Relationship Id="rId6" Type="http://schemas.openxmlformats.org/officeDocument/2006/relationships/hyperlink" Target="#'18 DPA'!A1"/><Relationship Id="rId5" Type="http://schemas.openxmlformats.org/officeDocument/2006/relationships/hyperlink" Target="#Cetak!A1"/><Relationship Id="rId4" Type="http://schemas.openxmlformats.org/officeDocument/2006/relationships/chart" Target="../charts/chart97.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00.xml"/><Relationship Id="rId7" Type="http://schemas.openxmlformats.org/officeDocument/2006/relationships/hyperlink" Target="#'21 Bag Kum'!A1"/><Relationship Id="rId2" Type="http://schemas.openxmlformats.org/officeDocument/2006/relationships/chart" Target="../charts/chart99.xml"/><Relationship Id="rId1" Type="http://schemas.openxmlformats.org/officeDocument/2006/relationships/chart" Target="../charts/chart98.xml"/><Relationship Id="rId6" Type="http://schemas.openxmlformats.org/officeDocument/2006/relationships/hyperlink" Target="#'19 Disdagin'!A1"/><Relationship Id="rId5" Type="http://schemas.openxmlformats.org/officeDocument/2006/relationships/hyperlink" Target="#Cetak!A1"/><Relationship Id="rId4" Type="http://schemas.openxmlformats.org/officeDocument/2006/relationships/chart" Target="../charts/chart101.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04.xml"/><Relationship Id="rId7" Type="http://schemas.openxmlformats.org/officeDocument/2006/relationships/hyperlink" Target="#'22 Bag Org'!A1"/><Relationship Id="rId2" Type="http://schemas.openxmlformats.org/officeDocument/2006/relationships/chart" Target="../charts/chart103.xml"/><Relationship Id="rId1" Type="http://schemas.openxmlformats.org/officeDocument/2006/relationships/chart" Target="../charts/chart102.xml"/><Relationship Id="rId6" Type="http://schemas.openxmlformats.org/officeDocument/2006/relationships/hyperlink" Target="#'20 Bag Pem'!A1"/><Relationship Id="rId5" Type="http://schemas.openxmlformats.org/officeDocument/2006/relationships/hyperlink" Target="#Cetak!A1"/><Relationship Id="rId4" Type="http://schemas.openxmlformats.org/officeDocument/2006/relationships/chart" Target="../charts/chart105.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108.xml"/><Relationship Id="rId7" Type="http://schemas.openxmlformats.org/officeDocument/2006/relationships/hyperlink" Target="#'23 Bag Eko'!A1"/><Relationship Id="rId2" Type="http://schemas.openxmlformats.org/officeDocument/2006/relationships/chart" Target="../charts/chart107.xml"/><Relationship Id="rId1" Type="http://schemas.openxmlformats.org/officeDocument/2006/relationships/chart" Target="../charts/chart106.xml"/><Relationship Id="rId6" Type="http://schemas.openxmlformats.org/officeDocument/2006/relationships/hyperlink" Target="#'21 Bag Kum'!A1"/><Relationship Id="rId5" Type="http://schemas.openxmlformats.org/officeDocument/2006/relationships/hyperlink" Target="#Cetak!A1"/><Relationship Id="rId4" Type="http://schemas.openxmlformats.org/officeDocument/2006/relationships/chart" Target="../charts/chart109.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112.xml"/><Relationship Id="rId7" Type="http://schemas.openxmlformats.org/officeDocument/2006/relationships/hyperlink" Target="#'24 Bag Kesra'!A1"/><Relationship Id="rId2" Type="http://schemas.openxmlformats.org/officeDocument/2006/relationships/chart" Target="../charts/chart111.xml"/><Relationship Id="rId1" Type="http://schemas.openxmlformats.org/officeDocument/2006/relationships/chart" Target="../charts/chart110.xml"/><Relationship Id="rId6" Type="http://schemas.openxmlformats.org/officeDocument/2006/relationships/hyperlink" Target="#'22 Bag Org'!A1"/><Relationship Id="rId5" Type="http://schemas.openxmlformats.org/officeDocument/2006/relationships/hyperlink" Target="#Cetak!A1"/><Relationship Id="rId4" Type="http://schemas.openxmlformats.org/officeDocument/2006/relationships/chart" Target="../charts/chart113.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116.xml"/><Relationship Id="rId7" Type="http://schemas.openxmlformats.org/officeDocument/2006/relationships/hyperlink" Target="#'25 Bag ProKoPim'!A1"/><Relationship Id="rId2" Type="http://schemas.openxmlformats.org/officeDocument/2006/relationships/chart" Target="../charts/chart115.xml"/><Relationship Id="rId1" Type="http://schemas.openxmlformats.org/officeDocument/2006/relationships/chart" Target="../charts/chart114.xml"/><Relationship Id="rId6" Type="http://schemas.openxmlformats.org/officeDocument/2006/relationships/hyperlink" Target="#'23 Bag Eko'!A1"/><Relationship Id="rId5" Type="http://schemas.openxmlformats.org/officeDocument/2006/relationships/hyperlink" Target="#Cetak!A1"/><Relationship Id="rId4" Type="http://schemas.openxmlformats.org/officeDocument/2006/relationships/chart" Target="../charts/chart117.xml"/></Relationships>
</file>

<file path=xl/drawings/_rels/drawing29.xml.rels><?xml version="1.0" encoding="UTF-8" standalone="yes"?>
<Relationships xmlns="http://schemas.openxmlformats.org/package/2006/relationships"><Relationship Id="rId3" Type="http://schemas.openxmlformats.org/officeDocument/2006/relationships/chart" Target="../charts/chart120.xml"/><Relationship Id="rId7" Type="http://schemas.openxmlformats.org/officeDocument/2006/relationships/hyperlink" Target="#'26 Bag Umm'!A1"/><Relationship Id="rId2" Type="http://schemas.openxmlformats.org/officeDocument/2006/relationships/chart" Target="../charts/chart119.xml"/><Relationship Id="rId1" Type="http://schemas.openxmlformats.org/officeDocument/2006/relationships/chart" Target="../charts/chart118.xml"/><Relationship Id="rId6" Type="http://schemas.openxmlformats.org/officeDocument/2006/relationships/hyperlink" Target="#'24 Bag Kesra'!A1"/><Relationship Id="rId5" Type="http://schemas.openxmlformats.org/officeDocument/2006/relationships/hyperlink" Target="#Cetak!A1"/><Relationship Id="rId4" Type="http://schemas.openxmlformats.org/officeDocument/2006/relationships/chart" Target="../charts/chart121.xml"/></Relationships>
</file>

<file path=xl/drawings/_rels/drawing30.xml.rels><?xml version="1.0" encoding="UTF-8" standalone="yes"?>
<Relationships xmlns="http://schemas.openxmlformats.org/package/2006/relationships"><Relationship Id="rId3" Type="http://schemas.openxmlformats.org/officeDocument/2006/relationships/chart" Target="../charts/chart124.xml"/><Relationship Id="rId7" Type="http://schemas.openxmlformats.org/officeDocument/2006/relationships/hyperlink" Target="#'27 Bag PBJ'!A1"/><Relationship Id="rId2" Type="http://schemas.openxmlformats.org/officeDocument/2006/relationships/chart" Target="../charts/chart123.xml"/><Relationship Id="rId1" Type="http://schemas.openxmlformats.org/officeDocument/2006/relationships/chart" Target="../charts/chart122.xml"/><Relationship Id="rId6" Type="http://schemas.openxmlformats.org/officeDocument/2006/relationships/hyperlink" Target="#'25 Bag ProKoPim'!A1"/><Relationship Id="rId5" Type="http://schemas.openxmlformats.org/officeDocument/2006/relationships/hyperlink" Target="#Cetak!A1"/><Relationship Id="rId4" Type="http://schemas.openxmlformats.org/officeDocument/2006/relationships/chart" Target="../charts/chart125.xml"/></Relationships>
</file>

<file path=xl/drawings/_rels/drawing31.xml.rels><?xml version="1.0" encoding="UTF-8" standalone="yes"?>
<Relationships xmlns="http://schemas.openxmlformats.org/package/2006/relationships"><Relationship Id="rId3" Type="http://schemas.openxmlformats.org/officeDocument/2006/relationships/chart" Target="../charts/chart128.xml"/><Relationship Id="rId7" Type="http://schemas.openxmlformats.org/officeDocument/2006/relationships/hyperlink" Target="#'28 Bag Adm Pbg'!A1"/><Relationship Id="rId2" Type="http://schemas.openxmlformats.org/officeDocument/2006/relationships/chart" Target="../charts/chart127.xml"/><Relationship Id="rId1" Type="http://schemas.openxmlformats.org/officeDocument/2006/relationships/chart" Target="../charts/chart126.xml"/><Relationship Id="rId6" Type="http://schemas.openxmlformats.org/officeDocument/2006/relationships/hyperlink" Target="#'26 Bag Umm'!A1"/><Relationship Id="rId5" Type="http://schemas.openxmlformats.org/officeDocument/2006/relationships/hyperlink" Target="#Cetak!A1"/><Relationship Id="rId4" Type="http://schemas.openxmlformats.org/officeDocument/2006/relationships/chart" Target="../charts/chart129.xml"/></Relationships>
</file>

<file path=xl/drawings/_rels/drawing32.xml.rels><?xml version="1.0" encoding="UTF-8" standalone="yes"?>
<Relationships xmlns="http://schemas.openxmlformats.org/package/2006/relationships"><Relationship Id="rId3" Type="http://schemas.openxmlformats.org/officeDocument/2006/relationships/chart" Target="../charts/chart132.xml"/><Relationship Id="rId7" Type="http://schemas.openxmlformats.org/officeDocument/2006/relationships/hyperlink" Target="#'29 Setwan'!A1"/><Relationship Id="rId2" Type="http://schemas.openxmlformats.org/officeDocument/2006/relationships/chart" Target="../charts/chart131.xml"/><Relationship Id="rId1" Type="http://schemas.openxmlformats.org/officeDocument/2006/relationships/chart" Target="../charts/chart130.xml"/><Relationship Id="rId6" Type="http://schemas.openxmlformats.org/officeDocument/2006/relationships/hyperlink" Target="#'27 Bag PBJ'!A1"/><Relationship Id="rId5" Type="http://schemas.openxmlformats.org/officeDocument/2006/relationships/hyperlink" Target="#Cetak!A1"/><Relationship Id="rId4" Type="http://schemas.openxmlformats.org/officeDocument/2006/relationships/chart" Target="../charts/chart133.xml"/></Relationships>
</file>

<file path=xl/drawings/_rels/drawing33.xml.rels><?xml version="1.0" encoding="UTF-8" standalone="yes"?>
<Relationships xmlns="http://schemas.openxmlformats.org/package/2006/relationships"><Relationship Id="rId3" Type="http://schemas.openxmlformats.org/officeDocument/2006/relationships/chart" Target="../charts/chart136.xml"/><Relationship Id="rId7" Type="http://schemas.openxmlformats.org/officeDocument/2006/relationships/hyperlink" Target="#'30 BPKPAD'!A1"/><Relationship Id="rId2" Type="http://schemas.openxmlformats.org/officeDocument/2006/relationships/chart" Target="../charts/chart135.xml"/><Relationship Id="rId1" Type="http://schemas.openxmlformats.org/officeDocument/2006/relationships/chart" Target="../charts/chart134.xml"/><Relationship Id="rId6" Type="http://schemas.openxmlformats.org/officeDocument/2006/relationships/hyperlink" Target="#'28 Bag Adm Pbg'!A1"/><Relationship Id="rId5" Type="http://schemas.openxmlformats.org/officeDocument/2006/relationships/hyperlink" Target="#Cetak!A1"/><Relationship Id="rId4" Type="http://schemas.openxmlformats.org/officeDocument/2006/relationships/chart" Target="../charts/chart137.xml"/></Relationships>
</file>

<file path=xl/drawings/_rels/drawing34.xml.rels><?xml version="1.0" encoding="UTF-8" standalone="yes"?>
<Relationships xmlns="http://schemas.openxmlformats.org/package/2006/relationships"><Relationship Id="rId3" Type="http://schemas.openxmlformats.org/officeDocument/2006/relationships/chart" Target="../charts/chart140.xml"/><Relationship Id="rId7" Type="http://schemas.openxmlformats.org/officeDocument/2006/relationships/hyperlink" Target="#'31 Inspektorat'!A1"/><Relationship Id="rId2" Type="http://schemas.openxmlformats.org/officeDocument/2006/relationships/chart" Target="../charts/chart139.xml"/><Relationship Id="rId1" Type="http://schemas.openxmlformats.org/officeDocument/2006/relationships/chart" Target="../charts/chart138.xml"/><Relationship Id="rId6" Type="http://schemas.openxmlformats.org/officeDocument/2006/relationships/hyperlink" Target="#'29 Setwan'!A1"/><Relationship Id="rId5" Type="http://schemas.openxmlformats.org/officeDocument/2006/relationships/hyperlink" Target="#Cetak!A1"/><Relationship Id="rId4" Type="http://schemas.openxmlformats.org/officeDocument/2006/relationships/chart" Target="../charts/chart141.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144.xml"/><Relationship Id="rId7" Type="http://schemas.openxmlformats.org/officeDocument/2006/relationships/hyperlink" Target="#'32 BKD Diklat'!A1"/><Relationship Id="rId2" Type="http://schemas.openxmlformats.org/officeDocument/2006/relationships/chart" Target="../charts/chart143.xml"/><Relationship Id="rId1" Type="http://schemas.openxmlformats.org/officeDocument/2006/relationships/chart" Target="../charts/chart142.xml"/><Relationship Id="rId6" Type="http://schemas.openxmlformats.org/officeDocument/2006/relationships/hyperlink" Target="#'30 BPKPAD'!A1"/><Relationship Id="rId5" Type="http://schemas.openxmlformats.org/officeDocument/2006/relationships/hyperlink" Target="#Cetak!A1"/><Relationship Id="rId4" Type="http://schemas.openxmlformats.org/officeDocument/2006/relationships/chart" Target="../charts/chart145.xml"/></Relationships>
</file>

<file path=xl/drawings/_rels/drawing36.xml.rels><?xml version="1.0" encoding="UTF-8" standalone="yes"?>
<Relationships xmlns="http://schemas.openxmlformats.org/package/2006/relationships"><Relationship Id="rId3" Type="http://schemas.openxmlformats.org/officeDocument/2006/relationships/chart" Target="../charts/chart148.xml"/><Relationship Id="rId7" Type="http://schemas.openxmlformats.org/officeDocument/2006/relationships/hyperlink" Target="#'33 BPBD'!A1"/><Relationship Id="rId2" Type="http://schemas.openxmlformats.org/officeDocument/2006/relationships/chart" Target="../charts/chart147.xml"/><Relationship Id="rId1" Type="http://schemas.openxmlformats.org/officeDocument/2006/relationships/chart" Target="../charts/chart146.xml"/><Relationship Id="rId6" Type="http://schemas.openxmlformats.org/officeDocument/2006/relationships/hyperlink" Target="#'31 Inspektorat'!A1"/><Relationship Id="rId5" Type="http://schemas.openxmlformats.org/officeDocument/2006/relationships/hyperlink" Target="#Cetak!A1"/><Relationship Id="rId4" Type="http://schemas.openxmlformats.org/officeDocument/2006/relationships/chart" Target="../charts/chart149.xml"/></Relationships>
</file>

<file path=xl/drawings/_rels/drawing37.xml.rels><?xml version="1.0" encoding="UTF-8" standalone="yes"?>
<Relationships xmlns="http://schemas.openxmlformats.org/package/2006/relationships"><Relationship Id="rId3" Type="http://schemas.openxmlformats.org/officeDocument/2006/relationships/chart" Target="../charts/chart152.xml"/><Relationship Id="rId7" Type="http://schemas.openxmlformats.org/officeDocument/2006/relationships/hyperlink" Target="#'34  Damkar'!A1"/><Relationship Id="rId2" Type="http://schemas.openxmlformats.org/officeDocument/2006/relationships/chart" Target="../charts/chart151.xml"/><Relationship Id="rId1" Type="http://schemas.openxmlformats.org/officeDocument/2006/relationships/chart" Target="../charts/chart150.xml"/><Relationship Id="rId6" Type="http://schemas.openxmlformats.org/officeDocument/2006/relationships/hyperlink" Target="#'32 BKD Diklat'!A1"/><Relationship Id="rId5" Type="http://schemas.openxmlformats.org/officeDocument/2006/relationships/hyperlink" Target="#Cetak!A1"/><Relationship Id="rId4" Type="http://schemas.openxmlformats.org/officeDocument/2006/relationships/chart" Target="../charts/chart153.xml"/></Relationships>
</file>

<file path=xl/drawings/_rels/drawing38.xml.rels><?xml version="1.0" encoding="UTF-8" standalone="yes"?>
<Relationships xmlns="http://schemas.openxmlformats.org/package/2006/relationships"><Relationship Id="rId3" Type="http://schemas.openxmlformats.org/officeDocument/2006/relationships/chart" Target="../charts/chart156.xml"/><Relationship Id="rId7" Type="http://schemas.openxmlformats.org/officeDocument/2006/relationships/hyperlink" Target="#'35 Kec Bjm Timur'!A1"/><Relationship Id="rId2" Type="http://schemas.openxmlformats.org/officeDocument/2006/relationships/chart" Target="../charts/chart155.xml"/><Relationship Id="rId1" Type="http://schemas.openxmlformats.org/officeDocument/2006/relationships/chart" Target="../charts/chart154.xml"/><Relationship Id="rId6" Type="http://schemas.openxmlformats.org/officeDocument/2006/relationships/hyperlink" Target="#'33 BPBD'!A1"/><Relationship Id="rId5" Type="http://schemas.openxmlformats.org/officeDocument/2006/relationships/hyperlink" Target="#Cetak!A1"/><Relationship Id="rId4" Type="http://schemas.openxmlformats.org/officeDocument/2006/relationships/chart" Target="../charts/chart157.xml"/></Relationships>
</file>

<file path=xl/drawings/_rels/drawing39.xml.rels><?xml version="1.0" encoding="UTF-8" standalone="yes"?>
<Relationships xmlns="http://schemas.openxmlformats.org/package/2006/relationships"><Relationship Id="rId3" Type="http://schemas.openxmlformats.org/officeDocument/2006/relationships/chart" Target="../charts/chart160.xml"/><Relationship Id="rId7" Type="http://schemas.openxmlformats.org/officeDocument/2006/relationships/hyperlink" Target="#'36 Kec Bjm Utara'!A1"/><Relationship Id="rId2" Type="http://schemas.openxmlformats.org/officeDocument/2006/relationships/chart" Target="../charts/chart159.xml"/><Relationship Id="rId1" Type="http://schemas.openxmlformats.org/officeDocument/2006/relationships/chart" Target="../charts/chart158.xml"/><Relationship Id="rId6" Type="http://schemas.openxmlformats.org/officeDocument/2006/relationships/hyperlink" Target="#'34  Damkar'!A1"/><Relationship Id="rId5" Type="http://schemas.openxmlformats.org/officeDocument/2006/relationships/hyperlink" Target="#Cetak!A1"/><Relationship Id="rId4" Type="http://schemas.openxmlformats.org/officeDocument/2006/relationships/chart" Target="../charts/chart161.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164.xml"/><Relationship Id="rId7" Type="http://schemas.openxmlformats.org/officeDocument/2006/relationships/hyperlink" Target="#'37 Kec Bjm Tengah'!A1"/><Relationship Id="rId2" Type="http://schemas.openxmlformats.org/officeDocument/2006/relationships/chart" Target="../charts/chart163.xml"/><Relationship Id="rId1" Type="http://schemas.openxmlformats.org/officeDocument/2006/relationships/chart" Target="../charts/chart162.xml"/><Relationship Id="rId6" Type="http://schemas.openxmlformats.org/officeDocument/2006/relationships/hyperlink" Target="#'35 Kec Bjm Timur'!A1"/><Relationship Id="rId5" Type="http://schemas.openxmlformats.org/officeDocument/2006/relationships/hyperlink" Target="#Cetak!A1"/><Relationship Id="rId4" Type="http://schemas.openxmlformats.org/officeDocument/2006/relationships/chart" Target="../charts/chart165.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168.xml"/><Relationship Id="rId7" Type="http://schemas.openxmlformats.org/officeDocument/2006/relationships/hyperlink" Target="#'38 Kec Bjm Barat'!A1"/><Relationship Id="rId2" Type="http://schemas.openxmlformats.org/officeDocument/2006/relationships/chart" Target="../charts/chart167.xml"/><Relationship Id="rId1" Type="http://schemas.openxmlformats.org/officeDocument/2006/relationships/chart" Target="../charts/chart166.xml"/><Relationship Id="rId6" Type="http://schemas.openxmlformats.org/officeDocument/2006/relationships/hyperlink" Target="#'36 Kec Bjm Utara'!A1"/><Relationship Id="rId5" Type="http://schemas.openxmlformats.org/officeDocument/2006/relationships/hyperlink" Target="#Cetak!A1"/><Relationship Id="rId4" Type="http://schemas.openxmlformats.org/officeDocument/2006/relationships/chart" Target="../charts/chart169.xml"/></Relationships>
</file>

<file path=xl/drawings/_rels/drawing42.xml.rels><?xml version="1.0" encoding="UTF-8" standalone="yes"?>
<Relationships xmlns="http://schemas.openxmlformats.org/package/2006/relationships"><Relationship Id="rId3" Type="http://schemas.openxmlformats.org/officeDocument/2006/relationships/chart" Target="../charts/chart172.xml"/><Relationship Id="rId7" Type="http://schemas.openxmlformats.org/officeDocument/2006/relationships/hyperlink" Target="#'39 Kec Bjm Selatan'!A1"/><Relationship Id="rId2" Type="http://schemas.openxmlformats.org/officeDocument/2006/relationships/chart" Target="../charts/chart171.xml"/><Relationship Id="rId1" Type="http://schemas.openxmlformats.org/officeDocument/2006/relationships/chart" Target="../charts/chart170.xml"/><Relationship Id="rId6" Type="http://schemas.openxmlformats.org/officeDocument/2006/relationships/hyperlink" Target="#'37 Kec Bjm Tengah'!A1"/><Relationship Id="rId5" Type="http://schemas.openxmlformats.org/officeDocument/2006/relationships/hyperlink" Target="#Cetak!A1"/><Relationship Id="rId4" Type="http://schemas.openxmlformats.org/officeDocument/2006/relationships/chart" Target="../charts/chart173.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176.xml"/><Relationship Id="rId7" Type="http://schemas.openxmlformats.org/officeDocument/2006/relationships/hyperlink" Target="#'40 Bappeda'!A1"/><Relationship Id="rId2" Type="http://schemas.openxmlformats.org/officeDocument/2006/relationships/chart" Target="../charts/chart175.xml"/><Relationship Id="rId1" Type="http://schemas.openxmlformats.org/officeDocument/2006/relationships/chart" Target="../charts/chart174.xml"/><Relationship Id="rId6" Type="http://schemas.openxmlformats.org/officeDocument/2006/relationships/hyperlink" Target="#'38 Kec Bjm Barat'!A1"/><Relationship Id="rId5" Type="http://schemas.openxmlformats.org/officeDocument/2006/relationships/hyperlink" Target="#Cetak!A1"/><Relationship Id="rId4" Type="http://schemas.openxmlformats.org/officeDocument/2006/relationships/chart" Target="../charts/chart177.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180.xml"/><Relationship Id="rId7" Type="http://schemas.openxmlformats.org/officeDocument/2006/relationships/hyperlink" Target="#'41 RSUD SS'!A1"/><Relationship Id="rId2" Type="http://schemas.openxmlformats.org/officeDocument/2006/relationships/chart" Target="../charts/chart179.xml"/><Relationship Id="rId1" Type="http://schemas.openxmlformats.org/officeDocument/2006/relationships/chart" Target="../charts/chart178.xml"/><Relationship Id="rId6" Type="http://schemas.openxmlformats.org/officeDocument/2006/relationships/hyperlink" Target="#'39 Kec Bjm Selatan'!A1"/><Relationship Id="rId5" Type="http://schemas.openxmlformats.org/officeDocument/2006/relationships/hyperlink" Target="#Cetak!A1"/><Relationship Id="rId4" Type="http://schemas.openxmlformats.org/officeDocument/2006/relationships/chart" Target="../charts/chart181.xml"/></Relationships>
</file>

<file path=xl/drawings/_rels/drawing45.xml.rels><?xml version="1.0" encoding="UTF-8" standalone="yes"?>
<Relationships xmlns="http://schemas.openxmlformats.org/package/2006/relationships"><Relationship Id="rId3" Type="http://schemas.openxmlformats.org/officeDocument/2006/relationships/chart" Target="../charts/chart184.xml"/><Relationship Id="rId2" Type="http://schemas.openxmlformats.org/officeDocument/2006/relationships/chart" Target="../charts/chart183.xml"/><Relationship Id="rId1" Type="http://schemas.openxmlformats.org/officeDocument/2006/relationships/chart" Target="../charts/chart182.xml"/><Relationship Id="rId6" Type="http://schemas.openxmlformats.org/officeDocument/2006/relationships/hyperlink" Target="#'40 Bappeda'!A1"/><Relationship Id="rId5" Type="http://schemas.openxmlformats.org/officeDocument/2006/relationships/hyperlink" Target="#Cetak!A1"/><Relationship Id="rId4" Type="http://schemas.openxmlformats.org/officeDocument/2006/relationships/chart" Target="../charts/chart185.xml"/></Relationships>
</file>

<file path=xl/drawings/drawing1.xml><?xml version="1.0" encoding="utf-8"?>
<xdr:wsDr xmlns:xdr="http://schemas.openxmlformats.org/drawingml/2006/spreadsheetDrawing" xmlns:a="http://schemas.openxmlformats.org/drawingml/2006/main">
  <xdr:twoCellAnchor>
    <xdr:from>
      <xdr:col>6</xdr:col>
      <xdr:colOff>116840</xdr:colOff>
      <xdr:row>46</xdr:row>
      <xdr:rowOff>93980</xdr:rowOff>
    </xdr:from>
    <xdr:to>
      <xdr:col>20</xdr:col>
      <xdr:colOff>459105</xdr:colOff>
      <xdr:row>64</xdr:row>
      <xdr:rowOff>107950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8135983" y="10018123"/>
          <a:ext cx="13423265" cy="3606256"/>
          <a:chOff x="11207" y="14834"/>
          <a:chExt cx="17360" cy="5422"/>
        </a:xfrm>
      </xdr:grpSpPr>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11207" y="14834"/>
          <a:ext cx="12570" cy="5423"/>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23807" y="15436"/>
          <a:ext cx="4760" cy="383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276225</xdr:colOff>
      <xdr:row>5</xdr:row>
      <xdr:rowOff>0</xdr:rowOff>
    </xdr:from>
    <xdr:to>
      <xdr:col>12</xdr:col>
      <xdr:colOff>581025</xdr:colOff>
      <xdr:row>19</xdr:row>
      <xdr:rowOff>76200</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606425</xdr:colOff>
      <xdr:row>18</xdr:row>
      <xdr:rowOff>114300</xdr:rowOff>
    </xdr:from>
    <xdr:to>
      <xdr:col>15</xdr:col>
      <xdr:colOff>301625</xdr:colOff>
      <xdr:row>28</xdr:row>
      <xdr:rowOff>76200</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82550</xdr:colOff>
      <xdr:row>29</xdr:row>
      <xdr:rowOff>12700</xdr:rowOff>
    </xdr:from>
    <xdr:to>
      <xdr:col>15</xdr:col>
      <xdr:colOff>387350</xdr:colOff>
      <xdr:row>37</xdr:row>
      <xdr:rowOff>79375</xdr:rowOff>
    </xdr:to>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1063625</xdr:colOff>
      <xdr:row>38</xdr:row>
      <xdr:rowOff>180975</xdr:rowOff>
    </xdr:from>
    <xdr:to>
      <xdr:col>14</xdr:col>
      <xdr:colOff>149225</xdr:colOff>
      <xdr:row>53</xdr:row>
      <xdr:rowOff>66675</xdr:rowOff>
    </xdr:to>
    <xdr:graphicFrame macro="">
      <xdr:nvGraphicFramePr>
        <xdr:cNvPr id="5" name="Chart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95250</xdr:colOff>
      <xdr:row>58</xdr:row>
      <xdr:rowOff>82550</xdr:rowOff>
    </xdr:from>
    <xdr:to>
      <xdr:col>14</xdr:col>
      <xdr:colOff>622935</xdr:colOff>
      <xdr:row>69</xdr:row>
      <xdr:rowOff>65405</xdr:rowOff>
    </xdr:to>
    <xdr:graphicFrame macro="">
      <xdr:nvGraphicFramePr>
        <xdr:cNvPr id="6" name="Chart 5">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153670</xdr:colOff>
      <xdr:row>71</xdr:row>
      <xdr:rowOff>178435</xdr:rowOff>
    </xdr:from>
    <xdr:to>
      <xdr:col>17</xdr:col>
      <xdr:colOff>300990</xdr:colOff>
      <xdr:row>89</xdr:row>
      <xdr:rowOff>98425</xdr:rowOff>
    </xdr:to>
    <xdr:graphicFrame macro="">
      <xdr:nvGraphicFramePr>
        <xdr:cNvPr id="7" name="Chart 6">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94</xdr:row>
      <xdr:rowOff>183515</xdr:rowOff>
    </xdr:from>
    <xdr:to>
      <xdr:col>15</xdr:col>
      <xdr:colOff>725170</xdr:colOff>
      <xdr:row>110</xdr:row>
      <xdr:rowOff>155575</xdr:rowOff>
    </xdr:to>
    <xdr:graphicFrame macro="">
      <xdr:nvGraphicFramePr>
        <xdr:cNvPr id="8" name="Chart 7">
          <a:extLst>
            <a:ext uri="{FF2B5EF4-FFF2-40B4-BE49-F238E27FC236}">
              <a16:creationId xmlns:a16="http://schemas.microsoft.com/office/drawing/2014/main" id="{00000000-0008-0000-1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48891</xdr:colOff>
      <xdr:row>112</xdr:row>
      <xdr:rowOff>176896</xdr:rowOff>
    </xdr:from>
    <xdr:to>
      <xdr:col>19</xdr:col>
      <xdr:colOff>63570</xdr:colOff>
      <xdr:row>128</xdr:row>
      <xdr:rowOff>100696</xdr:rowOff>
    </xdr:to>
    <xdr:graphicFrame macro="">
      <xdr:nvGraphicFramePr>
        <xdr:cNvPr id="9" name="Chart 8">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311785</xdr:colOff>
      <xdr:row>131</xdr:row>
      <xdr:rowOff>17145</xdr:rowOff>
    </xdr:from>
    <xdr:to>
      <xdr:col>17</xdr:col>
      <xdr:colOff>240030</xdr:colOff>
      <xdr:row>144</xdr:row>
      <xdr:rowOff>26670</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137160</xdr:colOff>
      <xdr:row>146</xdr:row>
      <xdr:rowOff>70485</xdr:rowOff>
    </xdr:from>
    <xdr:to>
      <xdr:col>16</xdr:col>
      <xdr:colOff>688975</xdr:colOff>
      <xdr:row>162</xdr:row>
      <xdr:rowOff>125095</xdr:rowOff>
    </xdr:to>
    <xdr:graphicFrame macro="">
      <xdr:nvGraphicFramePr>
        <xdr:cNvPr id="11" name="Chart 10">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128270</xdr:colOff>
      <xdr:row>163</xdr:row>
      <xdr:rowOff>76200</xdr:rowOff>
    </xdr:from>
    <xdr:to>
      <xdr:col>16</xdr:col>
      <xdr:colOff>751840</xdr:colOff>
      <xdr:row>180</xdr:row>
      <xdr:rowOff>101600</xdr:rowOff>
    </xdr:to>
    <xdr:graphicFrame macro="">
      <xdr:nvGraphicFramePr>
        <xdr:cNvPr id="12" name="Chart 11">
          <a:extLst>
            <a:ext uri="{FF2B5EF4-FFF2-40B4-BE49-F238E27FC236}">
              <a16:creationId xmlns:a16="http://schemas.microsoft.com/office/drawing/2014/main" id="{00000000-0008-0000-1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276225</xdr:colOff>
      <xdr:row>5</xdr:row>
      <xdr:rowOff>0</xdr:rowOff>
    </xdr:from>
    <xdr:to>
      <xdr:col>12</xdr:col>
      <xdr:colOff>581025</xdr:colOff>
      <xdr:row>19</xdr:row>
      <xdr:rowOff>76200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606425</xdr:colOff>
      <xdr:row>18</xdr:row>
      <xdr:rowOff>114300</xdr:rowOff>
    </xdr:from>
    <xdr:to>
      <xdr:col>15</xdr:col>
      <xdr:colOff>301625</xdr:colOff>
      <xdr:row>28</xdr:row>
      <xdr:rowOff>76200</xdr:rowOff>
    </xdr:to>
    <xdr:graphicFrame macro="">
      <xdr:nvGraphicFramePr>
        <xdr:cNvPr id="6" name="Chart 5">
          <a:extLst>
            <a:ext uri="{FF2B5EF4-FFF2-40B4-BE49-F238E27FC236}">
              <a16:creationId xmlns:a16="http://schemas.microsoft.com/office/drawing/2014/main" id="{00000000-0008-0000-1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82550</xdr:colOff>
      <xdr:row>29</xdr:row>
      <xdr:rowOff>12700</xdr:rowOff>
    </xdr:from>
    <xdr:to>
      <xdr:col>15</xdr:col>
      <xdr:colOff>387350</xdr:colOff>
      <xdr:row>37</xdr:row>
      <xdr:rowOff>79375</xdr:rowOff>
    </xdr:to>
    <xdr:graphicFrame macro="">
      <xdr:nvGraphicFramePr>
        <xdr:cNvPr id="7" name="Chart 6">
          <a:extLst>
            <a:ext uri="{FF2B5EF4-FFF2-40B4-BE49-F238E27FC236}">
              <a16:creationId xmlns:a16="http://schemas.microsoft.com/office/drawing/2014/main" id="{00000000-0008-0000-1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1063625</xdr:colOff>
      <xdr:row>38</xdr:row>
      <xdr:rowOff>180975</xdr:rowOff>
    </xdr:from>
    <xdr:to>
      <xdr:col>14</xdr:col>
      <xdr:colOff>149225</xdr:colOff>
      <xdr:row>53</xdr:row>
      <xdr:rowOff>66675</xdr:rowOff>
    </xdr:to>
    <xdr:graphicFrame macro="">
      <xdr:nvGraphicFramePr>
        <xdr:cNvPr id="8" name="Chart 7">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716280</xdr:colOff>
      <xdr:row>35</xdr:row>
      <xdr:rowOff>11430</xdr:rowOff>
    </xdr:from>
    <xdr:to>
      <xdr:col>12</xdr:col>
      <xdr:colOff>981710</xdr:colOff>
      <xdr:row>42</xdr:row>
      <xdr:rowOff>87630</xdr:rowOff>
    </xdr:to>
    <xdr:graphicFrame macro="">
      <xdr:nvGraphicFramePr>
        <xdr:cNvPr id="2" name="Chart 1">
          <a:extLst>
            <a:ext uri="{FF2B5EF4-FFF2-40B4-BE49-F238E27FC236}">
              <a16:creationId xmlns:a16="http://schemas.microsoft.com/office/drawing/2014/main" id="{7793D611-E923-4F31-B6B3-97C78B184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688975</xdr:colOff>
      <xdr:row>42</xdr:row>
      <xdr:rowOff>245110</xdr:rowOff>
    </xdr:from>
    <xdr:to>
      <xdr:col>12</xdr:col>
      <xdr:colOff>954405</xdr:colOff>
      <xdr:row>50</xdr:row>
      <xdr:rowOff>130810</xdr:rowOff>
    </xdr:to>
    <xdr:graphicFrame macro="">
      <xdr:nvGraphicFramePr>
        <xdr:cNvPr id="3" name="Chart 2">
          <a:extLst>
            <a:ext uri="{FF2B5EF4-FFF2-40B4-BE49-F238E27FC236}">
              <a16:creationId xmlns:a16="http://schemas.microsoft.com/office/drawing/2014/main" id="{95BFC590-14C0-4C8F-B8CC-72E003208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15</xdr:row>
      <xdr:rowOff>17145</xdr:rowOff>
    </xdr:from>
    <xdr:to>
      <xdr:col>12</xdr:col>
      <xdr:colOff>615315</xdr:colOff>
      <xdr:row>31</xdr:row>
      <xdr:rowOff>55245</xdr:rowOff>
    </xdr:to>
    <xdr:graphicFrame macro="">
      <xdr:nvGraphicFramePr>
        <xdr:cNvPr id="4" name="Chart 3">
          <a:extLst>
            <a:ext uri="{FF2B5EF4-FFF2-40B4-BE49-F238E27FC236}">
              <a16:creationId xmlns:a16="http://schemas.microsoft.com/office/drawing/2014/main" id="{DDA7E1B4-B833-4AF3-B2A1-1D949E06F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685800</xdr:colOff>
      <xdr:row>15</xdr:row>
      <xdr:rowOff>0</xdr:rowOff>
    </xdr:from>
    <xdr:to>
      <xdr:col>25</xdr:col>
      <xdr:colOff>184150</xdr:colOff>
      <xdr:row>31</xdr:row>
      <xdr:rowOff>59055</xdr:rowOff>
    </xdr:to>
    <xdr:graphicFrame macro="">
      <xdr:nvGraphicFramePr>
        <xdr:cNvPr id="5" name="Chart 4">
          <a:extLst>
            <a:ext uri="{FF2B5EF4-FFF2-40B4-BE49-F238E27FC236}">
              <a16:creationId xmlns:a16="http://schemas.microsoft.com/office/drawing/2014/main" id="{73D4C32A-F5E2-4D56-85C8-5B1319E1E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55245</xdr:colOff>
      <xdr:row>1</xdr:row>
      <xdr:rowOff>65405</xdr:rowOff>
    </xdr:from>
    <xdr:to>
      <xdr:col>27</xdr:col>
      <xdr:colOff>20320</xdr:colOff>
      <xdr:row>2</xdr:row>
      <xdr:rowOff>176530</xdr:rowOff>
    </xdr:to>
    <xdr:sp macro="" textlink="">
      <xdr:nvSpPr>
        <xdr:cNvPr id="6" name="Rounded Rectangle 1">
          <a:hlinkClick xmlns:r="http://schemas.openxmlformats.org/officeDocument/2006/relationships" r:id="rId5"/>
          <a:extLst>
            <a:ext uri="{FF2B5EF4-FFF2-40B4-BE49-F238E27FC236}">
              <a16:creationId xmlns:a16="http://schemas.microsoft.com/office/drawing/2014/main" id="{C001BB97-3CE6-476E-ACE2-DA3E4FD9397E}"/>
            </a:ext>
          </a:extLst>
        </xdr:cNvPr>
        <xdr:cNvSpPr/>
      </xdr:nvSpPr>
      <xdr:spPr>
        <a:xfrm>
          <a:off x="13409295" y="255905"/>
          <a:ext cx="574675" cy="301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9525</xdr:colOff>
      <xdr:row>1</xdr:row>
      <xdr:rowOff>65405</xdr:rowOff>
    </xdr:from>
    <xdr:to>
      <xdr:col>25</xdr:col>
      <xdr:colOff>601345</xdr:colOff>
      <xdr:row>2</xdr:row>
      <xdr:rowOff>176530</xdr:rowOff>
    </xdr:to>
    <xdr:sp macro="" textlink="">
      <xdr:nvSpPr>
        <xdr:cNvPr id="7" name="Rounded Rectangle 2">
          <a:hlinkClick xmlns:r="http://schemas.openxmlformats.org/officeDocument/2006/relationships" r:id="rId6"/>
          <a:extLst>
            <a:ext uri="{FF2B5EF4-FFF2-40B4-BE49-F238E27FC236}">
              <a16:creationId xmlns:a16="http://schemas.microsoft.com/office/drawing/2014/main" id="{E5B3E5B8-9635-4B55-828C-403181A2F97B}"/>
            </a:ext>
          </a:extLst>
        </xdr:cNvPr>
        <xdr:cNvSpPr/>
      </xdr:nvSpPr>
      <xdr:spPr>
        <a:xfrm>
          <a:off x="12753975" y="255905"/>
          <a:ext cx="591820" cy="301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127</xdr:row>
      <xdr:rowOff>0</xdr:rowOff>
    </xdr:from>
    <xdr:to>
      <xdr:col>13</xdr:col>
      <xdr:colOff>341630</xdr:colOff>
      <xdr:row>132</xdr:row>
      <xdr:rowOff>266065</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10160</xdr:colOff>
      <xdr:row>133</xdr:row>
      <xdr:rowOff>90805</xdr:rowOff>
    </xdr:from>
    <xdr:to>
      <xdr:col>13</xdr:col>
      <xdr:colOff>351790</xdr:colOff>
      <xdr:row>140</xdr:row>
      <xdr:rowOff>166370</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549910</xdr:colOff>
      <xdr:row>106</xdr:row>
      <xdr:rowOff>148590</xdr:rowOff>
    </xdr:from>
    <xdr:to>
      <xdr:col>12</xdr:col>
      <xdr:colOff>551180</xdr:colOff>
      <xdr:row>123</xdr:row>
      <xdr:rowOff>114300</xdr:rowOff>
    </xdr:to>
    <xdr:graphicFrame macro="">
      <xdr:nvGraphicFramePr>
        <xdr:cNvPr id="5" name="Chart 4">
          <a:extLst>
            <a:ext uri="{FF2B5EF4-FFF2-40B4-BE49-F238E27FC236}">
              <a16:creationId xmlns:a16="http://schemas.microsoft.com/office/drawing/2014/main" id="{00000000-0008-0000-1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716280</xdr:colOff>
      <xdr:row>106</xdr:row>
      <xdr:rowOff>148590</xdr:rowOff>
    </xdr:from>
    <xdr:to>
      <xdr:col>25</xdr:col>
      <xdr:colOff>384810</xdr:colOff>
      <xdr:row>123</xdr:row>
      <xdr:rowOff>107315</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333375</xdr:colOff>
      <xdr:row>1</xdr:row>
      <xdr:rowOff>59055</xdr:rowOff>
    </xdr:from>
    <xdr:to>
      <xdr:col>26</xdr:col>
      <xdr:colOff>298450</xdr:colOff>
      <xdr:row>2</xdr:row>
      <xdr:rowOff>170180</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1900-000006000000}"/>
            </a:ext>
          </a:extLst>
        </xdr:cNvPr>
        <xdr:cNvSpPr/>
      </xdr:nvSpPr>
      <xdr:spPr>
        <a:xfrm>
          <a:off x="13940790" y="243205"/>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24</xdr:col>
      <xdr:colOff>283845</xdr:colOff>
      <xdr:row>1</xdr:row>
      <xdr:rowOff>69850</xdr:rowOff>
    </xdr:from>
    <xdr:to>
      <xdr:col>25</xdr:col>
      <xdr:colOff>248920</xdr:colOff>
      <xdr:row>2</xdr:row>
      <xdr:rowOff>180975</xdr:rowOff>
    </xdr:to>
    <xdr:sp macro="" textlink="">
      <xdr:nvSpPr>
        <xdr:cNvPr id="7" name="Rounded Rectangle 6">
          <a:hlinkClick xmlns:r="http://schemas.openxmlformats.org/officeDocument/2006/relationships" r:id="rId5"/>
          <a:extLst>
            <a:ext uri="{FF2B5EF4-FFF2-40B4-BE49-F238E27FC236}">
              <a16:creationId xmlns:a16="http://schemas.microsoft.com/office/drawing/2014/main" id="{00000000-0008-0000-1900-000007000000}"/>
            </a:ext>
          </a:extLst>
        </xdr:cNvPr>
        <xdr:cNvSpPr/>
      </xdr:nvSpPr>
      <xdr:spPr>
        <a:xfrm>
          <a:off x="13253085" y="2540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26</xdr:col>
      <xdr:colOff>379095</xdr:colOff>
      <xdr:row>1</xdr:row>
      <xdr:rowOff>59055</xdr:rowOff>
    </xdr:from>
    <xdr:to>
      <xdr:col>27</xdr:col>
      <xdr:colOff>344170</xdr:colOff>
      <xdr:row>2</xdr:row>
      <xdr:rowOff>170180</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1900-000009000000}"/>
            </a:ext>
          </a:extLst>
        </xdr:cNvPr>
        <xdr:cNvSpPr/>
      </xdr:nvSpPr>
      <xdr:spPr>
        <a:xfrm>
          <a:off x="14624685" y="243205"/>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xdr:colOff>
      <xdr:row>115</xdr:row>
      <xdr:rowOff>33020</xdr:rowOff>
    </xdr:from>
    <xdr:to>
      <xdr:col>13</xdr:col>
      <xdr:colOff>55880</xdr:colOff>
      <xdr:row>120</xdr:row>
      <xdr:rowOff>299085</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10160</xdr:colOff>
      <xdr:row>121</xdr:row>
      <xdr:rowOff>115570</xdr:rowOff>
    </xdr:from>
    <xdr:to>
      <xdr:col>13</xdr:col>
      <xdr:colOff>46990</xdr:colOff>
      <xdr:row>128</xdr:row>
      <xdr:rowOff>191135</xdr:rowOff>
    </xdr:to>
    <xdr:graphicFrame macro="">
      <xdr:nvGraphicFramePr>
        <xdr:cNvPr id="3" name="Chart 2">
          <a:extLst>
            <a:ext uri="{FF2B5EF4-FFF2-40B4-BE49-F238E27FC236}">
              <a16:creationId xmlns:a16="http://schemas.microsoft.com/office/drawing/2014/main" id="{00000000-0008-0000-1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729615</xdr:colOff>
      <xdr:row>94</xdr:row>
      <xdr:rowOff>30480</xdr:rowOff>
    </xdr:from>
    <xdr:to>
      <xdr:col>12</xdr:col>
      <xdr:colOff>417195</xdr:colOff>
      <xdr:row>110</xdr:row>
      <xdr:rowOff>179070</xdr:rowOff>
    </xdr:to>
    <xdr:graphicFrame macro="">
      <xdr:nvGraphicFramePr>
        <xdr:cNvPr id="7" name="Chart 6">
          <a:extLst>
            <a:ext uri="{FF2B5EF4-FFF2-40B4-BE49-F238E27FC236}">
              <a16:creationId xmlns:a16="http://schemas.microsoft.com/office/drawing/2014/main" id="{00000000-0008-0000-1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593090</xdr:colOff>
      <xdr:row>94</xdr:row>
      <xdr:rowOff>30480</xdr:rowOff>
    </xdr:from>
    <xdr:to>
      <xdr:col>25</xdr:col>
      <xdr:colOff>516255</xdr:colOff>
      <xdr:row>110</xdr:row>
      <xdr:rowOff>172085</xdr:rowOff>
    </xdr:to>
    <xdr:graphicFrame macro="">
      <xdr:nvGraphicFramePr>
        <xdr:cNvPr id="8" name="Chart 7">
          <a:extLst>
            <a:ext uri="{FF2B5EF4-FFF2-40B4-BE49-F238E27FC236}">
              <a16:creationId xmlns:a16="http://schemas.microsoft.com/office/drawing/2014/main" id="{00000000-0008-0000-1A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49530</xdr:colOff>
      <xdr:row>1</xdr:row>
      <xdr:rowOff>0</xdr:rowOff>
    </xdr:from>
    <xdr:to>
      <xdr:col>26</xdr:col>
      <xdr:colOff>14605</xdr:colOff>
      <xdr:row>2</xdr:row>
      <xdr:rowOff>111125</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1A00-000006000000}"/>
            </a:ext>
          </a:extLst>
        </xdr:cNvPr>
        <xdr:cNvSpPr/>
      </xdr:nvSpPr>
      <xdr:spPr>
        <a:xfrm>
          <a:off x="14345920" y="18415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24</xdr:col>
      <xdr:colOff>0</xdr:colOff>
      <xdr:row>1</xdr:row>
      <xdr:rowOff>10795</xdr:rowOff>
    </xdr:from>
    <xdr:to>
      <xdr:col>24</xdr:col>
      <xdr:colOff>591820</xdr:colOff>
      <xdr:row>2</xdr:row>
      <xdr:rowOff>121920</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1A00-000009000000}"/>
            </a:ext>
          </a:extLst>
        </xdr:cNvPr>
        <xdr:cNvSpPr/>
      </xdr:nvSpPr>
      <xdr:spPr>
        <a:xfrm>
          <a:off x="13658215" y="19494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26</xdr:col>
      <xdr:colOff>95250</xdr:colOff>
      <xdr:row>1</xdr:row>
      <xdr:rowOff>0</xdr:rowOff>
    </xdr:from>
    <xdr:to>
      <xdr:col>27</xdr:col>
      <xdr:colOff>60325</xdr:colOff>
      <xdr:row>2</xdr:row>
      <xdr:rowOff>111125</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A00-00000A000000}"/>
            </a:ext>
          </a:extLst>
        </xdr:cNvPr>
        <xdr:cNvSpPr/>
      </xdr:nvSpPr>
      <xdr:spPr>
        <a:xfrm>
          <a:off x="15029815" y="18415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188595</xdr:colOff>
      <xdr:row>100</xdr:row>
      <xdr:rowOff>168275</xdr:rowOff>
    </xdr:from>
    <xdr:to>
      <xdr:col>13</xdr:col>
      <xdr:colOff>587375</xdr:colOff>
      <xdr:row>106</xdr:row>
      <xdr:rowOff>250190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50165</xdr:colOff>
      <xdr:row>107</xdr:row>
      <xdr:rowOff>59055</xdr:rowOff>
    </xdr:from>
    <xdr:to>
      <xdr:col>13</xdr:col>
      <xdr:colOff>391795</xdr:colOff>
      <xdr:row>114</xdr:row>
      <xdr:rowOff>134620</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502920</xdr:colOff>
      <xdr:row>82</xdr:row>
      <xdr:rowOff>116205</xdr:rowOff>
    </xdr:from>
    <xdr:to>
      <xdr:col>12</xdr:col>
      <xdr:colOff>504190</xdr:colOff>
      <xdr:row>99</xdr:row>
      <xdr:rowOff>81915</xdr:rowOff>
    </xdr:to>
    <xdr:graphicFrame macro="">
      <xdr:nvGraphicFramePr>
        <xdr:cNvPr id="7" name="Chart 6">
          <a:extLst>
            <a:ext uri="{FF2B5EF4-FFF2-40B4-BE49-F238E27FC236}">
              <a16:creationId xmlns:a16="http://schemas.microsoft.com/office/drawing/2014/main" id="{00000000-0008-0000-1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671195</xdr:colOff>
      <xdr:row>82</xdr:row>
      <xdr:rowOff>116205</xdr:rowOff>
    </xdr:from>
    <xdr:to>
      <xdr:col>25</xdr:col>
      <xdr:colOff>564515</xdr:colOff>
      <xdr:row>99</xdr:row>
      <xdr:rowOff>74930</xdr:rowOff>
    </xdr:to>
    <xdr:graphicFrame macro="">
      <xdr:nvGraphicFramePr>
        <xdr:cNvPr id="8" name="Chart 7">
          <a:extLst>
            <a:ext uri="{FF2B5EF4-FFF2-40B4-BE49-F238E27FC236}">
              <a16:creationId xmlns:a16="http://schemas.microsoft.com/office/drawing/2014/main" id="{00000000-0008-0000-1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19685</xdr:colOff>
      <xdr:row>1</xdr:row>
      <xdr:rowOff>0</xdr:rowOff>
    </xdr:from>
    <xdr:to>
      <xdr:col>25</xdr:col>
      <xdr:colOff>611505</xdr:colOff>
      <xdr:row>2</xdr:row>
      <xdr:rowOff>111125</xdr:rowOff>
    </xdr:to>
    <xdr:sp macro="" textlink="">
      <xdr:nvSpPr>
        <xdr:cNvPr id="5" name="Rounded Rectangle 4">
          <a:hlinkClick xmlns:r="http://schemas.openxmlformats.org/officeDocument/2006/relationships" r:id="rId5"/>
          <a:extLst>
            <a:ext uri="{FF2B5EF4-FFF2-40B4-BE49-F238E27FC236}">
              <a16:creationId xmlns:a16="http://schemas.microsoft.com/office/drawing/2014/main" id="{00000000-0008-0000-1B00-000005000000}"/>
            </a:ext>
          </a:extLst>
        </xdr:cNvPr>
        <xdr:cNvSpPr/>
      </xdr:nvSpPr>
      <xdr:spPr>
        <a:xfrm>
          <a:off x="13397865" y="184150"/>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24</xdr:col>
      <xdr:colOff>0</xdr:colOff>
      <xdr:row>1</xdr:row>
      <xdr:rowOff>10795</xdr:rowOff>
    </xdr:from>
    <xdr:to>
      <xdr:col>24</xdr:col>
      <xdr:colOff>591820</xdr:colOff>
      <xdr:row>2</xdr:row>
      <xdr:rowOff>121920</xdr:rowOff>
    </xdr:to>
    <xdr:sp macro="" textlink="">
      <xdr:nvSpPr>
        <xdr:cNvPr id="6" name="Rounded Rectangle 5">
          <a:hlinkClick xmlns:r="http://schemas.openxmlformats.org/officeDocument/2006/relationships" r:id="rId6"/>
          <a:extLst>
            <a:ext uri="{FF2B5EF4-FFF2-40B4-BE49-F238E27FC236}">
              <a16:creationId xmlns:a16="http://schemas.microsoft.com/office/drawing/2014/main" id="{00000000-0008-0000-1B00-000006000000}"/>
            </a:ext>
          </a:extLst>
        </xdr:cNvPr>
        <xdr:cNvSpPr/>
      </xdr:nvSpPr>
      <xdr:spPr>
        <a:xfrm>
          <a:off x="12709525" y="19494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26</xdr:col>
      <xdr:colOff>65405</xdr:colOff>
      <xdr:row>1</xdr:row>
      <xdr:rowOff>0</xdr:rowOff>
    </xdr:from>
    <xdr:to>
      <xdr:col>27</xdr:col>
      <xdr:colOff>30480</xdr:colOff>
      <xdr:row>2</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1B00-000009000000}"/>
            </a:ext>
          </a:extLst>
        </xdr:cNvPr>
        <xdr:cNvSpPr/>
      </xdr:nvSpPr>
      <xdr:spPr>
        <a:xfrm>
          <a:off x="14081760" y="18415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518160</xdr:colOff>
      <xdr:row>74</xdr:row>
      <xdr:rowOff>417195</xdr:rowOff>
    </xdr:from>
    <xdr:to>
      <xdr:col>15</xdr:col>
      <xdr:colOff>250190</xdr:colOff>
      <xdr:row>80</xdr:row>
      <xdr:rowOff>46355</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415925</xdr:colOff>
      <xdr:row>80</xdr:row>
      <xdr:rowOff>162560</xdr:rowOff>
    </xdr:from>
    <xdr:to>
      <xdr:col>15</xdr:col>
      <xdr:colOff>149225</xdr:colOff>
      <xdr:row>88</xdr:row>
      <xdr:rowOff>20955</xdr:rowOff>
    </xdr:to>
    <xdr:graphicFrame macro="">
      <xdr:nvGraphicFramePr>
        <xdr:cNvPr id="4" name="Chart 3">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346710</xdr:colOff>
      <xdr:row>55</xdr:row>
      <xdr:rowOff>173355</xdr:rowOff>
    </xdr:from>
    <xdr:to>
      <xdr:col>12</xdr:col>
      <xdr:colOff>337185</xdr:colOff>
      <xdr:row>72</xdr:row>
      <xdr:rowOff>161925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803910</xdr:colOff>
      <xdr:row>56</xdr:row>
      <xdr:rowOff>11430</xdr:rowOff>
    </xdr:from>
    <xdr:to>
      <xdr:col>26</xdr:col>
      <xdr:colOff>88900</xdr:colOff>
      <xdr:row>72</xdr:row>
      <xdr:rowOff>153035</xdr:rowOff>
    </xdr:to>
    <xdr:graphicFrame macro="">
      <xdr:nvGraphicFramePr>
        <xdr:cNvPr id="5" name="Chart 4">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49530</xdr:colOff>
      <xdr:row>1</xdr:row>
      <xdr:rowOff>0</xdr:rowOff>
    </xdr:from>
    <xdr:to>
      <xdr:col>26</xdr:col>
      <xdr:colOff>14605</xdr:colOff>
      <xdr:row>2</xdr:row>
      <xdr:rowOff>111125</xdr:rowOff>
    </xdr:to>
    <xdr:sp macro="" textlink="">
      <xdr:nvSpPr>
        <xdr:cNvPr id="7" name="Rounded Rectangle 6">
          <a:hlinkClick xmlns:r="http://schemas.openxmlformats.org/officeDocument/2006/relationships" r:id="rId5"/>
          <a:extLst>
            <a:ext uri="{FF2B5EF4-FFF2-40B4-BE49-F238E27FC236}">
              <a16:creationId xmlns:a16="http://schemas.microsoft.com/office/drawing/2014/main" id="{00000000-0008-0000-1C00-000007000000}"/>
            </a:ext>
          </a:extLst>
        </xdr:cNvPr>
        <xdr:cNvSpPr/>
      </xdr:nvSpPr>
      <xdr:spPr>
        <a:xfrm>
          <a:off x="13458190" y="18415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24</xdr:col>
      <xdr:colOff>0</xdr:colOff>
      <xdr:row>1</xdr:row>
      <xdr:rowOff>10795</xdr:rowOff>
    </xdr:from>
    <xdr:to>
      <xdr:col>24</xdr:col>
      <xdr:colOff>591820</xdr:colOff>
      <xdr:row>2</xdr:row>
      <xdr:rowOff>121920</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1C00-000008000000}"/>
            </a:ext>
          </a:extLst>
        </xdr:cNvPr>
        <xdr:cNvSpPr/>
      </xdr:nvSpPr>
      <xdr:spPr>
        <a:xfrm>
          <a:off x="12770485" y="19494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26</xdr:col>
      <xdr:colOff>95250</xdr:colOff>
      <xdr:row>1</xdr:row>
      <xdr:rowOff>0</xdr:rowOff>
    </xdr:from>
    <xdr:to>
      <xdr:col>27</xdr:col>
      <xdr:colOff>60325</xdr:colOff>
      <xdr:row>2</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1C00-000009000000}"/>
            </a:ext>
          </a:extLst>
        </xdr:cNvPr>
        <xdr:cNvSpPr/>
      </xdr:nvSpPr>
      <xdr:spPr>
        <a:xfrm>
          <a:off x="14142085" y="18415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607695</xdr:colOff>
      <xdr:row>60</xdr:row>
      <xdr:rowOff>173355</xdr:rowOff>
    </xdr:from>
    <xdr:to>
      <xdr:col>10</xdr:col>
      <xdr:colOff>618490</xdr:colOff>
      <xdr:row>76</xdr:row>
      <xdr:rowOff>321945</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69215</xdr:colOff>
      <xdr:row>60</xdr:row>
      <xdr:rowOff>173355</xdr:rowOff>
    </xdr:from>
    <xdr:to>
      <xdr:col>24</xdr:col>
      <xdr:colOff>52070</xdr:colOff>
      <xdr:row>76</xdr:row>
      <xdr:rowOff>107315</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988695</xdr:colOff>
      <xdr:row>92</xdr:row>
      <xdr:rowOff>20955</xdr:rowOff>
    </xdr:from>
    <xdr:to>
      <xdr:col>13</xdr:col>
      <xdr:colOff>173990</xdr:colOff>
      <xdr:row>100</xdr:row>
      <xdr:rowOff>62230</xdr:rowOff>
    </xdr:to>
    <xdr:graphicFrame macro="">
      <xdr:nvGraphicFramePr>
        <xdr:cNvPr id="10" name="Chart 9">
          <a:extLst>
            <a:ext uri="{FF2B5EF4-FFF2-40B4-BE49-F238E27FC236}">
              <a16:creationId xmlns:a16="http://schemas.microsoft.com/office/drawing/2014/main" id="{00000000-0008-0000-1D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1D00-000006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7" name="Rounded Rectangle 6">
          <a:hlinkClick xmlns:r="http://schemas.openxmlformats.org/officeDocument/2006/relationships" r:id="rId5"/>
          <a:extLst>
            <a:ext uri="{FF2B5EF4-FFF2-40B4-BE49-F238E27FC236}">
              <a16:creationId xmlns:a16="http://schemas.microsoft.com/office/drawing/2014/main" id="{00000000-0008-0000-1D00-000007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1D00-000008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twoCellAnchor>
    <xdr:from>
      <xdr:col>4</xdr:col>
      <xdr:colOff>998220</xdr:colOff>
      <xdr:row>85</xdr:row>
      <xdr:rowOff>97155</xdr:rowOff>
    </xdr:from>
    <xdr:to>
      <xdr:col>13</xdr:col>
      <xdr:colOff>182245</xdr:colOff>
      <xdr:row>91</xdr:row>
      <xdr:rowOff>20320</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73025</xdr:colOff>
      <xdr:row>69</xdr:row>
      <xdr:rowOff>130810</xdr:rowOff>
    </xdr:from>
    <xdr:to>
      <xdr:col>13</xdr:col>
      <xdr:colOff>414655</xdr:colOff>
      <xdr:row>75</xdr:row>
      <xdr:rowOff>206375</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xdr:colOff>
      <xdr:row>75</xdr:row>
      <xdr:rowOff>309880</xdr:rowOff>
    </xdr:from>
    <xdr:to>
      <xdr:col>13</xdr:col>
      <xdr:colOff>414020</xdr:colOff>
      <xdr:row>83</xdr:row>
      <xdr:rowOff>4445</xdr:rowOff>
    </xdr:to>
    <xdr:graphicFrame macro="">
      <xdr:nvGraphicFramePr>
        <xdr:cNvPr id="4" name="Chart 3">
          <a:extLst>
            <a:ext uri="{FF2B5EF4-FFF2-40B4-BE49-F238E27FC236}">
              <a16:creationId xmlns:a16="http://schemas.microsoft.com/office/drawing/2014/main" id="{00000000-0008-0000-1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634365</xdr:colOff>
      <xdr:row>50</xdr:row>
      <xdr:rowOff>0</xdr:rowOff>
    </xdr:from>
    <xdr:to>
      <xdr:col>12</xdr:col>
      <xdr:colOff>18415</xdr:colOff>
      <xdr:row>66</xdr:row>
      <xdr:rowOff>9525</xdr:rowOff>
    </xdr:to>
    <xdr:graphicFrame macro="">
      <xdr:nvGraphicFramePr>
        <xdr:cNvPr id="2" name="Chart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95885</xdr:colOff>
      <xdr:row>50</xdr:row>
      <xdr:rowOff>0</xdr:rowOff>
    </xdr:from>
    <xdr:to>
      <xdr:col>24</xdr:col>
      <xdr:colOff>78740</xdr:colOff>
      <xdr:row>65</xdr:row>
      <xdr:rowOff>116840</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10" name="Rounded Rectangle 9">
          <a:hlinkClick xmlns:r="http://schemas.openxmlformats.org/officeDocument/2006/relationships" r:id="rId5"/>
          <a:extLst>
            <a:ext uri="{FF2B5EF4-FFF2-40B4-BE49-F238E27FC236}">
              <a16:creationId xmlns:a16="http://schemas.microsoft.com/office/drawing/2014/main" id="{00000000-0008-0000-1E00-00000A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11" name="Rounded Rectangle 10">
          <a:hlinkClick xmlns:r="http://schemas.openxmlformats.org/officeDocument/2006/relationships" r:id="rId6"/>
          <a:extLst>
            <a:ext uri="{FF2B5EF4-FFF2-40B4-BE49-F238E27FC236}">
              <a16:creationId xmlns:a16="http://schemas.microsoft.com/office/drawing/2014/main" id="{00000000-0008-0000-1E00-00000B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1E00-00000C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685165</xdr:colOff>
      <xdr:row>91</xdr:row>
      <xdr:rowOff>24765</xdr:rowOff>
    </xdr:from>
    <xdr:to>
      <xdr:col>15</xdr:col>
      <xdr:colOff>417195</xdr:colOff>
      <xdr:row>96</xdr:row>
      <xdr:rowOff>290830</xdr:rowOff>
    </xdr:to>
    <xdr:graphicFrame macro="">
      <xdr:nvGraphicFramePr>
        <xdr:cNvPr id="3" name="Chart 2">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610870</xdr:colOff>
      <xdr:row>97</xdr:row>
      <xdr:rowOff>68580</xdr:rowOff>
    </xdr:from>
    <xdr:to>
      <xdr:col>15</xdr:col>
      <xdr:colOff>217805</xdr:colOff>
      <xdr:row>104</xdr:row>
      <xdr:rowOff>144145</xdr:rowOff>
    </xdr:to>
    <xdr:graphicFrame macro="">
      <xdr:nvGraphicFramePr>
        <xdr:cNvPr id="4" name="Chart 3">
          <a:extLst>
            <a:ext uri="{FF2B5EF4-FFF2-40B4-BE49-F238E27FC236}">
              <a16:creationId xmlns:a16="http://schemas.microsoft.com/office/drawing/2014/main" id="{00000000-0008-0000-1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624840</xdr:colOff>
      <xdr:row>73</xdr:row>
      <xdr:rowOff>87630</xdr:rowOff>
    </xdr:from>
    <xdr:to>
      <xdr:col>10</xdr:col>
      <xdr:colOff>449580</xdr:colOff>
      <xdr:row>89</xdr:row>
      <xdr:rowOff>97155</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595630</xdr:colOff>
      <xdr:row>73</xdr:row>
      <xdr:rowOff>154305</xdr:rowOff>
    </xdr:from>
    <xdr:to>
      <xdr:col>23</xdr:col>
      <xdr:colOff>534670</xdr:colOff>
      <xdr:row>89</xdr:row>
      <xdr:rowOff>88265</xdr:rowOff>
    </xdr:to>
    <xdr:graphicFrame macro="">
      <xdr:nvGraphicFramePr>
        <xdr:cNvPr id="5" name="Chart 4">
          <a:extLst>
            <a:ext uri="{FF2B5EF4-FFF2-40B4-BE49-F238E27FC236}">
              <a16:creationId xmlns:a16="http://schemas.microsoft.com/office/drawing/2014/main" id="{00000000-0008-0000-1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7" name="Rounded Rectangle 6">
          <a:hlinkClick xmlns:r="http://schemas.openxmlformats.org/officeDocument/2006/relationships" r:id="rId5"/>
          <a:extLst>
            <a:ext uri="{FF2B5EF4-FFF2-40B4-BE49-F238E27FC236}">
              <a16:creationId xmlns:a16="http://schemas.microsoft.com/office/drawing/2014/main" id="{00000000-0008-0000-1F00-000007000000}"/>
            </a:ext>
          </a:extLst>
        </xdr:cNvPr>
        <xdr:cNvSpPr/>
      </xdr:nvSpPr>
      <xdr:spPr>
        <a:xfrm>
          <a:off x="1444498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1F00-000008000000}"/>
            </a:ext>
          </a:extLst>
        </xdr:cNvPr>
        <xdr:cNvSpPr/>
      </xdr:nvSpPr>
      <xdr:spPr>
        <a:xfrm>
          <a:off x="13757275"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1F00-000009000000}"/>
            </a:ext>
          </a:extLst>
        </xdr:cNvPr>
        <xdr:cNvSpPr/>
      </xdr:nvSpPr>
      <xdr:spPr>
        <a:xfrm>
          <a:off x="1512887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297180</xdr:colOff>
      <xdr:row>82</xdr:row>
      <xdr:rowOff>0</xdr:rowOff>
    </xdr:from>
    <xdr:to>
      <xdr:col>15</xdr:col>
      <xdr:colOff>162560</xdr:colOff>
      <xdr:row>87</xdr:row>
      <xdr:rowOff>266065</xdr:rowOff>
    </xdr:to>
    <xdr:graphicFrame macro="">
      <xdr:nvGraphicFramePr>
        <xdr:cNvPr id="3" name="Chart 2">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90</xdr:row>
      <xdr:rowOff>0</xdr:rowOff>
    </xdr:from>
    <xdr:to>
      <xdr:col>15</xdr:col>
      <xdr:colOff>341630</xdr:colOff>
      <xdr:row>97</xdr:row>
      <xdr:rowOff>75565</xdr:rowOff>
    </xdr:to>
    <xdr:graphicFrame macro="">
      <xdr:nvGraphicFramePr>
        <xdr:cNvPr id="4" name="Chart 3">
          <a:extLst>
            <a:ext uri="{FF2B5EF4-FFF2-40B4-BE49-F238E27FC236}">
              <a16:creationId xmlns:a16="http://schemas.microsoft.com/office/drawing/2014/main" id="{00000000-0008-0000-2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451485</xdr:colOff>
      <xdr:row>59</xdr:row>
      <xdr:rowOff>28575</xdr:rowOff>
    </xdr:from>
    <xdr:to>
      <xdr:col>10</xdr:col>
      <xdr:colOff>599440</xdr:colOff>
      <xdr:row>75</xdr:row>
      <xdr:rowOff>38100</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678180</xdr:colOff>
      <xdr:row>59</xdr:row>
      <xdr:rowOff>11430</xdr:rowOff>
    </xdr:from>
    <xdr:to>
      <xdr:col>23</xdr:col>
      <xdr:colOff>405130</xdr:colOff>
      <xdr:row>74</xdr:row>
      <xdr:rowOff>128270</xdr:rowOff>
    </xdr:to>
    <xdr:graphicFrame macro="">
      <xdr:nvGraphicFramePr>
        <xdr:cNvPr id="5" name="Chart 4">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2000-000006000000}"/>
            </a:ext>
          </a:extLst>
        </xdr:cNvPr>
        <xdr:cNvSpPr/>
      </xdr:nvSpPr>
      <xdr:spPr>
        <a:xfrm>
          <a:off x="1399032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2000-000007000000}"/>
            </a:ext>
          </a:extLst>
        </xdr:cNvPr>
        <xdr:cNvSpPr/>
      </xdr:nvSpPr>
      <xdr:spPr>
        <a:xfrm>
          <a:off x="13302615"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2000-000008000000}"/>
            </a:ext>
          </a:extLst>
        </xdr:cNvPr>
        <xdr:cNvSpPr/>
      </xdr:nvSpPr>
      <xdr:spPr>
        <a:xfrm>
          <a:off x="1467421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927735</xdr:colOff>
      <xdr:row>81</xdr:row>
      <xdr:rowOff>45720</xdr:rowOff>
    </xdr:from>
    <xdr:to>
      <xdr:col>13</xdr:col>
      <xdr:colOff>34925</xdr:colOff>
      <xdr:row>86</xdr:row>
      <xdr:rowOff>304165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1042670</xdr:colOff>
      <xdr:row>87</xdr:row>
      <xdr:rowOff>72390</xdr:rowOff>
    </xdr:from>
    <xdr:to>
      <xdr:col>13</xdr:col>
      <xdr:colOff>149860</xdr:colOff>
      <xdr:row>94</xdr:row>
      <xdr:rowOff>140335</xdr:rowOff>
    </xdr:to>
    <xdr:graphicFrame macro="">
      <xdr:nvGraphicFramePr>
        <xdr:cNvPr id="4" name="Chart 3">
          <a:extLst>
            <a:ext uri="{FF2B5EF4-FFF2-40B4-BE49-F238E27FC236}">
              <a16:creationId xmlns:a16="http://schemas.microsoft.com/office/drawing/2014/main" id="{00000000-0008-0000-2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680085</xdr:colOff>
      <xdr:row>60</xdr:row>
      <xdr:rowOff>140970</xdr:rowOff>
    </xdr:from>
    <xdr:to>
      <xdr:col>12</xdr:col>
      <xdr:colOff>64135</xdr:colOff>
      <xdr:row>76</xdr:row>
      <xdr:rowOff>150495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137160</xdr:colOff>
      <xdr:row>60</xdr:row>
      <xdr:rowOff>97155</xdr:rowOff>
    </xdr:from>
    <xdr:to>
      <xdr:col>24</xdr:col>
      <xdr:colOff>337820</xdr:colOff>
      <xdr:row>76</xdr:row>
      <xdr:rowOff>31115</xdr:rowOff>
    </xdr:to>
    <xdr:graphicFrame macro="">
      <xdr:nvGraphicFramePr>
        <xdr:cNvPr id="5" name="Chart 4">
          <a:extLst>
            <a:ext uri="{FF2B5EF4-FFF2-40B4-BE49-F238E27FC236}">
              <a16:creationId xmlns:a16="http://schemas.microsoft.com/office/drawing/2014/main" id="{00000000-0008-0000-2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2100-000006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2100-000007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2100-000008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181610</xdr:colOff>
      <xdr:row>79</xdr:row>
      <xdr:rowOff>163195</xdr:rowOff>
    </xdr:from>
    <xdr:to>
      <xdr:col>13</xdr:col>
      <xdr:colOff>564515</xdr:colOff>
      <xdr:row>85</xdr:row>
      <xdr:rowOff>238760</xdr:rowOff>
    </xdr:to>
    <xdr:graphicFrame macro="">
      <xdr:nvGraphicFramePr>
        <xdr:cNvPr id="5" name="Chart 4">
          <a:extLst>
            <a:ext uri="{FF2B5EF4-FFF2-40B4-BE49-F238E27FC236}">
              <a16:creationId xmlns:a16="http://schemas.microsoft.com/office/drawing/2014/main" id="{00000000-0008-0000-2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268605</xdr:colOff>
      <xdr:row>86</xdr:row>
      <xdr:rowOff>45085</xdr:rowOff>
    </xdr:from>
    <xdr:to>
      <xdr:col>15</xdr:col>
      <xdr:colOff>10160</xdr:colOff>
      <xdr:row>93</xdr:row>
      <xdr:rowOff>120650</xdr:rowOff>
    </xdr:to>
    <xdr:graphicFrame macro="">
      <xdr:nvGraphicFramePr>
        <xdr:cNvPr id="6" name="Chart 5">
          <a:extLst>
            <a:ext uri="{FF2B5EF4-FFF2-40B4-BE49-F238E27FC236}">
              <a16:creationId xmlns:a16="http://schemas.microsoft.com/office/drawing/2014/main" id="{00000000-0008-0000-2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543560</xdr:colOff>
      <xdr:row>59</xdr:row>
      <xdr:rowOff>150495</xdr:rowOff>
    </xdr:from>
    <xdr:to>
      <xdr:col>10</xdr:col>
      <xdr:colOff>554355</xdr:colOff>
      <xdr:row>75</xdr:row>
      <xdr:rowOff>160020</xdr:rowOff>
    </xdr:to>
    <xdr:graphicFrame macro="">
      <xdr:nvGraphicFramePr>
        <xdr:cNvPr id="7" name="Chart 6">
          <a:extLst>
            <a:ext uri="{FF2B5EF4-FFF2-40B4-BE49-F238E27FC236}">
              <a16:creationId xmlns:a16="http://schemas.microsoft.com/office/drawing/2014/main" id="{00000000-0008-0000-2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613410</xdr:colOff>
      <xdr:row>59</xdr:row>
      <xdr:rowOff>125730</xdr:rowOff>
    </xdr:from>
    <xdr:to>
      <xdr:col>24</xdr:col>
      <xdr:colOff>291465</xdr:colOff>
      <xdr:row>75</xdr:row>
      <xdr:rowOff>135255</xdr:rowOff>
    </xdr:to>
    <xdr:graphicFrame macro="">
      <xdr:nvGraphicFramePr>
        <xdr:cNvPr id="8" name="Chart 7">
          <a:extLst>
            <a:ext uri="{FF2B5EF4-FFF2-40B4-BE49-F238E27FC236}">
              <a16:creationId xmlns:a16="http://schemas.microsoft.com/office/drawing/2014/main" id="{00000000-0008-0000-2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200-000002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200-000003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200-000004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26035</xdr:colOff>
      <xdr:row>74</xdr:row>
      <xdr:rowOff>12065</xdr:rowOff>
    </xdr:from>
    <xdr:to>
      <xdr:col>13</xdr:col>
      <xdr:colOff>367665</xdr:colOff>
      <xdr:row>80</xdr:row>
      <xdr:rowOff>87630</xdr:rowOff>
    </xdr:to>
    <xdr:graphicFrame macro="">
      <xdr:nvGraphicFramePr>
        <xdr:cNvPr id="5" name="Chart 4">
          <a:extLst>
            <a:ext uri="{FF2B5EF4-FFF2-40B4-BE49-F238E27FC236}">
              <a16:creationId xmlns:a16="http://schemas.microsoft.com/office/drawing/2014/main" id="{00000000-0008-0000-2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29210</xdr:colOff>
      <xdr:row>81</xdr:row>
      <xdr:rowOff>163195</xdr:rowOff>
    </xdr:from>
    <xdr:to>
      <xdr:col>13</xdr:col>
      <xdr:colOff>370840</xdr:colOff>
      <xdr:row>89</xdr:row>
      <xdr:rowOff>48260</xdr:rowOff>
    </xdr:to>
    <xdr:graphicFrame macro="">
      <xdr:nvGraphicFramePr>
        <xdr:cNvPr id="6" name="Chart 5">
          <a:extLst>
            <a:ext uri="{FF2B5EF4-FFF2-40B4-BE49-F238E27FC236}">
              <a16:creationId xmlns:a16="http://schemas.microsoft.com/office/drawing/2014/main" id="{00000000-0008-0000-2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52</xdr:row>
      <xdr:rowOff>17145</xdr:rowOff>
    </xdr:from>
    <xdr:to>
      <xdr:col>12</xdr:col>
      <xdr:colOff>618490</xdr:colOff>
      <xdr:row>68</xdr:row>
      <xdr:rowOff>26670</xdr:rowOff>
    </xdr:to>
    <xdr:graphicFrame macro="">
      <xdr:nvGraphicFramePr>
        <xdr:cNvPr id="9" name="Chart 8">
          <a:extLst>
            <a:ext uri="{FF2B5EF4-FFF2-40B4-BE49-F238E27FC236}">
              <a16:creationId xmlns:a16="http://schemas.microsoft.com/office/drawing/2014/main" id="{00000000-0008-0000-2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697230</xdr:colOff>
      <xdr:row>52</xdr:row>
      <xdr:rowOff>0</xdr:rowOff>
    </xdr:from>
    <xdr:to>
      <xdr:col>25</xdr:col>
      <xdr:colOff>53340</xdr:colOff>
      <xdr:row>67</xdr:row>
      <xdr:rowOff>116840</xdr:rowOff>
    </xdr:to>
    <xdr:graphicFrame macro="">
      <xdr:nvGraphicFramePr>
        <xdr:cNvPr id="10" name="Chart 9">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300-000002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300-000003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300-000004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1241425</xdr:colOff>
      <xdr:row>97</xdr:row>
      <xdr:rowOff>0</xdr:rowOff>
    </xdr:from>
    <xdr:to>
      <xdr:col>13</xdr:col>
      <xdr:colOff>325755</xdr:colOff>
      <xdr:row>102</xdr:row>
      <xdr:rowOff>266065</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1186180</xdr:colOff>
      <xdr:row>103</xdr:row>
      <xdr:rowOff>20320</xdr:rowOff>
    </xdr:from>
    <xdr:to>
      <xdr:col>13</xdr:col>
      <xdr:colOff>327660</xdr:colOff>
      <xdr:row>110</xdr:row>
      <xdr:rowOff>95885</xdr:rowOff>
    </xdr:to>
    <xdr:graphicFrame macro="">
      <xdr:nvGraphicFramePr>
        <xdr:cNvPr id="6" name="Chart 5">
          <a:extLst>
            <a:ext uri="{FF2B5EF4-FFF2-40B4-BE49-F238E27FC236}">
              <a16:creationId xmlns:a16="http://schemas.microsoft.com/office/drawing/2014/main" id="{00000000-0008-0000-2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79</xdr:row>
      <xdr:rowOff>5715</xdr:rowOff>
    </xdr:from>
    <xdr:to>
      <xdr:col>12</xdr:col>
      <xdr:colOff>618490</xdr:colOff>
      <xdr:row>95</xdr:row>
      <xdr:rowOff>15240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697230</xdr:colOff>
      <xdr:row>78</xdr:row>
      <xdr:rowOff>163830</xdr:rowOff>
    </xdr:from>
    <xdr:to>
      <xdr:col>25</xdr:col>
      <xdr:colOff>53340</xdr:colOff>
      <xdr:row>94</xdr:row>
      <xdr:rowOff>97790</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400-000002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400-000003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400-000004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51435</xdr:colOff>
      <xdr:row>84</xdr:row>
      <xdr:rowOff>35560</xdr:rowOff>
    </xdr:from>
    <xdr:to>
      <xdr:col>13</xdr:col>
      <xdr:colOff>393065</xdr:colOff>
      <xdr:row>90</xdr:row>
      <xdr:rowOff>111125</xdr:rowOff>
    </xdr:to>
    <xdr:graphicFrame macro="">
      <xdr:nvGraphicFramePr>
        <xdr:cNvPr id="5" name="Chart 4">
          <a:extLst>
            <a:ext uri="{FF2B5EF4-FFF2-40B4-BE49-F238E27FC236}">
              <a16:creationId xmlns:a16="http://schemas.microsoft.com/office/drawing/2014/main" id="{00000000-0008-0000-2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88265</xdr:colOff>
      <xdr:row>93</xdr:row>
      <xdr:rowOff>103505</xdr:rowOff>
    </xdr:from>
    <xdr:to>
      <xdr:col>13</xdr:col>
      <xdr:colOff>429895</xdr:colOff>
      <xdr:row>100</xdr:row>
      <xdr:rowOff>179070</xdr:rowOff>
    </xdr:to>
    <xdr:graphicFrame macro="">
      <xdr:nvGraphicFramePr>
        <xdr:cNvPr id="6" name="Chart 5">
          <a:extLst>
            <a:ext uri="{FF2B5EF4-FFF2-40B4-BE49-F238E27FC236}">
              <a16:creationId xmlns:a16="http://schemas.microsoft.com/office/drawing/2014/main" id="{00000000-0008-0000-2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61</xdr:row>
      <xdr:rowOff>24765</xdr:rowOff>
    </xdr:from>
    <xdr:to>
      <xdr:col>12</xdr:col>
      <xdr:colOff>618490</xdr:colOff>
      <xdr:row>77</xdr:row>
      <xdr:rowOff>34290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697230</xdr:colOff>
      <xdr:row>61</xdr:row>
      <xdr:rowOff>0</xdr:rowOff>
    </xdr:from>
    <xdr:to>
      <xdr:col>25</xdr:col>
      <xdr:colOff>53340</xdr:colOff>
      <xdr:row>76</xdr:row>
      <xdr:rowOff>116840</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4" name="Rounded Rectangle 3">
          <a:hlinkClick xmlns:r="http://schemas.openxmlformats.org/officeDocument/2006/relationships" r:id="rId5"/>
          <a:extLst>
            <a:ext uri="{FF2B5EF4-FFF2-40B4-BE49-F238E27FC236}">
              <a16:creationId xmlns:a16="http://schemas.microsoft.com/office/drawing/2014/main" id="{00000000-0008-0000-2500-000004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2500-000007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27</xdr:col>
      <xdr:colOff>687070</xdr:colOff>
      <xdr:row>3</xdr:row>
      <xdr:rowOff>111125</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2500-000008000000}"/>
            </a:ext>
          </a:extLst>
        </xdr:cNvPr>
        <xdr:cNvSpPr/>
      </xdr:nvSpPr>
      <xdr:spPr>
        <a:xfrm>
          <a:off x="14719300" y="368300"/>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4</xdr:col>
      <xdr:colOff>1022350</xdr:colOff>
      <xdr:row>71</xdr:row>
      <xdr:rowOff>167005</xdr:rowOff>
    </xdr:from>
    <xdr:to>
      <xdr:col>13</xdr:col>
      <xdr:colOff>163830</xdr:colOff>
      <xdr:row>78</xdr:row>
      <xdr:rowOff>52070</xdr:rowOff>
    </xdr:to>
    <xdr:graphicFrame macro="">
      <xdr:nvGraphicFramePr>
        <xdr:cNvPr id="5" name="Chart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1013460</xdr:colOff>
      <xdr:row>78</xdr:row>
      <xdr:rowOff>131445</xdr:rowOff>
    </xdr:from>
    <xdr:to>
      <xdr:col>13</xdr:col>
      <xdr:colOff>154940</xdr:colOff>
      <xdr:row>86</xdr:row>
      <xdr:rowOff>16510</xdr:rowOff>
    </xdr:to>
    <xdr:graphicFrame macro="">
      <xdr:nvGraphicFramePr>
        <xdr:cNvPr id="6" name="Chart 5">
          <a:extLst>
            <a:ext uri="{FF2B5EF4-FFF2-40B4-BE49-F238E27FC236}">
              <a16:creationId xmlns:a16="http://schemas.microsoft.com/office/drawing/2014/main" id="{00000000-0008-0000-2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49</xdr:row>
      <xdr:rowOff>24765</xdr:rowOff>
    </xdr:from>
    <xdr:to>
      <xdr:col>12</xdr:col>
      <xdr:colOff>598805</xdr:colOff>
      <xdr:row>65</xdr:row>
      <xdr:rowOff>34290</xdr:rowOff>
    </xdr:to>
    <xdr:graphicFrame macro="">
      <xdr:nvGraphicFramePr>
        <xdr:cNvPr id="7" name="Chart 6">
          <a:extLst>
            <a:ext uri="{FF2B5EF4-FFF2-40B4-BE49-F238E27FC236}">
              <a16:creationId xmlns:a16="http://schemas.microsoft.com/office/drawing/2014/main" id="{00000000-0008-0000-2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677545</xdr:colOff>
      <xdr:row>49</xdr:row>
      <xdr:rowOff>0</xdr:rowOff>
    </xdr:from>
    <xdr:to>
      <xdr:col>25</xdr:col>
      <xdr:colOff>33655</xdr:colOff>
      <xdr:row>64</xdr:row>
      <xdr:rowOff>116840</xdr:rowOff>
    </xdr:to>
    <xdr:graphicFrame macro="">
      <xdr:nvGraphicFramePr>
        <xdr:cNvPr id="8" name="Chart 7">
          <a:extLst>
            <a:ext uri="{FF2B5EF4-FFF2-40B4-BE49-F238E27FC236}">
              <a16:creationId xmlns:a16="http://schemas.microsoft.com/office/drawing/2014/main" id="{00000000-0008-0000-2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600-000002000000}"/>
            </a:ext>
          </a:extLst>
        </xdr:cNvPr>
        <xdr:cNvSpPr/>
      </xdr:nvSpPr>
      <xdr:spPr>
        <a:xfrm>
          <a:off x="1405572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600-000003000000}"/>
            </a:ext>
          </a:extLst>
        </xdr:cNvPr>
        <xdr:cNvSpPr/>
      </xdr:nvSpPr>
      <xdr:spPr>
        <a:xfrm>
          <a:off x="1336802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600-000004000000}"/>
            </a:ext>
          </a:extLst>
        </xdr:cNvPr>
        <xdr:cNvSpPr/>
      </xdr:nvSpPr>
      <xdr:spPr>
        <a:xfrm>
          <a:off x="1473962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558165</xdr:colOff>
      <xdr:row>85</xdr:row>
      <xdr:rowOff>40005</xdr:rowOff>
    </xdr:from>
    <xdr:to>
      <xdr:col>12</xdr:col>
      <xdr:colOff>652145</xdr:colOff>
      <xdr:row>91</xdr:row>
      <xdr:rowOff>115570</xdr:rowOff>
    </xdr:to>
    <xdr:graphicFrame macro="">
      <xdr:nvGraphicFramePr>
        <xdr:cNvPr id="5" name="Chart 4">
          <a:extLst>
            <a:ext uri="{FF2B5EF4-FFF2-40B4-BE49-F238E27FC236}">
              <a16:creationId xmlns:a16="http://schemas.microsoft.com/office/drawing/2014/main" id="{00000000-0008-0000-2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636905</xdr:colOff>
      <xdr:row>91</xdr:row>
      <xdr:rowOff>322580</xdr:rowOff>
    </xdr:from>
    <xdr:to>
      <xdr:col>12</xdr:col>
      <xdr:colOff>730885</xdr:colOff>
      <xdr:row>99</xdr:row>
      <xdr:rowOff>32385</xdr:rowOff>
    </xdr:to>
    <xdr:graphicFrame macro="">
      <xdr:nvGraphicFramePr>
        <xdr:cNvPr id="6" name="Chart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920115</xdr:colOff>
      <xdr:row>66</xdr:row>
      <xdr:rowOff>177165</xdr:rowOff>
    </xdr:from>
    <xdr:to>
      <xdr:col>12</xdr:col>
      <xdr:colOff>49530</xdr:colOff>
      <xdr:row>83</xdr:row>
      <xdr:rowOff>3810</xdr:rowOff>
    </xdr:to>
    <xdr:graphicFrame macro="">
      <xdr:nvGraphicFramePr>
        <xdr:cNvPr id="7" name="Chart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128270</xdr:colOff>
      <xdr:row>66</xdr:row>
      <xdr:rowOff>154305</xdr:rowOff>
    </xdr:from>
    <xdr:to>
      <xdr:col>24</xdr:col>
      <xdr:colOff>111125</xdr:colOff>
      <xdr:row>82</xdr:row>
      <xdr:rowOff>88265</xdr:rowOff>
    </xdr:to>
    <xdr:graphicFrame macro="">
      <xdr:nvGraphicFramePr>
        <xdr:cNvPr id="8" name="Chart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700-000002000000}"/>
            </a:ext>
          </a:extLst>
        </xdr:cNvPr>
        <xdr:cNvSpPr/>
      </xdr:nvSpPr>
      <xdr:spPr>
        <a:xfrm>
          <a:off x="1429512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700-000003000000}"/>
            </a:ext>
          </a:extLst>
        </xdr:cNvPr>
        <xdr:cNvSpPr/>
      </xdr:nvSpPr>
      <xdr:spPr>
        <a:xfrm>
          <a:off x="13607415"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700-000004000000}"/>
            </a:ext>
          </a:extLst>
        </xdr:cNvPr>
        <xdr:cNvSpPr/>
      </xdr:nvSpPr>
      <xdr:spPr>
        <a:xfrm>
          <a:off x="1497901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5</xdr:col>
      <xdr:colOff>0</xdr:colOff>
      <xdr:row>65</xdr:row>
      <xdr:rowOff>175895</xdr:rowOff>
    </xdr:from>
    <xdr:to>
      <xdr:col>13</xdr:col>
      <xdr:colOff>341630</xdr:colOff>
      <xdr:row>73</xdr:row>
      <xdr:rowOff>67310</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19685</xdr:colOff>
      <xdr:row>74</xdr:row>
      <xdr:rowOff>131445</xdr:rowOff>
    </xdr:from>
    <xdr:to>
      <xdr:col>13</xdr:col>
      <xdr:colOff>361315</xdr:colOff>
      <xdr:row>84</xdr:row>
      <xdr:rowOff>16510</xdr:rowOff>
    </xdr:to>
    <xdr:graphicFrame macro="">
      <xdr:nvGraphicFramePr>
        <xdr:cNvPr id="7" name="Chart 6">
          <a:extLst>
            <a:ext uri="{FF2B5EF4-FFF2-40B4-BE49-F238E27FC236}">
              <a16:creationId xmlns:a16="http://schemas.microsoft.com/office/drawing/2014/main" id="{00000000-0008-0000-2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633730</xdr:colOff>
      <xdr:row>47</xdr:row>
      <xdr:rowOff>12700</xdr:rowOff>
    </xdr:from>
    <xdr:to>
      <xdr:col>12</xdr:col>
      <xdr:colOff>17780</xdr:colOff>
      <xdr:row>63</xdr:row>
      <xdr:rowOff>22225</xdr:rowOff>
    </xdr:to>
    <xdr:graphicFrame macro="">
      <xdr:nvGraphicFramePr>
        <xdr:cNvPr id="6" name="Chart 5">
          <a:extLst>
            <a:ext uri="{FF2B5EF4-FFF2-40B4-BE49-F238E27FC236}">
              <a16:creationId xmlns:a16="http://schemas.microsoft.com/office/drawing/2014/main" id="{00000000-0008-0000-2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78740</xdr:colOff>
      <xdr:row>46</xdr:row>
      <xdr:rowOff>146050</xdr:rowOff>
    </xdr:from>
    <xdr:to>
      <xdr:col>24</xdr:col>
      <xdr:colOff>61595</xdr:colOff>
      <xdr:row>62</xdr:row>
      <xdr:rowOff>80010</xdr:rowOff>
    </xdr:to>
    <xdr:graphicFrame macro="">
      <xdr:nvGraphicFramePr>
        <xdr:cNvPr id="8" name="Chart 7">
          <a:extLst>
            <a:ext uri="{FF2B5EF4-FFF2-40B4-BE49-F238E27FC236}">
              <a16:creationId xmlns:a16="http://schemas.microsoft.com/office/drawing/2014/main" id="{00000000-0008-0000-2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2800-000003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2800-000004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2800-000009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5</xdr:col>
      <xdr:colOff>0</xdr:colOff>
      <xdr:row>132</xdr:row>
      <xdr:rowOff>0</xdr:rowOff>
    </xdr:from>
    <xdr:to>
      <xdr:col>13</xdr:col>
      <xdr:colOff>341630</xdr:colOff>
      <xdr:row>139</xdr:row>
      <xdr:rowOff>75565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19685</xdr:colOff>
      <xdr:row>140</xdr:row>
      <xdr:rowOff>127000</xdr:rowOff>
    </xdr:from>
    <xdr:to>
      <xdr:col>13</xdr:col>
      <xdr:colOff>361315</xdr:colOff>
      <xdr:row>150</xdr:row>
      <xdr:rowOff>12065</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111</xdr:row>
      <xdr:rowOff>49530</xdr:rowOff>
    </xdr:from>
    <xdr:to>
      <xdr:col>12</xdr:col>
      <xdr:colOff>405130</xdr:colOff>
      <xdr:row>127</xdr:row>
      <xdr:rowOff>59055</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466090</xdr:colOff>
      <xdr:row>111</xdr:row>
      <xdr:rowOff>0</xdr:rowOff>
    </xdr:from>
    <xdr:to>
      <xdr:col>24</xdr:col>
      <xdr:colOff>448945</xdr:colOff>
      <xdr:row>126</xdr:row>
      <xdr:rowOff>116840</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900-000002000000}"/>
            </a:ext>
          </a:extLst>
        </xdr:cNvPr>
        <xdr:cNvSpPr/>
      </xdr:nvSpPr>
      <xdr:spPr>
        <a:xfrm>
          <a:off x="1428115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900-000003000000}"/>
            </a:ext>
          </a:extLst>
        </xdr:cNvPr>
        <xdr:cNvSpPr/>
      </xdr:nvSpPr>
      <xdr:spPr>
        <a:xfrm>
          <a:off x="13593445"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900-000004000000}"/>
            </a:ext>
          </a:extLst>
        </xdr:cNvPr>
        <xdr:cNvSpPr/>
      </xdr:nvSpPr>
      <xdr:spPr>
        <a:xfrm>
          <a:off x="1496504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4</xdr:col>
      <xdr:colOff>819150</xdr:colOff>
      <xdr:row>67</xdr:row>
      <xdr:rowOff>100965</xdr:rowOff>
    </xdr:from>
    <xdr:to>
      <xdr:col>12</xdr:col>
      <xdr:colOff>1189355</xdr:colOff>
      <xdr:row>75</xdr:row>
      <xdr:rowOff>176530</xdr:rowOff>
    </xdr:to>
    <xdr:graphicFrame macro="">
      <xdr:nvGraphicFramePr>
        <xdr:cNvPr id="5" name="Chart 4">
          <a:extLst>
            <a:ext uri="{FF2B5EF4-FFF2-40B4-BE49-F238E27FC236}">
              <a16:creationId xmlns:a16="http://schemas.microsoft.com/office/drawing/2014/main" id="{00000000-0008-0000-2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845185</xdr:colOff>
      <xdr:row>76</xdr:row>
      <xdr:rowOff>59690</xdr:rowOff>
    </xdr:from>
    <xdr:to>
      <xdr:col>13</xdr:col>
      <xdr:colOff>15240</xdr:colOff>
      <xdr:row>84</xdr:row>
      <xdr:rowOff>135255</xdr:rowOff>
    </xdr:to>
    <xdr:graphicFrame macro="">
      <xdr:nvGraphicFramePr>
        <xdr:cNvPr id="6" name="Chart 5">
          <a:extLst>
            <a:ext uri="{FF2B5EF4-FFF2-40B4-BE49-F238E27FC236}">
              <a16:creationId xmlns:a16="http://schemas.microsoft.com/office/drawing/2014/main" id="{00000000-0008-0000-2A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50</xdr:row>
      <xdr:rowOff>49530</xdr:rowOff>
    </xdr:from>
    <xdr:to>
      <xdr:col>12</xdr:col>
      <xdr:colOff>501015</xdr:colOff>
      <xdr:row>66</xdr:row>
      <xdr:rowOff>59055</xdr:rowOff>
    </xdr:to>
    <xdr:graphicFrame macro="">
      <xdr:nvGraphicFramePr>
        <xdr:cNvPr id="7" name="Chart 6">
          <a:extLst>
            <a:ext uri="{FF2B5EF4-FFF2-40B4-BE49-F238E27FC236}">
              <a16:creationId xmlns:a16="http://schemas.microsoft.com/office/drawing/2014/main" id="{00000000-0008-0000-2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561975</xdr:colOff>
      <xdr:row>50</xdr:row>
      <xdr:rowOff>0</xdr:rowOff>
    </xdr:from>
    <xdr:to>
      <xdr:col>24</xdr:col>
      <xdr:colOff>544830</xdr:colOff>
      <xdr:row>65</xdr:row>
      <xdr:rowOff>116840</xdr:rowOff>
    </xdr:to>
    <xdr:graphicFrame macro="">
      <xdr:nvGraphicFramePr>
        <xdr:cNvPr id="8" name="Chart 7">
          <a:extLst>
            <a:ext uri="{FF2B5EF4-FFF2-40B4-BE49-F238E27FC236}">
              <a16:creationId xmlns:a16="http://schemas.microsoft.com/office/drawing/2014/main" id="{00000000-0008-0000-2A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676275</xdr:colOff>
      <xdr:row>2</xdr:row>
      <xdr:rowOff>0</xdr:rowOff>
    </xdr:from>
    <xdr:to>
      <xdr:col>26</xdr:col>
      <xdr:colOff>386715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A00-000002000000}"/>
            </a:ext>
          </a:extLst>
        </xdr:cNvPr>
        <xdr:cNvSpPr/>
      </xdr:nvSpPr>
      <xdr:spPr>
        <a:xfrm>
          <a:off x="14143990" y="368300"/>
          <a:ext cx="60833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A00-000003000000}"/>
            </a:ext>
          </a:extLst>
        </xdr:cNvPr>
        <xdr:cNvSpPr/>
      </xdr:nvSpPr>
      <xdr:spPr>
        <a:xfrm>
          <a:off x="13467715"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26</xdr:col>
      <xdr:colOff>467360</xdr:colOff>
      <xdr:row>2</xdr:row>
      <xdr:rowOff>0</xdr:rowOff>
    </xdr:from>
    <xdr:to>
      <xdr:col>27</xdr:col>
      <xdr:colOff>432435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A00-000004000000}"/>
            </a:ext>
          </a:extLst>
        </xdr:cNvPr>
        <xdr:cNvSpPr/>
      </xdr:nvSpPr>
      <xdr:spPr>
        <a:xfrm>
          <a:off x="1483296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735965</xdr:colOff>
      <xdr:row>82</xdr:row>
      <xdr:rowOff>173990</xdr:rowOff>
    </xdr:from>
    <xdr:to>
      <xdr:col>12</xdr:col>
      <xdr:colOff>1077595</xdr:colOff>
      <xdr:row>91</xdr:row>
      <xdr:rowOff>59055</xdr:rowOff>
    </xdr:to>
    <xdr:graphicFrame macro="">
      <xdr:nvGraphicFramePr>
        <xdr:cNvPr id="5" name="Chart 4">
          <a:extLst>
            <a:ext uri="{FF2B5EF4-FFF2-40B4-BE49-F238E27FC236}">
              <a16:creationId xmlns:a16="http://schemas.microsoft.com/office/drawing/2014/main" id="{00000000-0008-0000-2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791210</xdr:colOff>
      <xdr:row>92</xdr:row>
      <xdr:rowOff>127000</xdr:rowOff>
    </xdr:from>
    <xdr:to>
      <xdr:col>12</xdr:col>
      <xdr:colOff>1132840</xdr:colOff>
      <xdr:row>101</xdr:row>
      <xdr:rowOff>12065</xdr:rowOff>
    </xdr:to>
    <xdr:graphicFrame macro="">
      <xdr:nvGraphicFramePr>
        <xdr:cNvPr id="6" name="Chart 5">
          <a:extLst>
            <a:ext uri="{FF2B5EF4-FFF2-40B4-BE49-F238E27FC236}">
              <a16:creationId xmlns:a16="http://schemas.microsoft.com/office/drawing/2014/main" id="{00000000-0008-0000-2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824865</xdr:colOff>
      <xdr:row>65</xdr:row>
      <xdr:rowOff>40005</xdr:rowOff>
    </xdr:from>
    <xdr:to>
      <xdr:col>12</xdr:col>
      <xdr:colOff>208915</xdr:colOff>
      <xdr:row>81</xdr:row>
      <xdr:rowOff>49530</xdr:rowOff>
    </xdr:to>
    <xdr:graphicFrame macro="">
      <xdr:nvGraphicFramePr>
        <xdr:cNvPr id="7" name="Chart 6">
          <a:extLst>
            <a:ext uri="{FF2B5EF4-FFF2-40B4-BE49-F238E27FC236}">
              <a16:creationId xmlns:a16="http://schemas.microsoft.com/office/drawing/2014/main" id="{00000000-0008-0000-2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269875</xdr:colOff>
      <xdr:row>64</xdr:row>
      <xdr:rowOff>173355</xdr:rowOff>
    </xdr:from>
    <xdr:to>
      <xdr:col>24</xdr:col>
      <xdr:colOff>252730</xdr:colOff>
      <xdr:row>80</xdr:row>
      <xdr:rowOff>107315</xdr:rowOff>
    </xdr:to>
    <xdr:graphicFrame macro="">
      <xdr:nvGraphicFramePr>
        <xdr:cNvPr id="8" name="Chart 7">
          <a:extLst>
            <a:ext uri="{FF2B5EF4-FFF2-40B4-BE49-F238E27FC236}">
              <a16:creationId xmlns:a16="http://schemas.microsoft.com/office/drawing/2014/main" id="{00000000-0008-0000-2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B00-000002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B00-000003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B00-000004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48</xdr:row>
      <xdr:rowOff>19685</xdr:rowOff>
    </xdr:from>
    <xdr:to>
      <xdr:col>13</xdr:col>
      <xdr:colOff>341630</xdr:colOff>
      <xdr:row>55</xdr:row>
      <xdr:rowOff>95250</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18415</xdr:colOff>
      <xdr:row>56</xdr:row>
      <xdr:rowOff>179705</xdr:rowOff>
    </xdr:from>
    <xdr:to>
      <xdr:col>13</xdr:col>
      <xdr:colOff>360045</xdr:colOff>
      <xdr:row>66</xdr:row>
      <xdr:rowOff>64770</xdr:rowOff>
    </xdr:to>
    <xdr:graphicFrame macro="">
      <xdr:nvGraphicFramePr>
        <xdr:cNvPr id="6" name="Chart 5">
          <a:extLst>
            <a:ext uri="{FF2B5EF4-FFF2-40B4-BE49-F238E27FC236}">
              <a16:creationId xmlns:a16="http://schemas.microsoft.com/office/drawing/2014/main" id="{00000000-0008-0000-2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1224915</xdr:colOff>
      <xdr:row>27</xdr:row>
      <xdr:rowOff>49530</xdr:rowOff>
    </xdr:from>
    <xdr:to>
      <xdr:col>12</xdr:col>
      <xdr:colOff>608965</xdr:colOff>
      <xdr:row>43</xdr:row>
      <xdr:rowOff>59055</xdr:rowOff>
    </xdr:to>
    <xdr:graphicFrame macro="">
      <xdr:nvGraphicFramePr>
        <xdr:cNvPr id="7" name="Chart 6">
          <a:extLst>
            <a:ext uri="{FF2B5EF4-FFF2-40B4-BE49-F238E27FC236}">
              <a16:creationId xmlns:a16="http://schemas.microsoft.com/office/drawing/2014/main" id="{00000000-0008-0000-2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679450</xdr:colOff>
      <xdr:row>27</xdr:row>
      <xdr:rowOff>0</xdr:rowOff>
    </xdr:from>
    <xdr:to>
      <xdr:col>25</xdr:col>
      <xdr:colOff>35560</xdr:colOff>
      <xdr:row>42</xdr:row>
      <xdr:rowOff>116840</xdr:rowOff>
    </xdr:to>
    <xdr:graphicFrame macro="">
      <xdr:nvGraphicFramePr>
        <xdr:cNvPr id="8" name="Chart 7">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C00-000002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C00-000003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C00-000004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0</xdr:colOff>
      <xdr:row>45</xdr:row>
      <xdr:rowOff>0</xdr:rowOff>
    </xdr:from>
    <xdr:to>
      <xdr:col>13</xdr:col>
      <xdr:colOff>341630</xdr:colOff>
      <xdr:row>53</xdr:row>
      <xdr:rowOff>75565</xdr:rowOff>
    </xdr:to>
    <xdr:graphicFrame macro="">
      <xdr:nvGraphicFramePr>
        <xdr:cNvPr id="5" name="Chart 4">
          <a:extLst>
            <a:ext uri="{FF2B5EF4-FFF2-40B4-BE49-F238E27FC236}">
              <a16:creationId xmlns:a16="http://schemas.microsoft.com/office/drawing/2014/main" id="{00000000-0008-0000-2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xdr:colOff>
      <xdr:row>53</xdr:row>
      <xdr:rowOff>131445</xdr:rowOff>
    </xdr:from>
    <xdr:to>
      <xdr:col>13</xdr:col>
      <xdr:colOff>351155</xdr:colOff>
      <xdr:row>64</xdr:row>
      <xdr:rowOff>16510</xdr:rowOff>
    </xdr:to>
    <xdr:graphicFrame macro="">
      <xdr:nvGraphicFramePr>
        <xdr:cNvPr id="6" name="Chart 5">
          <a:extLst>
            <a:ext uri="{FF2B5EF4-FFF2-40B4-BE49-F238E27FC236}">
              <a16:creationId xmlns:a16="http://schemas.microsoft.com/office/drawing/2014/main" id="{00000000-0008-0000-2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26</xdr:row>
      <xdr:rowOff>40005</xdr:rowOff>
    </xdr:from>
    <xdr:to>
      <xdr:col>12</xdr:col>
      <xdr:colOff>618490</xdr:colOff>
      <xdr:row>42</xdr:row>
      <xdr:rowOff>49530</xdr:rowOff>
    </xdr:to>
    <xdr:graphicFrame macro="">
      <xdr:nvGraphicFramePr>
        <xdr:cNvPr id="7" name="Chart 6">
          <a:extLst>
            <a:ext uri="{FF2B5EF4-FFF2-40B4-BE49-F238E27FC236}">
              <a16:creationId xmlns:a16="http://schemas.microsoft.com/office/drawing/2014/main" id="{00000000-0008-0000-2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688975</xdr:colOff>
      <xdr:row>26</xdr:row>
      <xdr:rowOff>0</xdr:rowOff>
    </xdr:from>
    <xdr:to>
      <xdr:col>25</xdr:col>
      <xdr:colOff>45085</xdr:colOff>
      <xdr:row>41</xdr:row>
      <xdr:rowOff>116840</xdr:rowOff>
    </xdr:to>
    <xdr:graphicFrame macro="">
      <xdr:nvGraphicFramePr>
        <xdr:cNvPr id="8" name="Chart 7">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D00-000002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D00-000003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D00-000004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5</xdr:col>
      <xdr:colOff>569595</xdr:colOff>
      <xdr:row>49</xdr:row>
      <xdr:rowOff>2540</xdr:rowOff>
    </xdr:from>
    <xdr:to>
      <xdr:col>15</xdr:col>
      <xdr:colOff>269875</xdr:colOff>
      <xdr:row>58</xdr:row>
      <xdr:rowOff>71755</xdr:rowOff>
    </xdr:to>
    <xdr:graphicFrame macro="">
      <xdr:nvGraphicFramePr>
        <xdr:cNvPr id="5" name="Chart 4">
          <a:extLst>
            <a:ext uri="{FF2B5EF4-FFF2-40B4-BE49-F238E27FC236}">
              <a16:creationId xmlns:a16="http://schemas.microsoft.com/office/drawing/2014/main" id="{00000000-0008-0000-2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895350</xdr:colOff>
      <xdr:row>58</xdr:row>
      <xdr:rowOff>250190</xdr:rowOff>
    </xdr:from>
    <xdr:to>
      <xdr:col>13</xdr:col>
      <xdr:colOff>36830</xdr:colOff>
      <xdr:row>68</xdr:row>
      <xdr:rowOff>135255</xdr:rowOff>
    </xdr:to>
    <xdr:graphicFrame macro="">
      <xdr:nvGraphicFramePr>
        <xdr:cNvPr id="6" name="Chart 5">
          <a:extLst>
            <a:ext uri="{FF2B5EF4-FFF2-40B4-BE49-F238E27FC236}">
              <a16:creationId xmlns:a16="http://schemas.microsoft.com/office/drawing/2014/main" id="{00000000-0008-0000-2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30</xdr:row>
      <xdr:rowOff>40005</xdr:rowOff>
    </xdr:from>
    <xdr:to>
      <xdr:col>12</xdr:col>
      <xdr:colOff>618490</xdr:colOff>
      <xdr:row>46</xdr:row>
      <xdr:rowOff>41910</xdr:rowOff>
    </xdr:to>
    <xdr:graphicFrame macro="">
      <xdr:nvGraphicFramePr>
        <xdr:cNvPr id="7" name="Chart 6">
          <a:extLst>
            <a:ext uri="{FF2B5EF4-FFF2-40B4-BE49-F238E27FC236}">
              <a16:creationId xmlns:a16="http://schemas.microsoft.com/office/drawing/2014/main" id="{00000000-0008-0000-2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688975</xdr:colOff>
      <xdr:row>30</xdr:row>
      <xdr:rowOff>0</xdr:rowOff>
    </xdr:from>
    <xdr:to>
      <xdr:col>25</xdr:col>
      <xdr:colOff>45085</xdr:colOff>
      <xdr:row>45</xdr:row>
      <xdr:rowOff>109220</xdr:rowOff>
    </xdr:to>
    <xdr:graphicFrame macro="">
      <xdr:nvGraphicFramePr>
        <xdr:cNvPr id="8" name="Chart 7">
          <a:extLst>
            <a:ext uri="{FF2B5EF4-FFF2-40B4-BE49-F238E27FC236}">
              <a16:creationId xmlns:a16="http://schemas.microsoft.com/office/drawing/2014/main" id="{00000000-0008-0000-2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E00-000002000000}"/>
            </a:ext>
          </a:extLst>
        </xdr:cNvPr>
        <xdr:cNvSpPr/>
      </xdr:nvSpPr>
      <xdr:spPr>
        <a:xfrm>
          <a:off x="1406398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E00-000003000000}"/>
            </a:ext>
          </a:extLst>
        </xdr:cNvPr>
        <xdr:cNvSpPr/>
      </xdr:nvSpPr>
      <xdr:spPr>
        <a:xfrm>
          <a:off x="13376275"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E00-000004000000}"/>
            </a:ext>
          </a:extLst>
        </xdr:cNvPr>
        <xdr:cNvSpPr/>
      </xdr:nvSpPr>
      <xdr:spPr>
        <a:xfrm>
          <a:off x="1474787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5</xdr:col>
      <xdr:colOff>49530</xdr:colOff>
      <xdr:row>44</xdr:row>
      <xdr:rowOff>166370</xdr:rowOff>
    </xdr:from>
    <xdr:to>
      <xdr:col>13</xdr:col>
      <xdr:colOff>391160</xdr:colOff>
      <xdr:row>53</xdr:row>
      <xdr:rowOff>51435</xdr:rowOff>
    </xdr:to>
    <xdr:graphicFrame macro="">
      <xdr:nvGraphicFramePr>
        <xdr:cNvPr id="5" name="Chart 4">
          <a:extLst>
            <a:ext uri="{FF2B5EF4-FFF2-40B4-BE49-F238E27FC236}">
              <a16:creationId xmlns:a16="http://schemas.microsoft.com/office/drawing/2014/main" id="{00000000-0008-0000-2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10795</xdr:colOff>
      <xdr:row>55</xdr:row>
      <xdr:rowOff>0</xdr:rowOff>
    </xdr:from>
    <xdr:to>
      <xdr:col>13</xdr:col>
      <xdr:colOff>352425</xdr:colOff>
      <xdr:row>65</xdr:row>
      <xdr:rowOff>75565</xdr:rowOff>
    </xdr:to>
    <xdr:graphicFrame macro="">
      <xdr:nvGraphicFramePr>
        <xdr:cNvPr id="6" name="Chart 5">
          <a:extLst>
            <a:ext uri="{FF2B5EF4-FFF2-40B4-BE49-F238E27FC236}">
              <a16:creationId xmlns:a16="http://schemas.microsoft.com/office/drawing/2014/main" id="{00000000-0008-0000-2F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27</xdr:row>
      <xdr:rowOff>49530</xdr:rowOff>
    </xdr:from>
    <xdr:to>
      <xdr:col>12</xdr:col>
      <xdr:colOff>618490</xdr:colOff>
      <xdr:row>43</xdr:row>
      <xdr:rowOff>59055</xdr:rowOff>
    </xdr:to>
    <xdr:graphicFrame macro="">
      <xdr:nvGraphicFramePr>
        <xdr:cNvPr id="7" name="Chart 6">
          <a:extLst>
            <a:ext uri="{FF2B5EF4-FFF2-40B4-BE49-F238E27FC236}">
              <a16:creationId xmlns:a16="http://schemas.microsoft.com/office/drawing/2014/main" id="{00000000-0008-0000-2F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688975</xdr:colOff>
      <xdr:row>27</xdr:row>
      <xdr:rowOff>0</xdr:rowOff>
    </xdr:from>
    <xdr:to>
      <xdr:col>25</xdr:col>
      <xdr:colOff>45085</xdr:colOff>
      <xdr:row>42</xdr:row>
      <xdr:rowOff>116840</xdr:rowOff>
    </xdr:to>
    <xdr:graphicFrame macro="">
      <xdr:nvGraphicFramePr>
        <xdr:cNvPr id="8" name="Chart 7">
          <a:extLst>
            <a:ext uri="{FF2B5EF4-FFF2-40B4-BE49-F238E27FC236}">
              <a16:creationId xmlns:a16="http://schemas.microsoft.com/office/drawing/2014/main" id="{00000000-0008-0000-2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2F00-000002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2F00-000003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2F00-000004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5</xdr:col>
      <xdr:colOff>0</xdr:colOff>
      <xdr:row>51</xdr:row>
      <xdr:rowOff>0</xdr:rowOff>
    </xdr:from>
    <xdr:to>
      <xdr:col>13</xdr:col>
      <xdr:colOff>341630</xdr:colOff>
      <xdr:row>57</xdr:row>
      <xdr:rowOff>76200</xdr:rowOff>
    </xdr:to>
    <xdr:graphicFrame macro="">
      <xdr:nvGraphicFramePr>
        <xdr:cNvPr id="5" name="Chart 4">
          <a:extLst>
            <a:ext uri="{FF2B5EF4-FFF2-40B4-BE49-F238E27FC236}">
              <a16:creationId xmlns:a16="http://schemas.microsoft.com/office/drawing/2014/main" id="{00000000-0008-0000-3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19685</xdr:colOff>
      <xdr:row>57</xdr:row>
      <xdr:rowOff>174625</xdr:rowOff>
    </xdr:from>
    <xdr:to>
      <xdr:col>13</xdr:col>
      <xdr:colOff>361315</xdr:colOff>
      <xdr:row>66</xdr:row>
      <xdr:rowOff>60325</xdr:rowOff>
    </xdr:to>
    <xdr:graphicFrame macro="">
      <xdr:nvGraphicFramePr>
        <xdr:cNvPr id="6" name="Chart 5">
          <a:extLst>
            <a:ext uri="{FF2B5EF4-FFF2-40B4-BE49-F238E27FC236}">
              <a16:creationId xmlns:a16="http://schemas.microsoft.com/office/drawing/2014/main" id="{00000000-0008-0000-3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28</xdr:row>
      <xdr:rowOff>49530</xdr:rowOff>
    </xdr:from>
    <xdr:to>
      <xdr:col>12</xdr:col>
      <xdr:colOff>618490</xdr:colOff>
      <xdr:row>44</xdr:row>
      <xdr:rowOff>59055</xdr:rowOff>
    </xdr:to>
    <xdr:graphicFrame macro="">
      <xdr:nvGraphicFramePr>
        <xdr:cNvPr id="7" name="Chart 6">
          <a:extLst>
            <a:ext uri="{FF2B5EF4-FFF2-40B4-BE49-F238E27FC236}">
              <a16:creationId xmlns:a16="http://schemas.microsoft.com/office/drawing/2014/main" id="{00000000-0008-0000-3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688975</xdr:colOff>
      <xdr:row>28</xdr:row>
      <xdr:rowOff>0</xdr:rowOff>
    </xdr:from>
    <xdr:to>
      <xdr:col>25</xdr:col>
      <xdr:colOff>45085</xdr:colOff>
      <xdr:row>43</xdr:row>
      <xdr:rowOff>116840</xdr:rowOff>
    </xdr:to>
    <xdr:graphicFrame macro="">
      <xdr:nvGraphicFramePr>
        <xdr:cNvPr id="8" name="Chart 7">
          <a:extLst>
            <a:ext uri="{FF2B5EF4-FFF2-40B4-BE49-F238E27FC236}">
              <a16:creationId xmlns:a16="http://schemas.microsoft.com/office/drawing/2014/main" id="{00000000-0008-0000-3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3000-000002000000}"/>
            </a:ext>
          </a:extLst>
        </xdr:cNvPr>
        <xdr:cNvSpPr/>
      </xdr:nvSpPr>
      <xdr:spPr>
        <a:xfrm>
          <a:off x="1399222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3000-000003000000}"/>
            </a:ext>
          </a:extLst>
        </xdr:cNvPr>
        <xdr:cNvSpPr/>
      </xdr:nvSpPr>
      <xdr:spPr>
        <a:xfrm>
          <a:off x="1330452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3000-000004000000}"/>
            </a:ext>
          </a:extLst>
        </xdr:cNvPr>
        <xdr:cNvSpPr/>
      </xdr:nvSpPr>
      <xdr:spPr>
        <a:xfrm>
          <a:off x="1467612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5</xdr:col>
      <xdr:colOff>9525</xdr:colOff>
      <xdr:row>53</xdr:row>
      <xdr:rowOff>179070</xdr:rowOff>
    </xdr:from>
    <xdr:to>
      <xdr:col>13</xdr:col>
      <xdr:colOff>351155</xdr:colOff>
      <xdr:row>60</xdr:row>
      <xdr:rowOff>64770</xdr:rowOff>
    </xdr:to>
    <xdr:graphicFrame macro="">
      <xdr:nvGraphicFramePr>
        <xdr:cNvPr id="5" name="Chart 4">
          <a:extLst>
            <a:ext uri="{FF2B5EF4-FFF2-40B4-BE49-F238E27FC236}">
              <a16:creationId xmlns:a16="http://schemas.microsoft.com/office/drawing/2014/main" id="{00000000-0008-0000-3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1149985</xdr:colOff>
      <xdr:row>60</xdr:row>
      <xdr:rowOff>165735</xdr:rowOff>
    </xdr:from>
    <xdr:to>
      <xdr:col>13</xdr:col>
      <xdr:colOff>291465</xdr:colOff>
      <xdr:row>69</xdr:row>
      <xdr:rowOff>51435</xdr:rowOff>
    </xdr:to>
    <xdr:graphicFrame macro="">
      <xdr:nvGraphicFramePr>
        <xdr:cNvPr id="6" name="Chart 5">
          <a:extLst>
            <a:ext uri="{FF2B5EF4-FFF2-40B4-BE49-F238E27FC236}">
              <a16:creationId xmlns:a16="http://schemas.microsoft.com/office/drawing/2014/main" id="{00000000-0008-0000-3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32</xdr:row>
      <xdr:rowOff>49530</xdr:rowOff>
    </xdr:from>
    <xdr:to>
      <xdr:col>12</xdr:col>
      <xdr:colOff>618490</xdr:colOff>
      <xdr:row>48</xdr:row>
      <xdr:rowOff>59055</xdr:rowOff>
    </xdr:to>
    <xdr:graphicFrame macro="">
      <xdr:nvGraphicFramePr>
        <xdr:cNvPr id="7" name="Chart 6">
          <a:extLst>
            <a:ext uri="{FF2B5EF4-FFF2-40B4-BE49-F238E27FC236}">
              <a16:creationId xmlns:a16="http://schemas.microsoft.com/office/drawing/2014/main" id="{00000000-0008-0000-3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688975</xdr:colOff>
      <xdr:row>32</xdr:row>
      <xdr:rowOff>0</xdr:rowOff>
    </xdr:from>
    <xdr:to>
      <xdr:col>25</xdr:col>
      <xdr:colOff>45085</xdr:colOff>
      <xdr:row>47</xdr:row>
      <xdr:rowOff>116840</xdr:rowOff>
    </xdr:to>
    <xdr:graphicFrame macro="">
      <xdr:nvGraphicFramePr>
        <xdr:cNvPr id="8" name="Chart 7">
          <a:extLst>
            <a:ext uri="{FF2B5EF4-FFF2-40B4-BE49-F238E27FC236}">
              <a16:creationId xmlns:a16="http://schemas.microsoft.com/office/drawing/2014/main" id="{00000000-0008-0000-3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3</xdr:row>
      <xdr:rowOff>0</xdr:rowOff>
    </xdr:from>
    <xdr:to>
      <xdr:col>27</xdr:col>
      <xdr:colOff>14605</xdr:colOff>
      <xdr:row>4</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3100-000002000000}"/>
            </a:ext>
          </a:extLst>
        </xdr:cNvPr>
        <xdr:cNvSpPr/>
      </xdr:nvSpPr>
      <xdr:spPr>
        <a:xfrm>
          <a:off x="14035405" y="55245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3</xdr:row>
      <xdr:rowOff>10795</xdr:rowOff>
    </xdr:from>
    <xdr:to>
      <xdr:col>25</xdr:col>
      <xdr:colOff>591820</xdr:colOff>
      <xdr:row>4</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3100-000003000000}"/>
            </a:ext>
          </a:extLst>
        </xdr:cNvPr>
        <xdr:cNvSpPr/>
      </xdr:nvSpPr>
      <xdr:spPr>
        <a:xfrm>
          <a:off x="13347700" y="56324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3</xdr:row>
      <xdr:rowOff>0</xdr:rowOff>
    </xdr:from>
    <xdr:to>
      <xdr:col>28</xdr:col>
      <xdr:colOff>60325</xdr:colOff>
      <xdr:row>4</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3100-000004000000}"/>
            </a:ext>
          </a:extLst>
        </xdr:cNvPr>
        <xdr:cNvSpPr/>
      </xdr:nvSpPr>
      <xdr:spPr>
        <a:xfrm>
          <a:off x="14719300" y="55245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5</xdr:col>
      <xdr:colOff>11430</xdr:colOff>
      <xdr:row>74</xdr:row>
      <xdr:rowOff>0</xdr:rowOff>
    </xdr:from>
    <xdr:to>
      <xdr:col>13</xdr:col>
      <xdr:colOff>334010</xdr:colOff>
      <xdr:row>81</xdr:row>
      <xdr:rowOff>76200</xdr:rowOff>
    </xdr:to>
    <xdr:graphicFrame macro="">
      <xdr:nvGraphicFramePr>
        <xdr:cNvPr id="5" name="Chart 4">
          <a:extLst>
            <a:ext uri="{FF2B5EF4-FFF2-40B4-BE49-F238E27FC236}">
              <a16:creationId xmlns:a16="http://schemas.microsoft.com/office/drawing/2014/main" id="{00000000-0008-0000-3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18415</xdr:colOff>
      <xdr:row>81</xdr:row>
      <xdr:rowOff>297815</xdr:rowOff>
    </xdr:from>
    <xdr:to>
      <xdr:col>13</xdr:col>
      <xdr:colOff>340995</xdr:colOff>
      <xdr:row>89</xdr:row>
      <xdr:rowOff>176530</xdr:rowOff>
    </xdr:to>
    <xdr:graphicFrame macro="">
      <xdr:nvGraphicFramePr>
        <xdr:cNvPr id="6" name="Chart 5">
          <a:extLst>
            <a:ext uri="{FF2B5EF4-FFF2-40B4-BE49-F238E27FC236}">
              <a16:creationId xmlns:a16="http://schemas.microsoft.com/office/drawing/2014/main" id="{00000000-0008-0000-3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1158875</xdr:colOff>
      <xdr:row>53</xdr:row>
      <xdr:rowOff>20955</xdr:rowOff>
    </xdr:from>
    <xdr:to>
      <xdr:col>12</xdr:col>
      <xdr:colOff>598805</xdr:colOff>
      <xdr:row>69</xdr:row>
      <xdr:rowOff>59055</xdr:rowOff>
    </xdr:to>
    <xdr:graphicFrame macro="">
      <xdr:nvGraphicFramePr>
        <xdr:cNvPr id="7" name="Chart 6">
          <a:extLst>
            <a:ext uri="{FF2B5EF4-FFF2-40B4-BE49-F238E27FC236}">
              <a16:creationId xmlns:a16="http://schemas.microsoft.com/office/drawing/2014/main" id="{00000000-0008-0000-3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669290</xdr:colOff>
      <xdr:row>53</xdr:row>
      <xdr:rowOff>0</xdr:rowOff>
    </xdr:from>
    <xdr:to>
      <xdr:col>25</xdr:col>
      <xdr:colOff>167640</xdr:colOff>
      <xdr:row>69</xdr:row>
      <xdr:rowOff>59055</xdr:rowOff>
    </xdr:to>
    <xdr:graphicFrame macro="">
      <xdr:nvGraphicFramePr>
        <xdr:cNvPr id="8" name="Chart 7">
          <a:extLst>
            <a:ext uri="{FF2B5EF4-FFF2-40B4-BE49-F238E27FC236}">
              <a16:creationId xmlns:a16="http://schemas.microsoft.com/office/drawing/2014/main" id="{00000000-0008-0000-3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3200-000002000000}"/>
            </a:ext>
          </a:extLst>
        </xdr:cNvPr>
        <xdr:cNvSpPr/>
      </xdr:nvSpPr>
      <xdr:spPr>
        <a:xfrm>
          <a:off x="1405572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3200-000003000000}"/>
            </a:ext>
          </a:extLst>
        </xdr:cNvPr>
        <xdr:cNvSpPr/>
      </xdr:nvSpPr>
      <xdr:spPr>
        <a:xfrm>
          <a:off x="1336802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3200-000004000000}"/>
            </a:ext>
          </a:extLst>
        </xdr:cNvPr>
        <xdr:cNvSpPr/>
      </xdr:nvSpPr>
      <xdr:spPr>
        <a:xfrm>
          <a:off x="1473962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997585</xdr:colOff>
      <xdr:row>43</xdr:row>
      <xdr:rowOff>174625</xdr:rowOff>
    </xdr:from>
    <xdr:to>
      <xdr:col>13</xdr:col>
      <xdr:colOff>81915</xdr:colOff>
      <xdr:row>50</xdr:row>
      <xdr:rowOff>250825</xdr:rowOff>
    </xdr:to>
    <xdr:graphicFrame macro="">
      <xdr:nvGraphicFramePr>
        <xdr:cNvPr id="5" name="Chart 4">
          <a:extLst>
            <a:ext uri="{FF2B5EF4-FFF2-40B4-BE49-F238E27FC236}">
              <a16:creationId xmlns:a16="http://schemas.microsoft.com/office/drawing/2014/main" id="{00000000-0008-0000-3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699770</xdr:colOff>
      <xdr:row>51</xdr:row>
      <xdr:rowOff>128905</xdr:rowOff>
    </xdr:from>
    <xdr:to>
      <xdr:col>12</xdr:col>
      <xdr:colOff>1041400</xdr:colOff>
      <xdr:row>60</xdr:row>
      <xdr:rowOff>14605</xdr:rowOff>
    </xdr:to>
    <xdr:graphicFrame macro="">
      <xdr:nvGraphicFramePr>
        <xdr:cNvPr id="6" name="Chart 5">
          <a:extLst>
            <a:ext uri="{FF2B5EF4-FFF2-40B4-BE49-F238E27FC236}">
              <a16:creationId xmlns:a16="http://schemas.microsoft.com/office/drawing/2014/main" id="{00000000-0008-0000-3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26</xdr:row>
      <xdr:rowOff>20955</xdr:rowOff>
    </xdr:from>
    <xdr:to>
      <xdr:col>12</xdr:col>
      <xdr:colOff>694055</xdr:colOff>
      <xdr:row>42</xdr:row>
      <xdr:rowOff>59055</xdr:rowOff>
    </xdr:to>
    <xdr:graphicFrame macro="">
      <xdr:nvGraphicFramePr>
        <xdr:cNvPr id="7" name="Chart 6">
          <a:extLst>
            <a:ext uri="{FF2B5EF4-FFF2-40B4-BE49-F238E27FC236}">
              <a16:creationId xmlns:a16="http://schemas.microsoft.com/office/drawing/2014/main" id="{00000000-0008-0000-3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764540</xdr:colOff>
      <xdr:row>26</xdr:row>
      <xdr:rowOff>0</xdr:rowOff>
    </xdr:from>
    <xdr:to>
      <xdr:col>25</xdr:col>
      <xdr:colOff>262890</xdr:colOff>
      <xdr:row>42</xdr:row>
      <xdr:rowOff>59055</xdr:rowOff>
    </xdr:to>
    <xdr:graphicFrame macro="">
      <xdr:nvGraphicFramePr>
        <xdr:cNvPr id="8" name="Chart 7">
          <a:extLst>
            <a:ext uri="{FF2B5EF4-FFF2-40B4-BE49-F238E27FC236}">
              <a16:creationId xmlns:a16="http://schemas.microsoft.com/office/drawing/2014/main" id="{00000000-0008-0000-3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3300-000002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3300-000003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3300-000004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0</xdr:colOff>
      <xdr:row>49</xdr:row>
      <xdr:rowOff>0</xdr:rowOff>
    </xdr:from>
    <xdr:to>
      <xdr:col>13</xdr:col>
      <xdr:colOff>341630</xdr:colOff>
      <xdr:row>55</xdr:row>
      <xdr:rowOff>76200</xdr:rowOff>
    </xdr:to>
    <xdr:graphicFrame macro="">
      <xdr:nvGraphicFramePr>
        <xdr:cNvPr id="5" name="Chart 4">
          <a:extLst>
            <a:ext uri="{FF2B5EF4-FFF2-40B4-BE49-F238E27FC236}">
              <a16:creationId xmlns:a16="http://schemas.microsoft.com/office/drawing/2014/main" id="{00000000-0008-0000-3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1197610</xdr:colOff>
      <xdr:row>57</xdr:row>
      <xdr:rowOff>0</xdr:rowOff>
    </xdr:from>
    <xdr:to>
      <xdr:col>13</xdr:col>
      <xdr:colOff>339090</xdr:colOff>
      <xdr:row>65</xdr:row>
      <xdr:rowOff>76200</xdr:rowOff>
    </xdr:to>
    <xdr:graphicFrame macro="">
      <xdr:nvGraphicFramePr>
        <xdr:cNvPr id="6" name="Chart 5">
          <a:extLst>
            <a:ext uri="{FF2B5EF4-FFF2-40B4-BE49-F238E27FC236}">
              <a16:creationId xmlns:a16="http://schemas.microsoft.com/office/drawing/2014/main" id="{00000000-0008-0000-3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27</xdr:row>
      <xdr:rowOff>20955</xdr:rowOff>
    </xdr:from>
    <xdr:to>
      <xdr:col>12</xdr:col>
      <xdr:colOff>694055</xdr:colOff>
      <xdr:row>43</xdr:row>
      <xdr:rowOff>59055</xdr:rowOff>
    </xdr:to>
    <xdr:graphicFrame macro="">
      <xdr:nvGraphicFramePr>
        <xdr:cNvPr id="7" name="Chart 6">
          <a:extLst>
            <a:ext uri="{FF2B5EF4-FFF2-40B4-BE49-F238E27FC236}">
              <a16:creationId xmlns:a16="http://schemas.microsoft.com/office/drawing/2014/main" id="{00000000-0008-0000-3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764540</xdr:colOff>
      <xdr:row>27</xdr:row>
      <xdr:rowOff>0</xdr:rowOff>
    </xdr:from>
    <xdr:to>
      <xdr:col>25</xdr:col>
      <xdr:colOff>262890</xdr:colOff>
      <xdr:row>43</xdr:row>
      <xdr:rowOff>59055</xdr:rowOff>
    </xdr:to>
    <xdr:graphicFrame macro="">
      <xdr:nvGraphicFramePr>
        <xdr:cNvPr id="8" name="Chart 7">
          <a:extLst>
            <a:ext uri="{FF2B5EF4-FFF2-40B4-BE49-F238E27FC236}">
              <a16:creationId xmlns:a16="http://schemas.microsoft.com/office/drawing/2014/main" id="{00000000-0008-0000-3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3400-000002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3400-000003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3400-000004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5</xdr:col>
      <xdr:colOff>282575</xdr:colOff>
      <xdr:row>72</xdr:row>
      <xdr:rowOff>0</xdr:rowOff>
    </xdr:from>
    <xdr:to>
      <xdr:col>13</xdr:col>
      <xdr:colOff>528955</xdr:colOff>
      <xdr:row>78</xdr:row>
      <xdr:rowOff>76200</xdr:rowOff>
    </xdr:to>
    <xdr:graphicFrame macro="">
      <xdr:nvGraphicFramePr>
        <xdr:cNvPr id="5" name="Chart 4">
          <a:extLst>
            <a:ext uri="{FF2B5EF4-FFF2-40B4-BE49-F238E27FC236}">
              <a16:creationId xmlns:a16="http://schemas.microsoft.com/office/drawing/2014/main" id="{00000000-0008-0000-3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175895</xdr:colOff>
      <xdr:row>79</xdr:row>
      <xdr:rowOff>79375</xdr:rowOff>
    </xdr:from>
    <xdr:to>
      <xdr:col>13</xdr:col>
      <xdr:colOff>422275</xdr:colOff>
      <xdr:row>87</xdr:row>
      <xdr:rowOff>155575</xdr:rowOff>
    </xdr:to>
    <xdr:graphicFrame macro="">
      <xdr:nvGraphicFramePr>
        <xdr:cNvPr id="6" name="Chart 5">
          <a:extLst>
            <a:ext uri="{FF2B5EF4-FFF2-40B4-BE49-F238E27FC236}">
              <a16:creationId xmlns:a16="http://schemas.microsoft.com/office/drawing/2014/main" id="{00000000-0008-0000-3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53</xdr:row>
      <xdr:rowOff>20955</xdr:rowOff>
    </xdr:from>
    <xdr:to>
      <xdr:col>12</xdr:col>
      <xdr:colOff>595630</xdr:colOff>
      <xdr:row>69</xdr:row>
      <xdr:rowOff>59055</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673735</xdr:colOff>
      <xdr:row>53</xdr:row>
      <xdr:rowOff>0</xdr:rowOff>
    </xdr:from>
    <xdr:to>
      <xdr:col>25</xdr:col>
      <xdr:colOff>103505</xdr:colOff>
      <xdr:row>69</xdr:row>
      <xdr:rowOff>59055</xdr:rowOff>
    </xdr:to>
    <xdr:graphicFrame macro="">
      <xdr:nvGraphicFramePr>
        <xdr:cNvPr id="8" name="Chart 7">
          <a:extLst>
            <a:ext uri="{FF2B5EF4-FFF2-40B4-BE49-F238E27FC236}">
              <a16:creationId xmlns:a16="http://schemas.microsoft.com/office/drawing/2014/main" id="{00000000-0008-0000-3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3500-000002000000}"/>
            </a:ext>
          </a:extLst>
        </xdr:cNvPr>
        <xdr:cNvSpPr/>
      </xdr:nvSpPr>
      <xdr:spPr>
        <a:xfrm>
          <a:off x="1420558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3500-000003000000}"/>
            </a:ext>
          </a:extLst>
        </xdr:cNvPr>
        <xdr:cNvSpPr/>
      </xdr:nvSpPr>
      <xdr:spPr>
        <a:xfrm>
          <a:off x="1351788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3500-000004000000}"/>
            </a:ext>
          </a:extLst>
        </xdr:cNvPr>
        <xdr:cNvSpPr/>
      </xdr:nvSpPr>
      <xdr:spPr>
        <a:xfrm>
          <a:off x="1488948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859155</xdr:colOff>
      <xdr:row>113</xdr:row>
      <xdr:rowOff>107315</xdr:rowOff>
    </xdr:from>
    <xdr:to>
      <xdr:col>12</xdr:col>
      <xdr:colOff>1124585</xdr:colOff>
      <xdr:row>119</xdr:row>
      <xdr:rowOff>374015</xdr:rowOff>
    </xdr:to>
    <xdr:graphicFrame macro="">
      <xdr:nvGraphicFramePr>
        <xdr:cNvPr id="5" name="Chart 4">
          <a:extLst>
            <a:ext uri="{FF2B5EF4-FFF2-40B4-BE49-F238E27FC236}">
              <a16:creationId xmlns:a16="http://schemas.microsoft.com/office/drawing/2014/main" id="{00000000-0008-0000-3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902970</xdr:colOff>
      <xdr:row>120</xdr:row>
      <xdr:rowOff>66040</xdr:rowOff>
    </xdr:from>
    <xdr:to>
      <xdr:col>12</xdr:col>
      <xdr:colOff>1168400</xdr:colOff>
      <xdr:row>128</xdr:row>
      <xdr:rowOff>142240</xdr:rowOff>
    </xdr:to>
    <xdr:graphicFrame macro="">
      <xdr:nvGraphicFramePr>
        <xdr:cNvPr id="6" name="Chart 5">
          <a:extLst>
            <a:ext uri="{FF2B5EF4-FFF2-40B4-BE49-F238E27FC236}">
              <a16:creationId xmlns:a16="http://schemas.microsoft.com/office/drawing/2014/main" id="{00000000-0008-0000-3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93</xdr:row>
      <xdr:rowOff>20955</xdr:rowOff>
    </xdr:from>
    <xdr:to>
      <xdr:col>12</xdr:col>
      <xdr:colOff>615315</xdr:colOff>
      <xdr:row>109</xdr:row>
      <xdr:rowOff>59055</xdr:rowOff>
    </xdr:to>
    <xdr:graphicFrame macro="">
      <xdr:nvGraphicFramePr>
        <xdr:cNvPr id="7" name="Chart 6">
          <a:extLst>
            <a:ext uri="{FF2B5EF4-FFF2-40B4-BE49-F238E27FC236}">
              <a16:creationId xmlns:a16="http://schemas.microsoft.com/office/drawing/2014/main" id="{00000000-0008-0000-3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695325</xdr:colOff>
      <xdr:row>93</xdr:row>
      <xdr:rowOff>0</xdr:rowOff>
    </xdr:from>
    <xdr:to>
      <xdr:col>25</xdr:col>
      <xdr:colOff>193675</xdr:colOff>
      <xdr:row>109</xdr:row>
      <xdr:rowOff>59055</xdr:rowOff>
    </xdr:to>
    <xdr:graphicFrame macro="">
      <xdr:nvGraphicFramePr>
        <xdr:cNvPr id="8" name="Chart 7">
          <a:extLst>
            <a:ext uri="{FF2B5EF4-FFF2-40B4-BE49-F238E27FC236}">
              <a16:creationId xmlns:a16="http://schemas.microsoft.com/office/drawing/2014/main" id="{00000000-0008-0000-3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3600-000002000000}"/>
            </a:ext>
          </a:extLst>
        </xdr:cNvPr>
        <xdr:cNvSpPr/>
      </xdr:nvSpPr>
      <xdr:spPr>
        <a:xfrm>
          <a:off x="1411541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3600-000003000000}"/>
            </a:ext>
          </a:extLst>
        </xdr:cNvPr>
        <xdr:cNvSpPr/>
      </xdr:nvSpPr>
      <xdr:spPr>
        <a:xfrm>
          <a:off x="1342771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4" name="Rounded Rectangle 3">
          <a:hlinkClick xmlns:r="http://schemas.openxmlformats.org/officeDocument/2006/relationships" r:id="rId7"/>
          <a:extLst>
            <a:ext uri="{FF2B5EF4-FFF2-40B4-BE49-F238E27FC236}">
              <a16:creationId xmlns:a16="http://schemas.microsoft.com/office/drawing/2014/main" id="{00000000-0008-0000-3600-000004000000}"/>
            </a:ext>
          </a:extLst>
        </xdr:cNvPr>
        <xdr:cNvSpPr/>
      </xdr:nvSpPr>
      <xdr:spPr>
        <a:xfrm>
          <a:off x="1479931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5</xdr:col>
      <xdr:colOff>283210</xdr:colOff>
      <xdr:row>71</xdr:row>
      <xdr:rowOff>0</xdr:rowOff>
    </xdr:from>
    <xdr:to>
      <xdr:col>15</xdr:col>
      <xdr:colOff>15240</xdr:colOff>
      <xdr:row>77</xdr:row>
      <xdr:rowOff>76200</xdr:rowOff>
    </xdr:to>
    <xdr:graphicFrame macro="">
      <xdr:nvGraphicFramePr>
        <xdr:cNvPr id="5" name="Chart 4">
          <a:extLst>
            <a:ext uri="{FF2B5EF4-FFF2-40B4-BE49-F238E27FC236}">
              <a16:creationId xmlns:a16="http://schemas.microsoft.com/office/drawing/2014/main" id="{00000000-0008-0000-3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1255395</xdr:colOff>
      <xdr:row>79</xdr:row>
      <xdr:rowOff>106045</xdr:rowOff>
    </xdr:from>
    <xdr:to>
      <xdr:col>13</xdr:col>
      <xdr:colOff>371475</xdr:colOff>
      <xdr:row>87</xdr:row>
      <xdr:rowOff>182245</xdr:rowOff>
    </xdr:to>
    <xdr:graphicFrame macro="">
      <xdr:nvGraphicFramePr>
        <xdr:cNvPr id="6" name="Chart 5">
          <a:extLst>
            <a:ext uri="{FF2B5EF4-FFF2-40B4-BE49-F238E27FC236}">
              <a16:creationId xmlns:a16="http://schemas.microsoft.com/office/drawing/2014/main" id="{00000000-0008-0000-3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49</xdr:row>
      <xdr:rowOff>20955</xdr:rowOff>
    </xdr:from>
    <xdr:to>
      <xdr:col>12</xdr:col>
      <xdr:colOff>694055</xdr:colOff>
      <xdr:row>65</xdr:row>
      <xdr:rowOff>59055</xdr:rowOff>
    </xdr:to>
    <xdr:graphicFrame macro="">
      <xdr:nvGraphicFramePr>
        <xdr:cNvPr id="7" name="Chart 6">
          <a:extLst>
            <a:ext uri="{FF2B5EF4-FFF2-40B4-BE49-F238E27FC236}">
              <a16:creationId xmlns:a16="http://schemas.microsoft.com/office/drawing/2014/main" id="{00000000-0008-0000-3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764540</xdr:colOff>
      <xdr:row>49</xdr:row>
      <xdr:rowOff>0</xdr:rowOff>
    </xdr:from>
    <xdr:to>
      <xdr:col>25</xdr:col>
      <xdr:colOff>262890</xdr:colOff>
      <xdr:row>65</xdr:row>
      <xdr:rowOff>59055</xdr:rowOff>
    </xdr:to>
    <xdr:graphicFrame macro="">
      <xdr:nvGraphicFramePr>
        <xdr:cNvPr id="8" name="Chart 7">
          <a:extLst>
            <a:ext uri="{FF2B5EF4-FFF2-40B4-BE49-F238E27FC236}">
              <a16:creationId xmlns:a16="http://schemas.microsoft.com/office/drawing/2014/main" id="{00000000-0008-0000-3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4" name="Rounded Rectangle 3">
          <a:hlinkClick xmlns:r="http://schemas.openxmlformats.org/officeDocument/2006/relationships" r:id="rId5"/>
          <a:extLst>
            <a:ext uri="{FF2B5EF4-FFF2-40B4-BE49-F238E27FC236}">
              <a16:creationId xmlns:a16="http://schemas.microsoft.com/office/drawing/2014/main" id="{00000000-0008-0000-3700-000004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3700-000009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3700-00000A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1188085</xdr:colOff>
      <xdr:row>67</xdr:row>
      <xdr:rowOff>0</xdr:rowOff>
    </xdr:from>
    <xdr:to>
      <xdr:col>13</xdr:col>
      <xdr:colOff>62865</xdr:colOff>
      <xdr:row>74</xdr:row>
      <xdr:rowOff>76200</xdr:rowOff>
    </xdr:to>
    <xdr:graphicFrame macro="">
      <xdr:nvGraphicFramePr>
        <xdr:cNvPr id="5" name="Chart 4">
          <a:extLst>
            <a:ext uri="{FF2B5EF4-FFF2-40B4-BE49-F238E27FC236}">
              <a16:creationId xmlns:a16="http://schemas.microsoft.com/office/drawing/2014/main" id="{00000000-0008-0000-3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65405</xdr:colOff>
      <xdr:row>74</xdr:row>
      <xdr:rowOff>127635</xdr:rowOff>
    </xdr:from>
    <xdr:to>
      <xdr:col>13</xdr:col>
      <xdr:colOff>140335</xdr:colOff>
      <xdr:row>82</xdr:row>
      <xdr:rowOff>13335</xdr:rowOff>
    </xdr:to>
    <xdr:graphicFrame macro="">
      <xdr:nvGraphicFramePr>
        <xdr:cNvPr id="6" name="Chart 5">
          <a:extLst>
            <a:ext uri="{FF2B5EF4-FFF2-40B4-BE49-F238E27FC236}">
              <a16:creationId xmlns:a16="http://schemas.microsoft.com/office/drawing/2014/main" id="{00000000-0008-0000-3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44</xdr:row>
      <xdr:rowOff>20955</xdr:rowOff>
    </xdr:from>
    <xdr:to>
      <xdr:col>12</xdr:col>
      <xdr:colOff>419735</xdr:colOff>
      <xdr:row>60</xdr:row>
      <xdr:rowOff>59055</xdr:rowOff>
    </xdr:to>
    <xdr:graphicFrame macro="">
      <xdr:nvGraphicFramePr>
        <xdr:cNvPr id="7" name="Chart 6">
          <a:extLst>
            <a:ext uri="{FF2B5EF4-FFF2-40B4-BE49-F238E27FC236}">
              <a16:creationId xmlns:a16="http://schemas.microsoft.com/office/drawing/2014/main" id="{00000000-0008-0000-3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490220</xdr:colOff>
      <xdr:row>43</xdr:row>
      <xdr:rowOff>175895</xdr:rowOff>
    </xdr:from>
    <xdr:to>
      <xdr:col>24</xdr:col>
      <xdr:colOff>615315</xdr:colOff>
      <xdr:row>60</xdr:row>
      <xdr:rowOff>50800</xdr:rowOff>
    </xdr:to>
    <xdr:graphicFrame macro="">
      <xdr:nvGraphicFramePr>
        <xdr:cNvPr id="8" name="Chart 7">
          <a:extLst>
            <a:ext uri="{FF2B5EF4-FFF2-40B4-BE49-F238E27FC236}">
              <a16:creationId xmlns:a16="http://schemas.microsoft.com/office/drawing/2014/main" id="{00000000-0008-0000-3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3800-000003000000}"/>
            </a:ext>
          </a:extLst>
        </xdr:cNvPr>
        <xdr:cNvSpPr/>
      </xdr:nvSpPr>
      <xdr:spPr>
        <a:xfrm>
          <a:off x="1407604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3800-000004000000}"/>
            </a:ext>
          </a:extLst>
        </xdr:cNvPr>
        <xdr:cNvSpPr/>
      </xdr:nvSpPr>
      <xdr:spPr>
        <a:xfrm>
          <a:off x="1338834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3800-000009000000}"/>
            </a:ext>
          </a:extLst>
        </xdr:cNvPr>
        <xdr:cNvSpPr/>
      </xdr:nvSpPr>
      <xdr:spPr>
        <a:xfrm>
          <a:off x="1475994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4</xdr:col>
      <xdr:colOff>1197610</xdr:colOff>
      <xdr:row>69</xdr:row>
      <xdr:rowOff>167005</xdr:rowOff>
    </xdr:from>
    <xdr:to>
      <xdr:col>13</xdr:col>
      <xdr:colOff>339090</xdr:colOff>
      <xdr:row>77</xdr:row>
      <xdr:rowOff>52705</xdr:rowOff>
    </xdr:to>
    <xdr:graphicFrame macro="">
      <xdr:nvGraphicFramePr>
        <xdr:cNvPr id="5" name="Chart 4">
          <a:extLst>
            <a:ext uri="{FF2B5EF4-FFF2-40B4-BE49-F238E27FC236}">
              <a16:creationId xmlns:a16="http://schemas.microsoft.com/office/drawing/2014/main" id="{00000000-0008-0000-3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88265</xdr:colOff>
      <xdr:row>78</xdr:row>
      <xdr:rowOff>222885</xdr:rowOff>
    </xdr:from>
    <xdr:to>
      <xdr:col>13</xdr:col>
      <xdr:colOff>429895</xdr:colOff>
      <xdr:row>86</xdr:row>
      <xdr:rowOff>108585</xdr:rowOff>
    </xdr:to>
    <xdr:graphicFrame macro="">
      <xdr:nvGraphicFramePr>
        <xdr:cNvPr id="6" name="Chart 5">
          <a:extLst>
            <a:ext uri="{FF2B5EF4-FFF2-40B4-BE49-F238E27FC236}">
              <a16:creationId xmlns:a16="http://schemas.microsoft.com/office/drawing/2014/main" id="{00000000-0008-0000-3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46</xdr:row>
      <xdr:rowOff>157480</xdr:rowOff>
    </xdr:from>
    <xdr:to>
      <xdr:col>12</xdr:col>
      <xdr:colOff>694055</xdr:colOff>
      <xdr:row>63</xdr:row>
      <xdr:rowOff>12700</xdr:rowOff>
    </xdr:to>
    <xdr:graphicFrame macro="">
      <xdr:nvGraphicFramePr>
        <xdr:cNvPr id="7" name="Chart 6">
          <a:extLst>
            <a:ext uri="{FF2B5EF4-FFF2-40B4-BE49-F238E27FC236}">
              <a16:creationId xmlns:a16="http://schemas.microsoft.com/office/drawing/2014/main" id="{00000000-0008-0000-3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772795</xdr:colOff>
      <xdr:row>46</xdr:row>
      <xdr:rowOff>173355</xdr:rowOff>
    </xdr:from>
    <xdr:to>
      <xdr:col>25</xdr:col>
      <xdr:colOff>271145</xdr:colOff>
      <xdr:row>63</xdr:row>
      <xdr:rowOff>49530</xdr:rowOff>
    </xdr:to>
    <xdr:graphicFrame macro="">
      <xdr:nvGraphicFramePr>
        <xdr:cNvPr id="8" name="Chart 7">
          <a:extLst>
            <a:ext uri="{FF2B5EF4-FFF2-40B4-BE49-F238E27FC236}">
              <a16:creationId xmlns:a16="http://schemas.microsoft.com/office/drawing/2014/main" id="{00000000-0008-0000-3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3900-000003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3900-000004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3900-000009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1197610</xdr:colOff>
      <xdr:row>78</xdr:row>
      <xdr:rowOff>167005</xdr:rowOff>
    </xdr:from>
    <xdr:to>
      <xdr:col>13</xdr:col>
      <xdr:colOff>339090</xdr:colOff>
      <xdr:row>86</xdr:row>
      <xdr:rowOff>52705</xdr:rowOff>
    </xdr:to>
    <xdr:graphicFrame macro="">
      <xdr:nvGraphicFramePr>
        <xdr:cNvPr id="5" name="Chart 4">
          <a:extLst>
            <a:ext uri="{FF2B5EF4-FFF2-40B4-BE49-F238E27FC236}">
              <a16:creationId xmlns:a16="http://schemas.microsoft.com/office/drawing/2014/main" id="{00000000-0008-0000-3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88265</xdr:colOff>
      <xdr:row>87</xdr:row>
      <xdr:rowOff>222885</xdr:rowOff>
    </xdr:from>
    <xdr:to>
      <xdr:col>13</xdr:col>
      <xdr:colOff>429895</xdr:colOff>
      <xdr:row>95</xdr:row>
      <xdr:rowOff>108585</xdr:rowOff>
    </xdr:to>
    <xdr:graphicFrame macro="">
      <xdr:nvGraphicFramePr>
        <xdr:cNvPr id="6" name="Chart 5">
          <a:extLst>
            <a:ext uri="{FF2B5EF4-FFF2-40B4-BE49-F238E27FC236}">
              <a16:creationId xmlns:a16="http://schemas.microsoft.com/office/drawing/2014/main" id="{00000000-0008-0000-3A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56</xdr:row>
      <xdr:rowOff>0</xdr:rowOff>
    </xdr:from>
    <xdr:to>
      <xdr:col>12</xdr:col>
      <xdr:colOff>694055</xdr:colOff>
      <xdr:row>72</xdr:row>
      <xdr:rowOff>38100</xdr:rowOff>
    </xdr:to>
    <xdr:graphicFrame macro="">
      <xdr:nvGraphicFramePr>
        <xdr:cNvPr id="7" name="Chart 6">
          <a:extLst>
            <a:ext uri="{FF2B5EF4-FFF2-40B4-BE49-F238E27FC236}">
              <a16:creationId xmlns:a16="http://schemas.microsoft.com/office/drawing/2014/main" id="{00000000-0008-0000-3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764540</xdr:colOff>
      <xdr:row>55</xdr:row>
      <xdr:rowOff>173355</xdr:rowOff>
    </xdr:from>
    <xdr:to>
      <xdr:col>25</xdr:col>
      <xdr:colOff>262890</xdr:colOff>
      <xdr:row>72</xdr:row>
      <xdr:rowOff>49530</xdr:rowOff>
    </xdr:to>
    <xdr:graphicFrame macro="">
      <xdr:nvGraphicFramePr>
        <xdr:cNvPr id="8" name="Chart 7">
          <a:extLst>
            <a:ext uri="{FF2B5EF4-FFF2-40B4-BE49-F238E27FC236}">
              <a16:creationId xmlns:a16="http://schemas.microsoft.com/office/drawing/2014/main" id="{00000000-0008-0000-3A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3A00-000003000000}"/>
            </a:ext>
          </a:extLst>
        </xdr:cNvPr>
        <xdr:cNvSpPr/>
      </xdr:nvSpPr>
      <xdr:spPr>
        <a:xfrm>
          <a:off x="1403540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3A00-000004000000}"/>
            </a:ext>
          </a:extLst>
        </xdr:cNvPr>
        <xdr:cNvSpPr/>
      </xdr:nvSpPr>
      <xdr:spPr>
        <a:xfrm>
          <a:off x="1334770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3A00-000009000000}"/>
            </a:ext>
          </a:extLst>
        </xdr:cNvPr>
        <xdr:cNvSpPr/>
      </xdr:nvSpPr>
      <xdr:spPr>
        <a:xfrm>
          <a:off x="1471930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5</xdr:col>
      <xdr:colOff>0</xdr:colOff>
      <xdr:row>210</xdr:row>
      <xdr:rowOff>0</xdr:rowOff>
    </xdr:from>
    <xdr:to>
      <xdr:col>13</xdr:col>
      <xdr:colOff>341630</xdr:colOff>
      <xdr:row>217</xdr:row>
      <xdr:rowOff>76200</xdr:rowOff>
    </xdr:to>
    <xdr:graphicFrame macro="">
      <xdr:nvGraphicFramePr>
        <xdr:cNvPr id="5" name="Chart 4">
          <a:extLst>
            <a:ext uri="{FF2B5EF4-FFF2-40B4-BE49-F238E27FC236}">
              <a16:creationId xmlns:a16="http://schemas.microsoft.com/office/drawing/2014/main" id="{00000000-0008-0000-3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41910</xdr:colOff>
      <xdr:row>219</xdr:row>
      <xdr:rowOff>59690</xdr:rowOff>
    </xdr:from>
    <xdr:to>
      <xdr:col>13</xdr:col>
      <xdr:colOff>383540</xdr:colOff>
      <xdr:row>227</xdr:row>
      <xdr:rowOff>135890</xdr:rowOff>
    </xdr:to>
    <xdr:graphicFrame macro="">
      <xdr:nvGraphicFramePr>
        <xdr:cNvPr id="6" name="Chart 5">
          <a:extLst>
            <a:ext uri="{FF2B5EF4-FFF2-40B4-BE49-F238E27FC236}">
              <a16:creationId xmlns:a16="http://schemas.microsoft.com/office/drawing/2014/main" id="{00000000-0008-0000-3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188</xdr:row>
      <xdr:rowOff>0</xdr:rowOff>
    </xdr:from>
    <xdr:to>
      <xdr:col>12</xdr:col>
      <xdr:colOff>694055</xdr:colOff>
      <xdr:row>204</xdr:row>
      <xdr:rowOff>38100</xdr:rowOff>
    </xdr:to>
    <xdr:graphicFrame macro="">
      <xdr:nvGraphicFramePr>
        <xdr:cNvPr id="7" name="Chart 6">
          <a:extLst>
            <a:ext uri="{FF2B5EF4-FFF2-40B4-BE49-F238E27FC236}">
              <a16:creationId xmlns:a16="http://schemas.microsoft.com/office/drawing/2014/main" id="{00000000-0008-0000-3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764540</xdr:colOff>
      <xdr:row>188</xdr:row>
      <xdr:rowOff>0</xdr:rowOff>
    </xdr:from>
    <xdr:to>
      <xdr:col>25</xdr:col>
      <xdr:colOff>262890</xdr:colOff>
      <xdr:row>204</xdr:row>
      <xdr:rowOff>59055</xdr:rowOff>
    </xdr:to>
    <xdr:graphicFrame macro="">
      <xdr:nvGraphicFramePr>
        <xdr:cNvPr id="8" name="Chart 7">
          <a:extLst>
            <a:ext uri="{FF2B5EF4-FFF2-40B4-BE49-F238E27FC236}">
              <a16:creationId xmlns:a16="http://schemas.microsoft.com/office/drawing/2014/main" id="{00000000-0008-0000-3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3B00-000003000000}"/>
            </a:ext>
          </a:extLst>
        </xdr:cNvPr>
        <xdr:cNvSpPr/>
      </xdr:nvSpPr>
      <xdr:spPr>
        <a:xfrm>
          <a:off x="1409509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3B00-000004000000}"/>
            </a:ext>
          </a:extLst>
        </xdr:cNvPr>
        <xdr:cNvSpPr/>
      </xdr:nvSpPr>
      <xdr:spPr>
        <a:xfrm>
          <a:off x="1340739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3B00-000009000000}"/>
            </a:ext>
          </a:extLst>
        </xdr:cNvPr>
        <xdr:cNvSpPr/>
      </xdr:nvSpPr>
      <xdr:spPr>
        <a:xfrm>
          <a:off x="1477899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4</xdr:col>
      <xdr:colOff>1108710</xdr:colOff>
      <xdr:row>190</xdr:row>
      <xdr:rowOff>47625</xdr:rowOff>
    </xdr:from>
    <xdr:to>
      <xdr:col>13</xdr:col>
      <xdr:colOff>154940</xdr:colOff>
      <xdr:row>197</xdr:row>
      <xdr:rowOff>123825</xdr:rowOff>
    </xdr:to>
    <xdr:graphicFrame macro="">
      <xdr:nvGraphicFramePr>
        <xdr:cNvPr id="5" name="Chart 4">
          <a:extLst>
            <a:ext uri="{FF2B5EF4-FFF2-40B4-BE49-F238E27FC236}">
              <a16:creationId xmlns:a16="http://schemas.microsoft.com/office/drawing/2014/main" id="{00000000-0008-0000-3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1123315</xdr:colOff>
      <xdr:row>198</xdr:row>
      <xdr:rowOff>273685</xdr:rowOff>
    </xdr:from>
    <xdr:to>
      <xdr:col>13</xdr:col>
      <xdr:colOff>169545</xdr:colOff>
      <xdr:row>206</xdr:row>
      <xdr:rowOff>159385</xdr:rowOff>
    </xdr:to>
    <xdr:graphicFrame macro="">
      <xdr:nvGraphicFramePr>
        <xdr:cNvPr id="6" name="Chart 5">
          <a:extLst>
            <a:ext uri="{FF2B5EF4-FFF2-40B4-BE49-F238E27FC236}">
              <a16:creationId xmlns:a16="http://schemas.microsoft.com/office/drawing/2014/main" id="{00000000-0008-0000-3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167</xdr:row>
      <xdr:rowOff>0</xdr:rowOff>
    </xdr:from>
    <xdr:to>
      <xdr:col>12</xdr:col>
      <xdr:colOff>595630</xdr:colOff>
      <xdr:row>183</xdr:row>
      <xdr:rowOff>38100</xdr:rowOff>
    </xdr:to>
    <xdr:graphicFrame macro="">
      <xdr:nvGraphicFramePr>
        <xdr:cNvPr id="7" name="Chart 6">
          <a:extLst>
            <a:ext uri="{FF2B5EF4-FFF2-40B4-BE49-F238E27FC236}">
              <a16:creationId xmlns:a16="http://schemas.microsoft.com/office/drawing/2014/main" id="{00000000-0008-0000-3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666115</xdr:colOff>
      <xdr:row>167</xdr:row>
      <xdr:rowOff>0</xdr:rowOff>
    </xdr:from>
    <xdr:to>
      <xdr:col>25</xdr:col>
      <xdr:colOff>164465</xdr:colOff>
      <xdr:row>183</xdr:row>
      <xdr:rowOff>59055</xdr:rowOff>
    </xdr:to>
    <xdr:graphicFrame macro="">
      <xdr:nvGraphicFramePr>
        <xdr:cNvPr id="8" name="Chart 7">
          <a:extLst>
            <a:ext uri="{FF2B5EF4-FFF2-40B4-BE49-F238E27FC236}">
              <a16:creationId xmlns:a16="http://schemas.microsoft.com/office/drawing/2014/main" id="{00000000-0008-0000-3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3C00-000003000000}"/>
            </a:ext>
          </a:extLst>
        </xdr:cNvPr>
        <xdr:cNvSpPr/>
      </xdr:nvSpPr>
      <xdr:spPr>
        <a:xfrm>
          <a:off x="1413573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3C00-000004000000}"/>
            </a:ext>
          </a:extLst>
        </xdr:cNvPr>
        <xdr:cNvSpPr/>
      </xdr:nvSpPr>
      <xdr:spPr>
        <a:xfrm>
          <a:off x="1344803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3C00-000009000000}"/>
            </a:ext>
          </a:extLst>
        </xdr:cNvPr>
        <xdr:cNvSpPr/>
      </xdr:nvSpPr>
      <xdr:spPr>
        <a:xfrm>
          <a:off x="1481963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5</xdr:col>
      <xdr:colOff>10795</xdr:colOff>
      <xdr:row>208</xdr:row>
      <xdr:rowOff>0</xdr:rowOff>
    </xdr:from>
    <xdr:to>
      <xdr:col>13</xdr:col>
      <xdr:colOff>352425</xdr:colOff>
      <xdr:row>214</xdr:row>
      <xdr:rowOff>76200</xdr:rowOff>
    </xdr:to>
    <xdr:graphicFrame macro="">
      <xdr:nvGraphicFramePr>
        <xdr:cNvPr id="5" name="Chart 4">
          <a:extLst>
            <a:ext uri="{FF2B5EF4-FFF2-40B4-BE49-F238E27FC236}">
              <a16:creationId xmlns:a16="http://schemas.microsoft.com/office/drawing/2014/main" id="{00000000-0008-0000-3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255905</xdr:colOff>
      <xdr:row>215</xdr:row>
      <xdr:rowOff>71755</xdr:rowOff>
    </xdr:from>
    <xdr:to>
      <xdr:col>13</xdr:col>
      <xdr:colOff>597535</xdr:colOff>
      <xdr:row>223</xdr:row>
      <xdr:rowOff>147955</xdr:rowOff>
    </xdr:to>
    <xdr:graphicFrame macro="">
      <xdr:nvGraphicFramePr>
        <xdr:cNvPr id="6" name="Chart 5">
          <a:extLst>
            <a:ext uri="{FF2B5EF4-FFF2-40B4-BE49-F238E27FC236}">
              <a16:creationId xmlns:a16="http://schemas.microsoft.com/office/drawing/2014/main" id="{00000000-0008-0000-3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185</xdr:row>
      <xdr:rowOff>0</xdr:rowOff>
    </xdr:from>
    <xdr:to>
      <xdr:col>12</xdr:col>
      <xdr:colOff>694055</xdr:colOff>
      <xdr:row>201</xdr:row>
      <xdr:rowOff>38100</xdr:rowOff>
    </xdr:to>
    <xdr:graphicFrame macro="">
      <xdr:nvGraphicFramePr>
        <xdr:cNvPr id="7" name="Chart 6">
          <a:extLst>
            <a:ext uri="{FF2B5EF4-FFF2-40B4-BE49-F238E27FC236}">
              <a16:creationId xmlns:a16="http://schemas.microsoft.com/office/drawing/2014/main" id="{00000000-0008-0000-3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764540</xdr:colOff>
      <xdr:row>185</xdr:row>
      <xdr:rowOff>0</xdr:rowOff>
    </xdr:from>
    <xdr:to>
      <xdr:col>25</xdr:col>
      <xdr:colOff>262890</xdr:colOff>
      <xdr:row>201</xdr:row>
      <xdr:rowOff>59055</xdr:rowOff>
    </xdr:to>
    <xdr:graphicFrame macro="">
      <xdr:nvGraphicFramePr>
        <xdr:cNvPr id="8" name="Chart 7">
          <a:extLst>
            <a:ext uri="{FF2B5EF4-FFF2-40B4-BE49-F238E27FC236}">
              <a16:creationId xmlns:a16="http://schemas.microsoft.com/office/drawing/2014/main" id="{00000000-0008-0000-3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3D00-000003000000}"/>
            </a:ext>
          </a:extLst>
        </xdr:cNvPr>
        <xdr:cNvSpPr/>
      </xdr:nvSpPr>
      <xdr:spPr>
        <a:xfrm>
          <a:off x="1422463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3D00-000004000000}"/>
            </a:ext>
          </a:extLst>
        </xdr:cNvPr>
        <xdr:cNvSpPr/>
      </xdr:nvSpPr>
      <xdr:spPr>
        <a:xfrm>
          <a:off x="1353693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3D00-000009000000}"/>
            </a:ext>
          </a:extLst>
        </xdr:cNvPr>
        <xdr:cNvSpPr/>
      </xdr:nvSpPr>
      <xdr:spPr>
        <a:xfrm>
          <a:off x="1490853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5</xdr:col>
      <xdr:colOff>0</xdr:colOff>
      <xdr:row>213</xdr:row>
      <xdr:rowOff>0</xdr:rowOff>
    </xdr:from>
    <xdr:to>
      <xdr:col>13</xdr:col>
      <xdr:colOff>265430</xdr:colOff>
      <xdr:row>219</xdr:row>
      <xdr:rowOff>76200</xdr:rowOff>
    </xdr:to>
    <xdr:graphicFrame macro="">
      <xdr:nvGraphicFramePr>
        <xdr:cNvPr id="5" name="Chart 4">
          <a:extLst>
            <a:ext uri="{FF2B5EF4-FFF2-40B4-BE49-F238E27FC236}">
              <a16:creationId xmlns:a16="http://schemas.microsoft.com/office/drawing/2014/main" id="{00000000-0008-0000-3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1174115</xdr:colOff>
      <xdr:row>220</xdr:row>
      <xdr:rowOff>19685</xdr:rowOff>
    </xdr:from>
    <xdr:to>
      <xdr:col>13</xdr:col>
      <xdr:colOff>239395</xdr:colOff>
      <xdr:row>228</xdr:row>
      <xdr:rowOff>95885</xdr:rowOff>
    </xdr:to>
    <xdr:graphicFrame macro="">
      <xdr:nvGraphicFramePr>
        <xdr:cNvPr id="6" name="Chart 5">
          <a:extLst>
            <a:ext uri="{FF2B5EF4-FFF2-40B4-BE49-F238E27FC236}">
              <a16:creationId xmlns:a16="http://schemas.microsoft.com/office/drawing/2014/main" id="{00000000-0008-0000-3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191</xdr:row>
      <xdr:rowOff>0</xdr:rowOff>
    </xdr:from>
    <xdr:to>
      <xdr:col>12</xdr:col>
      <xdr:colOff>615315</xdr:colOff>
      <xdr:row>207</xdr:row>
      <xdr:rowOff>38100</xdr:rowOff>
    </xdr:to>
    <xdr:graphicFrame macro="">
      <xdr:nvGraphicFramePr>
        <xdr:cNvPr id="7" name="Chart 6">
          <a:extLst>
            <a:ext uri="{FF2B5EF4-FFF2-40B4-BE49-F238E27FC236}">
              <a16:creationId xmlns:a16="http://schemas.microsoft.com/office/drawing/2014/main" id="{00000000-0008-0000-3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685800</xdr:colOff>
      <xdr:row>190</xdr:row>
      <xdr:rowOff>163830</xdr:rowOff>
    </xdr:from>
    <xdr:to>
      <xdr:col>25</xdr:col>
      <xdr:colOff>184150</xdr:colOff>
      <xdr:row>207</xdr:row>
      <xdr:rowOff>40005</xdr:rowOff>
    </xdr:to>
    <xdr:graphicFrame macro="">
      <xdr:nvGraphicFramePr>
        <xdr:cNvPr id="8" name="Chart 7">
          <a:extLst>
            <a:ext uri="{FF2B5EF4-FFF2-40B4-BE49-F238E27FC236}">
              <a16:creationId xmlns:a16="http://schemas.microsoft.com/office/drawing/2014/main" id="{00000000-0008-0000-3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3E00-000003000000}"/>
            </a:ext>
          </a:extLst>
        </xdr:cNvPr>
        <xdr:cNvSpPr/>
      </xdr:nvSpPr>
      <xdr:spPr>
        <a:xfrm>
          <a:off x="1427543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3E00-000004000000}"/>
            </a:ext>
          </a:extLst>
        </xdr:cNvPr>
        <xdr:cNvSpPr/>
      </xdr:nvSpPr>
      <xdr:spPr>
        <a:xfrm>
          <a:off x="1358773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3E00-000009000000}"/>
            </a:ext>
          </a:extLst>
        </xdr:cNvPr>
        <xdr:cNvSpPr/>
      </xdr:nvSpPr>
      <xdr:spPr>
        <a:xfrm>
          <a:off x="1495933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701675</xdr:colOff>
      <xdr:row>264</xdr:row>
      <xdr:rowOff>100965</xdr:rowOff>
    </xdr:from>
    <xdr:to>
      <xdr:col>12</xdr:col>
      <xdr:colOff>967105</xdr:colOff>
      <xdr:row>270</xdr:row>
      <xdr:rowOff>367665</xdr:rowOff>
    </xdr:to>
    <xdr:graphicFrame macro="">
      <xdr:nvGraphicFramePr>
        <xdr:cNvPr id="5" name="Chart 4">
          <a:extLst>
            <a:ext uri="{FF2B5EF4-FFF2-40B4-BE49-F238E27FC236}">
              <a16:creationId xmlns:a16="http://schemas.microsoft.com/office/drawing/2014/main" id="{00000000-0008-0000-3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761365</xdr:colOff>
      <xdr:row>271</xdr:row>
      <xdr:rowOff>183515</xdr:rowOff>
    </xdr:from>
    <xdr:to>
      <xdr:col>12</xdr:col>
      <xdr:colOff>1026795</xdr:colOff>
      <xdr:row>280</xdr:row>
      <xdr:rowOff>69215</xdr:rowOff>
    </xdr:to>
    <xdr:graphicFrame macro="">
      <xdr:nvGraphicFramePr>
        <xdr:cNvPr id="6" name="Chart 5">
          <a:extLst>
            <a:ext uri="{FF2B5EF4-FFF2-40B4-BE49-F238E27FC236}">
              <a16:creationId xmlns:a16="http://schemas.microsoft.com/office/drawing/2014/main" id="{00000000-0008-0000-3F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244</xdr:row>
      <xdr:rowOff>19050</xdr:rowOff>
    </xdr:from>
    <xdr:to>
      <xdr:col>12</xdr:col>
      <xdr:colOff>615315</xdr:colOff>
      <xdr:row>260</xdr:row>
      <xdr:rowOff>57150</xdr:rowOff>
    </xdr:to>
    <xdr:graphicFrame macro="">
      <xdr:nvGraphicFramePr>
        <xdr:cNvPr id="7" name="Chart 6">
          <a:extLst>
            <a:ext uri="{FF2B5EF4-FFF2-40B4-BE49-F238E27FC236}">
              <a16:creationId xmlns:a16="http://schemas.microsoft.com/office/drawing/2014/main" id="{00000000-0008-0000-3F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676275</xdr:colOff>
      <xdr:row>244</xdr:row>
      <xdr:rowOff>11430</xdr:rowOff>
    </xdr:from>
    <xdr:to>
      <xdr:col>25</xdr:col>
      <xdr:colOff>135255</xdr:colOff>
      <xdr:row>260</xdr:row>
      <xdr:rowOff>70485</xdr:rowOff>
    </xdr:to>
    <xdr:graphicFrame macro="">
      <xdr:nvGraphicFramePr>
        <xdr:cNvPr id="8" name="Chart 7">
          <a:extLst>
            <a:ext uri="{FF2B5EF4-FFF2-40B4-BE49-F238E27FC236}">
              <a16:creationId xmlns:a16="http://schemas.microsoft.com/office/drawing/2014/main" id="{00000000-0008-0000-3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3F00-000003000000}"/>
            </a:ext>
          </a:extLst>
        </xdr:cNvPr>
        <xdr:cNvSpPr/>
      </xdr:nvSpPr>
      <xdr:spPr>
        <a:xfrm>
          <a:off x="1415542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3F00-000004000000}"/>
            </a:ext>
          </a:extLst>
        </xdr:cNvPr>
        <xdr:cNvSpPr/>
      </xdr:nvSpPr>
      <xdr:spPr>
        <a:xfrm>
          <a:off x="13467715"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3F00-000009000000}"/>
            </a:ext>
          </a:extLst>
        </xdr:cNvPr>
        <xdr:cNvSpPr/>
      </xdr:nvSpPr>
      <xdr:spPr>
        <a:xfrm>
          <a:off x="1483931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4</xdr:col>
      <xdr:colOff>716280</xdr:colOff>
      <xdr:row>98</xdr:row>
      <xdr:rowOff>11430</xdr:rowOff>
    </xdr:from>
    <xdr:to>
      <xdr:col>12</xdr:col>
      <xdr:colOff>981710</xdr:colOff>
      <xdr:row>105</xdr:row>
      <xdr:rowOff>87630</xdr:rowOff>
    </xdr:to>
    <xdr:graphicFrame macro="">
      <xdr:nvGraphicFramePr>
        <xdr:cNvPr id="5" name="Chart 4">
          <a:extLst>
            <a:ext uri="{FF2B5EF4-FFF2-40B4-BE49-F238E27FC236}">
              <a16:creationId xmlns:a16="http://schemas.microsoft.com/office/drawing/2014/main" id="{00000000-0008-0000-4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688975</xdr:colOff>
      <xdr:row>105</xdr:row>
      <xdr:rowOff>245110</xdr:rowOff>
    </xdr:from>
    <xdr:to>
      <xdr:col>12</xdr:col>
      <xdr:colOff>954405</xdr:colOff>
      <xdr:row>113</xdr:row>
      <xdr:rowOff>130810</xdr:rowOff>
    </xdr:to>
    <xdr:graphicFrame macro="">
      <xdr:nvGraphicFramePr>
        <xdr:cNvPr id="6" name="Chart 5">
          <a:extLst>
            <a:ext uri="{FF2B5EF4-FFF2-40B4-BE49-F238E27FC236}">
              <a16:creationId xmlns:a16="http://schemas.microsoft.com/office/drawing/2014/main" id="{00000000-0008-0000-4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78</xdr:row>
      <xdr:rowOff>28575</xdr:rowOff>
    </xdr:from>
    <xdr:to>
      <xdr:col>12</xdr:col>
      <xdr:colOff>615315</xdr:colOff>
      <xdr:row>94</xdr:row>
      <xdr:rowOff>66675</xdr:rowOff>
    </xdr:to>
    <xdr:graphicFrame macro="">
      <xdr:nvGraphicFramePr>
        <xdr:cNvPr id="7" name="Chart 6">
          <a:extLst>
            <a:ext uri="{FF2B5EF4-FFF2-40B4-BE49-F238E27FC236}">
              <a16:creationId xmlns:a16="http://schemas.microsoft.com/office/drawing/2014/main" id="{00000000-0008-0000-4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685800</xdr:colOff>
      <xdr:row>78</xdr:row>
      <xdr:rowOff>11430</xdr:rowOff>
    </xdr:from>
    <xdr:to>
      <xdr:col>25</xdr:col>
      <xdr:colOff>184150</xdr:colOff>
      <xdr:row>94</xdr:row>
      <xdr:rowOff>70485</xdr:rowOff>
    </xdr:to>
    <xdr:graphicFrame macro="">
      <xdr:nvGraphicFramePr>
        <xdr:cNvPr id="8" name="Chart 7">
          <a:extLst>
            <a:ext uri="{FF2B5EF4-FFF2-40B4-BE49-F238E27FC236}">
              <a16:creationId xmlns:a16="http://schemas.microsoft.com/office/drawing/2014/main" id="{00000000-0008-0000-4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49530</xdr:colOff>
      <xdr:row>2</xdr:row>
      <xdr:rowOff>0</xdr:rowOff>
    </xdr:from>
    <xdr:to>
      <xdr:col>27</xdr:col>
      <xdr:colOff>14605</xdr:colOff>
      <xdr:row>3</xdr:row>
      <xdr:rowOff>111125</xdr:rowOff>
    </xdr:to>
    <xdr:sp macro="" textlink="">
      <xdr:nvSpPr>
        <xdr:cNvPr id="3" name="Rounded Rectangle 2">
          <a:hlinkClick xmlns:r="http://schemas.openxmlformats.org/officeDocument/2006/relationships" r:id="rId5"/>
          <a:extLst>
            <a:ext uri="{FF2B5EF4-FFF2-40B4-BE49-F238E27FC236}">
              <a16:creationId xmlns:a16="http://schemas.microsoft.com/office/drawing/2014/main" id="{00000000-0008-0000-4000-000003000000}"/>
            </a:ext>
          </a:extLst>
        </xdr:cNvPr>
        <xdr:cNvSpPr/>
      </xdr:nvSpPr>
      <xdr:spPr>
        <a:xfrm>
          <a:off x="14115415"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0</xdr:colOff>
      <xdr:row>2</xdr:row>
      <xdr:rowOff>10795</xdr:rowOff>
    </xdr:from>
    <xdr:to>
      <xdr:col>25</xdr:col>
      <xdr:colOff>591820</xdr:colOff>
      <xdr:row>3</xdr:row>
      <xdr:rowOff>121920</xdr:rowOff>
    </xdr:to>
    <xdr:sp macro="" textlink="">
      <xdr:nvSpPr>
        <xdr:cNvPr id="4" name="Rounded Rectangle 3">
          <a:hlinkClick xmlns:r="http://schemas.openxmlformats.org/officeDocument/2006/relationships" r:id="rId6"/>
          <a:extLst>
            <a:ext uri="{FF2B5EF4-FFF2-40B4-BE49-F238E27FC236}">
              <a16:creationId xmlns:a16="http://schemas.microsoft.com/office/drawing/2014/main" id="{00000000-0008-0000-4000-000004000000}"/>
            </a:ext>
          </a:extLst>
        </xdr:cNvPr>
        <xdr:cNvSpPr/>
      </xdr:nvSpPr>
      <xdr:spPr>
        <a:xfrm>
          <a:off x="13427710" y="37909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twoCellAnchor>
    <xdr:from>
      <xdr:col>27</xdr:col>
      <xdr:colOff>95250</xdr:colOff>
      <xdr:row>2</xdr:row>
      <xdr:rowOff>0</xdr:rowOff>
    </xdr:from>
    <xdr:to>
      <xdr:col>28</xdr:col>
      <xdr:colOff>60325</xdr:colOff>
      <xdr:row>3</xdr:row>
      <xdr:rowOff>111125</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4000-000009000000}"/>
            </a:ext>
          </a:extLst>
        </xdr:cNvPr>
        <xdr:cNvSpPr/>
      </xdr:nvSpPr>
      <xdr:spPr>
        <a:xfrm>
          <a:off x="14799310" y="368300"/>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&gt;&gt;</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4</xdr:col>
      <xdr:colOff>716280</xdr:colOff>
      <xdr:row>41</xdr:row>
      <xdr:rowOff>11430</xdr:rowOff>
    </xdr:from>
    <xdr:to>
      <xdr:col>12</xdr:col>
      <xdr:colOff>981710</xdr:colOff>
      <xdr:row>48</xdr:row>
      <xdr:rowOff>87630</xdr:rowOff>
    </xdr:to>
    <xdr:graphicFrame macro="">
      <xdr:nvGraphicFramePr>
        <xdr:cNvPr id="5" name="Chart 4">
          <a:extLst>
            <a:ext uri="{FF2B5EF4-FFF2-40B4-BE49-F238E27FC236}">
              <a16:creationId xmlns:a16="http://schemas.microsoft.com/office/drawing/2014/main" id="{00000000-0008-0000-4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688975</xdr:colOff>
      <xdr:row>48</xdr:row>
      <xdr:rowOff>245110</xdr:rowOff>
    </xdr:from>
    <xdr:to>
      <xdr:col>12</xdr:col>
      <xdr:colOff>954405</xdr:colOff>
      <xdr:row>56</xdr:row>
      <xdr:rowOff>130810</xdr:rowOff>
    </xdr:to>
    <xdr:graphicFrame macro="">
      <xdr:nvGraphicFramePr>
        <xdr:cNvPr id="6" name="Chart 5">
          <a:extLst>
            <a:ext uri="{FF2B5EF4-FFF2-40B4-BE49-F238E27FC236}">
              <a16:creationId xmlns:a16="http://schemas.microsoft.com/office/drawing/2014/main" id="{00000000-0008-0000-4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21</xdr:row>
      <xdr:rowOff>17145</xdr:rowOff>
    </xdr:from>
    <xdr:to>
      <xdr:col>12</xdr:col>
      <xdr:colOff>615315</xdr:colOff>
      <xdr:row>37</xdr:row>
      <xdr:rowOff>55245</xdr:rowOff>
    </xdr:to>
    <xdr:graphicFrame macro="">
      <xdr:nvGraphicFramePr>
        <xdr:cNvPr id="7" name="Chart 6">
          <a:extLst>
            <a:ext uri="{FF2B5EF4-FFF2-40B4-BE49-F238E27FC236}">
              <a16:creationId xmlns:a16="http://schemas.microsoft.com/office/drawing/2014/main" id="{00000000-0008-0000-4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685800</xdr:colOff>
      <xdr:row>21</xdr:row>
      <xdr:rowOff>0</xdr:rowOff>
    </xdr:from>
    <xdr:to>
      <xdr:col>25</xdr:col>
      <xdr:colOff>184150</xdr:colOff>
      <xdr:row>37</xdr:row>
      <xdr:rowOff>59055</xdr:rowOff>
    </xdr:to>
    <xdr:graphicFrame macro="">
      <xdr:nvGraphicFramePr>
        <xdr:cNvPr id="8" name="Chart 7">
          <a:extLst>
            <a:ext uri="{FF2B5EF4-FFF2-40B4-BE49-F238E27FC236}">
              <a16:creationId xmlns:a16="http://schemas.microsoft.com/office/drawing/2014/main" id="{00000000-0008-0000-4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55245</xdr:colOff>
      <xdr:row>1</xdr:row>
      <xdr:rowOff>65405</xdr:rowOff>
    </xdr:from>
    <xdr:to>
      <xdr:col>27</xdr:col>
      <xdr:colOff>20320</xdr:colOff>
      <xdr:row>2</xdr:row>
      <xdr:rowOff>176530</xdr:rowOff>
    </xdr:to>
    <xdr:sp macro="" textlink="">
      <xdr:nvSpPr>
        <xdr:cNvPr id="2" name="Rounded Rectangle 1">
          <a:hlinkClick xmlns:r="http://schemas.openxmlformats.org/officeDocument/2006/relationships" r:id="rId5"/>
          <a:extLst>
            <a:ext uri="{FF2B5EF4-FFF2-40B4-BE49-F238E27FC236}">
              <a16:creationId xmlns:a16="http://schemas.microsoft.com/office/drawing/2014/main" id="{00000000-0008-0000-4100-000002000000}"/>
            </a:ext>
          </a:extLst>
        </xdr:cNvPr>
        <xdr:cNvSpPr/>
      </xdr:nvSpPr>
      <xdr:spPr>
        <a:xfrm>
          <a:off x="14046200" y="249555"/>
          <a:ext cx="6032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HOME</a:t>
          </a:r>
        </a:p>
      </xdr:txBody>
    </xdr:sp>
    <xdr:clientData/>
  </xdr:twoCellAnchor>
  <xdr:twoCellAnchor>
    <xdr:from>
      <xdr:col>25</xdr:col>
      <xdr:colOff>9525</xdr:colOff>
      <xdr:row>1</xdr:row>
      <xdr:rowOff>65405</xdr:rowOff>
    </xdr:from>
    <xdr:to>
      <xdr:col>25</xdr:col>
      <xdr:colOff>601345</xdr:colOff>
      <xdr:row>2</xdr:row>
      <xdr:rowOff>176530</xdr:rowOff>
    </xdr:to>
    <xdr:sp macro="" textlink="">
      <xdr:nvSpPr>
        <xdr:cNvPr id="3" name="Rounded Rectangle 2">
          <a:hlinkClick xmlns:r="http://schemas.openxmlformats.org/officeDocument/2006/relationships" r:id="rId6"/>
          <a:extLst>
            <a:ext uri="{FF2B5EF4-FFF2-40B4-BE49-F238E27FC236}">
              <a16:creationId xmlns:a16="http://schemas.microsoft.com/office/drawing/2014/main" id="{00000000-0008-0000-4100-000003000000}"/>
            </a:ext>
          </a:extLst>
        </xdr:cNvPr>
        <xdr:cNvSpPr/>
      </xdr:nvSpPr>
      <xdr:spPr>
        <a:xfrm>
          <a:off x="13362305" y="249555"/>
          <a:ext cx="59182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b="1"/>
            <a:t>    &lt;&lt;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edy/2022/RFK%20per%20SKPD/Maret/12%20DPPKBPM/REKAP%20RFK%20DPPKBPM%20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edy/2023/RFK%20Pemko/Maret/RFK%20Maret%202023%20-%20Rev%20untuk%20rapat%20(DLH%20Kesbang%20Bapped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edy/2023/RFK%20Pemko/Januari/RFK%20Januari%20202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edy/2022/RFK%20Pemko/Februari/Februari%202022%20-%20exclude%20gaji.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edy/2023/RFK%20Pemko/Mei/RFK%20Mei%202023%20-%20Rev%20Kec%20Selatan.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edy/2022/RFK%20Pemko/Juni/Juni%202022%20-%20exclude%20gaji.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edy/2022/RFK%20Pemko/Desember/Desember%202022%20-%20Cop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edy/2023/RFK%20Pemko/Februari/RFK%20Februari%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 Pengantar"/>
      <sheetName val="RFK"/>
      <sheetName val="fisik-keu"/>
      <sheetName val="M"/>
      <sheetName val="EXO"/>
      <sheetName val="PBJ"/>
      <sheetName val="ST"/>
      <sheetName val="V"/>
      <sheetName val="Sheet1"/>
      <sheetName val="oOo"/>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P Ass 1"/>
      <sheetName val="TPP Ass 2"/>
      <sheetName val="TPP Ass 3"/>
      <sheetName val="TPP Sekda"/>
      <sheetName val="Verif"/>
      <sheetName val="TPP All SKPD"/>
      <sheetName val="Cetak (setda)"/>
      <sheetName val="Cetak (sisa ang)"/>
      <sheetName val="Analyze"/>
      <sheetName val="Input"/>
      <sheetName val="Cetak"/>
      <sheetName val="Cetak (Angg)"/>
      <sheetName val="Cetak (DevKeu)"/>
      <sheetName val="chart"/>
      <sheetName val="Cetak (DevFis)"/>
      <sheetName val="Cetak (RealKeu simple)"/>
      <sheetName val="Cetak (RealFis simple)"/>
      <sheetName val="Cetak (RealFis)"/>
      <sheetName val="Cetak (RealKeu)"/>
      <sheetName val="Permasalahan"/>
      <sheetName val="1 Disdik"/>
      <sheetName val="2 Dinkes"/>
      <sheetName val="3 DPUPR"/>
      <sheetName val="4 DPRKP"/>
      <sheetName val="5 SatpolPP"/>
      <sheetName val="6 Bakesbangpol"/>
      <sheetName val="7 Dinsos"/>
      <sheetName val="8 DP3A"/>
      <sheetName val="9 DKP3"/>
      <sheetName val="10 DLH"/>
      <sheetName val="11 Disdukcapil"/>
      <sheetName val="12 DPPKBPM"/>
      <sheetName val="13 Dishub"/>
      <sheetName val="14 Diskominfotik"/>
      <sheetName val="15 Diskopumker"/>
      <sheetName val="16 DPMPTSP"/>
      <sheetName val="17 Disbudporapar"/>
      <sheetName val="18 DPA"/>
      <sheetName val="19 Disdagin"/>
      <sheetName val="20 Bag Pem"/>
      <sheetName val="21 Bag Kum"/>
      <sheetName val="22 Bag Org"/>
      <sheetName val="23 Bag Eko"/>
      <sheetName val="24 Bag Kesra"/>
      <sheetName val="25 Bag ProKoPim"/>
      <sheetName val="26 Bag Umm"/>
      <sheetName val="27 Bag PBJ"/>
      <sheetName val="28 Bag Adm Pbg"/>
      <sheetName val="29 Setwan"/>
      <sheetName val="30 BPKPAD"/>
      <sheetName val="31 Inspektorat"/>
      <sheetName val="32 BKD Diklat"/>
      <sheetName val="33 BPBD"/>
      <sheetName val="34  Damkar"/>
      <sheetName val="35 Kec Bjm Timur"/>
      <sheetName val="36 Kec Bjm Utara"/>
      <sheetName val="37 Kec Bjm Tengah"/>
      <sheetName val="38 Kec Bjm Barat"/>
      <sheetName val="39 Kec Bjm Selatan"/>
      <sheetName val="40 Bappeda"/>
      <sheetName val="41 RSUD SS"/>
    </sheetNames>
    <sheetDataSet>
      <sheetData sheetId="0"/>
      <sheetData sheetId="1"/>
      <sheetData sheetId="2"/>
      <sheetData sheetId="3"/>
      <sheetData sheetId="4"/>
      <sheetData sheetId="5"/>
      <sheetData sheetId="6"/>
      <sheetData sheetId="7"/>
      <sheetData sheetId="8"/>
      <sheetData sheetId="9"/>
      <sheetData sheetId="10">
        <row r="53">
          <cell r="J53">
            <v>9.0982902484662596</v>
          </cell>
          <cell r="Q53">
            <v>11.3155113332743</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P Ass 1"/>
      <sheetName val="TPP Ass 2"/>
      <sheetName val="TPP Ass 3"/>
      <sheetName val="TPP Sekda"/>
      <sheetName val="Verif"/>
      <sheetName val="TPP All SKPD"/>
      <sheetName val="Cetak (setda)"/>
      <sheetName val="Cetak (sisa ang)"/>
      <sheetName val="Analyze"/>
      <sheetName val="Input"/>
      <sheetName val="Cetak"/>
      <sheetName val="Cetak (Angg)"/>
      <sheetName val="Cetak (DevKeu)"/>
      <sheetName val="chart"/>
      <sheetName val="Cetak (DevFis)"/>
      <sheetName val="Cetak (RealKeu simple)"/>
      <sheetName val="Cetak (RealFis simple)"/>
      <sheetName val="Cetak (RealFis)"/>
      <sheetName val="Cetak (RealKeu)"/>
      <sheetName val="Permasalahan"/>
      <sheetName val="1 Disdik"/>
      <sheetName val="2 Dinkes"/>
      <sheetName val="3 DPUPR"/>
      <sheetName val="4 DPRKP"/>
      <sheetName val="5 SatpolPP"/>
      <sheetName val="6 Bakesbangpol"/>
      <sheetName val="7 Dinsos"/>
      <sheetName val="8 DP3A"/>
      <sheetName val="9 DKP3"/>
      <sheetName val="10 DLH"/>
      <sheetName val="11 Disdukcapil"/>
      <sheetName val="12 DPPKBPM"/>
      <sheetName val="13 Dishub"/>
      <sheetName val="14 Diskominfotik"/>
      <sheetName val="15 Diskopumker"/>
      <sheetName val="16 DPMPTSP"/>
      <sheetName val="17 Disbudporapar"/>
      <sheetName val="18 DPA"/>
      <sheetName val="19 Disdagin"/>
      <sheetName val="20 Bag Pem"/>
      <sheetName val="21 Bag Kum"/>
      <sheetName val="22 Bag Org"/>
      <sheetName val="23 Bag Eko"/>
      <sheetName val="24 Bag Kesra"/>
      <sheetName val="25 Bag ProKoPim"/>
      <sheetName val="26 Bag Umm"/>
      <sheetName val="27 Bag PBJ"/>
      <sheetName val="28 Bag Adm Pbg"/>
      <sheetName val="29 Setwan"/>
      <sheetName val="30 BPKPAD"/>
      <sheetName val="31 Inspektorat"/>
      <sheetName val="32 BKD Diklat"/>
      <sheetName val="33 BPBD"/>
      <sheetName val="34  Damkar"/>
      <sheetName val="35 Kec Bjm Timur"/>
      <sheetName val="36 Kec Bjm Utara"/>
      <sheetName val="37 Kec Bjm Tengah"/>
      <sheetName val="38 Kec Bjm Barat"/>
      <sheetName val="39 Kec Bjm Selatan"/>
      <sheetName val="40 Bappeda"/>
      <sheetName val="41 RSUD SS"/>
    </sheetNames>
    <sheetDataSet>
      <sheetData sheetId="0"/>
      <sheetData sheetId="1"/>
      <sheetData sheetId="2"/>
      <sheetData sheetId="3"/>
      <sheetData sheetId="4"/>
      <sheetData sheetId="5"/>
      <sheetData sheetId="6"/>
      <sheetData sheetId="7"/>
      <sheetData sheetId="8"/>
      <sheetData sheetId="9"/>
      <sheetData sheetId="10">
        <row r="53">
          <cell r="J53">
            <v>0.72670929634994896</v>
          </cell>
          <cell r="Q53">
            <v>0.94102200754649901</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P Ass 1"/>
      <sheetName val="TPP Ass 2"/>
      <sheetName val="TPP Ass 3"/>
      <sheetName val="TPP Sekda"/>
      <sheetName val="Verif"/>
      <sheetName val="TPP All SKPD"/>
      <sheetName val="Cetak (setda)"/>
      <sheetName val="Cetak (sisa ang)"/>
      <sheetName val="Analyze"/>
      <sheetName val="Cetak"/>
      <sheetName val="Cetak (Dev)"/>
      <sheetName val="Cetak (Ang)"/>
      <sheetName val="Permasalahan"/>
      <sheetName val="chart"/>
      <sheetName val="Input"/>
      <sheetName val="Disdik"/>
      <sheetName val="Dinkes"/>
      <sheetName val="DPUPR"/>
      <sheetName val="DPRKP"/>
      <sheetName val="SatpolPP"/>
      <sheetName val="Bakesbangpol"/>
      <sheetName val="Dinsos"/>
      <sheetName val="DP3A"/>
      <sheetName val="DKP3"/>
      <sheetName val="DLH"/>
      <sheetName val="Disdukcapil"/>
      <sheetName val="DPPKBPM"/>
      <sheetName val="Dishub"/>
      <sheetName val="Diskominfotik"/>
      <sheetName val="Diskopumker"/>
      <sheetName val="DPMPTSP"/>
      <sheetName val="Disbudporapar"/>
      <sheetName val="DPA"/>
      <sheetName val="Disdagin"/>
      <sheetName val="Setda"/>
      <sheetName val="Bag Pem"/>
      <sheetName val="Bag Kum"/>
      <sheetName val="Bag Org"/>
      <sheetName val="Bag Eko"/>
      <sheetName val="Bag Kesra"/>
      <sheetName val="Bag ProKoPim"/>
      <sheetName val="Bag Umm"/>
      <sheetName val="Bag PBJ"/>
      <sheetName val="Bag Adm Pbg"/>
      <sheetName val="Setwan"/>
      <sheetName val="BPKPAD"/>
      <sheetName val="Inspektorat"/>
      <sheetName val="BKD Diklat"/>
      <sheetName val="BPBD"/>
      <sheetName val="Damkar"/>
      <sheetName val="Kec Bjm Timur"/>
      <sheetName val="Kec Bjm Utara"/>
      <sheetName val="Kec Bjm Tengah"/>
      <sheetName val="Kec Bjm Barat"/>
      <sheetName val="Kec Bjm Selatan"/>
      <sheetName val="Barenlitbangda"/>
    </sheetNames>
    <sheetDataSet>
      <sheetData sheetId="0"/>
      <sheetData sheetId="1"/>
      <sheetData sheetId="2"/>
      <sheetData sheetId="3"/>
      <sheetData sheetId="4"/>
      <sheetData sheetId="5"/>
      <sheetData sheetId="6"/>
      <sheetData sheetId="7"/>
      <sheetData sheetId="8"/>
      <sheetData sheetId="9">
        <row r="53">
          <cell r="J53">
            <v>1.9425800907162101</v>
          </cell>
          <cell r="Q53">
            <v>2.23859624180233</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P Ass 1"/>
      <sheetName val="TPP Ass 2"/>
      <sheetName val="TPP Ass 3"/>
      <sheetName val="TPP Sekda"/>
      <sheetName val="Verif"/>
      <sheetName val="TPP All SKPD"/>
      <sheetName val="Cetak (setda)"/>
      <sheetName val="Cetak (sisa ang)"/>
      <sheetName val="Analyze"/>
      <sheetName val="Cetak (1)"/>
      <sheetName val="Cetak (2)"/>
      <sheetName val="Cetak (3)"/>
      <sheetName val="Input"/>
      <sheetName val="Cetak"/>
      <sheetName val="Cetak (Angg)"/>
      <sheetName val="Cetak (DevKeu)"/>
      <sheetName val="chart"/>
      <sheetName val="Cetak (DevFis)"/>
      <sheetName val="Cetak (RealKeu simple)"/>
      <sheetName val="Cetak (RealFis simple)"/>
      <sheetName val="Cetak (RealFis)"/>
      <sheetName val="Cetak (RealKeu)"/>
      <sheetName val="Permasalahan"/>
      <sheetName val="1 Disdik"/>
      <sheetName val="2 Dinkes"/>
      <sheetName val="3 DPUPR"/>
      <sheetName val="4 DPRKP"/>
      <sheetName val="5 SatpolPP"/>
      <sheetName val="6 Bakesbangpol"/>
      <sheetName val="7 Dinsos"/>
      <sheetName val="8 DP3A"/>
      <sheetName val="9 DKP3"/>
      <sheetName val="10 DLH"/>
      <sheetName val="11 Disdukcapil"/>
      <sheetName val="12 DPPKBPM"/>
      <sheetName val="13 Dishub"/>
      <sheetName val="14 Diskominfotik"/>
      <sheetName val="15 Diskopumker"/>
      <sheetName val="16 DPMPTSP"/>
      <sheetName val="17 Disbudporapar"/>
      <sheetName val="18 DPA"/>
      <sheetName val="19 Disdagin"/>
      <sheetName val="20 Bag Pem"/>
      <sheetName val="21 Bag Kum"/>
      <sheetName val="22 Bag Org"/>
      <sheetName val="23 Bag Eko"/>
      <sheetName val="24 Bag Kesra"/>
      <sheetName val="25 Bag ProKoPim"/>
      <sheetName val="26 Bag Umm"/>
      <sheetName val="27 Bag PBJ"/>
      <sheetName val="28 Bag Adm Pbg"/>
      <sheetName val="29 Setwan"/>
      <sheetName val="30 BPKPAD"/>
      <sheetName val="31 Inspektorat"/>
      <sheetName val="32 BKD Diklat"/>
      <sheetName val="33 BPBD"/>
      <sheetName val="34  Damkar"/>
      <sheetName val="35 Kec Bjm Timur"/>
      <sheetName val="36 Kec Bjm Utara"/>
      <sheetName val="37 Kec Bjm Tengah"/>
      <sheetName val="38 Kec Bjm Barat"/>
      <sheetName val="39 Kec Bjm Selatan"/>
      <sheetName val="40 Bappeda"/>
      <sheetName val="41 RSUD 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2">
          <cell r="J52">
            <v>22.3963952656452</v>
          </cell>
          <cell r="Q52">
            <v>26.1753798275078</v>
          </cell>
        </row>
      </sheetData>
      <sheetData sheetId="14"/>
      <sheetData sheetId="15"/>
      <sheetData sheetId="16"/>
      <sheetData sheetId="17"/>
      <sheetData sheetId="18"/>
      <sheetData sheetId="19"/>
      <sheetData sheetId="20"/>
      <sheetData sheetId="21"/>
      <sheetData sheetId="22"/>
      <sheetData sheetId="23">
        <row r="106">
          <cell r="I106">
            <v>7.9320705535185496</v>
          </cell>
        </row>
      </sheetData>
      <sheetData sheetId="24">
        <row r="91">
          <cell r="I91">
            <v>21.167754135077899</v>
          </cell>
        </row>
      </sheetData>
      <sheetData sheetId="25">
        <row r="81">
          <cell r="I81">
            <v>8.2112953447957704</v>
          </cell>
        </row>
      </sheetData>
      <sheetData sheetId="26">
        <row r="55">
          <cell r="I55">
            <v>17.479510000348</v>
          </cell>
        </row>
      </sheetData>
      <sheetData sheetId="27">
        <row r="60">
          <cell r="I60">
            <v>40.516138640330801</v>
          </cell>
        </row>
      </sheetData>
      <sheetData sheetId="28">
        <row r="50">
          <cell r="I50">
            <v>5.12773872578365</v>
          </cell>
        </row>
      </sheetData>
      <sheetData sheetId="29">
        <row r="72">
          <cell r="I72">
            <v>18.1543443709031</v>
          </cell>
        </row>
      </sheetData>
      <sheetData sheetId="30">
        <row r="58">
          <cell r="I58">
            <v>27.356460310725701</v>
          </cell>
        </row>
      </sheetData>
      <sheetData sheetId="31">
        <row r="63">
          <cell r="I63">
            <v>6.48296704466566</v>
          </cell>
        </row>
      </sheetData>
      <sheetData sheetId="32">
        <row r="59">
          <cell r="I59">
            <v>59.532011176376898</v>
          </cell>
        </row>
      </sheetData>
      <sheetData sheetId="33">
        <row r="50">
          <cell r="I50">
            <v>42.621381624205902</v>
          </cell>
        </row>
      </sheetData>
      <sheetData sheetId="34">
        <row r="78">
          <cell r="I78">
            <v>20.897796140494201</v>
          </cell>
        </row>
      </sheetData>
      <sheetData sheetId="35">
        <row r="60">
          <cell r="I60">
            <v>24.826803083566599</v>
          </cell>
        </row>
      </sheetData>
      <sheetData sheetId="36">
        <row r="48">
          <cell r="I48">
            <v>29.484746028598899</v>
          </cell>
        </row>
      </sheetData>
      <sheetData sheetId="37">
        <row r="66">
          <cell r="I66">
            <v>31.564091142768302</v>
          </cell>
        </row>
      </sheetData>
      <sheetData sheetId="38">
        <row r="45">
          <cell r="I45">
            <v>10.0960921879322</v>
          </cell>
        </row>
      </sheetData>
      <sheetData sheetId="39">
        <row r="110">
          <cell r="I110">
            <v>49.262216162985801</v>
          </cell>
        </row>
      </sheetData>
      <sheetData sheetId="40">
        <row r="50">
          <cell r="I50">
            <v>31.7245889880598</v>
          </cell>
        </row>
      </sheetData>
      <sheetData sheetId="41">
        <row r="68">
          <cell r="I68">
            <v>25.2614913159073</v>
          </cell>
        </row>
      </sheetData>
      <sheetData sheetId="42">
        <row r="26">
          <cell r="I26">
            <v>25.989579197887199</v>
          </cell>
        </row>
      </sheetData>
      <sheetData sheetId="43">
        <row r="25">
          <cell r="I25">
            <v>16.077880604116</v>
          </cell>
        </row>
      </sheetData>
      <sheetData sheetId="44">
        <row r="29">
          <cell r="I29">
            <v>26.840135809056299</v>
          </cell>
        </row>
      </sheetData>
      <sheetData sheetId="45">
        <row r="26">
          <cell r="I26">
            <v>32.455180262848202</v>
          </cell>
        </row>
      </sheetData>
      <sheetData sheetId="46">
        <row r="27">
          <cell r="I27">
            <v>51.467625832176303</v>
          </cell>
        </row>
      </sheetData>
      <sheetData sheetId="47">
        <row r="31">
          <cell r="I31">
            <v>44.754331071098797</v>
          </cell>
        </row>
      </sheetData>
      <sheetData sheetId="48">
        <row r="53">
          <cell r="I53">
            <v>29.543057814350099</v>
          </cell>
        </row>
      </sheetData>
      <sheetData sheetId="49">
        <row r="25">
          <cell r="I25">
            <v>29.797516510937999</v>
          </cell>
        </row>
      </sheetData>
      <sheetData sheetId="50">
        <row r="28">
          <cell r="I28">
            <v>20.202383074541402</v>
          </cell>
        </row>
      </sheetData>
      <sheetData sheetId="51">
        <row r="52">
          <cell r="I52">
            <v>26.633767686750499</v>
          </cell>
        </row>
      </sheetData>
      <sheetData sheetId="52">
        <row r="92">
          <cell r="I92">
            <v>14.047213685651499</v>
          </cell>
        </row>
      </sheetData>
      <sheetData sheetId="53">
        <row r="47">
          <cell r="I47">
            <v>25.187365854791199</v>
          </cell>
        </row>
      </sheetData>
      <sheetData sheetId="54">
        <row r="44">
          <cell r="I44">
            <v>13.873371766951999</v>
          </cell>
        </row>
      </sheetData>
      <sheetData sheetId="55">
        <row r="45">
          <cell r="I45">
            <v>11.6383028790043</v>
          </cell>
        </row>
      </sheetData>
      <sheetData sheetId="56">
        <row r="55">
          <cell r="I55">
            <v>33.141381566781099</v>
          </cell>
        </row>
      </sheetData>
      <sheetData sheetId="57">
        <row r="187">
          <cell r="I187">
            <v>17.657654851379402</v>
          </cell>
        </row>
      </sheetData>
      <sheetData sheetId="58">
        <row r="228">
          <cell r="I228">
            <v>14.996072808013199</v>
          </cell>
        </row>
      </sheetData>
      <sheetData sheetId="59">
        <row r="233">
          <cell r="I233">
            <v>15.4109462256014</v>
          </cell>
        </row>
      </sheetData>
      <sheetData sheetId="60">
        <row r="209">
          <cell r="I209">
            <v>16.6860464745589</v>
          </cell>
        </row>
      </sheetData>
      <sheetData sheetId="61">
        <row r="243">
          <cell r="I243">
            <v>25.7889503014007</v>
          </cell>
        </row>
      </sheetData>
      <sheetData sheetId="62">
        <row r="77">
          <cell r="I77">
            <v>19.072349558301699</v>
          </cell>
        </row>
      </sheetData>
      <sheetData sheetId="63">
        <row r="20">
          <cell r="I20">
            <v>13.7988432929645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P Ass 1"/>
      <sheetName val="TPP Ass 2"/>
      <sheetName val="TPP Ass 3"/>
      <sheetName val="TPP Sekda"/>
      <sheetName val="Verif"/>
      <sheetName val="TPP All SKPD"/>
      <sheetName val="Cetak (setda)"/>
      <sheetName val="Cetak (sisa ang)"/>
      <sheetName val="Analyze"/>
      <sheetName val="Input"/>
      <sheetName val="Cetak"/>
      <sheetName val="Cetak (Ang)"/>
      <sheetName val="Cetak (Dev)"/>
      <sheetName val="chart"/>
      <sheetName val="Permasalahan"/>
      <sheetName val="Disdik"/>
      <sheetName val="Dinkes"/>
      <sheetName val="DPUPR"/>
      <sheetName val="DPRKP"/>
      <sheetName val="SatpolPP"/>
      <sheetName val="Bakesbangpol"/>
      <sheetName val="Dinsos"/>
      <sheetName val="DP3A"/>
      <sheetName val="DKP3"/>
      <sheetName val="DLH"/>
      <sheetName val="Disdukcapil"/>
      <sheetName val="DPPKBPM"/>
      <sheetName val="Dishub"/>
      <sheetName val="Diskominfotik"/>
      <sheetName val="Diskopumker"/>
      <sheetName val="DPMPTSP"/>
      <sheetName val="Disbudporapar"/>
      <sheetName val="DPA"/>
      <sheetName val="Disdagin"/>
      <sheetName val="Setda"/>
      <sheetName val="Bag Pem"/>
      <sheetName val="Bag Kum"/>
      <sheetName val="Bag Org"/>
      <sheetName val="Bag Eko"/>
      <sheetName val="Bag Kesra"/>
      <sheetName val="Bag ProKoPim"/>
      <sheetName val="Bag Umm"/>
      <sheetName val="Bag PBJ"/>
      <sheetName val="Bag Adm Pbg"/>
      <sheetName val="Setwan"/>
      <sheetName val="BPKPAD"/>
      <sheetName val="Inspektorat"/>
      <sheetName val="BKD Diklat"/>
      <sheetName val="BPBD"/>
      <sheetName val="Damkar"/>
      <sheetName val="Kec Bjm Timur"/>
      <sheetName val="Kec Bjm Utara"/>
      <sheetName val="Kec Bjm Tengah"/>
      <sheetName val="Kec Bjm Barat"/>
      <sheetName val="Kec Bjm Selatan"/>
      <sheetName val="Bappeda"/>
      <sheetName val="RSUD SS"/>
    </sheetNames>
    <sheetDataSet>
      <sheetData sheetId="0"/>
      <sheetData sheetId="1"/>
      <sheetData sheetId="2"/>
      <sheetData sheetId="3"/>
      <sheetData sheetId="4"/>
      <sheetData sheetId="5"/>
      <sheetData sheetId="6"/>
      <sheetData sheetId="7"/>
      <sheetData sheetId="8"/>
      <sheetData sheetId="9"/>
      <sheetData sheetId="10">
        <row r="54">
          <cell r="J54">
            <v>22.659623875125899</v>
          </cell>
          <cell r="Q54">
            <v>25.941187163619599</v>
          </cell>
        </row>
      </sheetData>
      <sheetData sheetId="11"/>
      <sheetData sheetId="12"/>
      <sheetData sheetId="13"/>
      <sheetData sheetId="14"/>
      <sheetData sheetId="15">
        <row r="91">
          <cell r="I91">
            <v>13.0334295079304</v>
          </cell>
        </row>
      </sheetData>
      <sheetData sheetId="16">
        <row r="86">
          <cell r="I86">
            <v>25.1190234651087</v>
          </cell>
        </row>
      </sheetData>
      <sheetData sheetId="17">
        <row r="87">
          <cell r="I87">
            <v>0.98784252383722904</v>
          </cell>
        </row>
      </sheetData>
      <sheetData sheetId="18">
        <row r="53">
          <cell r="I53">
            <v>3.2639230246136002</v>
          </cell>
        </row>
      </sheetData>
      <sheetData sheetId="19">
        <row r="56">
          <cell r="I56">
            <v>51.515317320003</v>
          </cell>
        </row>
      </sheetData>
      <sheetData sheetId="20">
        <row r="54">
          <cell r="I54">
            <v>23.544430372741498</v>
          </cell>
        </row>
      </sheetData>
      <sheetData sheetId="21">
        <row r="68">
          <cell r="I68">
            <v>27.5132345723305</v>
          </cell>
        </row>
      </sheetData>
      <sheetData sheetId="22">
        <row r="56">
          <cell r="I56">
            <v>19.942970662938698</v>
          </cell>
        </row>
      </sheetData>
      <sheetData sheetId="23">
        <row r="46">
          <cell r="I46">
            <v>13.9519985931961</v>
          </cell>
        </row>
      </sheetData>
      <sheetData sheetId="24">
        <row r="50">
          <cell r="I50">
            <v>56.925340083079298</v>
          </cell>
        </row>
      </sheetData>
      <sheetData sheetId="25">
        <row r="51">
          <cell r="I51">
            <v>23.261373989636201</v>
          </cell>
        </row>
      </sheetData>
      <sheetData sheetId="26">
        <row r="59">
          <cell r="I59">
            <v>24.050214714654398</v>
          </cell>
        </row>
      </sheetData>
      <sheetData sheetId="27">
        <row r="44">
          <cell r="I44">
            <v>35.203167093299697</v>
          </cell>
        </row>
      </sheetData>
      <sheetData sheetId="28">
        <row r="43">
          <cell r="I43">
            <v>20.814318730970299</v>
          </cell>
        </row>
      </sheetData>
      <sheetData sheetId="29">
        <row r="63">
          <cell r="I63">
            <v>30.621453612218001</v>
          </cell>
        </row>
      </sheetData>
      <sheetData sheetId="30">
        <row r="41">
          <cell r="I41">
            <v>31.4279156524378</v>
          </cell>
        </row>
      </sheetData>
      <sheetData sheetId="31">
        <row r="81">
          <cell r="I81">
            <v>43.749342480005303</v>
          </cell>
        </row>
      </sheetData>
      <sheetData sheetId="32">
        <row r="58">
          <cell r="I58">
            <v>26.038663425389998</v>
          </cell>
        </row>
      </sheetData>
      <sheetData sheetId="33">
        <row r="52">
          <cell r="I52">
            <v>21.2131722970779</v>
          </cell>
        </row>
      </sheetData>
      <sheetData sheetId="34"/>
      <sheetData sheetId="35">
        <row r="26">
          <cell r="I26">
            <v>20.3642713614434</v>
          </cell>
        </row>
      </sheetData>
      <sheetData sheetId="36">
        <row r="26">
          <cell r="I26">
            <v>21.518097182976</v>
          </cell>
        </row>
      </sheetData>
      <sheetData sheetId="37">
        <row r="26">
          <cell r="I26">
            <v>37.660821042831401</v>
          </cell>
        </row>
      </sheetData>
      <sheetData sheetId="38">
        <row r="26">
          <cell r="I26">
            <v>26.7134726443883</v>
          </cell>
        </row>
      </sheetData>
      <sheetData sheetId="39">
        <row r="25">
          <cell r="I25">
            <v>41.101133144796499</v>
          </cell>
        </row>
      </sheetData>
      <sheetData sheetId="40">
        <row r="30">
          <cell r="I30">
            <v>44.072991198528598</v>
          </cell>
        </row>
      </sheetData>
      <sheetData sheetId="41">
        <row r="58">
          <cell r="I58">
            <v>29.964651771698001</v>
          </cell>
        </row>
      </sheetData>
      <sheetData sheetId="42">
        <row r="25">
          <cell r="I25">
            <v>40.487642471505701</v>
          </cell>
        </row>
      </sheetData>
      <sheetData sheetId="43">
        <row r="28">
          <cell r="I28">
            <v>15.599315161858399</v>
          </cell>
        </row>
      </sheetData>
      <sheetData sheetId="44">
        <row r="49">
          <cell r="I49">
            <v>31.3261823431531</v>
          </cell>
        </row>
      </sheetData>
      <sheetData sheetId="45">
        <row r="87">
          <cell r="I87">
            <v>13.8480468598496</v>
          </cell>
        </row>
      </sheetData>
      <sheetData sheetId="46">
        <row r="45">
          <cell r="I45">
            <v>28.409603330987</v>
          </cell>
        </row>
      </sheetData>
      <sheetData sheetId="47">
        <row r="43">
          <cell r="I43">
            <v>14.9200970498428</v>
          </cell>
        </row>
      </sheetData>
      <sheetData sheetId="48">
        <row r="29">
          <cell r="I29">
            <v>27.981464341063401</v>
          </cell>
        </row>
      </sheetData>
      <sheetData sheetId="49">
        <row r="32">
          <cell r="I32">
            <v>21.1089696550012</v>
          </cell>
        </row>
      </sheetData>
      <sheetData sheetId="50">
        <row r="42">
          <cell r="I42">
            <v>35.894437374498999</v>
          </cell>
        </row>
      </sheetData>
      <sheetData sheetId="51">
        <row r="48">
          <cell r="I48">
            <v>29.785753911620901</v>
          </cell>
        </row>
      </sheetData>
      <sheetData sheetId="52">
        <row r="45">
          <cell r="I45">
            <v>30.129851132162301</v>
          </cell>
        </row>
      </sheetData>
      <sheetData sheetId="53">
        <row r="44">
          <cell r="I44">
            <v>16.282728538412101</v>
          </cell>
        </row>
      </sheetData>
      <sheetData sheetId="54">
        <row r="33">
          <cell r="I33">
            <v>32.274882118455203</v>
          </cell>
        </row>
      </sheetData>
      <sheetData sheetId="55">
        <row r="71">
          <cell r="I71">
            <v>26.997078218960901</v>
          </cell>
        </row>
      </sheetData>
      <sheetData sheetId="5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P Ass 1"/>
      <sheetName val="TPP Ass 2"/>
      <sheetName val="TPP Ass 3"/>
      <sheetName val="TPP Sekda"/>
      <sheetName val="Verif"/>
      <sheetName val="TPP All SKPD"/>
      <sheetName val="Cetak (setda)"/>
      <sheetName val="Cetak (sisa ang)"/>
      <sheetName val="Analyze"/>
      <sheetName val="Input"/>
      <sheetName val="Cetak"/>
      <sheetName val="Cetak (Angg)"/>
      <sheetName val="Cetak (DevKeu)"/>
      <sheetName val="chart"/>
      <sheetName val="Cetak (DevFis)"/>
      <sheetName val="Cetak (RealKeu simple)"/>
      <sheetName val="Cetak (RealFis simple)"/>
      <sheetName val="Cetak (RealFis)"/>
      <sheetName val="Cetak (RealKeu)"/>
      <sheetName val="Permasalahan"/>
      <sheetName val="Disdik"/>
      <sheetName val="Dinkes"/>
      <sheetName val="DPUPR"/>
      <sheetName val="DPRKP"/>
      <sheetName val="SatpolPP"/>
      <sheetName val="Bakesbangpol"/>
      <sheetName val="Dinsos"/>
      <sheetName val="DP3A"/>
      <sheetName val="DKP3"/>
      <sheetName val="DLH"/>
      <sheetName val="Disdukcapil"/>
      <sheetName val="DPPKBPM"/>
      <sheetName val="Dishub"/>
      <sheetName val="Diskominfotik"/>
      <sheetName val="Diskopumker"/>
      <sheetName val="DPMPTSP"/>
      <sheetName val="Disbudporapar"/>
      <sheetName val="DPA"/>
      <sheetName val="Disdagin"/>
      <sheetName val="Bag Pem"/>
      <sheetName val="Bag Kum"/>
      <sheetName val="Bag Org"/>
      <sheetName val="Bag Eko"/>
      <sheetName val="Bag Kesra"/>
      <sheetName val="Bag ProKoPim"/>
      <sheetName val="Bag Umm"/>
      <sheetName val="Bag PBJ"/>
      <sheetName val="Bag Adm Pbg"/>
      <sheetName val="Setwan"/>
      <sheetName val="BPKPAD"/>
      <sheetName val="Inspektorat"/>
      <sheetName val="BKD Diklat"/>
      <sheetName val="BPBD"/>
      <sheetName val="Damkar"/>
      <sheetName val="Kec Bjm Timur"/>
      <sheetName val="Kec Bjm Utara"/>
      <sheetName val="Kec Bjm Tengah"/>
      <sheetName val="Kec Bjm Barat"/>
      <sheetName val="Kec Bjm Selatan"/>
      <sheetName val="Bappeda"/>
      <sheetName val="RSUD 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92">
          <cell r="C92">
            <v>173351677647</v>
          </cell>
        </row>
      </sheetData>
      <sheetData sheetId="21">
        <row r="87">
          <cell r="C87">
            <v>122597063089</v>
          </cell>
        </row>
      </sheetData>
      <sheetData sheetId="22">
        <row r="87">
          <cell r="C87">
            <v>315252446695</v>
          </cell>
        </row>
      </sheetData>
      <sheetData sheetId="23">
        <row r="53">
          <cell r="C53">
            <v>58297956204</v>
          </cell>
        </row>
      </sheetData>
      <sheetData sheetId="24">
        <row r="56">
          <cell r="C56">
            <v>21598426200</v>
          </cell>
        </row>
      </sheetData>
      <sheetData sheetId="25">
        <row r="49">
          <cell r="C49">
            <v>10636395320</v>
          </cell>
        </row>
      </sheetData>
      <sheetData sheetId="26">
        <row r="68">
          <cell r="C68">
            <v>24762369220</v>
          </cell>
        </row>
      </sheetData>
      <sheetData sheetId="27">
        <row r="56">
          <cell r="C56">
            <v>2276317010</v>
          </cell>
        </row>
      </sheetData>
      <sheetData sheetId="28">
        <row r="49">
          <cell r="C49">
            <v>18997397940</v>
          </cell>
        </row>
      </sheetData>
      <sheetData sheetId="29">
        <row r="50">
          <cell r="C50">
            <v>110286924080</v>
          </cell>
        </row>
      </sheetData>
      <sheetData sheetId="30">
        <row r="51">
          <cell r="C51">
            <v>5604769468</v>
          </cell>
        </row>
      </sheetData>
      <sheetData sheetId="31">
        <row r="59">
          <cell r="C59">
            <v>16267757300</v>
          </cell>
        </row>
      </sheetData>
      <sheetData sheetId="32">
        <row r="44">
          <cell r="C44">
            <v>56477361642</v>
          </cell>
        </row>
      </sheetData>
      <sheetData sheetId="33">
        <row r="43">
          <cell r="C43">
            <v>14616758232</v>
          </cell>
        </row>
      </sheetData>
      <sheetData sheetId="34">
        <row r="64">
          <cell r="C64">
            <v>10638196850</v>
          </cell>
        </row>
      </sheetData>
      <sheetData sheetId="35">
        <row r="44">
          <cell r="C44">
            <v>4089573988</v>
          </cell>
        </row>
      </sheetData>
      <sheetData sheetId="36">
        <row r="81">
          <cell r="C81">
            <v>70681230785</v>
          </cell>
        </row>
      </sheetData>
      <sheetData sheetId="37">
        <row r="58">
          <cell r="C58">
            <v>2130385260</v>
          </cell>
        </row>
      </sheetData>
      <sheetData sheetId="38">
        <row r="52">
          <cell r="C52">
            <v>21022062510</v>
          </cell>
        </row>
      </sheetData>
      <sheetData sheetId="39">
        <row r="26">
          <cell r="C26">
            <v>2174801900</v>
          </cell>
        </row>
      </sheetData>
      <sheetData sheetId="40">
        <row r="24">
          <cell r="C24">
            <v>1338390000</v>
          </cell>
        </row>
      </sheetData>
      <sheetData sheetId="41">
        <row r="26">
          <cell r="C26">
            <v>1600950400</v>
          </cell>
        </row>
      </sheetData>
      <sheetData sheetId="42">
        <row r="26">
          <cell r="C26">
            <v>1265661700</v>
          </cell>
        </row>
      </sheetData>
      <sheetData sheetId="43">
        <row r="25">
          <cell r="C25">
            <v>27428110900</v>
          </cell>
        </row>
      </sheetData>
      <sheetData sheetId="44">
        <row r="30">
          <cell r="C30">
            <v>3614819000</v>
          </cell>
        </row>
      </sheetData>
      <sheetData sheetId="45">
        <row r="58">
          <cell r="C58">
            <v>62352924583</v>
          </cell>
        </row>
      </sheetData>
      <sheetData sheetId="46">
        <row r="25">
          <cell r="C25">
            <v>1796923945</v>
          </cell>
        </row>
      </sheetData>
      <sheetData sheetId="47">
        <row r="27">
          <cell r="C27">
            <v>550203000</v>
          </cell>
        </row>
      </sheetData>
      <sheetData sheetId="48">
        <row r="49">
          <cell r="C49">
            <v>97300390271</v>
          </cell>
        </row>
      </sheetData>
      <sheetData sheetId="49">
        <row r="87">
          <cell r="C87">
            <v>29750501751</v>
          </cell>
        </row>
      </sheetData>
      <sheetData sheetId="50">
        <row r="47">
          <cell r="C47">
            <v>4339992400</v>
          </cell>
        </row>
      </sheetData>
      <sheetData sheetId="51">
        <row r="43">
          <cell r="C43">
            <v>8711755940</v>
          </cell>
        </row>
      </sheetData>
      <sheetData sheetId="52">
        <row r="29">
          <cell r="C29">
            <v>2194080315</v>
          </cell>
        </row>
      </sheetData>
      <sheetData sheetId="53">
        <row r="38">
          <cell r="C38">
            <v>7928364010</v>
          </cell>
        </row>
      </sheetData>
      <sheetData sheetId="54">
        <row r="45">
          <cell r="C45">
            <v>5135152350</v>
          </cell>
        </row>
      </sheetData>
      <sheetData sheetId="55">
        <row r="48">
          <cell r="C48">
            <v>5441200400</v>
          </cell>
        </row>
      </sheetData>
      <sheetData sheetId="56">
        <row r="46">
          <cell r="C46">
            <v>6458341182</v>
          </cell>
        </row>
      </sheetData>
      <sheetData sheetId="57">
        <row r="47">
          <cell r="C47">
            <v>10890164160</v>
          </cell>
        </row>
      </sheetData>
      <sheetData sheetId="58">
        <row r="35">
          <cell r="C35">
            <v>6159640867</v>
          </cell>
        </row>
      </sheetData>
      <sheetData sheetId="59">
        <row r="73">
          <cell r="C73">
            <v>6694079220</v>
          </cell>
        </row>
      </sheetData>
      <sheetData sheetId="60">
        <row r="20">
          <cell r="C20">
            <v>149114571427.70001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P Ass 1"/>
      <sheetName val="TPP Ass 2"/>
      <sheetName val="TPP Ass 3"/>
      <sheetName val="TPP Sekda"/>
      <sheetName val="Verif"/>
      <sheetName val="TPP All SKPD"/>
      <sheetName val="Cetak (setda)"/>
      <sheetName val="Cetak (sisa ang)"/>
      <sheetName val="Analyze"/>
      <sheetName val="Input"/>
      <sheetName val="Cetak"/>
      <sheetName val="Cetak (Angg)"/>
      <sheetName val="Cetak (DevKeu)"/>
      <sheetName val="chart"/>
      <sheetName val="Cetak (DevFis)"/>
      <sheetName val="Cetak (RealKeu simple)"/>
      <sheetName val="Cetak (RealFis simple)"/>
      <sheetName val="Cetak (RealFis)"/>
      <sheetName val="Cetak (RealKeu)"/>
      <sheetName val="Permasalahan"/>
      <sheetName val="1 Disdik"/>
      <sheetName val="2 Dinkes"/>
      <sheetName val="3 DPUPR"/>
      <sheetName val="4 DPRKP"/>
      <sheetName val="5 SatpolPP"/>
      <sheetName val="6 Bakesbangpol"/>
      <sheetName val="7 Dinsos"/>
      <sheetName val="8 DP3A"/>
      <sheetName val="9 DKP3"/>
      <sheetName val="10 DLH"/>
      <sheetName val="11 Disdukcapil"/>
      <sheetName val="12 DPPKBPM"/>
      <sheetName val="13 Dishub"/>
      <sheetName val="14 Diskominfotik"/>
      <sheetName val="15 Diskopumker"/>
      <sheetName val="16 DPMPTSP"/>
      <sheetName val="17 Disbudporapar"/>
      <sheetName val="18 DPA"/>
      <sheetName val="19 Disdagin"/>
      <sheetName val="20 Bag Pem"/>
      <sheetName val="21 Bag Kum"/>
      <sheetName val="22 Bag Org"/>
      <sheetName val="23 Bag Eko"/>
      <sheetName val="24 Bag Kesra"/>
      <sheetName val="25 Bag ProKoPim"/>
      <sheetName val="26 Bag Umm"/>
      <sheetName val="27 Bag PBJ"/>
      <sheetName val="28 Bag Adm Pbg"/>
      <sheetName val="29 Setwan"/>
      <sheetName val="30 BPKPAD"/>
      <sheetName val="31 Inspektorat"/>
      <sheetName val="32 BKD Diklat"/>
      <sheetName val="33 BPBD"/>
      <sheetName val="34  Damkar"/>
      <sheetName val="35 Kec Bjm Timur"/>
      <sheetName val="36 Kec Bjm Utara"/>
      <sheetName val="37 Kec Bjm Tengah"/>
      <sheetName val="38 Kec Bjm Barat"/>
      <sheetName val="39 Kec Bjm Selatan"/>
      <sheetName val="40 Bappeda"/>
      <sheetName val="41 RSUD 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81">
          <cell r="P81">
            <v>0.57332670188738799</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5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5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5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pageSetUpPr fitToPage="1"/>
  </sheetPr>
  <dimension ref="A1:R23"/>
  <sheetViews>
    <sheetView workbookViewId="0">
      <pane xSplit="2" ySplit="10" topLeftCell="C11" activePane="bottomRight" state="frozen"/>
      <selection pane="topRight"/>
      <selection pane="bottomLeft"/>
      <selection pane="bottomRight" activeCell="B12" sqref="B12"/>
    </sheetView>
  </sheetViews>
  <sheetFormatPr baseColWidth="10" defaultColWidth="9.1640625" defaultRowHeight="15"/>
  <cols>
    <col min="1" max="1" width="4" style="165" customWidth="1"/>
    <col min="2" max="2" width="45.83203125" style="165" customWidth="1"/>
    <col min="3" max="4" width="18" style="165" customWidth="1"/>
    <col min="5" max="5" width="9.5" style="165" customWidth="1"/>
    <col min="6" max="9" width="18" style="165" customWidth="1"/>
    <col min="10" max="10" width="10" style="165" customWidth="1"/>
    <col min="11" max="12" width="9.1640625" style="165" customWidth="1"/>
    <col min="13" max="13" width="16.83203125" style="165" customWidth="1"/>
    <col min="14" max="14" width="12" style="165" customWidth="1"/>
    <col min="15" max="16" width="15.33203125" style="124" customWidth="1"/>
    <col min="17" max="17" width="14.6640625" style="166" customWidth="1"/>
    <col min="18" max="18" width="13.5" style="166" customWidth="1"/>
    <col min="19" max="16384" width="9.1640625" style="165"/>
  </cols>
  <sheetData>
    <row r="1" spans="1:18">
      <c r="A1" s="345" t="s">
        <v>0</v>
      </c>
      <c r="B1" s="346"/>
      <c r="C1" s="346"/>
      <c r="D1" s="346"/>
      <c r="E1" s="346"/>
      <c r="F1" s="346"/>
      <c r="G1" s="346"/>
      <c r="H1" s="346"/>
      <c r="I1" s="346"/>
      <c r="J1" s="346"/>
    </row>
    <row r="2" spans="1:18">
      <c r="A2" s="345" t="s">
        <v>1</v>
      </c>
      <c r="B2" s="346"/>
      <c r="C2" s="346"/>
      <c r="D2" s="346"/>
      <c r="E2" s="346"/>
      <c r="F2" s="346"/>
      <c r="G2" s="346"/>
      <c r="H2" s="346"/>
      <c r="I2" s="346"/>
      <c r="J2" s="346"/>
    </row>
    <row r="3" spans="1:18">
      <c r="A3" s="345" t="s">
        <v>2</v>
      </c>
      <c r="B3" s="346"/>
      <c r="C3" s="346"/>
      <c r="D3" s="346"/>
      <c r="E3" s="346"/>
      <c r="F3" s="346"/>
      <c r="G3" s="346"/>
      <c r="H3" s="346"/>
      <c r="I3" s="346"/>
      <c r="J3" s="346"/>
    </row>
    <row r="4" spans="1:18">
      <c r="A4" s="345" t="s">
        <v>3</v>
      </c>
      <c r="B4" s="346"/>
      <c r="C4" s="346"/>
      <c r="D4" s="346"/>
      <c r="E4" s="346"/>
      <c r="F4" s="346"/>
      <c r="G4" s="346"/>
      <c r="H4" s="346"/>
      <c r="I4" s="346"/>
      <c r="J4" s="346"/>
    </row>
    <row r="7" spans="1:18">
      <c r="A7" s="349" t="s">
        <v>4</v>
      </c>
      <c r="B7" s="347" t="s">
        <v>5</v>
      </c>
      <c r="C7" s="347" t="s">
        <v>6</v>
      </c>
      <c r="D7" s="347"/>
      <c r="E7" s="347"/>
      <c r="F7" s="347" t="s">
        <v>7</v>
      </c>
      <c r="G7" s="347"/>
      <c r="H7" s="347" t="s">
        <v>8</v>
      </c>
      <c r="I7" s="347"/>
      <c r="J7" s="348"/>
    </row>
    <row r="8" spans="1:18">
      <c r="A8" s="349"/>
      <c r="B8" s="347"/>
      <c r="C8" s="167" t="s">
        <v>9</v>
      </c>
      <c r="D8" s="167" t="s">
        <v>10</v>
      </c>
      <c r="E8" s="167" t="s">
        <v>11</v>
      </c>
      <c r="F8" s="167" t="s">
        <v>9</v>
      </c>
      <c r="G8" s="167" t="s">
        <v>10</v>
      </c>
      <c r="H8" s="167" t="s">
        <v>9</v>
      </c>
      <c r="I8" s="167" t="s">
        <v>10</v>
      </c>
      <c r="J8" s="181" t="s">
        <v>11</v>
      </c>
    </row>
    <row r="9" spans="1:18">
      <c r="A9" s="349"/>
      <c r="B9" s="347"/>
      <c r="C9" s="167" t="s">
        <v>12</v>
      </c>
      <c r="D9" s="167" t="s">
        <v>12</v>
      </c>
      <c r="E9" s="167" t="s">
        <v>13</v>
      </c>
      <c r="F9" s="167" t="s">
        <v>12</v>
      </c>
      <c r="G9" s="167" t="s">
        <v>12</v>
      </c>
      <c r="H9" s="167" t="s">
        <v>12</v>
      </c>
      <c r="I9" s="167" t="s">
        <v>12</v>
      </c>
      <c r="J9" s="181" t="s">
        <v>13</v>
      </c>
    </row>
    <row r="10" spans="1:18">
      <c r="A10" s="168"/>
      <c r="B10" s="168"/>
      <c r="C10" s="168"/>
      <c r="D10" s="168"/>
      <c r="E10" s="168"/>
      <c r="F10" s="168"/>
      <c r="G10" s="168"/>
      <c r="H10" s="168"/>
      <c r="I10" s="168"/>
      <c r="J10" s="182"/>
    </row>
    <row r="11" spans="1:18" ht="30" customHeight="1">
      <c r="A11" s="169">
        <v>21</v>
      </c>
      <c r="B11" s="170" t="str">
        <f>Input!C31</f>
        <v>Bagian Pemerintahan</v>
      </c>
      <c r="C11" s="171">
        <f>'20 Bag Pem'!E26</f>
        <v>2503687400</v>
      </c>
      <c r="D11" s="171">
        <f>'20 Bag Pem'!$H$26</f>
        <v>2256659211</v>
      </c>
      <c r="E11" s="172">
        <f>IF(C11&gt;0,D11/C11*100,D11)</f>
        <v>90.133425243103432</v>
      </c>
      <c r="F11" s="171" t="e">
        <f>'20 Bag Pem'!#REF!</f>
        <v>#REF!</v>
      </c>
      <c r="G11" s="171" t="e">
        <f>'20 Bag Pem'!#REF!</f>
        <v>#REF!</v>
      </c>
      <c r="H11" s="171" t="e">
        <f t="shared" ref="H11:I13" si="0">C11-F11</f>
        <v>#REF!</v>
      </c>
      <c r="I11" s="171" t="e">
        <f t="shared" si="0"/>
        <v>#REF!</v>
      </c>
      <c r="J11" s="183" t="e">
        <f>IF(H11&gt;0,I11/H11*100,I11)</f>
        <v>#REF!</v>
      </c>
      <c r="K11" s="184" t="e">
        <f>J11-E11</f>
        <v>#REF!</v>
      </c>
      <c r="M11" s="185">
        <v>0</v>
      </c>
      <c r="N11" s="185">
        <v>0</v>
      </c>
      <c r="O11" s="124" t="e">
        <f t="shared" ref="O11:P13" si="1">H11+M11</f>
        <v>#REF!</v>
      </c>
      <c r="P11" s="124" t="e">
        <f t="shared" si="1"/>
        <v>#REF!</v>
      </c>
      <c r="Q11" s="166" t="e">
        <f t="shared" ref="Q11:R13" si="2">H11</f>
        <v>#REF!</v>
      </c>
      <c r="R11" s="166" t="e">
        <f t="shared" si="2"/>
        <v>#REF!</v>
      </c>
    </row>
    <row r="12" spans="1:18" ht="30" customHeight="1">
      <c r="A12" s="169">
        <v>22</v>
      </c>
      <c r="B12" s="170" t="str">
        <f>Input!C32</f>
        <v>Bagian Hukum</v>
      </c>
      <c r="C12" s="171">
        <f>'21 Bag Kum'!$E$25</f>
        <v>1786110000</v>
      </c>
      <c r="D12" s="171">
        <f>'21 Bag Kum'!$H$25</f>
        <v>1670286245</v>
      </c>
      <c r="E12" s="172">
        <f>IF(C12&gt;0,D12/C12*100,D12)</f>
        <v>93.515306728029074</v>
      </c>
      <c r="F12" s="171" t="e">
        <f>'21 Bag Kum'!#REF!</f>
        <v>#REF!</v>
      </c>
      <c r="G12" s="171" t="e">
        <f>'21 Bag Kum'!#REF!</f>
        <v>#REF!</v>
      </c>
      <c r="H12" s="171" t="e">
        <f t="shared" si="0"/>
        <v>#REF!</v>
      </c>
      <c r="I12" s="171" t="e">
        <f t="shared" si="0"/>
        <v>#REF!</v>
      </c>
      <c r="J12" s="183" t="e">
        <f>IF(H12&gt;0,I12/H12*100,I12)</f>
        <v>#REF!</v>
      </c>
      <c r="K12" s="184" t="e">
        <f>J12-E12</f>
        <v>#REF!</v>
      </c>
      <c r="M12" s="185">
        <v>31202333.333333299</v>
      </c>
      <c r="N12" s="185">
        <v>0</v>
      </c>
      <c r="O12" s="124" t="e">
        <f t="shared" si="1"/>
        <v>#REF!</v>
      </c>
      <c r="P12" s="124" t="e">
        <f t="shared" si="1"/>
        <v>#REF!</v>
      </c>
      <c r="Q12" s="166" t="e">
        <f t="shared" si="2"/>
        <v>#REF!</v>
      </c>
      <c r="R12" s="166" t="e">
        <f t="shared" si="2"/>
        <v>#REF!</v>
      </c>
    </row>
    <row r="13" spans="1:18" ht="30" customHeight="1">
      <c r="A13" s="169">
        <v>25</v>
      </c>
      <c r="B13" s="170" t="str">
        <f>Input!C35</f>
        <v>Bagian Kesejahteraan Rakyat</v>
      </c>
      <c r="C13" s="171">
        <f>'24 Bag Kesra'!$E$27</f>
        <v>34791280022.000069</v>
      </c>
      <c r="D13" s="171">
        <f>'24 Bag Kesra'!$H$27</f>
        <v>33884877647</v>
      </c>
      <c r="E13" s="172">
        <f>IF(C13&gt;0,D13/C13*100,D13)</f>
        <v>97.394742664176462</v>
      </c>
      <c r="F13" s="193">
        <v>0</v>
      </c>
      <c r="G13" s="193">
        <v>0</v>
      </c>
      <c r="H13" s="171">
        <f t="shared" si="0"/>
        <v>34791280022.000069</v>
      </c>
      <c r="I13" s="171">
        <f t="shared" si="0"/>
        <v>33884877647</v>
      </c>
      <c r="J13" s="183">
        <f>IF(H13&gt;0,I13/H13*100,I13)</f>
        <v>97.394742664176462</v>
      </c>
      <c r="K13" s="184">
        <f>J13-E13</f>
        <v>0</v>
      </c>
      <c r="M13" s="185">
        <v>0</v>
      </c>
      <c r="N13" s="185">
        <v>9600000</v>
      </c>
      <c r="O13" s="124">
        <f t="shared" si="1"/>
        <v>34791280022.000069</v>
      </c>
      <c r="P13" s="124">
        <f t="shared" si="1"/>
        <v>33894477647</v>
      </c>
      <c r="Q13" s="166">
        <f t="shared" si="2"/>
        <v>34791280022.000069</v>
      </c>
      <c r="R13" s="166">
        <f t="shared" si="2"/>
        <v>33884877647</v>
      </c>
    </row>
    <row r="14" spans="1:18">
      <c r="A14" s="174"/>
      <c r="B14" s="174"/>
      <c r="C14" s="175"/>
      <c r="D14" s="175"/>
      <c r="E14" s="176"/>
      <c r="F14" s="175"/>
      <c r="G14" s="175"/>
      <c r="H14" s="175"/>
      <c r="I14" s="175"/>
      <c r="J14" s="186"/>
    </row>
    <row r="15" spans="1:18">
      <c r="A15" s="177"/>
      <c r="B15" s="178" t="s">
        <v>14</v>
      </c>
      <c r="C15" s="179">
        <f>SUM(C11:C13)</f>
        <v>39081077422.000069</v>
      </c>
      <c r="D15" s="179">
        <f>SUM(D11:D13)</f>
        <v>37811823103</v>
      </c>
      <c r="E15" s="180">
        <f>IF(C15&gt;0,D15/C15*100,D15)</f>
        <v>96.752253513139948</v>
      </c>
      <c r="F15" s="179" t="e">
        <f>SUM(F11:F13)</f>
        <v>#REF!</v>
      </c>
      <c r="G15" s="179" t="e">
        <f>SUM(G11:G13)</f>
        <v>#REF!</v>
      </c>
      <c r="H15" s="179" t="e">
        <f>SUM(H11:H13)</f>
        <v>#REF!</v>
      </c>
      <c r="I15" s="179" t="e">
        <f>SUM(I11:I13)</f>
        <v>#REF!</v>
      </c>
      <c r="J15" s="187" t="e">
        <f>IF(H15&gt;0,I15/H15*100,I15)</f>
        <v>#REF!</v>
      </c>
    </row>
    <row r="17" spans="8:8">
      <c r="H17" s="165" t="s">
        <v>15</v>
      </c>
    </row>
    <row r="18" spans="8:8">
      <c r="H18" s="165" t="s">
        <v>16</v>
      </c>
    </row>
    <row r="22" spans="8:8">
      <c r="H22" s="165" t="s">
        <v>17</v>
      </c>
    </row>
    <row r="23" spans="8:8">
      <c r="H23" s="165" t="s">
        <v>18</v>
      </c>
    </row>
  </sheetData>
  <sheetProtection formatCells="0" formatColumns="0" formatRows="0" insertColumns="0" insertRows="0" insertHyperlinks="0" deleteColumns="0" deleteRows="0" sort="0" autoFilter="0" pivotTables="0"/>
  <autoFilter ref="B10:J13" xr:uid="{00000000-0009-0000-0000-000000000000}"/>
  <mergeCells count="9">
    <mergeCell ref="A1:J1"/>
    <mergeCell ref="A2:J2"/>
    <mergeCell ref="A3:J3"/>
    <mergeCell ref="A4:J4"/>
    <mergeCell ref="C7:E7"/>
    <mergeCell ref="F7:G7"/>
    <mergeCell ref="H7:J7"/>
    <mergeCell ref="A7:A9"/>
    <mergeCell ref="B7:B9"/>
  </mergeCells>
  <conditionalFormatting sqref="K11:K13">
    <cfRule type="cellIs" dxfId="244" priority="1" operator="greaterThan">
      <formula>0</formula>
    </cfRule>
    <cfRule type="cellIs" dxfId="243" priority="2" operator="lessThan">
      <formula>0</formula>
    </cfRule>
  </conditionalFormatting>
  <pageMargins left="0.33" right="0.33" top="0.42" bottom="0.5" header="0.3" footer="0.3"/>
  <pageSetup paperSize="129"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pageSetUpPr fitToPage="1"/>
  </sheetPr>
  <dimension ref="A1:R23"/>
  <sheetViews>
    <sheetView workbookViewId="0">
      <pane xSplit="2" ySplit="10" topLeftCell="C11" activePane="bottomRight" state="frozen"/>
      <selection pane="topRight"/>
      <selection pane="bottomLeft"/>
      <selection pane="bottomRight" activeCell="B12" sqref="B12"/>
    </sheetView>
  </sheetViews>
  <sheetFormatPr baseColWidth="10" defaultColWidth="9.1640625" defaultRowHeight="15"/>
  <cols>
    <col min="1" max="1" width="4" style="165" customWidth="1"/>
    <col min="2" max="2" width="45.83203125" style="165" customWidth="1"/>
    <col min="3" max="4" width="18" style="165" customWidth="1"/>
    <col min="5" max="5" width="9.5" style="165" customWidth="1"/>
    <col min="6" max="9" width="18" style="165" customWidth="1"/>
    <col min="10" max="10" width="10" style="165" customWidth="1"/>
    <col min="11" max="12" width="9.1640625" style="165" customWidth="1"/>
    <col min="13" max="13" width="16.83203125" style="165" customWidth="1"/>
    <col min="14" max="14" width="12" style="165" customWidth="1"/>
    <col min="15" max="16" width="15.33203125" style="124" customWidth="1"/>
    <col min="17" max="17" width="14.6640625" style="166" customWidth="1"/>
    <col min="18" max="18" width="13.5" style="166" customWidth="1"/>
    <col min="19" max="16384" width="9.1640625" style="165"/>
  </cols>
  <sheetData>
    <row r="1" spans="1:18">
      <c r="A1" s="345" t="s">
        <v>0</v>
      </c>
      <c r="B1" s="346"/>
      <c r="C1" s="346"/>
      <c r="D1" s="346"/>
      <c r="E1" s="346"/>
      <c r="F1" s="346"/>
      <c r="G1" s="346"/>
      <c r="H1" s="346"/>
      <c r="I1" s="346"/>
      <c r="J1" s="346"/>
    </row>
    <row r="2" spans="1:18">
      <c r="A2" s="345" t="s">
        <v>1</v>
      </c>
      <c r="B2" s="346"/>
      <c r="C2" s="346"/>
      <c r="D2" s="346"/>
      <c r="E2" s="346"/>
      <c r="F2" s="346"/>
      <c r="G2" s="346"/>
      <c r="H2" s="346"/>
      <c r="I2" s="346"/>
      <c r="J2" s="346"/>
    </row>
    <row r="3" spans="1:18">
      <c r="A3" s="345" t="s">
        <v>2</v>
      </c>
      <c r="B3" s="346"/>
      <c r="C3" s="346"/>
      <c r="D3" s="346"/>
      <c r="E3" s="346"/>
      <c r="F3" s="346"/>
      <c r="G3" s="346"/>
      <c r="H3" s="346"/>
      <c r="I3" s="346"/>
      <c r="J3" s="346"/>
    </row>
    <row r="4" spans="1:18">
      <c r="A4" s="345" t="s">
        <v>3</v>
      </c>
      <c r="B4" s="346"/>
      <c r="C4" s="346"/>
      <c r="D4" s="346"/>
      <c r="E4" s="346"/>
      <c r="F4" s="346"/>
      <c r="G4" s="346"/>
      <c r="H4" s="346"/>
      <c r="I4" s="346"/>
      <c r="J4" s="346"/>
    </row>
    <row r="7" spans="1:18">
      <c r="A7" s="349" t="s">
        <v>4</v>
      </c>
      <c r="B7" s="347" t="s">
        <v>5</v>
      </c>
      <c r="C7" s="347" t="s">
        <v>6</v>
      </c>
      <c r="D7" s="347"/>
      <c r="E7" s="347"/>
      <c r="F7" s="347" t="s">
        <v>7</v>
      </c>
      <c r="G7" s="347"/>
      <c r="H7" s="347" t="s">
        <v>8</v>
      </c>
      <c r="I7" s="347"/>
      <c r="J7" s="348"/>
    </row>
    <row r="8" spans="1:18">
      <c r="A8" s="349"/>
      <c r="B8" s="347"/>
      <c r="C8" s="167" t="s">
        <v>9</v>
      </c>
      <c r="D8" s="167" t="s">
        <v>10</v>
      </c>
      <c r="E8" s="167" t="s">
        <v>11</v>
      </c>
      <c r="F8" s="167" t="s">
        <v>9</v>
      </c>
      <c r="G8" s="167" t="s">
        <v>10</v>
      </c>
      <c r="H8" s="167" t="s">
        <v>9</v>
      </c>
      <c r="I8" s="167" t="s">
        <v>10</v>
      </c>
      <c r="J8" s="181" t="s">
        <v>11</v>
      </c>
    </row>
    <row r="9" spans="1:18">
      <c r="A9" s="349"/>
      <c r="B9" s="347"/>
      <c r="C9" s="167" t="s">
        <v>12</v>
      </c>
      <c r="D9" s="167" t="s">
        <v>12</v>
      </c>
      <c r="E9" s="167" t="s">
        <v>13</v>
      </c>
      <c r="F9" s="167" t="s">
        <v>12</v>
      </c>
      <c r="G9" s="167" t="s">
        <v>12</v>
      </c>
      <c r="H9" s="167" t="s">
        <v>12</v>
      </c>
      <c r="I9" s="167" t="s">
        <v>12</v>
      </c>
      <c r="J9" s="181" t="s">
        <v>13</v>
      </c>
    </row>
    <row r="10" spans="1:18">
      <c r="A10" s="168"/>
      <c r="B10" s="168"/>
      <c r="C10" s="168"/>
      <c r="D10" s="168"/>
      <c r="E10" s="168"/>
      <c r="F10" s="168"/>
      <c r="G10" s="168"/>
      <c r="H10" s="168"/>
      <c r="I10" s="168"/>
      <c r="J10" s="182"/>
    </row>
    <row r="11" spans="1:18" ht="30" customHeight="1">
      <c r="A11" s="169">
        <v>24</v>
      </c>
      <c r="B11" s="170" t="str">
        <f>Input!C34</f>
        <v>Bagian Perekonomian dan SDA</v>
      </c>
      <c r="C11" s="171">
        <f>'23 Bag Eko'!$E$26</f>
        <v>1552394200</v>
      </c>
      <c r="D11" s="171">
        <f>'23 Bag Eko'!$H$26</f>
        <v>1369394810</v>
      </c>
      <c r="E11" s="172">
        <f>IF(C11&gt;0,D11/C11*100,D11)</f>
        <v>88.211796333688952</v>
      </c>
      <c r="F11" s="193">
        <v>0</v>
      </c>
      <c r="G11" s="193">
        <v>0</v>
      </c>
      <c r="H11" s="171">
        <f t="shared" ref="H11:I13" si="0">C11-F11</f>
        <v>1552394200</v>
      </c>
      <c r="I11" s="171">
        <f t="shared" si="0"/>
        <v>1369394810</v>
      </c>
      <c r="J11" s="183">
        <f>IF(H11&gt;0,I11/H11*100,I11)</f>
        <v>88.211796333688952</v>
      </c>
      <c r="K11" s="184">
        <f>J11-E11</f>
        <v>0</v>
      </c>
      <c r="M11" s="185">
        <v>0</v>
      </c>
      <c r="N11" s="185">
        <v>0</v>
      </c>
      <c r="O11" s="124">
        <f t="shared" ref="O11:P13" si="1">H11+M11</f>
        <v>1552394200</v>
      </c>
      <c r="P11" s="124">
        <f t="shared" si="1"/>
        <v>1369394810</v>
      </c>
      <c r="Q11" s="166">
        <f t="shared" ref="Q11:R13" si="2">H11</f>
        <v>1552394200</v>
      </c>
      <c r="R11" s="166">
        <f t="shared" si="2"/>
        <v>1369394810</v>
      </c>
    </row>
    <row r="12" spans="1:18" ht="30" customHeight="1">
      <c r="A12" s="169">
        <v>28</v>
      </c>
      <c r="B12" s="170" t="str">
        <f>Input!C38</f>
        <v>Bagian Pengadaan Barang dan Jasa</v>
      </c>
      <c r="C12" s="171">
        <f>'27 Bag PBJ'!$E$25</f>
        <v>2291856500</v>
      </c>
      <c r="D12" s="171">
        <f>'27 Bag PBJ'!$H$25</f>
        <v>1619958347</v>
      </c>
      <c r="E12" s="172">
        <f>IF(C12&gt;0,D12/C12*100,D12)</f>
        <v>70.683236363184164</v>
      </c>
      <c r="F12" s="193">
        <v>0</v>
      </c>
      <c r="G12" s="193">
        <v>0</v>
      </c>
      <c r="H12" s="171">
        <f t="shared" si="0"/>
        <v>2291856500</v>
      </c>
      <c r="I12" s="171">
        <f t="shared" si="0"/>
        <v>1619958347</v>
      </c>
      <c r="J12" s="183">
        <f>IF(H12&gt;0,I12/H12*100,I12)</f>
        <v>70.683236363184164</v>
      </c>
      <c r="K12" s="184">
        <f>J12-E12</f>
        <v>0</v>
      </c>
      <c r="M12" s="185">
        <v>2200000</v>
      </c>
      <c r="N12" s="185">
        <v>0</v>
      </c>
      <c r="O12" s="124">
        <f t="shared" si="1"/>
        <v>2294056500</v>
      </c>
      <c r="P12" s="124">
        <f t="shared" si="1"/>
        <v>1619958347</v>
      </c>
      <c r="Q12" s="166">
        <f t="shared" si="2"/>
        <v>2291856500</v>
      </c>
      <c r="R12" s="166">
        <f t="shared" si="2"/>
        <v>1619958347</v>
      </c>
    </row>
    <row r="13" spans="1:18" ht="30" customHeight="1">
      <c r="A13" s="169">
        <v>29</v>
      </c>
      <c r="B13" s="170" t="str">
        <f>Input!C39</f>
        <v>Bagian Administrasi Pembangunan</v>
      </c>
      <c r="C13" s="171">
        <f>'28 Bag Adm Pbg'!$E$26</f>
        <v>532925000</v>
      </c>
      <c r="D13" s="171">
        <f>'28 Bag Adm Pbg'!$H$26</f>
        <v>402662029</v>
      </c>
      <c r="E13" s="172">
        <f>IF(C13&gt;0,D13/C13*100,D13)</f>
        <v>75.556978749354968</v>
      </c>
      <c r="F13" s="171" t="e">
        <f>'28 Bag Adm Pbg'!#REF!</f>
        <v>#REF!</v>
      </c>
      <c r="G13" s="171" t="e">
        <f>'28 Bag Adm Pbg'!#REF!</f>
        <v>#REF!</v>
      </c>
      <c r="H13" s="171" t="e">
        <f t="shared" si="0"/>
        <v>#REF!</v>
      </c>
      <c r="I13" s="171" t="e">
        <f t="shared" si="0"/>
        <v>#REF!</v>
      </c>
      <c r="J13" s="183" t="e">
        <f>IF(H13&gt;0,I13/H13*100,I13)</f>
        <v>#REF!</v>
      </c>
      <c r="K13" s="184" t="e">
        <f>J13-E13</f>
        <v>#REF!</v>
      </c>
      <c r="M13" s="185">
        <v>0</v>
      </c>
      <c r="N13" s="185">
        <v>0</v>
      </c>
      <c r="O13" s="124" t="e">
        <f t="shared" si="1"/>
        <v>#REF!</v>
      </c>
      <c r="P13" s="124" t="e">
        <f t="shared" si="1"/>
        <v>#REF!</v>
      </c>
      <c r="Q13" s="166" t="e">
        <f t="shared" si="2"/>
        <v>#REF!</v>
      </c>
      <c r="R13" s="166" t="e">
        <f t="shared" si="2"/>
        <v>#REF!</v>
      </c>
    </row>
    <row r="14" spans="1:18">
      <c r="A14" s="174"/>
      <c r="B14" s="174"/>
      <c r="C14" s="175"/>
      <c r="D14" s="175"/>
      <c r="E14" s="176"/>
      <c r="F14" s="175"/>
      <c r="G14" s="175"/>
      <c r="H14" s="175"/>
      <c r="I14" s="175"/>
      <c r="J14" s="186"/>
    </row>
    <row r="15" spans="1:18">
      <c r="A15" s="177"/>
      <c r="B15" s="178" t="s">
        <v>14</v>
      </c>
      <c r="C15" s="179">
        <f>SUM(C11:C13)</f>
        <v>4377175700</v>
      </c>
      <c r="D15" s="179">
        <f>SUM(D11:D13)</f>
        <v>3392015186</v>
      </c>
      <c r="E15" s="180">
        <f>IF(C15&gt;0,D15/C15*100,D15)</f>
        <v>77.493238071297881</v>
      </c>
      <c r="F15" s="179" t="e">
        <f>SUM(F11:F13)</f>
        <v>#REF!</v>
      </c>
      <c r="G15" s="179" t="e">
        <f>SUM(G11:G13)</f>
        <v>#REF!</v>
      </c>
      <c r="H15" s="179" t="e">
        <f>SUM(H11:H13)</f>
        <v>#REF!</v>
      </c>
      <c r="I15" s="179" t="e">
        <f>SUM(I11:I13)</f>
        <v>#REF!</v>
      </c>
      <c r="J15" s="187" t="e">
        <f>IF(H15&gt;0,I15/H15*100,I15)</f>
        <v>#REF!</v>
      </c>
    </row>
    <row r="17" spans="8:8">
      <c r="H17" s="165" t="s">
        <v>15</v>
      </c>
    </row>
    <row r="18" spans="8:8">
      <c r="H18" s="165" t="s">
        <v>16</v>
      </c>
    </row>
    <row r="22" spans="8:8">
      <c r="H22" s="165" t="s">
        <v>17</v>
      </c>
    </row>
    <row r="23" spans="8:8">
      <c r="H23" s="165" t="s">
        <v>18</v>
      </c>
    </row>
  </sheetData>
  <sheetProtection formatCells="0" formatColumns="0" formatRows="0" insertColumns="0" insertRows="0" insertHyperlinks="0" deleteColumns="0" deleteRows="0" sort="0" autoFilter="0" pivotTables="0"/>
  <autoFilter ref="B10:J13" xr:uid="{00000000-0009-0000-0000-000001000000}"/>
  <mergeCells count="9">
    <mergeCell ref="A1:J1"/>
    <mergeCell ref="A2:J2"/>
    <mergeCell ref="A3:J3"/>
    <mergeCell ref="A4:J4"/>
    <mergeCell ref="C7:E7"/>
    <mergeCell ref="F7:G7"/>
    <mergeCell ref="H7:J7"/>
    <mergeCell ref="A7:A9"/>
    <mergeCell ref="B7:B9"/>
  </mergeCells>
  <conditionalFormatting sqref="K11:K13">
    <cfRule type="cellIs" dxfId="242" priority="1" operator="greaterThan">
      <formula>0</formula>
    </cfRule>
    <cfRule type="cellIs" dxfId="241" priority="2" operator="lessThan">
      <formula>0</formula>
    </cfRule>
  </conditionalFormatting>
  <pageMargins left="0.33" right="0.33" top="0.42" bottom="0.5" header="0.3" footer="0.3"/>
  <pageSetup paperSize="129"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pageSetUpPr fitToPage="1"/>
  </sheetPr>
  <dimension ref="A1:R23"/>
  <sheetViews>
    <sheetView workbookViewId="0">
      <pane xSplit="2" ySplit="10" topLeftCell="C11" activePane="bottomRight" state="frozen"/>
      <selection pane="topRight"/>
      <selection pane="bottomLeft"/>
      <selection pane="bottomRight" activeCell="B12" sqref="B12"/>
    </sheetView>
  </sheetViews>
  <sheetFormatPr baseColWidth="10" defaultColWidth="9.1640625" defaultRowHeight="15"/>
  <cols>
    <col min="1" max="1" width="4" style="165" customWidth="1"/>
    <col min="2" max="2" width="45.83203125" style="165" customWidth="1"/>
    <col min="3" max="4" width="18" style="165" customWidth="1"/>
    <col min="5" max="5" width="9.5" style="165" customWidth="1"/>
    <col min="6" max="9" width="18" style="165" customWidth="1"/>
    <col min="10" max="10" width="10" style="165" customWidth="1"/>
    <col min="11" max="12" width="9.1640625" style="165" customWidth="1"/>
    <col min="13" max="13" width="16.83203125" style="165" customWidth="1"/>
    <col min="14" max="14" width="12" style="165" customWidth="1"/>
    <col min="15" max="16" width="15.33203125" style="124" customWidth="1"/>
    <col min="17" max="17" width="14.6640625" style="166" customWidth="1"/>
    <col min="18" max="18" width="13.5" style="166" customWidth="1"/>
    <col min="19" max="16384" width="9.1640625" style="165"/>
  </cols>
  <sheetData>
    <row r="1" spans="1:18">
      <c r="A1" s="345" t="s">
        <v>0</v>
      </c>
      <c r="B1" s="346"/>
      <c r="C1" s="346"/>
      <c r="D1" s="346"/>
      <c r="E1" s="346"/>
      <c r="F1" s="346"/>
      <c r="G1" s="346"/>
      <c r="H1" s="346"/>
      <c r="I1" s="346"/>
      <c r="J1" s="346"/>
    </row>
    <row r="2" spans="1:18">
      <c r="A2" s="345" t="s">
        <v>1</v>
      </c>
      <c r="B2" s="346"/>
      <c r="C2" s="346"/>
      <c r="D2" s="346"/>
      <c r="E2" s="346"/>
      <c r="F2" s="346"/>
      <c r="G2" s="346"/>
      <c r="H2" s="346"/>
      <c r="I2" s="346"/>
      <c r="J2" s="346"/>
    </row>
    <row r="3" spans="1:18">
      <c r="A3" s="345" t="s">
        <v>2</v>
      </c>
      <c r="B3" s="346"/>
      <c r="C3" s="346"/>
      <c r="D3" s="346"/>
      <c r="E3" s="346"/>
      <c r="F3" s="346"/>
      <c r="G3" s="346"/>
      <c r="H3" s="346"/>
      <c r="I3" s="346"/>
      <c r="J3" s="346"/>
    </row>
    <row r="4" spans="1:18">
      <c r="A4" s="345" t="s">
        <v>3</v>
      </c>
      <c r="B4" s="346"/>
      <c r="C4" s="346"/>
      <c r="D4" s="346"/>
      <c r="E4" s="346"/>
      <c r="F4" s="346"/>
      <c r="G4" s="346"/>
      <c r="H4" s="346"/>
      <c r="I4" s="346"/>
      <c r="J4" s="346"/>
    </row>
    <row r="7" spans="1:18">
      <c r="A7" s="349" t="s">
        <v>4</v>
      </c>
      <c r="B7" s="347" t="s">
        <v>5</v>
      </c>
      <c r="C7" s="347" t="s">
        <v>6</v>
      </c>
      <c r="D7" s="347"/>
      <c r="E7" s="347"/>
      <c r="F7" s="347" t="s">
        <v>7</v>
      </c>
      <c r="G7" s="347"/>
      <c r="H7" s="347" t="s">
        <v>8</v>
      </c>
      <c r="I7" s="347"/>
      <c r="J7" s="348"/>
    </row>
    <row r="8" spans="1:18">
      <c r="A8" s="349"/>
      <c r="B8" s="347"/>
      <c r="C8" s="167" t="s">
        <v>9</v>
      </c>
      <c r="D8" s="167" t="s">
        <v>10</v>
      </c>
      <c r="E8" s="167" t="s">
        <v>11</v>
      </c>
      <c r="F8" s="167" t="s">
        <v>9</v>
      </c>
      <c r="G8" s="167" t="s">
        <v>10</v>
      </c>
      <c r="H8" s="167" t="s">
        <v>9</v>
      </c>
      <c r="I8" s="167" t="s">
        <v>10</v>
      </c>
      <c r="J8" s="181" t="s">
        <v>11</v>
      </c>
    </row>
    <row r="9" spans="1:18">
      <c r="A9" s="349"/>
      <c r="B9" s="347"/>
      <c r="C9" s="167" t="s">
        <v>12</v>
      </c>
      <c r="D9" s="167" t="s">
        <v>12</v>
      </c>
      <c r="E9" s="167" t="s">
        <v>13</v>
      </c>
      <c r="F9" s="167" t="s">
        <v>12</v>
      </c>
      <c r="G9" s="167" t="s">
        <v>12</v>
      </c>
      <c r="H9" s="167" t="s">
        <v>12</v>
      </c>
      <c r="I9" s="167" t="s">
        <v>12</v>
      </c>
      <c r="J9" s="181" t="s">
        <v>13</v>
      </c>
    </row>
    <row r="10" spans="1:18">
      <c r="A10" s="168"/>
      <c r="B10" s="168"/>
      <c r="C10" s="168"/>
      <c r="D10" s="168"/>
      <c r="E10" s="168"/>
      <c r="F10" s="168"/>
      <c r="G10" s="168"/>
      <c r="H10" s="168"/>
      <c r="I10" s="168"/>
      <c r="J10" s="182"/>
    </row>
    <row r="11" spans="1:18" ht="30" customHeight="1">
      <c r="A11" s="169">
        <v>23</v>
      </c>
      <c r="B11" s="170" t="str">
        <f>Input!C33</f>
        <v>Bagian Organisasi</v>
      </c>
      <c r="C11" s="171">
        <f>'22 Bag Org'!$E$29</f>
        <v>2094940500</v>
      </c>
      <c r="D11" s="171">
        <f>'22 Bag Org'!$H$29</f>
        <v>1675538579</v>
      </c>
      <c r="E11" s="172">
        <f>IF(C11&gt;0,D11/C11*100,D11)</f>
        <v>79.980246646623144</v>
      </c>
      <c r="F11" s="171" t="e">
        <f>'22 Bag Org'!#REF!</f>
        <v>#REF!</v>
      </c>
      <c r="G11" s="171" t="e">
        <f>'22 Bag Org'!#REF!</f>
        <v>#REF!</v>
      </c>
      <c r="H11" s="171" t="e">
        <f t="shared" ref="H11:I13" si="0">C11-F11</f>
        <v>#REF!</v>
      </c>
      <c r="I11" s="171" t="e">
        <f t="shared" si="0"/>
        <v>#REF!</v>
      </c>
      <c r="J11" s="183" t="e">
        <f>IF(H11&gt;0,I11/H11*100,I11)</f>
        <v>#REF!</v>
      </c>
      <c r="K11" s="184" t="e">
        <f>J11-E11</f>
        <v>#REF!</v>
      </c>
      <c r="M11" s="185">
        <v>2860000</v>
      </c>
      <c r="N11" s="185">
        <v>0</v>
      </c>
      <c r="O11" s="124" t="e">
        <f t="shared" ref="O11:P13" si="1">H11+M11</f>
        <v>#REF!</v>
      </c>
      <c r="P11" s="124" t="e">
        <f t="shared" si="1"/>
        <v>#REF!</v>
      </c>
      <c r="Q11" s="166" t="e">
        <f t="shared" ref="Q11:R13" si="2">H11</f>
        <v>#REF!</v>
      </c>
      <c r="R11" s="166" t="e">
        <f t="shared" si="2"/>
        <v>#REF!</v>
      </c>
    </row>
    <row r="12" spans="1:18" ht="30" customHeight="1">
      <c r="A12" s="169">
        <v>26</v>
      </c>
      <c r="B12" s="170" t="str">
        <f>Input!C36</f>
        <v>Bagian Protokol dan Komunikasi Pimpinan</v>
      </c>
      <c r="C12" s="171">
        <f>'25 Bag ProKoPim'!$E$31</f>
        <v>5846881800</v>
      </c>
      <c r="D12" s="171">
        <f>'25 Bag ProKoPim'!$H$31</f>
        <v>5287021492</v>
      </c>
      <c r="E12" s="172">
        <f>IF(C12&gt;0,D12/C12*100,D12)</f>
        <v>90.424634409404348</v>
      </c>
      <c r="F12" s="171" t="e">
        <f>'25 Bag ProKoPim'!#REF!</f>
        <v>#REF!</v>
      </c>
      <c r="G12" s="171" t="e">
        <f>'25 Bag ProKoPim'!#REF!</f>
        <v>#REF!</v>
      </c>
      <c r="H12" s="171" t="e">
        <f t="shared" si="0"/>
        <v>#REF!</v>
      </c>
      <c r="I12" s="171" t="e">
        <f t="shared" si="0"/>
        <v>#REF!</v>
      </c>
      <c r="J12" s="183" t="e">
        <f>IF(H12&gt;0,I12/H12*100,I12)</f>
        <v>#REF!</v>
      </c>
      <c r="K12" s="184" t="e">
        <f>J12-E12</f>
        <v>#REF!</v>
      </c>
      <c r="M12" s="185">
        <v>0</v>
      </c>
      <c r="N12" s="185">
        <v>0</v>
      </c>
      <c r="O12" s="124" t="e">
        <f t="shared" si="1"/>
        <v>#REF!</v>
      </c>
      <c r="P12" s="124" t="e">
        <f t="shared" si="1"/>
        <v>#REF!</v>
      </c>
      <c r="Q12" s="166" t="e">
        <f t="shared" si="2"/>
        <v>#REF!</v>
      </c>
      <c r="R12" s="166" t="e">
        <f t="shared" si="2"/>
        <v>#REF!</v>
      </c>
    </row>
    <row r="13" spans="1:18" ht="30" customHeight="1">
      <c r="A13" s="169">
        <v>27</v>
      </c>
      <c r="B13" s="170" t="str">
        <f>Input!C37</f>
        <v>Bagian Umum</v>
      </c>
      <c r="C13" s="171">
        <f>'26 Bag Umm'!$E$52</f>
        <v>97394511314</v>
      </c>
      <c r="D13" s="171">
        <f>'26 Bag Umm'!$H$52</f>
        <v>71612686776</v>
      </c>
      <c r="E13" s="172">
        <f>IF(C13&gt;0,D13/C13*100,D13)</f>
        <v>73.528462548696027</v>
      </c>
      <c r="F13" s="171" t="e">
        <f>'26 Bag Umm'!#REF!</f>
        <v>#REF!</v>
      </c>
      <c r="G13" s="171" t="e">
        <f>'26 Bag Umm'!#REF!</f>
        <v>#REF!</v>
      </c>
      <c r="H13" s="171" t="e">
        <f t="shared" si="0"/>
        <v>#REF!</v>
      </c>
      <c r="I13" s="171" t="e">
        <f t="shared" si="0"/>
        <v>#REF!</v>
      </c>
      <c r="J13" s="183" t="e">
        <f>IF(H13&gt;0,I13/H13*100,I13)</f>
        <v>#REF!</v>
      </c>
      <c r="K13" s="184" t="e">
        <f>J13-E13</f>
        <v>#REF!</v>
      </c>
      <c r="M13" s="185">
        <v>201200000</v>
      </c>
      <c r="N13" s="185">
        <v>7515131</v>
      </c>
      <c r="O13" s="124" t="e">
        <f t="shared" si="1"/>
        <v>#REF!</v>
      </c>
      <c r="P13" s="124" t="e">
        <f t="shared" si="1"/>
        <v>#REF!</v>
      </c>
      <c r="Q13" s="166" t="e">
        <f t="shared" si="2"/>
        <v>#REF!</v>
      </c>
      <c r="R13" s="166" t="e">
        <f t="shared" si="2"/>
        <v>#REF!</v>
      </c>
    </row>
    <row r="14" spans="1:18">
      <c r="A14" s="174"/>
      <c r="B14" s="174"/>
      <c r="C14" s="175"/>
      <c r="D14" s="175"/>
      <c r="E14" s="176"/>
      <c r="F14" s="175"/>
      <c r="G14" s="175"/>
      <c r="H14" s="175"/>
      <c r="I14" s="175"/>
      <c r="J14" s="186"/>
    </row>
    <row r="15" spans="1:18">
      <c r="A15" s="177"/>
      <c r="B15" s="178" t="s">
        <v>14</v>
      </c>
      <c r="C15" s="179">
        <f>SUM(C11:C13)</f>
        <v>105336333614</v>
      </c>
      <c r="D15" s="179">
        <f>SUM(D11:D13)</f>
        <v>78575246847</v>
      </c>
      <c r="E15" s="180">
        <f>IF(C15&gt;0,D15/C15*100,D15)</f>
        <v>74.594628606436288</v>
      </c>
      <c r="F15" s="179" t="e">
        <f>SUM(F11:F13)</f>
        <v>#REF!</v>
      </c>
      <c r="G15" s="179" t="e">
        <f>SUM(G11:G13)</f>
        <v>#REF!</v>
      </c>
      <c r="H15" s="179" t="e">
        <f>SUM(H11:H13)</f>
        <v>#REF!</v>
      </c>
      <c r="I15" s="179" t="e">
        <f>SUM(I11:I13)</f>
        <v>#REF!</v>
      </c>
      <c r="J15" s="187" t="e">
        <f>IF(H15&gt;0,I15/H15*100,I15)</f>
        <v>#REF!</v>
      </c>
    </row>
    <row r="17" spans="8:10">
      <c r="H17" s="165" t="s">
        <v>15</v>
      </c>
    </row>
    <row r="18" spans="8:10">
      <c r="H18" s="165" t="s">
        <v>16</v>
      </c>
      <c r="J18" s="165" t="e">
        <f>I15/H15</f>
        <v>#REF!</v>
      </c>
    </row>
    <row r="22" spans="8:10">
      <c r="H22" s="165" t="s">
        <v>17</v>
      </c>
    </row>
    <row r="23" spans="8:10">
      <c r="H23" s="165" t="s">
        <v>18</v>
      </c>
    </row>
  </sheetData>
  <sheetProtection formatCells="0" formatColumns="0" formatRows="0" insertColumns="0" insertRows="0" insertHyperlinks="0" deleteColumns="0" deleteRows="0" sort="0" autoFilter="0" pivotTables="0"/>
  <autoFilter ref="B10:J13" xr:uid="{00000000-0009-0000-0000-000002000000}"/>
  <mergeCells count="9">
    <mergeCell ref="A1:J1"/>
    <mergeCell ref="A2:J2"/>
    <mergeCell ref="A3:J3"/>
    <mergeCell ref="A4:J4"/>
    <mergeCell ref="C7:E7"/>
    <mergeCell ref="F7:G7"/>
    <mergeCell ref="H7:J7"/>
    <mergeCell ref="A7:A9"/>
    <mergeCell ref="B7:B9"/>
  </mergeCells>
  <conditionalFormatting sqref="K11:K13">
    <cfRule type="cellIs" dxfId="240" priority="1" operator="greaterThan">
      <formula>0</formula>
    </cfRule>
    <cfRule type="cellIs" dxfId="239" priority="2" operator="lessThan">
      <formula>0</formula>
    </cfRule>
  </conditionalFormatting>
  <pageMargins left="0.33" right="0.33" top="0.42" bottom="0.5" header="0.3" footer="0.3"/>
  <pageSetup paperSize="129" fitToHeight="0"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R29"/>
  <sheetViews>
    <sheetView workbookViewId="0">
      <pane xSplit="2" ySplit="10" topLeftCell="C16" activePane="bottomRight" state="frozen"/>
      <selection pane="topRight"/>
      <selection pane="bottomLeft"/>
      <selection pane="bottomRight" activeCell="D67" sqref="D67"/>
    </sheetView>
  </sheetViews>
  <sheetFormatPr baseColWidth="10" defaultColWidth="9.1640625" defaultRowHeight="15"/>
  <cols>
    <col min="1" max="1" width="4" style="165" customWidth="1"/>
    <col min="2" max="2" width="45.83203125" style="165" customWidth="1"/>
    <col min="3" max="4" width="18" style="165" customWidth="1"/>
    <col min="5" max="5" width="9.5" style="165" customWidth="1"/>
    <col min="6" max="9" width="18" style="165" customWidth="1"/>
    <col min="10" max="10" width="10" style="165" customWidth="1"/>
    <col min="11" max="12" width="9.1640625" style="165" customWidth="1"/>
    <col min="13" max="13" width="16.83203125" style="165" customWidth="1"/>
    <col min="14" max="14" width="12" style="165" customWidth="1"/>
    <col min="15" max="16" width="15.33203125" style="124" customWidth="1"/>
    <col min="17" max="17" width="14.6640625" style="166" customWidth="1"/>
    <col min="18" max="18" width="13.5" style="166" customWidth="1"/>
    <col min="19" max="16384" width="9.1640625" style="165"/>
  </cols>
  <sheetData>
    <row r="1" spans="1:18">
      <c r="A1" s="345" t="s">
        <v>0</v>
      </c>
      <c r="B1" s="346"/>
      <c r="C1" s="346"/>
      <c r="D1" s="346"/>
      <c r="E1" s="346"/>
      <c r="F1" s="346"/>
      <c r="G1" s="346"/>
      <c r="H1" s="346"/>
      <c r="I1" s="346"/>
      <c r="J1" s="346"/>
    </row>
    <row r="2" spans="1:18">
      <c r="A2" s="345" t="s">
        <v>1</v>
      </c>
      <c r="B2" s="346"/>
      <c r="C2" s="346"/>
      <c r="D2" s="346"/>
      <c r="E2" s="346"/>
      <c r="F2" s="346"/>
      <c r="G2" s="346"/>
      <c r="H2" s="346"/>
      <c r="I2" s="346"/>
      <c r="J2" s="346"/>
    </row>
    <row r="3" spans="1:18">
      <c r="A3" s="345" t="s">
        <v>2</v>
      </c>
      <c r="B3" s="346"/>
      <c r="C3" s="346"/>
      <c r="D3" s="346"/>
      <c r="E3" s="346"/>
      <c r="F3" s="346"/>
      <c r="G3" s="346"/>
      <c r="H3" s="346"/>
      <c r="I3" s="346"/>
      <c r="J3" s="346"/>
    </row>
    <row r="4" spans="1:18">
      <c r="A4" s="345" t="s">
        <v>3</v>
      </c>
      <c r="B4" s="346"/>
      <c r="C4" s="346"/>
      <c r="D4" s="346"/>
      <c r="E4" s="346"/>
      <c r="F4" s="346"/>
      <c r="G4" s="346"/>
      <c r="H4" s="346"/>
      <c r="I4" s="346"/>
      <c r="J4" s="346"/>
    </row>
    <row r="7" spans="1:18">
      <c r="A7" s="349" t="s">
        <v>4</v>
      </c>
      <c r="B7" s="347" t="s">
        <v>5</v>
      </c>
      <c r="C7" s="347" t="s">
        <v>6</v>
      </c>
      <c r="D7" s="347"/>
      <c r="E7" s="347"/>
      <c r="F7" s="347" t="s">
        <v>7</v>
      </c>
      <c r="G7" s="347"/>
      <c r="H7" s="347" t="s">
        <v>8</v>
      </c>
      <c r="I7" s="347"/>
      <c r="J7" s="348"/>
    </row>
    <row r="8" spans="1:18">
      <c r="A8" s="349"/>
      <c r="B8" s="347"/>
      <c r="C8" s="167" t="s">
        <v>9</v>
      </c>
      <c r="D8" s="167" t="s">
        <v>10</v>
      </c>
      <c r="E8" s="167" t="s">
        <v>11</v>
      </c>
      <c r="F8" s="167" t="s">
        <v>9</v>
      </c>
      <c r="G8" s="167" t="s">
        <v>10</v>
      </c>
      <c r="H8" s="167" t="s">
        <v>9</v>
      </c>
      <c r="I8" s="167" t="s">
        <v>10</v>
      </c>
      <c r="J8" s="181" t="s">
        <v>11</v>
      </c>
    </row>
    <row r="9" spans="1:18">
      <c r="A9" s="349"/>
      <c r="B9" s="347"/>
      <c r="C9" s="167" t="s">
        <v>12</v>
      </c>
      <c r="D9" s="167" t="s">
        <v>12</v>
      </c>
      <c r="E9" s="167" t="s">
        <v>13</v>
      </c>
      <c r="F9" s="167" t="s">
        <v>12</v>
      </c>
      <c r="G9" s="167" t="s">
        <v>12</v>
      </c>
      <c r="H9" s="167" t="s">
        <v>12</v>
      </c>
      <c r="I9" s="167" t="s">
        <v>12</v>
      </c>
      <c r="J9" s="181" t="s">
        <v>13</v>
      </c>
    </row>
    <row r="10" spans="1:18">
      <c r="A10" s="168"/>
      <c r="B10" s="168"/>
      <c r="C10" s="168"/>
      <c r="D10" s="168"/>
      <c r="E10" s="168"/>
      <c r="F10" s="168"/>
      <c r="G10" s="168"/>
      <c r="H10" s="168"/>
      <c r="I10" s="168"/>
      <c r="J10" s="182"/>
    </row>
    <row r="11" spans="1:18" ht="30" customHeight="1">
      <c r="A11" s="169">
        <v>21</v>
      </c>
      <c r="B11" s="170" t="str">
        <f>Input!C31</f>
        <v>Bagian Pemerintahan</v>
      </c>
      <c r="C11" s="171">
        <f>'20 Bag Pem'!E26</f>
        <v>2503687400</v>
      </c>
      <c r="D11" s="171">
        <f>'20 Bag Pem'!$H$26</f>
        <v>2256659211</v>
      </c>
      <c r="E11" s="172">
        <f t="shared" ref="E11:E19" si="0">IF(C11&gt;0,D11/C11*100,D11)</f>
        <v>90.133425243103432</v>
      </c>
      <c r="F11" s="171" t="e">
        <f>'20 Bag Pem'!#REF!</f>
        <v>#REF!</v>
      </c>
      <c r="G11" s="171" t="e">
        <f>'20 Bag Pem'!#REF!</f>
        <v>#REF!</v>
      </c>
      <c r="H11" s="171" t="e">
        <f t="shared" ref="H11:I19" si="1">C11-F11</f>
        <v>#REF!</v>
      </c>
      <c r="I11" s="171" t="e">
        <f t="shared" si="1"/>
        <v>#REF!</v>
      </c>
      <c r="J11" s="183" t="e">
        <f t="shared" ref="J11:J19" si="2">IF(H11&gt;0,I11/H11*100,I11)</f>
        <v>#REF!</v>
      </c>
      <c r="K11" s="184" t="e">
        <f t="shared" ref="K11:K19" si="3">J11-E11</f>
        <v>#REF!</v>
      </c>
      <c r="M11" s="185">
        <v>0</v>
      </c>
      <c r="N11" s="185">
        <v>0</v>
      </c>
      <c r="O11" s="124" t="e">
        <f t="shared" ref="O11:P19" si="4">H11+M11</f>
        <v>#REF!</v>
      </c>
      <c r="P11" s="124" t="e">
        <f t="shared" si="4"/>
        <v>#REF!</v>
      </c>
      <c r="Q11" s="166" t="e">
        <f t="shared" ref="Q11:R19" si="5">H11</f>
        <v>#REF!</v>
      </c>
      <c r="R11" s="166" t="e">
        <f t="shared" si="5"/>
        <v>#REF!</v>
      </c>
    </row>
    <row r="12" spans="1:18" ht="30" customHeight="1">
      <c r="A12" s="169">
        <v>22</v>
      </c>
      <c r="B12" s="170" t="str">
        <f>Input!C32</f>
        <v>Bagian Hukum</v>
      </c>
      <c r="C12" s="171">
        <f>'21 Bag Kum'!$E$25</f>
        <v>1786110000</v>
      </c>
      <c r="D12" s="171">
        <f>'21 Bag Kum'!$H$25</f>
        <v>1670286245</v>
      </c>
      <c r="E12" s="172">
        <f t="shared" si="0"/>
        <v>93.515306728029074</v>
      </c>
      <c r="F12" s="171" t="e">
        <f>'21 Bag Kum'!#REF!</f>
        <v>#REF!</v>
      </c>
      <c r="G12" s="171" t="e">
        <f>'21 Bag Kum'!#REF!</f>
        <v>#REF!</v>
      </c>
      <c r="H12" s="171" t="e">
        <f t="shared" si="1"/>
        <v>#REF!</v>
      </c>
      <c r="I12" s="171" t="e">
        <f t="shared" si="1"/>
        <v>#REF!</v>
      </c>
      <c r="J12" s="183" t="e">
        <f t="shared" si="2"/>
        <v>#REF!</v>
      </c>
      <c r="K12" s="184" t="e">
        <f t="shared" si="3"/>
        <v>#REF!</v>
      </c>
      <c r="M12" s="185">
        <v>31202333.333333299</v>
      </c>
      <c r="N12" s="185">
        <v>0</v>
      </c>
      <c r="O12" s="124" t="e">
        <f t="shared" si="4"/>
        <v>#REF!</v>
      </c>
      <c r="P12" s="124" t="e">
        <f t="shared" si="4"/>
        <v>#REF!</v>
      </c>
      <c r="Q12" s="166" t="e">
        <f t="shared" si="5"/>
        <v>#REF!</v>
      </c>
      <c r="R12" s="166" t="e">
        <f t="shared" si="5"/>
        <v>#REF!</v>
      </c>
    </row>
    <row r="13" spans="1:18" ht="30" customHeight="1">
      <c r="A13" s="169">
        <v>23</v>
      </c>
      <c r="B13" s="170" t="str">
        <f>Input!C33</f>
        <v>Bagian Organisasi</v>
      </c>
      <c r="C13" s="171">
        <f>'22 Bag Org'!$E$29</f>
        <v>2094940500</v>
      </c>
      <c r="D13" s="171">
        <f>'22 Bag Org'!$H$29</f>
        <v>1675538579</v>
      </c>
      <c r="E13" s="172">
        <f t="shared" si="0"/>
        <v>79.980246646623144</v>
      </c>
      <c r="F13" s="171" t="e">
        <f>'22 Bag Org'!#REF!</f>
        <v>#REF!</v>
      </c>
      <c r="G13" s="171" t="e">
        <f>'22 Bag Org'!#REF!</f>
        <v>#REF!</v>
      </c>
      <c r="H13" s="171" t="e">
        <f t="shared" si="1"/>
        <v>#REF!</v>
      </c>
      <c r="I13" s="171" t="e">
        <f t="shared" si="1"/>
        <v>#REF!</v>
      </c>
      <c r="J13" s="183" t="e">
        <f t="shared" si="2"/>
        <v>#REF!</v>
      </c>
      <c r="K13" s="184" t="e">
        <f t="shared" si="3"/>
        <v>#REF!</v>
      </c>
      <c r="M13" s="185">
        <v>2860000</v>
      </c>
      <c r="N13" s="185">
        <v>0</v>
      </c>
      <c r="O13" s="124" t="e">
        <f t="shared" si="4"/>
        <v>#REF!</v>
      </c>
      <c r="P13" s="124" t="e">
        <f t="shared" si="4"/>
        <v>#REF!</v>
      </c>
      <c r="Q13" s="166" t="e">
        <f t="shared" si="5"/>
        <v>#REF!</v>
      </c>
      <c r="R13" s="166" t="e">
        <f t="shared" si="5"/>
        <v>#REF!</v>
      </c>
    </row>
    <row r="14" spans="1:18" ht="30" customHeight="1">
      <c r="A14" s="169">
        <v>24</v>
      </c>
      <c r="B14" s="170" t="str">
        <f>Input!C34</f>
        <v>Bagian Perekonomian dan SDA</v>
      </c>
      <c r="C14" s="171">
        <f>'23 Bag Eko'!$E$26</f>
        <v>1552394200</v>
      </c>
      <c r="D14" s="171">
        <f>'23 Bag Eko'!$H$26</f>
        <v>1369394810</v>
      </c>
      <c r="E14" s="172">
        <f t="shared" si="0"/>
        <v>88.211796333688952</v>
      </c>
      <c r="F14" s="193">
        <v>0</v>
      </c>
      <c r="G14" s="193">
        <v>0</v>
      </c>
      <c r="H14" s="171">
        <f t="shared" si="1"/>
        <v>1552394200</v>
      </c>
      <c r="I14" s="171">
        <f t="shared" si="1"/>
        <v>1369394810</v>
      </c>
      <c r="J14" s="183">
        <f t="shared" si="2"/>
        <v>88.211796333688952</v>
      </c>
      <c r="K14" s="184">
        <f t="shared" si="3"/>
        <v>0</v>
      </c>
      <c r="M14" s="185">
        <v>0</v>
      </c>
      <c r="N14" s="185">
        <v>0</v>
      </c>
      <c r="O14" s="124">
        <f t="shared" si="4"/>
        <v>1552394200</v>
      </c>
      <c r="P14" s="124">
        <f t="shared" si="4"/>
        <v>1369394810</v>
      </c>
      <c r="Q14" s="166">
        <f t="shared" si="5"/>
        <v>1552394200</v>
      </c>
      <c r="R14" s="166">
        <f t="shared" si="5"/>
        <v>1369394810</v>
      </c>
    </row>
    <row r="15" spans="1:18" ht="30" customHeight="1">
      <c r="A15" s="169">
        <v>25</v>
      </c>
      <c r="B15" s="170" t="str">
        <f>Input!C35</f>
        <v>Bagian Kesejahteraan Rakyat</v>
      </c>
      <c r="C15" s="171">
        <f>'24 Bag Kesra'!$E$27</f>
        <v>34791280022.000069</v>
      </c>
      <c r="D15" s="171">
        <f>'24 Bag Kesra'!$H$27</f>
        <v>33884877647</v>
      </c>
      <c r="E15" s="172">
        <f t="shared" si="0"/>
        <v>97.394742664176462</v>
      </c>
      <c r="F15" s="193">
        <v>0</v>
      </c>
      <c r="G15" s="193">
        <v>0</v>
      </c>
      <c r="H15" s="171">
        <f t="shared" si="1"/>
        <v>34791280022.000069</v>
      </c>
      <c r="I15" s="171">
        <f t="shared" si="1"/>
        <v>33884877647</v>
      </c>
      <c r="J15" s="183">
        <f t="shared" si="2"/>
        <v>97.394742664176462</v>
      </c>
      <c r="K15" s="184">
        <f t="shared" si="3"/>
        <v>0</v>
      </c>
      <c r="M15" s="185">
        <v>0</v>
      </c>
      <c r="N15" s="185">
        <v>9600000</v>
      </c>
      <c r="O15" s="124">
        <f t="shared" si="4"/>
        <v>34791280022.000069</v>
      </c>
      <c r="P15" s="124">
        <f t="shared" si="4"/>
        <v>33894477647</v>
      </c>
      <c r="Q15" s="166">
        <f t="shared" si="5"/>
        <v>34791280022.000069</v>
      </c>
      <c r="R15" s="166">
        <f t="shared" si="5"/>
        <v>33884877647</v>
      </c>
    </row>
    <row r="16" spans="1:18" ht="30" customHeight="1">
      <c r="A16" s="169">
        <v>26</v>
      </c>
      <c r="B16" s="170" t="str">
        <f>Input!C36</f>
        <v>Bagian Protokol dan Komunikasi Pimpinan</v>
      </c>
      <c r="C16" s="171">
        <f>'25 Bag ProKoPim'!$E$31</f>
        <v>5846881800</v>
      </c>
      <c r="D16" s="171">
        <f>'25 Bag ProKoPim'!$H$31</f>
        <v>5287021492</v>
      </c>
      <c r="E16" s="172">
        <f t="shared" si="0"/>
        <v>90.424634409404348</v>
      </c>
      <c r="F16" s="171" t="e">
        <f>'25 Bag ProKoPim'!#REF!</f>
        <v>#REF!</v>
      </c>
      <c r="G16" s="171" t="e">
        <f>'25 Bag ProKoPim'!#REF!</f>
        <v>#REF!</v>
      </c>
      <c r="H16" s="171" t="e">
        <f t="shared" si="1"/>
        <v>#REF!</v>
      </c>
      <c r="I16" s="171" t="e">
        <f t="shared" si="1"/>
        <v>#REF!</v>
      </c>
      <c r="J16" s="183" t="e">
        <f t="shared" si="2"/>
        <v>#REF!</v>
      </c>
      <c r="K16" s="184" t="e">
        <f t="shared" si="3"/>
        <v>#REF!</v>
      </c>
      <c r="M16" s="185">
        <v>0</v>
      </c>
      <c r="N16" s="185">
        <v>0</v>
      </c>
      <c r="O16" s="124" t="e">
        <f t="shared" si="4"/>
        <v>#REF!</v>
      </c>
      <c r="P16" s="124" t="e">
        <f t="shared" si="4"/>
        <v>#REF!</v>
      </c>
      <c r="Q16" s="166" t="e">
        <f t="shared" si="5"/>
        <v>#REF!</v>
      </c>
      <c r="R16" s="166" t="e">
        <f t="shared" si="5"/>
        <v>#REF!</v>
      </c>
    </row>
    <row r="17" spans="1:18" ht="30" customHeight="1">
      <c r="A17" s="169">
        <v>27</v>
      </c>
      <c r="B17" s="170" t="str">
        <f>Input!C37</f>
        <v>Bagian Umum</v>
      </c>
      <c r="C17" s="171">
        <f>'26 Bag Umm'!$E$52</f>
        <v>97394511314</v>
      </c>
      <c r="D17" s="171">
        <f>'26 Bag Umm'!$H$52</f>
        <v>71612686776</v>
      </c>
      <c r="E17" s="172">
        <f t="shared" si="0"/>
        <v>73.528462548696027</v>
      </c>
      <c r="F17" s="171" t="e">
        <f>'26 Bag Umm'!#REF!</f>
        <v>#REF!</v>
      </c>
      <c r="G17" s="171" t="e">
        <f>'26 Bag Umm'!#REF!</f>
        <v>#REF!</v>
      </c>
      <c r="H17" s="171" t="e">
        <f t="shared" si="1"/>
        <v>#REF!</v>
      </c>
      <c r="I17" s="171" t="e">
        <f t="shared" si="1"/>
        <v>#REF!</v>
      </c>
      <c r="J17" s="183" t="e">
        <f t="shared" si="2"/>
        <v>#REF!</v>
      </c>
      <c r="K17" s="184" t="e">
        <f t="shared" si="3"/>
        <v>#REF!</v>
      </c>
      <c r="M17" s="185">
        <v>201200000</v>
      </c>
      <c r="N17" s="185">
        <v>7515131</v>
      </c>
      <c r="O17" s="124" t="e">
        <f t="shared" si="4"/>
        <v>#REF!</v>
      </c>
      <c r="P17" s="124" t="e">
        <f t="shared" si="4"/>
        <v>#REF!</v>
      </c>
      <c r="Q17" s="166" t="e">
        <f t="shared" si="5"/>
        <v>#REF!</v>
      </c>
      <c r="R17" s="166" t="e">
        <f t="shared" si="5"/>
        <v>#REF!</v>
      </c>
    </row>
    <row r="18" spans="1:18" ht="30" customHeight="1">
      <c r="A18" s="169">
        <v>28</v>
      </c>
      <c r="B18" s="170" t="str">
        <f>Input!C38</f>
        <v>Bagian Pengadaan Barang dan Jasa</v>
      </c>
      <c r="C18" s="171">
        <f>'27 Bag PBJ'!$E$25</f>
        <v>2291856500</v>
      </c>
      <c r="D18" s="171">
        <f>'27 Bag PBJ'!$H$25</f>
        <v>1619958347</v>
      </c>
      <c r="E18" s="172">
        <f t="shared" si="0"/>
        <v>70.683236363184164</v>
      </c>
      <c r="F18" s="193">
        <v>0</v>
      </c>
      <c r="G18" s="193">
        <v>0</v>
      </c>
      <c r="H18" s="171">
        <f t="shared" si="1"/>
        <v>2291856500</v>
      </c>
      <c r="I18" s="171">
        <f t="shared" si="1"/>
        <v>1619958347</v>
      </c>
      <c r="J18" s="183">
        <f t="shared" si="2"/>
        <v>70.683236363184164</v>
      </c>
      <c r="K18" s="184">
        <f t="shared" si="3"/>
        <v>0</v>
      </c>
      <c r="M18" s="185">
        <v>2200000</v>
      </c>
      <c r="N18" s="185">
        <v>0</v>
      </c>
      <c r="O18" s="124">
        <f t="shared" si="4"/>
        <v>2294056500</v>
      </c>
      <c r="P18" s="124">
        <f t="shared" si="4"/>
        <v>1619958347</v>
      </c>
      <c r="Q18" s="166">
        <f t="shared" si="5"/>
        <v>2291856500</v>
      </c>
      <c r="R18" s="166">
        <f t="shared" si="5"/>
        <v>1619958347</v>
      </c>
    </row>
    <row r="19" spans="1:18" ht="30" customHeight="1">
      <c r="A19" s="169">
        <v>29</v>
      </c>
      <c r="B19" s="170" t="str">
        <f>Input!C39</f>
        <v>Bagian Administrasi Pembangunan</v>
      </c>
      <c r="C19" s="171">
        <f>'28 Bag Adm Pbg'!$E$26</f>
        <v>532925000</v>
      </c>
      <c r="D19" s="171">
        <f>'28 Bag Adm Pbg'!$H$26</f>
        <v>402662029</v>
      </c>
      <c r="E19" s="172">
        <f t="shared" si="0"/>
        <v>75.556978749354968</v>
      </c>
      <c r="F19" s="171" t="e">
        <f>'28 Bag Adm Pbg'!#REF!</f>
        <v>#REF!</v>
      </c>
      <c r="G19" s="171" t="e">
        <f>'28 Bag Adm Pbg'!#REF!</f>
        <v>#REF!</v>
      </c>
      <c r="H19" s="171" t="e">
        <f t="shared" si="1"/>
        <v>#REF!</v>
      </c>
      <c r="I19" s="171" t="e">
        <f t="shared" si="1"/>
        <v>#REF!</v>
      </c>
      <c r="J19" s="183" t="e">
        <f t="shared" si="2"/>
        <v>#REF!</v>
      </c>
      <c r="K19" s="184" t="e">
        <f t="shared" si="3"/>
        <v>#REF!</v>
      </c>
      <c r="M19" s="185">
        <v>0</v>
      </c>
      <c r="N19" s="185">
        <v>0</v>
      </c>
      <c r="O19" s="124" t="e">
        <f t="shared" si="4"/>
        <v>#REF!</v>
      </c>
      <c r="P19" s="124" t="e">
        <f t="shared" si="4"/>
        <v>#REF!</v>
      </c>
      <c r="Q19" s="166" t="e">
        <f t="shared" si="5"/>
        <v>#REF!</v>
      </c>
      <c r="R19" s="166" t="e">
        <f t="shared" si="5"/>
        <v>#REF!</v>
      </c>
    </row>
    <row r="20" spans="1:18">
      <c r="A20" s="174"/>
      <c r="B20" s="174"/>
      <c r="C20" s="175"/>
      <c r="D20" s="175"/>
      <c r="E20" s="176"/>
      <c r="F20" s="175"/>
      <c r="G20" s="175"/>
      <c r="H20" s="175"/>
      <c r="I20" s="175"/>
      <c r="J20" s="186"/>
    </row>
    <row r="21" spans="1:18">
      <c r="A21" s="177"/>
      <c r="B21" s="178" t="s">
        <v>14</v>
      </c>
      <c r="C21" s="179">
        <f>SUM(C11:C19)</f>
        <v>148794586736.00006</v>
      </c>
      <c r="D21" s="179">
        <f>SUM(D11:D19)</f>
        <v>119779085136</v>
      </c>
      <c r="E21" s="180">
        <f>IF(C21&gt;0,D21/C21*100,D21)</f>
        <v>80.4996255330975</v>
      </c>
      <c r="F21" s="179" t="e">
        <f>SUM(F11:F19)</f>
        <v>#REF!</v>
      </c>
      <c r="G21" s="179" t="e">
        <f>SUM(G11:G19)</f>
        <v>#REF!</v>
      </c>
      <c r="H21" s="179" t="e">
        <f>SUM(H11:H19)</f>
        <v>#REF!</v>
      </c>
      <c r="I21" s="179" t="e">
        <f>SUM(I11:I19)</f>
        <v>#REF!</v>
      </c>
      <c r="J21" s="187" t="e">
        <f>IF(H21&gt;0,I21/H21*100,I21)</f>
        <v>#REF!</v>
      </c>
    </row>
    <row r="23" spans="1:18">
      <c r="H23" s="165" t="s">
        <v>15</v>
      </c>
    </row>
    <row r="24" spans="1:18">
      <c r="H24" s="165" t="s">
        <v>16</v>
      </c>
    </row>
    <row r="28" spans="1:18">
      <c r="H28" s="165" t="s">
        <v>17</v>
      </c>
    </row>
    <row r="29" spans="1:18">
      <c r="H29" s="165" t="s">
        <v>18</v>
      </c>
    </row>
  </sheetData>
  <sheetProtection formatCells="0" formatColumns="0" formatRows="0" insertColumns="0" insertRows="0" insertHyperlinks="0" deleteColumns="0" deleteRows="0" sort="0" autoFilter="0" pivotTables="0"/>
  <autoFilter ref="B10:J19" xr:uid="{00000000-0009-0000-0000-000003000000}"/>
  <mergeCells count="9">
    <mergeCell ref="A1:J1"/>
    <mergeCell ref="A2:J2"/>
    <mergeCell ref="A3:J3"/>
    <mergeCell ref="A4:J4"/>
    <mergeCell ref="C7:E7"/>
    <mergeCell ref="F7:G7"/>
    <mergeCell ref="H7:J7"/>
    <mergeCell ref="A7:A9"/>
    <mergeCell ref="B7:B9"/>
  </mergeCells>
  <conditionalFormatting sqref="K11:K19">
    <cfRule type="cellIs" dxfId="238" priority="1" operator="greaterThan">
      <formula>0</formula>
    </cfRule>
    <cfRule type="cellIs" dxfId="237" priority="2" operator="lessThan">
      <formula>0</formula>
    </cfRule>
  </conditionalFormatting>
  <pageMargins left="0.33" right="0.33" top="0.42" bottom="0.5" header="0.3" footer="0.3"/>
  <pageSetup paperSize="129" fitToHeight="0"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pageSetUpPr fitToPage="1"/>
  </sheetPr>
  <dimension ref="A1:P60"/>
  <sheetViews>
    <sheetView workbookViewId="0">
      <pane xSplit="2" ySplit="10" topLeftCell="H20" activePane="bottomRight" state="frozen"/>
      <selection pane="topRight"/>
      <selection pane="bottomLeft"/>
      <selection pane="bottomRight" activeCell="D67" sqref="D67"/>
    </sheetView>
  </sheetViews>
  <sheetFormatPr baseColWidth="10" defaultColWidth="9.1640625" defaultRowHeight="15"/>
  <cols>
    <col min="1" max="1" width="4" style="165" customWidth="1"/>
    <col min="2" max="2" width="51.6640625" style="165" customWidth="1"/>
    <col min="3" max="4" width="18" style="165" customWidth="1"/>
    <col min="5" max="5" width="9.5" style="165" customWidth="1"/>
    <col min="6" max="9" width="18" style="165" customWidth="1"/>
    <col min="10" max="11" width="10" style="165" customWidth="1"/>
    <col min="12" max="12" width="22.1640625" style="165" customWidth="1"/>
    <col min="13" max="14" width="9.1640625" style="165"/>
    <col min="15" max="16" width="16.83203125" style="165" customWidth="1"/>
    <col min="17" max="16384" width="9.1640625" style="165"/>
  </cols>
  <sheetData>
    <row r="1" spans="1:16">
      <c r="A1" s="345" t="s">
        <v>0</v>
      </c>
      <c r="B1" s="346"/>
      <c r="C1" s="346"/>
      <c r="D1" s="346"/>
      <c r="E1" s="346"/>
      <c r="F1" s="346"/>
      <c r="G1" s="346"/>
      <c r="H1" s="346"/>
      <c r="I1" s="346"/>
      <c r="J1" s="346"/>
    </row>
    <row r="2" spans="1:16">
      <c r="A2" s="345" t="s">
        <v>1</v>
      </c>
      <c r="B2" s="346"/>
      <c r="C2" s="346"/>
      <c r="D2" s="346"/>
      <c r="E2" s="346"/>
      <c r="F2" s="346"/>
      <c r="G2" s="346"/>
      <c r="H2" s="346"/>
      <c r="I2" s="346"/>
      <c r="J2" s="346"/>
    </row>
    <row r="3" spans="1:16">
      <c r="A3" s="345" t="s">
        <v>2</v>
      </c>
      <c r="B3" s="346"/>
      <c r="C3" s="346"/>
      <c r="D3" s="346"/>
      <c r="E3" s="346"/>
      <c r="F3" s="346"/>
      <c r="G3" s="346"/>
      <c r="H3" s="346"/>
      <c r="I3" s="346"/>
      <c r="J3" s="346"/>
    </row>
    <row r="4" spans="1:16">
      <c r="A4" s="345" t="s">
        <v>3</v>
      </c>
      <c r="B4" s="346"/>
      <c r="C4" s="346"/>
      <c r="D4" s="346"/>
      <c r="E4" s="346"/>
      <c r="F4" s="346"/>
      <c r="G4" s="346"/>
      <c r="H4" s="346"/>
      <c r="I4" s="346"/>
      <c r="J4" s="346"/>
    </row>
    <row r="7" spans="1:16">
      <c r="A7" s="352" t="s">
        <v>4</v>
      </c>
      <c r="B7" s="347" t="s">
        <v>5</v>
      </c>
      <c r="C7" s="347" t="s">
        <v>6</v>
      </c>
      <c r="D7" s="347"/>
      <c r="E7" s="347"/>
      <c r="F7" s="347" t="s">
        <v>7</v>
      </c>
      <c r="G7" s="347"/>
      <c r="H7" s="347" t="s">
        <v>8</v>
      </c>
      <c r="I7" s="347"/>
      <c r="J7" s="348"/>
      <c r="K7" s="347" t="s">
        <v>19</v>
      </c>
      <c r="L7" s="350" t="s">
        <v>20</v>
      </c>
    </row>
    <row r="8" spans="1:16">
      <c r="A8" s="352"/>
      <c r="B8" s="347"/>
      <c r="C8" s="167" t="s">
        <v>9</v>
      </c>
      <c r="D8" s="167" t="s">
        <v>10</v>
      </c>
      <c r="E8" s="167" t="s">
        <v>11</v>
      </c>
      <c r="F8" s="167" t="s">
        <v>9</v>
      </c>
      <c r="G8" s="167" t="s">
        <v>10</v>
      </c>
      <c r="H8" s="167" t="s">
        <v>9</v>
      </c>
      <c r="I8" s="167" t="s">
        <v>10</v>
      </c>
      <c r="J8" s="181" t="s">
        <v>11</v>
      </c>
      <c r="K8" s="347"/>
      <c r="L8" s="350"/>
    </row>
    <row r="9" spans="1:16">
      <c r="A9" s="352"/>
      <c r="B9" s="347"/>
      <c r="C9" s="167" t="s">
        <v>12</v>
      </c>
      <c r="D9" s="167" t="s">
        <v>12</v>
      </c>
      <c r="E9" s="167" t="s">
        <v>13</v>
      </c>
      <c r="F9" s="167" t="s">
        <v>12</v>
      </c>
      <c r="G9" s="167" t="s">
        <v>12</v>
      </c>
      <c r="H9" s="167" t="s">
        <v>12</v>
      </c>
      <c r="I9" s="167" t="s">
        <v>12</v>
      </c>
      <c r="J9" s="181" t="s">
        <v>13</v>
      </c>
      <c r="K9" s="347"/>
      <c r="L9" s="351"/>
    </row>
    <row r="10" spans="1:16">
      <c r="A10" s="188"/>
      <c r="B10" s="188"/>
      <c r="C10" s="188"/>
      <c r="D10" s="188"/>
      <c r="E10" s="188"/>
      <c r="F10" s="188"/>
      <c r="G10" s="188"/>
      <c r="H10" s="188"/>
      <c r="I10" s="188"/>
      <c r="J10" s="194"/>
      <c r="K10" s="188"/>
      <c r="L10" s="195"/>
    </row>
    <row r="11" spans="1:16" ht="30" customHeight="1">
      <c r="A11" s="189">
        <v>1</v>
      </c>
      <c r="B11" s="190" t="str">
        <f>Input!C12</f>
        <v>Dinas Pendidikan</v>
      </c>
      <c r="C11" s="191" t="e">
        <f>#REF!</f>
        <v>#REF!</v>
      </c>
      <c r="D11" s="191" t="e">
        <f>#REF!</f>
        <v>#REF!</v>
      </c>
      <c r="E11" s="192" t="e">
        <f t="shared" ref="E11:E50" si="0">IF(C11&gt;0,D11/C11*100,D11)</f>
        <v>#REF!</v>
      </c>
      <c r="F11" s="191" t="e">
        <f>#REF!</f>
        <v>#REF!</v>
      </c>
      <c r="G11" s="191" t="e">
        <f>#REF!</f>
        <v>#REF!</v>
      </c>
      <c r="H11" s="191" t="e">
        <f>C11-F11</f>
        <v>#REF!</v>
      </c>
      <c r="I11" s="191" t="e">
        <f>D11-G11</f>
        <v>#REF!</v>
      </c>
      <c r="J11" s="196" t="e">
        <f t="shared" ref="J11:J50" si="1">IF(H11&gt;0,I11/H11*100,I11)</f>
        <v>#REF!</v>
      </c>
      <c r="K11" s="197" t="e">
        <f>J11/100</f>
        <v>#REF!</v>
      </c>
      <c r="L11" s="198"/>
      <c r="M11" s="184" t="e">
        <f>J11-E11</f>
        <v>#REF!</v>
      </c>
      <c r="O11" s="185">
        <v>1993500423.6700001</v>
      </c>
      <c r="P11" s="185">
        <v>0</v>
      </c>
    </row>
    <row r="12" spans="1:16" ht="30" customHeight="1">
      <c r="A12" s="169">
        <v>2</v>
      </c>
      <c r="B12" s="170" t="str">
        <f>Input!C13</f>
        <v xml:space="preserve">Dinas Kesehatan </v>
      </c>
      <c r="C12" s="171" t="e">
        <f>#REF!</f>
        <v>#REF!</v>
      </c>
      <c r="D12" s="171" t="e">
        <f>#REF!</f>
        <v>#REF!</v>
      </c>
      <c r="E12" s="172" t="e">
        <f t="shared" si="0"/>
        <v>#REF!</v>
      </c>
      <c r="F12" s="171" t="e">
        <f>#REF!</f>
        <v>#REF!</v>
      </c>
      <c r="G12" s="171" t="e">
        <f>#REF!</f>
        <v>#REF!</v>
      </c>
      <c r="H12" s="171" t="e">
        <f t="shared" ref="H12:I50" si="2">C12-F12</f>
        <v>#REF!</v>
      </c>
      <c r="I12" s="171" t="e">
        <f>D12-G12</f>
        <v>#REF!</v>
      </c>
      <c r="J12" s="183" t="e">
        <f t="shared" si="1"/>
        <v>#REF!</v>
      </c>
      <c r="K12" s="199" t="e">
        <f t="shared" ref="K12:K50" si="3">J12/100</f>
        <v>#REF!</v>
      </c>
      <c r="L12" s="200"/>
      <c r="M12" s="184" t="e">
        <f t="shared" ref="M12:M50" si="4">J12-E12</f>
        <v>#REF!</v>
      </c>
      <c r="O12" s="185">
        <v>1189111046</v>
      </c>
      <c r="P12" s="185">
        <v>149719259</v>
      </c>
    </row>
    <row r="13" spans="1:16" ht="30" customHeight="1">
      <c r="A13" s="169">
        <v>3</v>
      </c>
      <c r="B13" s="170" t="str">
        <f>Input!C14</f>
        <v>Dinas Pekerjaan Umum dan Penataan Ruang</v>
      </c>
      <c r="C13" s="171" t="e">
        <f>#REF!</f>
        <v>#REF!</v>
      </c>
      <c r="D13" s="171" t="e">
        <f>#REF!</f>
        <v>#REF!</v>
      </c>
      <c r="E13" s="172" t="e">
        <f t="shared" si="0"/>
        <v>#REF!</v>
      </c>
      <c r="F13" s="171" t="e">
        <f>#REF!</f>
        <v>#REF!</v>
      </c>
      <c r="G13" s="171" t="e">
        <f>#REF!</f>
        <v>#REF!</v>
      </c>
      <c r="H13" s="171" t="e">
        <f t="shared" si="2"/>
        <v>#REF!</v>
      </c>
      <c r="I13" s="171" t="e">
        <f t="shared" si="2"/>
        <v>#REF!</v>
      </c>
      <c r="J13" s="183" t="e">
        <f t="shared" si="1"/>
        <v>#REF!</v>
      </c>
      <c r="K13" s="197" t="e">
        <f t="shared" si="3"/>
        <v>#REF!</v>
      </c>
      <c r="L13" s="200"/>
      <c r="M13" s="184" t="e">
        <f t="shared" si="4"/>
        <v>#REF!</v>
      </c>
      <c r="O13" s="185">
        <v>602480833.33333302</v>
      </c>
      <c r="P13" s="185">
        <v>0</v>
      </c>
    </row>
    <row r="14" spans="1:16" ht="30" customHeight="1">
      <c r="A14" s="169">
        <v>4</v>
      </c>
      <c r="B14" s="170" t="str">
        <f>Input!C15</f>
        <v>Dinas Perumahan Rakyat dan Kawasan Permukiman</v>
      </c>
      <c r="C14" s="171">
        <f>'4 DPRKP'!$E$55</f>
        <v>85619332316</v>
      </c>
      <c r="D14" s="171">
        <f>'4 DPRKP'!$H$55</f>
        <v>49545882005</v>
      </c>
      <c r="E14" s="172">
        <f t="shared" si="0"/>
        <v>57.867634171845992</v>
      </c>
      <c r="F14" s="171" t="e">
        <f>'4 DPRKP'!#REF!</f>
        <v>#REF!</v>
      </c>
      <c r="G14" s="171" t="e">
        <f>'4 DPRKP'!#REF!</f>
        <v>#REF!</v>
      </c>
      <c r="H14" s="171" t="e">
        <f t="shared" si="2"/>
        <v>#REF!</v>
      </c>
      <c r="I14" s="171" t="e">
        <f t="shared" si="2"/>
        <v>#REF!</v>
      </c>
      <c r="J14" s="183">
        <v>100</v>
      </c>
      <c r="K14" s="197">
        <f t="shared" si="3"/>
        <v>1</v>
      </c>
      <c r="L14" s="200"/>
      <c r="M14" s="184">
        <f t="shared" si="4"/>
        <v>42.132365828154008</v>
      </c>
      <c r="O14" s="185">
        <v>0</v>
      </c>
      <c r="P14" s="185">
        <v>0</v>
      </c>
    </row>
    <row r="15" spans="1:16" ht="30" customHeight="1">
      <c r="A15" s="169">
        <v>5</v>
      </c>
      <c r="B15" s="170" t="str">
        <f>Input!C16</f>
        <v>Satuan Polisi Pamong Praja</v>
      </c>
      <c r="C15" s="171">
        <f>'5 SatpolPP'!E60</f>
        <v>20129014290</v>
      </c>
      <c r="D15" s="171">
        <f>'5 SatpolPP'!H60</f>
        <v>19458047427</v>
      </c>
      <c r="E15" s="172">
        <f t="shared" si="0"/>
        <v>96.666668057693556</v>
      </c>
      <c r="F15" s="193">
        <v>0</v>
      </c>
      <c r="G15" s="193">
        <v>0</v>
      </c>
      <c r="H15" s="171">
        <f t="shared" si="2"/>
        <v>20129014290</v>
      </c>
      <c r="I15" s="171">
        <f t="shared" si="2"/>
        <v>19458047427</v>
      </c>
      <c r="J15" s="183">
        <f t="shared" si="1"/>
        <v>96.666668057693556</v>
      </c>
      <c r="K15" s="199">
        <f t="shared" si="3"/>
        <v>0.96666668057693561</v>
      </c>
      <c r="L15" s="200"/>
      <c r="M15" s="184">
        <f t="shared" si="4"/>
        <v>0</v>
      </c>
      <c r="O15" s="185">
        <v>1078192900</v>
      </c>
      <c r="P15" s="185">
        <v>591227600</v>
      </c>
    </row>
    <row r="16" spans="1:16" ht="30" customHeight="1">
      <c r="A16" s="169">
        <v>6</v>
      </c>
      <c r="B16" s="170" t="str">
        <f>Input!C17</f>
        <v>Badan Kesatuan Bangsa dan Politik</v>
      </c>
      <c r="C16" s="171">
        <f>'6 Bakesbangpol'!$E$49</f>
        <v>37344395500</v>
      </c>
      <c r="D16" s="171">
        <f>'6 Bakesbangpol'!$H49</f>
        <v>35560560900</v>
      </c>
      <c r="E16" s="172">
        <f t="shared" si="0"/>
        <v>95.223286985593319</v>
      </c>
      <c r="F16" s="171" t="e">
        <f>'6 Bakesbangpol'!#REF!</f>
        <v>#REF!</v>
      </c>
      <c r="G16" s="171" t="e">
        <f>'6 Bakesbangpol'!#REF!</f>
        <v>#REF!</v>
      </c>
      <c r="H16" s="171" t="e">
        <f t="shared" si="2"/>
        <v>#REF!</v>
      </c>
      <c r="I16" s="171" t="e">
        <f t="shared" si="2"/>
        <v>#REF!</v>
      </c>
      <c r="J16" s="183">
        <v>100</v>
      </c>
      <c r="K16" s="197">
        <f t="shared" si="3"/>
        <v>1</v>
      </c>
      <c r="L16" s="200"/>
      <c r="M16" s="184">
        <f t="shared" si="4"/>
        <v>4.7767130144066812</v>
      </c>
      <c r="O16" s="185">
        <v>0</v>
      </c>
      <c r="P16" s="185">
        <v>0</v>
      </c>
    </row>
    <row r="17" spans="1:16" ht="30" customHeight="1">
      <c r="A17" s="169">
        <v>7</v>
      </c>
      <c r="B17" s="170" t="str">
        <f>Input!C18</f>
        <v>Dinas Sosial</v>
      </c>
      <c r="C17" s="171">
        <f>'7 Dinsos'!$E$72</f>
        <v>23911805140</v>
      </c>
      <c r="D17" s="171">
        <f>'7 Dinsos'!$H$72</f>
        <v>21076689314</v>
      </c>
      <c r="E17" s="172">
        <f t="shared" si="0"/>
        <v>88.143447099034034</v>
      </c>
      <c r="F17" s="171" t="e">
        <f>'7 Dinsos'!#REF!</f>
        <v>#REF!</v>
      </c>
      <c r="G17" s="171" t="e">
        <f>'7 Dinsos'!#REF!</f>
        <v>#REF!</v>
      </c>
      <c r="H17" s="171" t="e">
        <f t="shared" si="2"/>
        <v>#REF!</v>
      </c>
      <c r="I17" s="171" t="e">
        <f t="shared" si="2"/>
        <v>#REF!</v>
      </c>
      <c r="J17" s="183" t="e">
        <f t="shared" si="1"/>
        <v>#REF!</v>
      </c>
      <c r="K17" s="199" t="e">
        <f t="shared" si="3"/>
        <v>#REF!</v>
      </c>
      <c r="L17" s="200"/>
      <c r="M17" s="184" t="e">
        <f t="shared" si="4"/>
        <v>#REF!</v>
      </c>
      <c r="O17" s="185">
        <v>114550000</v>
      </c>
      <c r="P17" s="185">
        <v>92891196</v>
      </c>
    </row>
    <row r="18" spans="1:16" ht="30" customHeight="1">
      <c r="A18" s="169">
        <v>8</v>
      </c>
      <c r="B18" s="170" t="str">
        <f>Input!C19</f>
        <v>Dinas Pemberdayan Perempuan dan Perlindungan Anak</v>
      </c>
      <c r="C18" s="171">
        <f>'8 DP3A'!$E$58</f>
        <v>3037162840</v>
      </c>
      <c r="D18" s="171">
        <f>'8 DP3A'!$H$58</f>
        <v>2616831401</v>
      </c>
      <c r="E18" s="172">
        <f t="shared" si="0"/>
        <v>86.160391749031135</v>
      </c>
      <c r="F18" s="171" t="e">
        <f>'8 DP3A'!#REF!</f>
        <v>#REF!</v>
      </c>
      <c r="G18" s="171" t="e">
        <f>'8 DP3A'!#REF!</f>
        <v>#REF!</v>
      </c>
      <c r="H18" s="171" t="e">
        <f t="shared" si="2"/>
        <v>#REF!</v>
      </c>
      <c r="I18" s="171" t="e">
        <f t="shared" si="2"/>
        <v>#REF!</v>
      </c>
      <c r="J18" s="183" t="e">
        <f t="shared" si="1"/>
        <v>#REF!</v>
      </c>
      <c r="K18" s="199" t="e">
        <f t="shared" si="3"/>
        <v>#REF!</v>
      </c>
      <c r="L18" s="200"/>
      <c r="M18" s="184" t="e">
        <f t="shared" si="4"/>
        <v>#REF!</v>
      </c>
      <c r="O18" s="185">
        <v>12262500</v>
      </c>
      <c r="P18" s="185">
        <v>7695398</v>
      </c>
    </row>
    <row r="19" spans="1:16" ht="30" customHeight="1">
      <c r="A19" s="169">
        <v>9</v>
      </c>
      <c r="B19" s="170" t="str">
        <f>Input!C20</f>
        <v>Dinas Ketahanaan Pangan,Pertanian dan Perikanan</v>
      </c>
      <c r="C19" s="171">
        <f>'9 DKP3'!$E$60</f>
        <v>15414047835</v>
      </c>
      <c r="D19" s="171">
        <f>'9 DKP3'!$H$60</f>
        <v>7130047983</v>
      </c>
      <c r="E19" s="172">
        <f t="shared" si="0"/>
        <v>46.25681754282683</v>
      </c>
      <c r="F19" s="193">
        <v>0</v>
      </c>
      <c r="G19" s="193">
        <v>0</v>
      </c>
      <c r="H19" s="171">
        <f t="shared" si="2"/>
        <v>15414047835</v>
      </c>
      <c r="I19" s="171">
        <f t="shared" si="2"/>
        <v>7130047983</v>
      </c>
      <c r="J19" s="183">
        <f t="shared" si="1"/>
        <v>46.25681754282683</v>
      </c>
      <c r="K19" s="199">
        <f t="shared" si="3"/>
        <v>0.46256817542826828</v>
      </c>
      <c r="L19" s="200"/>
      <c r="M19" s="184">
        <f t="shared" si="4"/>
        <v>0</v>
      </c>
      <c r="O19" s="185">
        <v>208646816</v>
      </c>
      <c r="P19" s="185">
        <v>42809342</v>
      </c>
    </row>
    <row r="20" spans="1:16" ht="30" customHeight="1">
      <c r="A20" s="169">
        <v>10</v>
      </c>
      <c r="B20" s="170" t="str">
        <f>Input!C21</f>
        <v>Dinas Lingkungan Hidup</v>
      </c>
      <c r="C20" s="171">
        <f>'10 DLH'!$E$59</f>
        <v>191028321341</v>
      </c>
      <c r="D20" s="171">
        <f>'10 DLH'!$H$59</f>
        <v>147181810816</v>
      </c>
      <c r="E20" s="172">
        <f t="shared" si="0"/>
        <v>77.047115204069314</v>
      </c>
      <c r="F20" s="171" t="e">
        <f>'10 DLH'!#REF!</f>
        <v>#REF!</v>
      </c>
      <c r="G20" s="171" t="e">
        <f>'10 DLH'!#REF!</f>
        <v>#REF!</v>
      </c>
      <c r="H20" s="171" t="e">
        <f t="shared" si="2"/>
        <v>#REF!</v>
      </c>
      <c r="I20" s="171" t="e">
        <f t="shared" si="2"/>
        <v>#REF!</v>
      </c>
      <c r="J20" s="183" t="e">
        <f t="shared" si="1"/>
        <v>#REF!</v>
      </c>
      <c r="K20" s="199" t="e">
        <f t="shared" si="3"/>
        <v>#REF!</v>
      </c>
      <c r="L20" s="200"/>
      <c r="M20" s="184" t="e">
        <f t="shared" si="4"/>
        <v>#REF!</v>
      </c>
      <c r="O20" s="185">
        <v>3431102400</v>
      </c>
      <c r="P20" s="185">
        <v>3051262500</v>
      </c>
    </row>
    <row r="21" spans="1:16" ht="30" customHeight="1">
      <c r="A21" s="169">
        <v>11</v>
      </c>
      <c r="B21" s="170" t="str">
        <f>Input!C22</f>
        <v>Dinas Kedudukan dan Pencatatan Sipil</v>
      </c>
      <c r="C21" s="171">
        <f>'11 Disdukcapil'!$E$50</f>
        <v>7173793620</v>
      </c>
      <c r="D21" s="171">
        <f>'11 Disdukcapil'!$H$50</f>
        <v>6521557057</v>
      </c>
      <c r="E21" s="172">
        <f t="shared" si="0"/>
        <v>90.908066254072139</v>
      </c>
      <c r="F21" s="171" t="e">
        <f>'11 Disdukcapil'!#REF!</f>
        <v>#REF!</v>
      </c>
      <c r="G21" s="171" t="e">
        <f>'11 Disdukcapil'!#REF!</f>
        <v>#REF!</v>
      </c>
      <c r="H21" s="171" t="e">
        <f t="shared" si="2"/>
        <v>#REF!</v>
      </c>
      <c r="I21" s="171" t="e">
        <f t="shared" si="2"/>
        <v>#REF!</v>
      </c>
      <c r="J21" s="183" t="e">
        <f t="shared" si="1"/>
        <v>#REF!</v>
      </c>
      <c r="K21" s="199" t="e">
        <f t="shared" si="3"/>
        <v>#REF!</v>
      </c>
      <c r="L21" s="200"/>
      <c r="M21" s="184" t="e">
        <f t="shared" si="4"/>
        <v>#REF!</v>
      </c>
      <c r="O21" s="185">
        <v>84055200</v>
      </c>
      <c r="P21" s="185">
        <v>72531454</v>
      </c>
    </row>
    <row r="22" spans="1:16" ht="30" customHeight="1">
      <c r="A22" s="169">
        <v>12</v>
      </c>
      <c r="B22" s="170" t="str">
        <f>Input!C23</f>
        <v>Dinas Pengendalian Penduduk,Kb dan Pemberdayaan Masyarakat</v>
      </c>
      <c r="C22" s="171">
        <f>'12 DPPKBPM'!$E$78</f>
        <v>22264989480</v>
      </c>
      <c r="D22" s="171">
        <f>'12 DPPKBPM'!$H$78</f>
        <v>20597399787</v>
      </c>
      <c r="E22" s="172">
        <f t="shared" si="0"/>
        <v>92.510260584232711</v>
      </c>
      <c r="F22" s="171" t="e">
        <f>'12 DPPKBPM'!#REF!</f>
        <v>#REF!</v>
      </c>
      <c r="G22" s="171" t="e">
        <f>'12 DPPKBPM'!#REF!</f>
        <v>#REF!</v>
      </c>
      <c r="H22" s="171" t="e">
        <f t="shared" si="2"/>
        <v>#REF!</v>
      </c>
      <c r="I22" s="171" t="e">
        <f t="shared" si="2"/>
        <v>#REF!</v>
      </c>
      <c r="J22" s="183" t="e">
        <f t="shared" si="1"/>
        <v>#REF!</v>
      </c>
      <c r="K22" s="199" t="e">
        <f t="shared" si="3"/>
        <v>#REF!</v>
      </c>
      <c r="L22" s="200"/>
      <c r="M22" s="184" t="e">
        <f t="shared" si="4"/>
        <v>#REF!</v>
      </c>
      <c r="O22" s="185">
        <v>24843000</v>
      </c>
      <c r="P22" s="185">
        <v>25254710</v>
      </c>
    </row>
    <row r="23" spans="1:16" ht="30" customHeight="1">
      <c r="A23" s="169">
        <v>13</v>
      </c>
      <c r="B23" s="170" t="str">
        <f>Input!C24</f>
        <v>Dinas Perhubungan</v>
      </c>
      <c r="C23" s="171">
        <f>'13 Dishub'!$E$60</f>
        <v>110163437096</v>
      </c>
      <c r="D23" s="171">
        <f>'13 Dishub'!$H$60</f>
        <v>81596135942</v>
      </c>
      <c r="E23" s="172">
        <f t="shared" si="0"/>
        <v>74.068255396656227</v>
      </c>
      <c r="F23" s="193">
        <v>0</v>
      </c>
      <c r="G23" s="193">
        <v>0</v>
      </c>
      <c r="H23" s="171">
        <f t="shared" si="2"/>
        <v>110163437096</v>
      </c>
      <c r="I23" s="171">
        <f t="shared" si="2"/>
        <v>81596135942</v>
      </c>
      <c r="J23" s="183">
        <f t="shared" si="1"/>
        <v>74.068255396656227</v>
      </c>
      <c r="K23" s="199">
        <f t="shared" si="3"/>
        <v>0.74068255396656224</v>
      </c>
      <c r="L23" s="200"/>
      <c r="M23" s="184">
        <f t="shared" si="4"/>
        <v>0</v>
      </c>
      <c r="O23" s="185">
        <v>850061500</v>
      </c>
      <c r="P23" s="185">
        <v>25770446</v>
      </c>
    </row>
    <row r="24" spans="1:16" ht="30" customHeight="1">
      <c r="A24" s="169">
        <v>14</v>
      </c>
      <c r="B24" s="170" t="str">
        <f>Input!C25</f>
        <v>Dinas Kominikasi,Informatika dan Statistik</v>
      </c>
      <c r="C24" s="171">
        <f>'14 Diskominfotik'!$E$48</f>
        <v>21870976180</v>
      </c>
      <c r="D24" s="171">
        <f>'14 Diskominfotik'!$H$48</f>
        <v>19862166347</v>
      </c>
      <c r="E24" s="172">
        <f t="shared" si="0"/>
        <v>90.815179823400101</v>
      </c>
      <c r="F24" s="171" t="e">
        <f>'14 Diskominfotik'!#REF!</f>
        <v>#REF!</v>
      </c>
      <c r="G24" s="171" t="e">
        <f>'14 Diskominfotik'!#REF!</f>
        <v>#REF!</v>
      </c>
      <c r="H24" s="171" t="e">
        <f t="shared" si="2"/>
        <v>#REF!</v>
      </c>
      <c r="I24" s="171" t="e">
        <f t="shared" si="2"/>
        <v>#REF!</v>
      </c>
      <c r="J24" s="183" t="e">
        <f t="shared" si="1"/>
        <v>#REF!</v>
      </c>
      <c r="K24" s="199" t="e">
        <f t="shared" si="3"/>
        <v>#REF!</v>
      </c>
      <c r="L24" s="200"/>
      <c r="M24" s="184" t="e">
        <f t="shared" si="4"/>
        <v>#REF!</v>
      </c>
      <c r="O24" s="185">
        <v>75879250</v>
      </c>
      <c r="P24" s="185">
        <v>0</v>
      </c>
    </row>
    <row r="25" spans="1:16" ht="30" customHeight="1">
      <c r="A25" s="169">
        <v>15</v>
      </c>
      <c r="B25" s="170" t="str">
        <f>Input!C26</f>
        <v>Dinas Koperasi,Usaha Mikro dan Tenaga Kerja</v>
      </c>
      <c r="C25" s="171">
        <f>'15 Diskopumker'!$E$66</f>
        <v>12341692134</v>
      </c>
      <c r="D25" s="171">
        <f>'15 Diskopumker'!$H$66</f>
        <v>10066912180</v>
      </c>
      <c r="E25" s="172">
        <f t="shared" si="0"/>
        <v>81.568330101727042</v>
      </c>
      <c r="F25" s="171" t="e">
        <f>'15 Diskopumker'!#REF!</f>
        <v>#REF!</v>
      </c>
      <c r="G25" s="171" t="e">
        <f>'15 Diskopumker'!#REF!</f>
        <v>#REF!</v>
      </c>
      <c r="H25" s="171" t="e">
        <f t="shared" si="2"/>
        <v>#REF!</v>
      </c>
      <c r="I25" s="171" t="e">
        <f t="shared" si="2"/>
        <v>#REF!</v>
      </c>
      <c r="J25" s="183" t="e">
        <f t="shared" si="1"/>
        <v>#REF!</v>
      </c>
      <c r="K25" s="199" t="e">
        <f t="shared" si="3"/>
        <v>#REF!</v>
      </c>
      <c r="L25" s="200"/>
      <c r="M25" s="184" t="e">
        <f t="shared" si="4"/>
        <v>#REF!</v>
      </c>
      <c r="O25" s="185">
        <v>82965000</v>
      </c>
      <c r="P25" s="185">
        <v>65397164</v>
      </c>
    </row>
    <row r="26" spans="1:16" ht="30" customHeight="1">
      <c r="A26" s="169">
        <v>16</v>
      </c>
      <c r="B26" s="170" t="str">
        <f>Input!C27</f>
        <v>Dinas Penanaman Modal dan Pelayanan Terpadu Satu Pintu</v>
      </c>
      <c r="C26" s="171">
        <f>'16 DPMPTSP'!$E$46</f>
        <v>7611880902</v>
      </c>
      <c r="D26" s="171">
        <f>'16 DPMPTSP'!$H$46</f>
        <v>5634139905</v>
      </c>
      <c r="E26" s="172">
        <f t="shared" si="0"/>
        <v>74.017709650707303</v>
      </c>
      <c r="F26" s="171" t="e">
        <f>'16 DPMPTSP'!#REF!</f>
        <v>#REF!</v>
      </c>
      <c r="G26" s="171" t="e">
        <f>'16 DPMPTSP'!#REF!</f>
        <v>#REF!</v>
      </c>
      <c r="H26" s="171" t="e">
        <f t="shared" si="2"/>
        <v>#REF!</v>
      </c>
      <c r="I26" s="171" t="e">
        <f t="shared" si="2"/>
        <v>#REF!</v>
      </c>
      <c r="J26" s="183" t="e">
        <f t="shared" si="1"/>
        <v>#REF!</v>
      </c>
      <c r="K26" s="199" t="e">
        <f t="shared" si="3"/>
        <v>#REF!</v>
      </c>
      <c r="L26" s="200"/>
      <c r="M26" s="184" t="e">
        <f t="shared" si="4"/>
        <v>#REF!</v>
      </c>
      <c r="O26" s="185">
        <v>95507500</v>
      </c>
      <c r="P26" s="185">
        <v>70375722</v>
      </c>
    </row>
    <row r="27" spans="1:16" ht="30" customHeight="1">
      <c r="A27" s="169">
        <v>17</v>
      </c>
      <c r="B27" s="170" t="str">
        <f>Input!C28</f>
        <v>Dinas Kebudayaan, Kepemudaan, Olahraga dan Pariwisata</v>
      </c>
      <c r="C27" s="171">
        <f>'17 Disbudporapar'!$E$110</f>
        <v>70752461400</v>
      </c>
      <c r="D27" s="171">
        <f>'17 Disbudporapar'!$H$110</f>
        <v>58623706375</v>
      </c>
      <c r="E27" s="172">
        <f t="shared" si="0"/>
        <v>82.857479746987295</v>
      </c>
      <c r="F27" s="171" t="e">
        <f>'17 Disbudporapar'!#REF!</f>
        <v>#REF!</v>
      </c>
      <c r="G27" s="171" t="e">
        <f>'17 Disbudporapar'!#REF!</f>
        <v>#REF!</v>
      </c>
      <c r="H27" s="171" t="e">
        <f t="shared" si="2"/>
        <v>#REF!</v>
      </c>
      <c r="I27" s="171" t="e">
        <f t="shared" si="2"/>
        <v>#REF!</v>
      </c>
      <c r="J27" s="183">
        <v>100</v>
      </c>
      <c r="K27" s="199">
        <f t="shared" si="3"/>
        <v>1</v>
      </c>
      <c r="L27" s="200"/>
      <c r="M27" s="184">
        <f t="shared" si="4"/>
        <v>17.142520253012705</v>
      </c>
      <c r="O27" s="185">
        <v>0</v>
      </c>
      <c r="P27" s="185">
        <v>0</v>
      </c>
    </row>
    <row r="28" spans="1:16" ht="30" customHeight="1">
      <c r="A28" s="169">
        <v>18</v>
      </c>
      <c r="B28" s="170" t="e">
        <f>Input!#REF!</f>
        <v>#REF!</v>
      </c>
      <c r="C28" s="171" t="e">
        <f>#REF!</f>
        <v>#REF!</v>
      </c>
      <c r="D28" s="171" t="e">
        <f>#REF!</f>
        <v>#REF!</v>
      </c>
      <c r="E28" s="172" t="e">
        <f t="shared" si="0"/>
        <v>#REF!</v>
      </c>
      <c r="F28" s="193">
        <v>0</v>
      </c>
      <c r="G28" s="193">
        <v>0</v>
      </c>
      <c r="H28" s="171" t="e">
        <f t="shared" si="2"/>
        <v>#REF!</v>
      </c>
      <c r="I28" s="171" t="e">
        <f t="shared" si="2"/>
        <v>#REF!</v>
      </c>
      <c r="J28" s="183" t="e">
        <f t="shared" si="1"/>
        <v>#REF!</v>
      </c>
      <c r="K28" s="199" t="e">
        <f t="shared" si="3"/>
        <v>#REF!</v>
      </c>
      <c r="L28" s="200"/>
      <c r="M28" s="184" t="e">
        <f t="shared" si="4"/>
        <v>#REF!</v>
      </c>
      <c r="O28" s="185">
        <v>129353000</v>
      </c>
      <c r="P28" s="185">
        <v>231504805</v>
      </c>
    </row>
    <row r="29" spans="1:16" ht="30" customHeight="1">
      <c r="A29" s="169">
        <v>19</v>
      </c>
      <c r="B29" s="170" t="str">
        <f>Input!C29</f>
        <v>Dinas Perpustakaan dan Kearsipan</v>
      </c>
      <c r="C29" s="171">
        <f>'18 DPA'!$E$49</f>
        <v>5713439474</v>
      </c>
      <c r="D29" s="171">
        <f>'18 DPA'!$H$49</f>
        <v>3918986524</v>
      </c>
      <c r="E29" s="172">
        <f t="shared" si="0"/>
        <v>68.59242216241249</v>
      </c>
      <c r="F29" s="171" t="e">
        <f>'18 DPA'!#REF!</f>
        <v>#REF!</v>
      </c>
      <c r="G29" s="171" t="e">
        <f>'18 DPA'!#REF!</f>
        <v>#REF!</v>
      </c>
      <c r="H29" s="171" t="e">
        <f t="shared" si="2"/>
        <v>#REF!</v>
      </c>
      <c r="I29" s="171" t="e">
        <f t="shared" si="2"/>
        <v>#REF!</v>
      </c>
      <c r="J29" s="183" t="e">
        <f t="shared" si="1"/>
        <v>#REF!</v>
      </c>
      <c r="K29" s="199" t="e">
        <f t="shared" si="3"/>
        <v>#REF!</v>
      </c>
      <c r="L29" s="200"/>
      <c r="M29" s="184" t="e">
        <f t="shared" si="4"/>
        <v>#REF!</v>
      </c>
      <c r="O29" s="185">
        <v>38325000</v>
      </c>
      <c r="P29" s="185">
        <v>19616405</v>
      </c>
    </row>
    <row r="30" spans="1:16" ht="30" customHeight="1">
      <c r="A30" s="169">
        <v>20</v>
      </c>
      <c r="B30" s="170" t="str">
        <f>Input!C30</f>
        <v>Dinas Perdagangan dan Perindustrian</v>
      </c>
      <c r="C30" s="171">
        <f>'19 Disdagin'!$E$64</f>
        <v>21715737354</v>
      </c>
      <c r="D30" s="171">
        <f>'19 Disdagin'!$H$64</f>
        <v>19609903978</v>
      </c>
      <c r="E30" s="172">
        <f t="shared" si="0"/>
        <v>90.302731416982667</v>
      </c>
      <c r="F30" s="171" t="e">
        <f>'19 Disdagin'!#REF!</f>
        <v>#REF!</v>
      </c>
      <c r="G30" s="171" t="e">
        <f>'19 Disdagin'!#REF!</f>
        <v>#REF!</v>
      </c>
      <c r="H30" s="171" t="e">
        <f t="shared" si="2"/>
        <v>#REF!</v>
      </c>
      <c r="I30" s="171" t="e">
        <f t="shared" si="2"/>
        <v>#REF!</v>
      </c>
      <c r="J30" s="183">
        <v>100</v>
      </c>
      <c r="K30" s="199">
        <f t="shared" si="3"/>
        <v>1</v>
      </c>
      <c r="L30" s="200"/>
      <c r="M30" s="184">
        <f t="shared" si="4"/>
        <v>9.6972685830173333</v>
      </c>
      <c r="O30" s="185">
        <v>0</v>
      </c>
      <c r="P30" s="185">
        <v>0</v>
      </c>
    </row>
    <row r="31" spans="1:16" ht="30" customHeight="1">
      <c r="A31" s="169">
        <v>21</v>
      </c>
      <c r="B31" s="170" t="str">
        <f>Input!C31</f>
        <v>Bagian Pemerintahan</v>
      </c>
      <c r="C31" s="171">
        <f>'20 Bag Pem'!E26</f>
        <v>2503687400</v>
      </c>
      <c r="D31" s="171">
        <f>'20 Bag Pem'!$H$26</f>
        <v>2256659211</v>
      </c>
      <c r="E31" s="172">
        <f t="shared" si="0"/>
        <v>90.133425243103432</v>
      </c>
      <c r="F31" s="171" t="e">
        <f>'20 Bag Pem'!#REF!</f>
        <v>#REF!</v>
      </c>
      <c r="G31" s="171" t="e">
        <f>'20 Bag Pem'!#REF!</f>
        <v>#REF!</v>
      </c>
      <c r="H31" s="171" t="e">
        <f t="shared" si="2"/>
        <v>#REF!</v>
      </c>
      <c r="I31" s="171" t="e">
        <f t="shared" si="2"/>
        <v>#REF!</v>
      </c>
      <c r="J31" s="183">
        <v>100</v>
      </c>
      <c r="K31" s="199">
        <f t="shared" si="3"/>
        <v>1</v>
      </c>
      <c r="L31" s="200"/>
      <c r="M31" s="184">
        <f t="shared" si="4"/>
        <v>9.8665747568965685</v>
      </c>
      <c r="O31" s="185">
        <v>0</v>
      </c>
      <c r="P31" s="185">
        <v>0</v>
      </c>
    </row>
    <row r="32" spans="1:16" ht="30" customHeight="1">
      <c r="A32" s="169">
        <v>22</v>
      </c>
      <c r="B32" s="170" t="str">
        <f>Input!C32</f>
        <v>Bagian Hukum</v>
      </c>
      <c r="C32" s="171">
        <f>'21 Bag Kum'!$E$25</f>
        <v>1786110000</v>
      </c>
      <c r="D32" s="171">
        <f>'21 Bag Kum'!$H$25</f>
        <v>1670286245</v>
      </c>
      <c r="E32" s="172">
        <f t="shared" si="0"/>
        <v>93.515306728029074</v>
      </c>
      <c r="F32" s="171" t="e">
        <f>'21 Bag Kum'!#REF!</f>
        <v>#REF!</v>
      </c>
      <c r="G32" s="171" t="e">
        <f>'21 Bag Kum'!#REF!</f>
        <v>#REF!</v>
      </c>
      <c r="H32" s="171" t="e">
        <f t="shared" si="2"/>
        <v>#REF!</v>
      </c>
      <c r="I32" s="171" t="e">
        <f t="shared" si="2"/>
        <v>#REF!</v>
      </c>
      <c r="J32" s="183" t="e">
        <f t="shared" si="1"/>
        <v>#REF!</v>
      </c>
      <c r="K32" s="199" t="e">
        <f t="shared" si="3"/>
        <v>#REF!</v>
      </c>
      <c r="L32" s="200"/>
      <c r="M32" s="184" t="e">
        <f t="shared" si="4"/>
        <v>#REF!</v>
      </c>
      <c r="O32" s="185">
        <v>31202333.333333299</v>
      </c>
      <c r="P32" s="185">
        <v>0</v>
      </c>
    </row>
    <row r="33" spans="1:16" ht="30" customHeight="1">
      <c r="A33" s="169">
        <v>23</v>
      </c>
      <c r="B33" s="170" t="str">
        <f>Input!C33</f>
        <v>Bagian Organisasi</v>
      </c>
      <c r="C33" s="171">
        <f>'22 Bag Org'!$E$29</f>
        <v>2094940500</v>
      </c>
      <c r="D33" s="171">
        <f>'22 Bag Org'!$H$29</f>
        <v>1675538579</v>
      </c>
      <c r="E33" s="172">
        <f t="shared" si="0"/>
        <v>79.980246646623144</v>
      </c>
      <c r="F33" s="171" t="e">
        <f>'22 Bag Org'!#REF!</f>
        <v>#REF!</v>
      </c>
      <c r="G33" s="171" t="e">
        <f>'22 Bag Org'!#REF!</f>
        <v>#REF!</v>
      </c>
      <c r="H33" s="171" t="e">
        <f t="shared" si="2"/>
        <v>#REF!</v>
      </c>
      <c r="I33" s="171" t="e">
        <f t="shared" si="2"/>
        <v>#REF!</v>
      </c>
      <c r="J33" s="183" t="e">
        <f t="shared" si="1"/>
        <v>#REF!</v>
      </c>
      <c r="K33" s="199" t="e">
        <f t="shared" si="3"/>
        <v>#REF!</v>
      </c>
      <c r="L33" s="200"/>
      <c r="M33" s="184" t="e">
        <f t="shared" si="4"/>
        <v>#REF!</v>
      </c>
      <c r="O33" s="185">
        <v>2860000</v>
      </c>
      <c r="P33" s="185">
        <v>0</v>
      </c>
    </row>
    <row r="34" spans="1:16" ht="30" customHeight="1">
      <c r="A34" s="169">
        <v>24</v>
      </c>
      <c r="B34" s="170" t="str">
        <f>Input!C34</f>
        <v>Bagian Perekonomian dan SDA</v>
      </c>
      <c r="C34" s="171">
        <f>'23 Bag Eko'!$E$26</f>
        <v>1552394200</v>
      </c>
      <c r="D34" s="171">
        <f>'23 Bag Eko'!$H$26</f>
        <v>1369394810</v>
      </c>
      <c r="E34" s="172">
        <f t="shared" si="0"/>
        <v>88.211796333688952</v>
      </c>
      <c r="F34" s="193">
        <v>0</v>
      </c>
      <c r="G34" s="193">
        <v>0</v>
      </c>
      <c r="H34" s="171">
        <f t="shared" si="2"/>
        <v>1552394200</v>
      </c>
      <c r="I34" s="171">
        <f t="shared" si="2"/>
        <v>1369394810</v>
      </c>
      <c r="J34" s="183">
        <v>100</v>
      </c>
      <c r="K34" s="199">
        <f t="shared" si="3"/>
        <v>1</v>
      </c>
      <c r="L34" s="200"/>
      <c r="M34" s="184">
        <f t="shared" si="4"/>
        <v>11.788203666311048</v>
      </c>
      <c r="O34" s="185">
        <v>0</v>
      </c>
      <c r="P34" s="185">
        <v>0</v>
      </c>
    </row>
    <row r="35" spans="1:16" ht="30" customHeight="1">
      <c r="A35" s="169">
        <v>25</v>
      </c>
      <c r="B35" s="170" t="str">
        <f>Input!C35</f>
        <v>Bagian Kesejahteraan Rakyat</v>
      </c>
      <c r="C35" s="171">
        <f>'24 Bag Kesra'!$E$27</f>
        <v>34791280022.000069</v>
      </c>
      <c r="D35" s="171">
        <f>'24 Bag Kesra'!$H$27</f>
        <v>33884877647</v>
      </c>
      <c r="E35" s="172">
        <v>100</v>
      </c>
      <c r="F35" s="193">
        <v>0</v>
      </c>
      <c r="G35" s="193">
        <v>0</v>
      </c>
      <c r="H35" s="171">
        <f t="shared" si="2"/>
        <v>34791280022.000069</v>
      </c>
      <c r="I35" s="171">
        <f t="shared" si="2"/>
        <v>33884877647</v>
      </c>
      <c r="J35" s="183">
        <v>100</v>
      </c>
      <c r="K35" s="199">
        <f t="shared" si="3"/>
        <v>1</v>
      </c>
      <c r="L35" s="200"/>
      <c r="M35" s="184">
        <f t="shared" si="4"/>
        <v>0</v>
      </c>
      <c r="O35" s="185">
        <v>0</v>
      </c>
      <c r="P35" s="185">
        <v>9600000</v>
      </c>
    </row>
    <row r="36" spans="1:16" ht="30" customHeight="1">
      <c r="A36" s="169">
        <v>26</v>
      </c>
      <c r="B36" s="170" t="str">
        <f>Input!C36</f>
        <v>Bagian Protokol dan Komunikasi Pimpinan</v>
      </c>
      <c r="C36" s="171">
        <f>'25 Bag ProKoPim'!$E$31</f>
        <v>5846881800</v>
      </c>
      <c r="D36" s="171">
        <f>'25 Bag ProKoPim'!$H$31</f>
        <v>5287021492</v>
      </c>
      <c r="E36" s="172">
        <f t="shared" si="0"/>
        <v>90.424634409404348</v>
      </c>
      <c r="F36" s="171" t="e">
        <f>'25 Bag ProKoPim'!#REF!</f>
        <v>#REF!</v>
      </c>
      <c r="G36" s="171" t="e">
        <f>'25 Bag ProKoPim'!#REF!</f>
        <v>#REF!</v>
      </c>
      <c r="H36" s="171" t="e">
        <f t="shared" si="2"/>
        <v>#REF!</v>
      </c>
      <c r="I36" s="171" t="e">
        <f t="shared" si="2"/>
        <v>#REF!</v>
      </c>
      <c r="J36" s="183">
        <v>100</v>
      </c>
      <c r="K36" s="199">
        <f t="shared" si="3"/>
        <v>1</v>
      </c>
      <c r="L36" s="200"/>
      <c r="M36" s="184">
        <f t="shared" si="4"/>
        <v>9.5753655905956521</v>
      </c>
      <c r="O36" s="185">
        <v>0</v>
      </c>
      <c r="P36" s="185">
        <v>0</v>
      </c>
    </row>
    <row r="37" spans="1:16" ht="30" customHeight="1">
      <c r="A37" s="169">
        <v>27</v>
      </c>
      <c r="B37" s="170" t="str">
        <f>Input!C37</f>
        <v>Bagian Umum</v>
      </c>
      <c r="C37" s="171">
        <f>'26 Bag Umm'!$E$52</f>
        <v>97394511314</v>
      </c>
      <c r="D37" s="171">
        <f>'26 Bag Umm'!$H$52</f>
        <v>71612686776</v>
      </c>
      <c r="E37" s="172">
        <f t="shared" si="0"/>
        <v>73.528462548696027</v>
      </c>
      <c r="F37" s="171" t="e">
        <f>'26 Bag Umm'!#REF!</f>
        <v>#REF!</v>
      </c>
      <c r="G37" s="171" t="e">
        <f>'26 Bag Umm'!#REF!</f>
        <v>#REF!</v>
      </c>
      <c r="H37" s="171" t="e">
        <f t="shared" si="2"/>
        <v>#REF!</v>
      </c>
      <c r="I37" s="171" t="e">
        <f t="shared" si="2"/>
        <v>#REF!</v>
      </c>
      <c r="J37" s="183" t="e">
        <f t="shared" si="1"/>
        <v>#REF!</v>
      </c>
      <c r="K37" s="199" t="e">
        <f t="shared" si="3"/>
        <v>#REF!</v>
      </c>
      <c r="L37" s="200"/>
      <c r="M37" s="184" t="e">
        <f t="shared" si="4"/>
        <v>#REF!</v>
      </c>
      <c r="O37" s="185">
        <v>201200000</v>
      </c>
      <c r="P37" s="185">
        <v>7515131</v>
      </c>
    </row>
    <row r="38" spans="1:16" ht="30" customHeight="1">
      <c r="A38" s="169">
        <v>28</v>
      </c>
      <c r="B38" s="170" t="str">
        <f>Input!C38</f>
        <v>Bagian Pengadaan Barang dan Jasa</v>
      </c>
      <c r="C38" s="171">
        <f>'27 Bag PBJ'!$E$25</f>
        <v>2291856500</v>
      </c>
      <c r="D38" s="171">
        <f>'27 Bag PBJ'!$H$25</f>
        <v>1619958347</v>
      </c>
      <c r="E38" s="172">
        <f t="shared" si="0"/>
        <v>70.683236363184164</v>
      </c>
      <c r="F38" s="193">
        <v>0</v>
      </c>
      <c r="G38" s="193">
        <v>0</v>
      </c>
      <c r="H38" s="171">
        <f t="shared" si="2"/>
        <v>2291856500</v>
      </c>
      <c r="I38" s="171">
        <f t="shared" si="2"/>
        <v>1619958347</v>
      </c>
      <c r="J38" s="183">
        <f t="shared" si="1"/>
        <v>70.683236363184164</v>
      </c>
      <c r="K38" s="199">
        <f t="shared" si="3"/>
        <v>0.70683236363184165</v>
      </c>
      <c r="L38" s="200"/>
      <c r="M38" s="184">
        <f t="shared" si="4"/>
        <v>0</v>
      </c>
      <c r="O38" s="185">
        <v>2200000</v>
      </c>
      <c r="P38" s="185">
        <v>0</v>
      </c>
    </row>
    <row r="39" spans="1:16" ht="30" customHeight="1">
      <c r="A39" s="169">
        <v>29</v>
      </c>
      <c r="B39" s="170" t="str">
        <f>Input!C39</f>
        <v>Bagian Administrasi Pembangunan</v>
      </c>
      <c r="C39" s="171">
        <f>'28 Bag Adm Pbg'!$E$26</f>
        <v>532925000</v>
      </c>
      <c r="D39" s="171">
        <f>'28 Bag Adm Pbg'!$H$26</f>
        <v>402662029</v>
      </c>
      <c r="E39" s="172">
        <f t="shared" si="0"/>
        <v>75.556978749354968</v>
      </c>
      <c r="F39" s="171" t="e">
        <f>'28 Bag Adm Pbg'!#REF!</f>
        <v>#REF!</v>
      </c>
      <c r="G39" s="171" t="e">
        <f>'28 Bag Adm Pbg'!#REF!</f>
        <v>#REF!</v>
      </c>
      <c r="H39" s="171" t="e">
        <f t="shared" si="2"/>
        <v>#REF!</v>
      </c>
      <c r="I39" s="171" t="e">
        <f t="shared" si="2"/>
        <v>#REF!</v>
      </c>
      <c r="J39" s="183">
        <v>100</v>
      </c>
      <c r="K39" s="199">
        <f t="shared" si="3"/>
        <v>1</v>
      </c>
      <c r="L39" s="200"/>
      <c r="M39" s="184">
        <f t="shared" si="4"/>
        <v>24.443021250645032</v>
      </c>
      <c r="O39" s="185">
        <v>0</v>
      </c>
      <c r="P39" s="185">
        <v>0</v>
      </c>
    </row>
    <row r="40" spans="1:16" ht="30" customHeight="1">
      <c r="A40" s="169">
        <v>30</v>
      </c>
      <c r="B40" s="170" t="str">
        <f>Input!C40</f>
        <v>Sekretariat DPRD</v>
      </c>
      <c r="C40" s="171">
        <f>'29 Setwan'!$E$52</f>
        <v>106863094340</v>
      </c>
      <c r="D40" s="171">
        <f>'29 Setwan'!$H$52</f>
        <v>81821324054</v>
      </c>
      <c r="E40" s="172">
        <f t="shared" si="0"/>
        <v>76.566493380468586</v>
      </c>
      <c r="F40" s="171" t="e">
        <f>'29 Setwan'!#REF!</f>
        <v>#REF!</v>
      </c>
      <c r="G40" s="171" t="e">
        <f>'29 Setwan'!#REF!</f>
        <v>#REF!</v>
      </c>
      <c r="H40" s="171" t="e">
        <f t="shared" si="2"/>
        <v>#REF!</v>
      </c>
      <c r="I40" s="171" t="e">
        <f t="shared" si="2"/>
        <v>#REF!</v>
      </c>
      <c r="J40" s="183" t="e">
        <f t="shared" si="1"/>
        <v>#REF!</v>
      </c>
      <c r="K40" s="199" t="e">
        <f t="shared" si="3"/>
        <v>#REF!</v>
      </c>
      <c r="L40" s="200"/>
      <c r="M40" s="184" t="e">
        <f t="shared" si="4"/>
        <v>#REF!</v>
      </c>
      <c r="O40" s="185">
        <v>1690000000</v>
      </c>
      <c r="P40" s="185">
        <v>2363739758</v>
      </c>
    </row>
    <row r="41" spans="1:16" ht="30" customHeight="1">
      <c r="A41" s="169">
        <v>31</v>
      </c>
      <c r="B41" s="170" t="str">
        <f>Input!C41</f>
        <v>Badan Pengelolaan Keuangan, Pendapatan dan Aset  Daerah</v>
      </c>
      <c r="C41" s="171">
        <f>'30 BPKPAD'!$E$92</f>
        <v>43858124052</v>
      </c>
      <c r="D41" s="171">
        <f>'30 BPKPAD'!$H$92</f>
        <v>24104251419</v>
      </c>
      <c r="E41" s="172">
        <f t="shared" si="0"/>
        <v>54.959604269487237</v>
      </c>
      <c r="F41" s="171" t="e">
        <f>'30 BPKPAD'!#REF!</f>
        <v>#REF!</v>
      </c>
      <c r="G41" s="171" t="e">
        <f>'30 BPKPAD'!#REF!</f>
        <v>#REF!</v>
      </c>
      <c r="H41" s="171" t="e">
        <f t="shared" si="2"/>
        <v>#REF!</v>
      </c>
      <c r="I41" s="171" t="e">
        <f t="shared" si="2"/>
        <v>#REF!</v>
      </c>
      <c r="J41" s="183" t="e">
        <f t="shared" si="1"/>
        <v>#REF!</v>
      </c>
      <c r="K41" s="199" t="e">
        <f t="shared" si="3"/>
        <v>#REF!</v>
      </c>
      <c r="L41" s="200"/>
      <c r="M41" s="184" t="e">
        <f t="shared" si="4"/>
        <v>#REF!</v>
      </c>
      <c r="O41" s="185">
        <v>55580000</v>
      </c>
      <c r="P41" s="185">
        <v>28493132</v>
      </c>
    </row>
    <row r="42" spans="1:16" ht="30" customHeight="1">
      <c r="A42" s="169">
        <v>32</v>
      </c>
      <c r="B42" s="170" t="str">
        <f>Input!C42</f>
        <v>Inspektorat</v>
      </c>
      <c r="C42" s="171">
        <f>'31 Inspektorat'!$E$48</f>
        <v>7062884700</v>
      </c>
      <c r="D42" s="171">
        <f>'31 Inspektorat'!$H$48</f>
        <v>5445575076</v>
      </c>
      <c r="E42" s="172">
        <f t="shared" si="0"/>
        <v>77.101288033202636</v>
      </c>
      <c r="F42" s="171" t="e">
        <f>'31 Inspektorat'!#REF!</f>
        <v>#REF!</v>
      </c>
      <c r="G42" s="171" t="e">
        <f>'31 Inspektorat'!#REF!</f>
        <v>#REF!</v>
      </c>
      <c r="H42" s="171" t="e">
        <f t="shared" si="2"/>
        <v>#REF!</v>
      </c>
      <c r="I42" s="171" t="e">
        <f t="shared" si="2"/>
        <v>#REF!</v>
      </c>
      <c r="J42" s="183" t="e">
        <f t="shared" si="1"/>
        <v>#REF!</v>
      </c>
      <c r="K42" s="199" t="e">
        <f t="shared" si="3"/>
        <v>#REF!</v>
      </c>
      <c r="L42" s="200"/>
      <c r="M42" s="184" t="e">
        <f t="shared" si="4"/>
        <v>#REF!</v>
      </c>
      <c r="O42" s="185">
        <v>23253833</v>
      </c>
      <c r="P42" s="185">
        <v>6400000</v>
      </c>
    </row>
    <row r="43" spans="1:16" ht="30" customHeight="1">
      <c r="A43" s="169">
        <v>33</v>
      </c>
      <c r="B43" s="170" t="str">
        <f>Input!C43</f>
        <v>Badan Kepegawaiam Daerah,Pendidikan dan Pelatihan</v>
      </c>
      <c r="C43" s="171">
        <f>'32 BKD Diklat'!$E$43</f>
        <v>15926361840</v>
      </c>
      <c r="D43" s="171">
        <f>'32 BKD Diklat'!$H$43</f>
        <v>11663255895</v>
      </c>
      <c r="E43" s="172">
        <f t="shared" si="0"/>
        <v>73.23239301085728</v>
      </c>
      <c r="F43" s="171" t="e">
        <f>'32 BKD Diklat'!#REF!</f>
        <v>#REF!</v>
      </c>
      <c r="G43" s="171" t="e">
        <f>'32 BKD Diklat'!#REF!</f>
        <v>#REF!</v>
      </c>
      <c r="H43" s="171" t="e">
        <f t="shared" si="2"/>
        <v>#REF!</v>
      </c>
      <c r="I43" s="171" t="e">
        <f t="shared" si="2"/>
        <v>#REF!</v>
      </c>
      <c r="J43" s="183" t="e">
        <f t="shared" si="1"/>
        <v>#REF!</v>
      </c>
      <c r="K43" s="199" t="e">
        <f t="shared" si="3"/>
        <v>#REF!</v>
      </c>
      <c r="L43" s="200"/>
      <c r="M43" s="184" t="e">
        <f t="shared" si="4"/>
        <v>#REF!</v>
      </c>
      <c r="O43" s="185">
        <v>353720450</v>
      </c>
      <c r="P43" s="185">
        <v>72726842</v>
      </c>
    </row>
    <row r="44" spans="1:16" ht="30" customHeight="1">
      <c r="A44" s="169">
        <v>34</v>
      </c>
      <c r="B44" s="170" t="str">
        <f>Input!C44</f>
        <v>Badan Penanggulangan Bencana Daerah</v>
      </c>
      <c r="C44" s="171">
        <f>'33 BPBD'!$E$46</f>
        <v>4911045070</v>
      </c>
      <c r="D44" s="171">
        <f>'33 BPBD'!$H$46</f>
        <v>4562802541</v>
      </c>
      <c r="E44" s="172">
        <f t="shared" si="0"/>
        <v>92.908993421231216</v>
      </c>
      <c r="F44" s="171" t="e">
        <f>'33 BPBD'!#REF!</f>
        <v>#REF!</v>
      </c>
      <c r="G44" s="171" t="e">
        <f>'33 BPBD'!#REF!</f>
        <v>#REF!</v>
      </c>
      <c r="H44" s="171" t="e">
        <f t="shared" si="2"/>
        <v>#REF!</v>
      </c>
      <c r="I44" s="171" t="e">
        <f t="shared" si="2"/>
        <v>#REF!</v>
      </c>
      <c r="J44" s="183" t="e">
        <f t="shared" si="1"/>
        <v>#REF!</v>
      </c>
      <c r="K44" s="199" t="e">
        <f t="shared" si="3"/>
        <v>#REF!</v>
      </c>
      <c r="L44" s="200"/>
      <c r="M44" s="184" t="e">
        <f t="shared" si="4"/>
        <v>#REF!</v>
      </c>
      <c r="O44" s="185">
        <v>83290000</v>
      </c>
      <c r="P44" s="185">
        <v>10979856</v>
      </c>
    </row>
    <row r="45" spans="1:16" ht="30" customHeight="1">
      <c r="A45" s="169">
        <v>35</v>
      </c>
      <c r="B45" s="170" t="str">
        <f>Input!C46</f>
        <v>Kecamatan Banjarmasin Timur</v>
      </c>
      <c r="C45" s="171">
        <f>'35 Kec Bjm Timur'!$E$187</f>
        <v>9008477710</v>
      </c>
      <c r="D45" s="171">
        <f>'35 Kec Bjm Timur'!$H$187</f>
        <v>8626468286</v>
      </c>
      <c r="E45" s="172">
        <f t="shared" si="0"/>
        <v>95.759445310322022</v>
      </c>
      <c r="F45" s="193">
        <v>0</v>
      </c>
      <c r="G45" s="193">
        <v>0</v>
      </c>
      <c r="H45" s="171">
        <f t="shared" si="2"/>
        <v>9008477710</v>
      </c>
      <c r="I45" s="171">
        <f t="shared" si="2"/>
        <v>8626468286</v>
      </c>
      <c r="J45" s="183">
        <f t="shared" si="1"/>
        <v>95.759445310322022</v>
      </c>
      <c r="K45" s="199">
        <f t="shared" si="3"/>
        <v>0.95759445310322022</v>
      </c>
      <c r="L45" s="200"/>
      <c r="M45" s="184">
        <f t="shared" si="4"/>
        <v>0</v>
      </c>
      <c r="O45" s="185">
        <v>366844231</v>
      </c>
      <c r="P45" s="185">
        <v>0</v>
      </c>
    </row>
    <row r="46" spans="1:16" ht="30" customHeight="1">
      <c r="A46" s="169">
        <v>36</v>
      </c>
      <c r="B46" s="170" t="str">
        <f>Input!C47</f>
        <v>Kecamatan Banjarmasin Utara</v>
      </c>
      <c r="C46" s="171">
        <f>'36 Kec Bjm Utara'!$E$166</f>
        <v>17407428217</v>
      </c>
      <c r="D46" s="171">
        <f>'36 Kec Bjm Utara'!$H$166</f>
        <v>12382363709</v>
      </c>
      <c r="E46" s="172">
        <f t="shared" si="0"/>
        <v>71.132642654860703</v>
      </c>
      <c r="F46" s="171" t="e">
        <f>'36 Kec Bjm Utara'!#REF!</f>
        <v>#REF!</v>
      </c>
      <c r="G46" s="171" t="e">
        <f>'36 Kec Bjm Utara'!#REF!</f>
        <v>#REF!</v>
      </c>
      <c r="H46" s="171" t="e">
        <f t="shared" si="2"/>
        <v>#REF!</v>
      </c>
      <c r="I46" s="171" t="e">
        <f t="shared" si="2"/>
        <v>#REF!</v>
      </c>
      <c r="J46" s="183">
        <v>100</v>
      </c>
      <c r="K46" s="199">
        <f t="shared" si="3"/>
        <v>1</v>
      </c>
      <c r="L46" s="200"/>
      <c r="M46" s="184">
        <f t="shared" si="4"/>
        <v>28.867357345139297</v>
      </c>
      <c r="O46" s="185">
        <v>0</v>
      </c>
      <c r="P46" s="185">
        <v>0</v>
      </c>
    </row>
    <row r="47" spans="1:16" ht="30" customHeight="1">
      <c r="A47" s="169">
        <v>37</v>
      </c>
      <c r="B47" s="170" t="str">
        <f>Input!C48</f>
        <v>Kecamatan Banjarmasin Tengah</v>
      </c>
      <c r="C47" s="171">
        <f>'37 Kec Bjm Tengah'!$E$184</f>
        <v>11804243670</v>
      </c>
      <c r="D47" s="171">
        <f>'37 Kec Bjm Tengah'!$H$184</f>
        <v>9766310293</v>
      </c>
      <c r="E47" s="172">
        <f t="shared" si="0"/>
        <v>82.735587014529997</v>
      </c>
      <c r="F47" s="171" t="e">
        <f>'37 Kec Bjm Tengah'!#REF!</f>
        <v>#REF!</v>
      </c>
      <c r="G47" s="171" t="e">
        <f>'37 Kec Bjm Tengah'!#REF!</f>
        <v>#REF!</v>
      </c>
      <c r="H47" s="171" t="e">
        <f t="shared" si="2"/>
        <v>#REF!</v>
      </c>
      <c r="I47" s="171" t="e">
        <f t="shared" si="2"/>
        <v>#REF!</v>
      </c>
      <c r="J47" s="183">
        <v>100</v>
      </c>
      <c r="K47" s="199">
        <f t="shared" si="3"/>
        <v>1</v>
      </c>
      <c r="L47" s="200"/>
      <c r="M47" s="184">
        <f t="shared" si="4"/>
        <v>17.264412985470003</v>
      </c>
      <c r="O47" s="185">
        <v>0</v>
      </c>
      <c r="P47" s="185">
        <v>0</v>
      </c>
    </row>
    <row r="48" spans="1:16" ht="30" customHeight="1">
      <c r="A48" s="169">
        <v>38</v>
      </c>
      <c r="B48" s="170" t="str">
        <f>Input!C49</f>
        <v>Kecamatan Banjarmasin Barat</v>
      </c>
      <c r="C48" s="171">
        <f>'38 Kec Bjm Barat'!$E$190</f>
        <v>11109159386</v>
      </c>
      <c r="D48" s="171">
        <f>'38 Kec Bjm Barat'!$H$190</f>
        <v>9534446854</v>
      </c>
      <c r="E48" s="172">
        <f t="shared" si="0"/>
        <v>85.825097315783523</v>
      </c>
      <c r="F48" s="171" t="e">
        <f>'38 Kec Bjm Barat'!#REF!</f>
        <v>#REF!</v>
      </c>
      <c r="G48" s="171" t="e">
        <f>'38 Kec Bjm Barat'!#REF!</f>
        <v>#REF!</v>
      </c>
      <c r="H48" s="171" t="e">
        <f t="shared" si="2"/>
        <v>#REF!</v>
      </c>
      <c r="I48" s="171" t="e">
        <f t="shared" si="2"/>
        <v>#REF!</v>
      </c>
      <c r="J48" s="183">
        <v>100</v>
      </c>
      <c r="K48" s="199">
        <f t="shared" si="3"/>
        <v>1</v>
      </c>
      <c r="L48" s="200"/>
      <c r="M48" s="184">
        <f t="shared" si="4"/>
        <v>14.174902684216477</v>
      </c>
      <c r="O48" s="185">
        <v>0</v>
      </c>
      <c r="P48" s="185">
        <v>0</v>
      </c>
    </row>
    <row r="49" spans="1:16" ht="30" customHeight="1">
      <c r="A49" s="169">
        <v>39</v>
      </c>
      <c r="B49" s="170" t="str">
        <f>Input!C50</f>
        <v>Kecamatan Banjarmasin Selatan</v>
      </c>
      <c r="C49" s="171">
        <f>'39 Kec Bjm Selatan'!$E$243</f>
        <v>12382095979</v>
      </c>
      <c r="D49" s="171">
        <f>'39 Kec Bjm Selatan'!$H$243</f>
        <v>10557506619</v>
      </c>
      <c r="E49" s="172">
        <f t="shared" si="0"/>
        <v>85.264293193216247</v>
      </c>
      <c r="F49" s="171" t="e">
        <f>'39 Kec Bjm Selatan'!#REF!</f>
        <v>#REF!</v>
      </c>
      <c r="G49" s="171" t="e">
        <f>'39 Kec Bjm Selatan'!#REF!</f>
        <v>#REF!</v>
      </c>
      <c r="H49" s="171" t="e">
        <f t="shared" si="2"/>
        <v>#REF!</v>
      </c>
      <c r="I49" s="171" t="e">
        <f t="shared" si="2"/>
        <v>#REF!</v>
      </c>
      <c r="J49" s="183">
        <v>100</v>
      </c>
      <c r="K49" s="199">
        <f t="shared" si="3"/>
        <v>1</v>
      </c>
      <c r="L49" s="200"/>
      <c r="M49" s="184">
        <f t="shared" si="4"/>
        <v>14.735706806783753</v>
      </c>
      <c r="O49" s="185">
        <v>0</v>
      </c>
      <c r="P49" s="185">
        <v>0</v>
      </c>
    </row>
    <row r="50" spans="1:16" ht="30" customHeight="1">
      <c r="A50" s="169">
        <v>40</v>
      </c>
      <c r="B50" s="170" t="str">
        <f>Input!C52</f>
        <v>RSUD Sultan Suriansyah</v>
      </c>
      <c r="C50" s="171">
        <f>'40 Bappeda'!$E$77</f>
        <v>9046956120</v>
      </c>
      <c r="D50" s="171">
        <f>'40 Bappeda'!$H$77</f>
        <v>8152167379</v>
      </c>
      <c r="E50" s="172">
        <f t="shared" si="0"/>
        <v>90.109505018799624</v>
      </c>
      <c r="F50" s="171" t="e">
        <f>'40 Bappeda'!#REF!</f>
        <v>#REF!</v>
      </c>
      <c r="G50" s="171" t="e">
        <f>'40 Bappeda'!#REF!</f>
        <v>#REF!</v>
      </c>
      <c r="H50" s="171" t="e">
        <f t="shared" si="2"/>
        <v>#REF!</v>
      </c>
      <c r="I50" s="171" t="e">
        <f t="shared" si="2"/>
        <v>#REF!</v>
      </c>
      <c r="J50" s="183" t="e">
        <f t="shared" si="1"/>
        <v>#REF!</v>
      </c>
      <c r="K50" s="199" t="e">
        <f t="shared" si="3"/>
        <v>#REF!</v>
      </c>
      <c r="L50" s="200"/>
      <c r="M50" s="184" t="e">
        <f t="shared" si="4"/>
        <v>#REF!</v>
      </c>
      <c r="O50" s="185">
        <v>35103500</v>
      </c>
      <c r="P50" s="185">
        <v>21625381</v>
      </c>
    </row>
    <row r="51" spans="1:16">
      <c r="A51" s="174"/>
      <c r="B51" s="174"/>
      <c r="C51" s="175"/>
      <c r="D51" s="175"/>
      <c r="E51" s="176"/>
      <c r="F51" s="175"/>
      <c r="G51" s="175"/>
      <c r="H51" s="175"/>
      <c r="I51" s="175"/>
      <c r="J51" s="186"/>
      <c r="K51" s="201"/>
      <c r="L51" s="202"/>
    </row>
    <row r="52" spans="1:16">
      <c r="A52" s="177"/>
      <c r="B52" s="178" t="s">
        <v>14</v>
      </c>
      <c r="C52" s="179" t="e">
        <f>SUM(C11:C50)</f>
        <v>#REF!</v>
      </c>
      <c r="D52" s="179" t="e">
        <f>SUM(D11:D50)</f>
        <v>#REF!</v>
      </c>
      <c r="E52" s="180" t="e">
        <f>IF(C52&gt;0,D52/C52*100,D52)</f>
        <v>#REF!</v>
      </c>
      <c r="F52" s="179" t="e">
        <f>SUM(F11:F50)</f>
        <v>#REF!</v>
      </c>
      <c r="G52" s="179" t="e">
        <f>SUM(G11:G50)</f>
        <v>#REF!</v>
      </c>
      <c r="H52" s="179" t="e">
        <f>SUM(H11:H50)</f>
        <v>#REF!</v>
      </c>
      <c r="I52" s="179" t="e">
        <f>SUM(I11:I50)</f>
        <v>#REF!</v>
      </c>
      <c r="J52" s="187" t="e">
        <f>IF(H52&gt;0,I52/H52*100,I52)</f>
        <v>#REF!</v>
      </c>
      <c r="K52" s="180"/>
      <c r="L52" s="203"/>
    </row>
    <row r="54" spans="1:16">
      <c r="H54" s="165" t="s">
        <v>15</v>
      </c>
    </row>
    <row r="55" spans="1:16">
      <c r="H55" s="165" t="s">
        <v>16</v>
      </c>
    </row>
    <row r="59" spans="1:16">
      <c r="H59" s="165" t="s">
        <v>17</v>
      </c>
    </row>
    <row r="60" spans="1:16">
      <c r="H60" s="165" t="s">
        <v>18</v>
      </c>
    </row>
  </sheetData>
  <sheetProtection formatCells="0" formatColumns="0" formatRows="0" insertColumns="0" insertRows="0" insertHyperlinks="0" deleteColumns="0" deleteRows="0" sort="0" autoFilter="0" pivotTables="0"/>
  <autoFilter ref="B10:J50" xr:uid="{00000000-0009-0000-0000-000004000000}"/>
  <mergeCells count="11">
    <mergeCell ref="K7:K9"/>
    <mergeCell ref="L7:L9"/>
    <mergeCell ref="A1:J1"/>
    <mergeCell ref="A2:J2"/>
    <mergeCell ref="A3:J3"/>
    <mergeCell ref="A4:J4"/>
    <mergeCell ref="C7:E7"/>
    <mergeCell ref="F7:G7"/>
    <mergeCell ref="H7:J7"/>
    <mergeCell ref="A7:A9"/>
    <mergeCell ref="B7:B9"/>
  </mergeCells>
  <conditionalFormatting sqref="M11:M50">
    <cfRule type="cellIs" dxfId="236" priority="1" operator="greaterThan">
      <formula>0</formula>
    </cfRule>
    <cfRule type="cellIs" dxfId="235" priority="2" operator="lessThan">
      <formula>0</formula>
    </cfRule>
  </conditionalFormatting>
  <pageMargins left="0.7" right="0.7" top="0.42" bottom="0.5" header="0.3" footer="0.3"/>
  <pageSetup paperSize="129" scale="71" fitToHeight="0"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pageSetUpPr fitToPage="1"/>
  </sheetPr>
  <dimension ref="A1:R60"/>
  <sheetViews>
    <sheetView workbookViewId="0">
      <pane xSplit="2" ySplit="10" topLeftCell="C45" activePane="bottomRight" state="frozen"/>
      <selection pane="topRight"/>
      <selection pane="bottomLeft"/>
      <selection pane="bottomRight" activeCell="D67" sqref="D67"/>
    </sheetView>
  </sheetViews>
  <sheetFormatPr baseColWidth="10" defaultColWidth="9.1640625" defaultRowHeight="15"/>
  <cols>
    <col min="1" max="1" width="4" style="165" customWidth="1"/>
    <col min="2" max="2" width="45.83203125" style="165" customWidth="1"/>
    <col min="3" max="4" width="18" style="165" customWidth="1"/>
    <col min="5" max="5" width="9.5" style="165" customWidth="1"/>
    <col min="6" max="9" width="18" style="165" customWidth="1"/>
    <col min="10" max="10" width="10" style="165" customWidth="1"/>
    <col min="11" max="12" width="9.1640625" style="165" customWidth="1"/>
    <col min="13" max="13" width="16.83203125" style="165" customWidth="1"/>
    <col min="14" max="14" width="12" style="165" customWidth="1"/>
    <col min="15" max="16" width="15.33203125" style="124" customWidth="1"/>
    <col min="17" max="17" width="14.6640625" style="166" customWidth="1"/>
    <col min="18" max="18" width="13.5" style="166" customWidth="1"/>
    <col min="19" max="16384" width="9.1640625" style="165"/>
  </cols>
  <sheetData>
    <row r="1" spans="1:18">
      <c r="A1" s="345" t="s">
        <v>0</v>
      </c>
      <c r="B1" s="346"/>
      <c r="C1" s="346"/>
      <c r="D1" s="346"/>
      <c r="E1" s="346"/>
      <c r="F1" s="346"/>
      <c r="G1" s="346"/>
      <c r="H1" s="346"/>
      <c r="I1" s="346"/>
      <c r="J1" s="346"/>
    </row>
    <row r="2" spans="1:18">
      <c r="A2" s="345" t="s">
        <v>1</v>
      </c>
      <c r="B2" s="346"/>
      <c r="C2" s="346"/>
      <c r="D2" s="346"/>
      <c r="E2" s="346"/>
      <c r="F2" s="346"/>
      <c r="G2" s="346"/>
      <c r="H2" s="346"/>
      <c r="I2" s="346"/>
      <c r="J2" s="346"/>
    </row>
    <row r="3" spans="1:18">
      <c r="A3" s="345" t="s">
        <v>2</v>
      </c>
      <c r="B3" s="346"/>
      <c r="C3" s="346"/>
      <c r="D3" s="346"/>
      <c r="E3" s="346"/>
      <c r="F3" s="346"/>
      <c r="G3" s="346"/>
      <c r="H3" s="346"/>
      <c r="I3" s="346"/>
      <c r="J3" s="346"/>
    </row>
    <row r="4" spans="1:18">
      <c r="A4" s="345" t="s">
        <v>3</v>
      </c>
      <c r="B4" s="346"/>
      <c r="C4" s="346"/>
      <c r="D4" s="346"/>
      <c r="E4" s="346"/>
      <c r="F4" s="346"/>
      <c r="G4" s="346"/>
      <c r="H4" s="346"/>
      <c r="I4" s="346"/>
      <c r="J4" s="346"/>
    </row>
    <row r="7" spans="1:18">
      <c r="A7" s="349" t="s">
        <v>4</v>
      </c>
      <c r="B7" s="347" t="s">
        <v>5</v>
      </c>
      <c r="C7" s="347" t="s">
        <v>6</v>
      </c>
      <c r="D7" s="347"/>
      <c r="E7" s="347"/>
      <c r="F7" s="347" t="s">
        <v>7</v>
      </c>
      <c r="G7" s="347"/>
      <c r="H7" s="347" t="s">
        <v>8</v>
      </c>
      <c r="I7" s="347"/>
      <c r="J7" s="348"/>
    </row>
    <row r="8" spans="1:18">
      <c r="A8" s="349"/>
      <c r="B8" s="347"/>
      <c r="C8" s="167" t="s">
        <v>9</v>
      </c>
      <c r="D8" s="167" t="s">
        <v>10</v>
      </c>
      <c r="E8" s="167" t="s">
        <v>11</v>
      </c>
      <c r="F8" s="167" t="s">
        <v>9</v>
      </c>
      <c r="G8" s="167" t="s">
        <v>10</v>
      </c>
      <c r="H8" s="167" t="s">
        <v>9</v>
      </c>
      <c r="I8" s="167" t="s">
        <v>10</v>
      </c>
      <c r="J8" s="181" t="s">
        <v>11</v>
      </c>
    </row>
    <row r="9" spans="1:18">
      <c r="A9" s="349"/>
      <c r="B9" s="347"/>
      <c r="C9" s="167" t="s">
        <v>12</v>
      </c>
      <c r="D9" s="167" t="s">
        <v>12</v>
      </c>
      <c r="E9" s="167" t="s">
        <v>13</v>
      </c>
      <c r="F9" s="167" t="s">
        <v>12</v>
      </c>
      <c r="G9" s="167" t="s">
        <v>12</v>
      </c>
      <c r="H9" s="167" t="s">
        <v>12</v>
      </c>
      <c r="I9" s="167" t="s">
        <v>12</v>
      </c>
      <c r="J9" s="181" t="s">
        <v>13</v>
      </c>
    </row>
    <row r="10" spans="1:18">
      <c r="A10" s="168"/>
      <c r="B10" s="168"/>
      <c r="C10" s="168"/>
      <c r="D10" s="168"/>
      <c r="E10" s="168"/>
      <c r="F10" s="168"/>
      <c r="G10" s="168"/>
      <c r="H10" s="168"/>
      <c r="I10" s="168"/>
      <c r="J10" s="182"/>
    </row>
    <row r="11" spans="1:18" ht="30" customHeight="1">
      <c r="A11" s="169">
        <v>1</v>
      </c>
      <c r="B11" s="170" t="str">
        <f>Input!C12</f>
        <v>Dinas Pendidikan</v>
      </c>
      <c r="C11" s="171" t="e">
        <f>#REF!</f>
        <v>#REF!</v>
      </c>
      <c r="D11" s="171" t="e">
        <f>#REF!</f>
        <v>#REF!</v>
      </c>
      <c r="E11" s="172" t="e">
        <f t="shared" ref="E11:E50" si="0">IF(C11&gt;0,D11/C11*100,D11)</f>
        <v>#REF!</v>
      </c>
      <c r="F11" s="171" t="e">
        <f>#REF!</f>
        <v>#REF!</v>
      </c>
      <c r="G11" s="171" t="e">
        <f>#REF!</f>
        <v>#REF!</v>
      </c>
      <c r="H11" s="171" t="e">
        <f>C11-F11</f>
        <v>#REF!</v>
      </c>
      <c r="I11" s="171" t="e">
        <f>D11-G11</f>
        <v>#REF!</v>
      </c>
      <c r="J11" s="183" t="e">
        <f t="shared" ref="J11:J50" si="1">IF(H11&gt;0,I11/H11*100,I11)</f>
        <v>#REF!</v>
      </c>
      <c r="K11" s="184" t="e">
        <f>J11-E11</f>
        <v>#REF!</v>
      </c>
      <c r="M11" s="185">
        <v>1993500423.6700001</v>
      </c>
      <c r="N11" s="185">
        <v>0</v>
      </c>
      <c r="O11" s="124" t="e">
        <f>H11+M11</f>
        <v>#REF!</v>
      </c>
      <c r="P11" s="124" t="e">
        <f>I11+N11</f>
        <v>#REF!</v>
      </c>
      <c r="Q11" s="166" t="e">
        <f>H11</f>
        <v>#REF!</v>
      </c>
      <c r="R11" s="166" t="e">
        <f>I11</f>
        <v>#REF!</v>
      </c>
    </row>
    <row r="12" spans="1:18" ht="30" customHeight="1">
      <c r="A12" s="169">
        <v>2</v>
      </c>
      <c r="B12" s="170" t="str">
        <f>Input!C13</f>
        <v xml:space="preserve">Dinas Kesehatan </v>
      </c>
      <c r="C12" s="171" t="e">
        <f>#REF!</f>
        <v>#REF!</v>
      </c>
      <c r="D12" s="171" t="e">
        <f>#REF!</f>
        <v>#REF!</v>
      </c>
      <c r="E12" s="172" t="e">
        <f t="shared" si="0"/>
        <v>#REF!</v>
      </c>
      <c r="F12" s="171" t="e">
        <f>#REF!</f>
        <v>#REF!</v>
      </c>
      <c r="G12" s="171" t="e">
        <f>#REF!</f>
        <v>#REF!</v>
      </c>
      <c r="H12" s="171" t="e">
        <f t="shared" ref="H12:H50" si="2">C12-F12</f>
        <v>#REF!</v>
      </c>
      <c r="I12" s="171" t="e">
        <f>D12-G12</f>
        <v>#REF!</v>
      </c>
      <c r="J12" s="183" t="e">
        <f t="shared" si="1"/>
        <v>#REF!</v>
      </c>
      <c r="K12" s="184" t="e">
        <f t="shared" ref="K12:K50" si="3">J12-E12</f>
        <v>#REF!</v>
      </c>
      <c r="M12" s="185">
        <v>1189111046</v>
      </c>
      <c r="N12" s="185">
        <v>149719259</v>
      </c>
      <c r="O12" s="124" t="e">
        <f t="shared" ref="O12:O50" si="4">H12+M12</f>
        <v>#REF!</v>
      </c>
      <c r="P12" s="124" t="e">
        <f t="shared" ref="P12:P50" si="5">I12+N12</f>
        <v>#REF!</v>
      </c>
      <c r="Q12" s="166" t="e">
        <f t="shared" ref="Q12:Q50" si="6">H12</f>
        <v>#REF!</v>
      </c>
      <c r="R12" s="166" t="e">
        <f t="shared" ref="R12:R50" si="7">I12</f>
        <v>#REF!</v>
      </c>
    </row>
    <row r="13" spans="1:18" ht="30" customHeight="1">
      <c r="A13" s="169">
        <v>3</v>
      </c>
      <c r="B13" s="170" t="str">
        <f>Input!C14</f>
        <v>Dinas Pekerjaan Umum dan Penataan Ruang</v>
      </c>
      <c r="C13" s="171" t="e">
        <f>#REF!</f>
        <v>#REF!</v>
      </c>
      <c r="D13" s="171" t="e">
        <f>#REF!</f>
        <v>#REF!</v>
      </c>
      <c r="E13" s="172" t="e">
        <f t="shared" si="0"/>
        <v>#REF!</v>
      </c>
      <c r="F13" s="171" t="e">
        <f>#REF!</f>
        <v>#REF!</v>
      </c>
      <c r="G13" s="171" t="e">
        <f>#REF!</f>
        <v>#REF!</v>
      </c>
      <c r="H13" s="171" t="e">
        <f t="shared" si="2"/>
        <v>#REF!</v>
      </c>
      <c r="I13" s="171" t="e">
        <f t="shared" ref="I13:I50" si="8">D13-G13</f>
        <v>#REF!</v>
      </c>
      <c r="J13" s="183" t="e">
        <f t="shared" si="1"/>
        <v>#REF!</v>
      </c>
      <c r="K13" s="184" t="e">
        <f t="shared" si="3"/>
        <v>#REF!</v>
      </c>
      <c r="M13" s="185">
        <v>602480833.33333302</v>
      </c>
      <c r="N13" s="185">
        <v>0</v>
      </c>
      <c r="O13" s="124" t="e">
        <f t="shared" si="4"/>
        <v>#REF!</v>
      </c>
      <c r="P13" s="124" t="e">
        <f t="shared" si="5"/>
        <v>#REF!</v>
      </c>
      <c r="Q13" s="166" t="e">
        <f t="shared" si="6"/>
        <v>#REF!</v>
      </c>
      <c r="R13" s="166" t="e">
        <f t="shared" si="7"/>
        <v>#REF!</v>
      </c>
    </row>
    <row r="14" spans="1:18" ht="30" customHeight="1">
      <c r="A14" s="173">
        <v>4</v>
      </c>
      <c r="B14" s="170" t="str">
        <f>Input!C15</f>
        <v>Dinas Perumahan Rakyat dan Kawasan Permukiman</v>
      </c>
      <c r="C14" s="171">
        <f>'4 DPRKP'!$E$55</f>
        <v>85619332316</v>
      </c>
      <c r="D14" s="171">
        <f>'4 DPRKP'!$H$55</f>
        <v>49545882005</v>
      </c>
      <c r="E14" s="172">
        <f t="shared" si="0"/>
        <v>57.867634171845992</v>
      </c>
      <c r="F14" s="171" t="e">
        <f>'4 DPRKP'!#REF!</f>
        <v>#REF!</v>
      </c>
      <c r="G14" s="171" t="e">
        <f>'4 DPRKP'!#REF!</f>
        <v>#REF!</v>
      </c>
      <c r="H14" s="171" t="e">
        <f t="shared" si="2"/>
        <v>#REF!</v>
      </c>
      <c r="I14" s="171" t="e">
        <f t="shared" si="8"/>
        <v>#REF!</v>
      </c>
      <c r="J14" s="183" t="e">
        <f t="shared" si="1"/>
        <v>#REF!</v>
      </c>
      <c r="K14" s="184" t="e">
        <f t="shared" si="3"/>
        <v>#REF!</v>
      </c>
      <c r="M14" s="185">
        <v>0</v>
      </c>
      <c r="N14" s="185">
        <v>0</v>
      </c>
      <c r="O14" s="124" t="e">
        <f t="shared" si="4"/>
        <v>#REF!</v>
      </c>
      <c r="P14" s="124" t="e">
        <f t="shared" si="5"/>
        <v>#REF!</v>
      </c>
      <c r="Q14" s="166" t="e">
        <f t="shared" si="6"/>
        <v>#REF!</v>
      </c>
      <c r="R14" s="166" t="e">
        <f t="shared" si="7"/>
        <v>#REF!</v>
      </c>
    </row>
    <row r="15" spans="1:18" ht="30" customHeight="1">
      <c r="A15" s="169">
        <v>5</v>
      </c>
      <c r="B15" s="170" t="str">
        <f>Input!C16</f>
        <v>Satuan Polisi Pamong Praja</v>
      </c>
      <c r="C15" s="171">
        <f>'5 SatpolPP'!E60</f>
        <v>20129014290</v>
      </c>
      <c r="D15" s="171">
        <f>'5 SatpolPP'!H60</f>
        <v>19458047427</v>
      </c>
      <c r="E15" s="172">
        <f t="shared" si="0"/>
        <v>96.666668057693556</v>
      </c>
      <c r="F15" s="171">
        <v>0</v>
      </c>
      <c r="G15" s="171">
        <v>0</v>
      </c>
      <c r="H15" s="171">
        <f t="shared" si="2"/>
        <v>20129014290</v>
      </c>
      <c r="I15" s="171">
        <f t="shared" si="8"/>
        <v>19458047427</v>
      </c>
      <c r="J15" s="183">
        <f t="shared" si="1"/>
        <v>96.666668057693556</v>
      </c>
      <c r="K15" s="184">
        <f t="shared" si="3"/>
        <v>0</v>
      </c>
      <c r="M15" s="185">
        <v>1078192900</v>
      </c>
      <c r="N15" s="185">
        <v>591227600</v>
      </c>
      <c r="O15" s="124">
        <f t="shared" si="4"/>
        <v>21207207190</v>
      </c>
      <c r="P15" s="124">
        <f t="shared" si="5"/>
        <v>20049275027</v>
      </c>
      <c r="Q15" s="166">
        <f t="shared" si="6"/>
        <v>20129014290</v>
      </c>
      <c r="R15" s="166">
        <f t="shared" si="7"/>
        <v>19458047427</v>
      </c>
    </row>
    <row r="16" spans="1:18" ht="30" customHeight="1">
      <c r="A16" s="169">
        <v>6</v>
      </c>
      <c r="B16" s="170" t="str">
        <f>Input!C17</f>
        <v>Badan Kesatuan Bangsa dan Politik</v>
      </c>
      <c r="C16" s="171">
        <f>'6 Bakesbangpol'!$E$49</f>
        <v>37344395500</v>
      </c>
      <c r="D16" s="171">
        <f>'6 Bakesbangpol'!$H49</f>
        <v>35560560900</v>
      </c>
      <c r="E16" s="172">
        <f t="shared" si="0"/>
        <v>95.223286985593319</v>
      </c>
      <c r="F16" s="171" t="e">
        <f>'6 Bakesbangpol'!#REF!</f>
        <v>#REF!</v>
      </c>
      <c r="G16" s="171" t="e">
        <f>'6 Bakesbangpol'!#REF!</f>
        <v>#REF!</v>
      </c>
      <c r="H16" s="171" t="e">
        <f t="shared" si="2"/>
        <v>#REF!</v>
      </c>
      <c r="I16" s="171" t="e">
        <f t="shared" si="8"/>
        <v>#REF!</v>
      </c>
      <c r="J16" s="183" t="e">
        <f t="shared" si="1"/>
        <v>#REF!</v>
      </c>
      <c r="K16" s="184" t="e">
        <f t="shared" si="3"/>
        <v>#REF!</v>
      </c>
      <c r="M16" s="185">
        <v>0</v>
      </c>
      <c r="N16" s="185">
        <v>0</v>
      </c>
      <c r="O16" s="124" t="e">
        <f t="shared" si="4"/>
        <v>#REF!</v>
      </c>
      <c r="P16" s="124" t="e">
        <f t="shared" si="5"/>
        <v>#REF!</v>
      </c>
      <c r="Q16" s="166" t="e">
        <f t="shared" si="6"/>
        <v>#REF!</v>
      </c>
      <c r="R16" s="166" t="e">
        <f t="shared" si="7"/>
        <v>#REF!</v>
      </c>
    </row>
    <row r="17" spans="1:18" ht="30" customHeight="1">
      <c r="A17" s="169">
        <v>7</v>
      </c>
      <c r="B17" s="170" t="str">
        <f>Input!C18</f>
        <v>Dinas Sosial</v>
      </c>
      <c r="C17" s="171">
        <f>'7 Dinsos'!$E$72</f>
        <v>23911805140</v>
      </c>
      <c r="D17" s="171">
        <f>'7 Dinsos'!$H$72</f>
        <v>21076689314</v>
      </c>
      <c r="E17" s="172">
        <f t="shared" si="0"/>
        <v>88.143447099034034</v>
      </c>
      <c r="F17" s="171" t="e">
        <f>'7 Dinsos'!#REF!</f>
        <v>#REF!</v>
      </c>
      <c r="G17" s="171" t="e">
        <f>'7 Dinsos'!#REF!</f>
        <v>#REF!</v>
      </c>
      <c r="H17" s="171" t="e">
        <f t="shared" si="2"/>
        <v>#REF!</v>
      </c>
      <c r="I17" s="171" t="e">
        <f t="shared" si="8"/>
        <v>#REF!</v>
      </c>
      <c r="J17" s="183" t="e">
        <f t="shared" si="1"/>
        <v>#REF!</v>
      </c>
      <c r="K17" s="184" t="e">
        <f t="shared" si="3"/>
        <v>#REF!</v>
      </c>
      <c r="M17" s="185">
        <v>114550000</v>
      </c>
      <c r="N17" s="185">
        <v>92891196</v>
      </c>
      <c r="O17" s="124" t="e">
        <f t="shared" si="4"/>
        <v>#REF!</v>
      </c>
      <c r="P17" s="124" t="e">
        <f t="shared" si="5"/>
        <v>#REF!</v>
      </c>
      <c r="Q17" s="166" t="e">
        <f t="shared" si="6"/>
        <v>#REF!</v>
      </c>
      <c r="R17" s="166" t="e">
        <f t="shared" si="7"/>
        <v>#REF!</v>
      </c>
    </row>
    <row r="18" spans="1:18" ht="30" customHeight="1">
      <c r="A18" s="169">
        <v>8</v>
      </c>
      <c r="B18" s="170" t="str">
        <f>Input!C19</f>
        <v>Dinas Pemberdayan Perempuan dan Perlindungan Anak</v>
      </c>
      <c r="C18" s="171">
        <f>'8 DP3A'!$E$58</f>
        <v>3037162840</v>
      </c>
      <c r="D18" s="171">
        <f>'8 DP3A'!$H$58</f>
        <v>2616831401</v>
      </c>
      <c r="E18" s="172">
        <f t="shared" si="0"/>
        <v>86.160391749031135</v>
      </c>
      <c r="F18" s="171" t="e">
        <f>'8 DP3A'!#REF!</f>
        <v>#REF!</v>
      </c>
      <c r="G18" s="171" t="e">
        <f>'8 DP3A'!#REF!</f>
        <v>#REF!</v>
      </c>
      <c r="H18" s="171" t="e">
        <f t="shared" si="2"/>
        <v>#REF!</v>
      </c>
      <c r="I18" s="171" t="e">
        <f t="shared" si="8"/>
        <v>#REF!</v>
      </c>
      <c r="J18" s="183" t="e">
        <f t="shared" si="1"/>
        <v>#REF!</v>
      </c>
      <c r="K18" s="184" t="e">
        <f t="shared" si="3"/>
        <v>#REF!</v>
      </c>
      <c r="M18" s="185">
        <v>12262500</v>
      </c>
      <c r="N18" s="185">
        <v>7695398</v>
      </c>
      <c r="O18" s="124" t="e">
        <f t="shared" si="4"/>
        <v>#REF!</v>
      </c>
      <c r="P18" s="124" t="e">
        <f t="shared" si="5"/>
        <v>#REF!</v>
      </c>
      <c r="Q18" s="166" t="e">
        <f t="shared" si="6"/>
        <v>#REF!</v>
      </c>
      <c r="R18" s="166" t="e">
        <f t="shared" si="7"/>
        <v>#REF!</v>
      </c>
    </row>
    <row r="19" spans="1:18" ht="30" customHeight="1">
      <c r="A19" s="169">
        <v>9</v>
      </c>
      <c r="B19" s="170" t="str">
        <f>Input!C20</f>
        <v>Dinas Ketahanaan Pangan,Pertanian dan Perikanan</v>
      </c>
      <c r="C19" s="171">
        <f>'9 DKP3'!$E$60</f>
        <v>15414047835</v>
      </c>
      <c r="D19" s="171">
        <f>'9 DKP3'!$H$60</f>
        <v>7130047983</v>
      </c>
      <c r="E19" s="172">
        <f t="shared" si="0"/>
        <v>46.25681754282683</v>
      </c>
      <c r="F19" s="171">
        <v>0</v>
      </c>
      <c r="G19" s="171">
        <v>0</v>
      </c>
      <c r="H19" s="171">
        <f t="shared" si="2"/>
        <v>15414047835</v>
      </c>
      <c r="I19" s="171">
        <f t="shared" si="8"/>
        <v>7130047983</v>
      </c>
      <c r="J19" s="183">
        <f t="shared" si="1"/>
        <v>46.25681754282683</v>
      </c>
      <c r="K19" s="184">
        <f t="shared" si="3"/>
        <v>0</v>
      </c>
      <c r="M19" s="185">
        <v>208646816</v>
      </c>
      <c r="N19" s="185">
        <v>42809342</v>
      </c>
      <c r="O19" s="124">
        <f t="shared" si="4"/>
        <v>15622694651</v>
      </c>
      <c r="P19" s="124">
        <f t="shared" si="5"/>
        <v>7172857325</v>
      </c>
      <c r="Q19" s="166">
        <f t="shared" si="6"/>
        <v>15414047835</v>
      </c>
      <c r="R19" s="166">
        <f t="shared" si="7"/>
        <v>7130047983</v>
      </c>
    </row>
    <row r="20" spans="1:18" ht="30" customHeight="1">
      <c r="A20" s="169">
        <v>10</v>
      </c>
      <c r="B20" s="170" t="str">
        <f>Input!C21</f>
        <v>Dinas Lingkungan Hidup</v>
      </c>
      <c r="C20" s="171">
        <f>'10 DLH'!$E$59</f>
        <v>191028321341</v>
      </c>
      <c r="D20" s="171">
        <f>'10 DLH'!$H$59</f>
        <v>147181810816</v>
      </c>
      <c r="E20" s="172">
        <f t="shared" si="0"/>
        <v>77.047115204069314</v>
      </c>
      <c r="F20" s="171" t="e">
        <f>'10 DLH'!#REF!</f>
        <v>#REF!</v>
      </c>
      <c r="G20" s="171" t="e">
        <f>'10 DLH'!#REF!</f>
        <v>#REF!</v>
      </c>
      <c r="H20" s="171" t="e">
        <f t="shared" si="2"/>
        <v>#REF!</v>
      </c>
      <c r="I20" s="171" t="e">
        <f t="shared" si="8"/>
        <v>#REF!</v>
      </c>
      <c r="J20" s="183" t="e">
        <f t="shared" si="1"/>
        <v>#REF!</v>
      </c>
      <c r="K20" s="184" t="e">
        <f t="shared" si="3"/>
        <v>#REF!</v>
      </c>
      <c r="M20" s="185">
        <v>3431102400</v>
      </c>
      <c r="N20" s="185">
        <v>3051262500</v>
      </c>
      <c r="O20" s="124" t="e">
        <f t="shared" si="4"/>
        <v>#REF!</v>
      </c>
      <c r="P20" s="124" t="e">
        <f t="shared" si="5"/>
        <v>#REF!</v>
      </c>
      <c r="Q20" s="166" t="e">
        <f t="shared" si="6"/>
        <v>#REF!</v>
      </c>
      <c r="R20" s="166" t="e">
        <f t="shared" si="7"/>
        <v>#REF!</v>
      </c>
    </row>
    <row r="21" spans="1:18" ht="30" customHeight="1">
      <c r="A21" s="173">
        <v>11</v>
      </c>
      <c r="B21" s="170" t="str">
        <f>Input!C22</f>
        <v>Dinas Kedudukan dan Pencatatan Sipil</v>
      </c>
      <c r="C21" s="171">
        <f>'11 Disdukcapil'!$E$50</f>
        <v>7173793620</v>
      </c>
      <c r="D21" s="171">
        <f>'11 Disdukcapil'!$H$50</f>
        <v>6521557057</v>
      </c>
      <c r="E21" s="172">
        <f t="shared" si="0"/>
        <v>90.908066254072139</v>
      </c>
      <c r="F21" s="171" t="e">
        <f>'11 Disdukcapil'!#REF!</f>
        <v>#REF!</v>
      </c>
      <c r="G21" s="171" t="e">
        <f>'11 Disdukcapil'!#REF!</f>
        <v>#REF!</v>
      </c>
      <c r="H21" s="171" t="e">
        <f t="shared" si="2"/>
        <v>#REF!</v>
      </c>
      <c r="I21" s="171" t="e">
        <f t="shared" si="8"/>
        <v>#REF!</v>
      </c>
      <c r="J21" s="183" t="e">
        <f t="shared" si="1"/>
        <v>#REF!</v>
      </c>
      <c r="K21" s="184" t="e">
        <f t="shared" si="3"/>
        <v>#REF!</v>
      </c>
      <c r="M21" s="185">
        <v>84055200</v>
      </c>
      <c r="N21" s="185">
        <v>72531454</v>
      </c>
      <c r="O21" s="124" t="e">
        <f t="shared" si="4"/>
        <v>#REF!</v>
      </c>
      <c r="P21" s="124" t="e">
        <f t="shared" si="5"/>
        <v>#REF!</v>
      </c>
      <c r="Q21" s="166" t="e">
        <f t="shared" si="6"/>
        <v>#REF!</v>
      </c>
      <c r="R21" s="166" t="e">
        <f t="shared" si="7"/>
        <v>#REF!</v>
      </c>
    </row>
    <row r="22" spans="1:18" ht="30" customHeight="1">
      <c r="A22" s="169">
        <v>12</v>
      </c>
      <c r="B22" s="170" t="str">
        <f>Input!C23</f>
        <v>Dinas Pengendalian Penduduk,Kb dan Pemberdayaan Masyarakat</v>
      </c>
      <c r="C22" s="171">
        <f>'12 DPPKBPM'!$E$78</f>
        <v>22264989480</v>
      </c>
      <c r="D22" s="171">
        <f>'12 DPPKBPM'!$H$78</f>
        <v>20597399787</v>
      </c>
      <c r="E22" s="172">
        <f t="shared" si="0"/>
        <v>92.510260584232711</v>
      </c>
      <c r="F22" s="171" t="e">
        <f>'12 DPPKBPM'!#REF!</f>
        <v>#REF!</v>
      </c>
      <c r="G22" s="171" t="e">
        <f>'12 DPPKBPM'!#REF!</f>
        <v>#REF!</v>
      </c>
      <c r="H22" s="171" t="e">
        <f t="shared" si="2"/>
        <v>#REF!</v>
      </c>
      <c r="I22" s="171" t="e">
        <f t="shared" si="8"/>
        <v>#REF!</v>
      </c>
      <c r="J22" s="183" t="e">
        <f t="shared" si="1"/>
        <v>#REF!</v>
      </c>
      <c r="K22" s="184" t="e">
        <f t="shared" si="3"/>
        <v>#REF!</v>
      </c>
      <c r="M22" s="185">
        <v>24843000</v>
      </c>
      <c r="N22" s="185">
        <v>25254710</v>
      </c>
      <c r="O22" s="124" t="e">
        <f t="shared" si="4"/>
        <v>#REF!</v>
      </c>
      <c r="P22" s="124" t="e">
        <f t="shared" si="5"/>
        <v>#REF!</v>
      </c>
      <c r="Q22" s="166" t="e">
        <f t="shared" si="6"/>
        <v>#REF!</v>
      </c>
      <c r="R22" s="166" t="e">
        <f t="shared" si="7"/>
        <v>#REF!</v>
      </c>
    </row>
    <row r="23" spans="1:18" ht="30" customHeight="1">
      <c r="A23" s="169">
        <v>13</v>
      </c>
      <c r="B23" s="170" t="str">
        <f>Input!C24</f>
        <v>Dinas Perhubungan</v>
      </c>
      <c r="C23" s="171">
        <f>'13 Dishub'!$E$60</f>
        <v>110163437096</v>
      </c>
      <c r="D23" s="171">
        <f>'13 Dishub'!$H$60</f>
        <v>81596135942</v>
      </c>
      <c r="E23" s="172">
        <f t="shared" si="0"/>
        <v>74.068255396656227</v>
      </c>
      <c r="F23" s="171">
        <v>0</v>
      </c>
      <c r="G23" s="171">
        <v>0</v>
      </c>
      <c r="H23" s="171">
        <f t="shared" si="2"/>
        <v>110163437096</v>
      </c>
      <c r="I23" s="171">
        <f t="shared" si="8"/>
        <v>81596135942</v>
      </c>
      <c r="J23" s="183">
        <f t="shared" si="1"/>
        <v>74.068255396656227</v>
      </c>
      <c r="K23" s="184">
        <f t="shared" si="3"/>
        <v>0</v>
      </c>
      <c r="M23" s="185">
        <v>850061500</v>
      </c>
      <c r="N23" s="185">
        <v>25770446</v>
      </c>
      <c r="O23" s="124">
        <f t="shared" si="4"/>
        <v>111013498596</v>
      </c>
      <c r="P23" s="124">
        <f t="shared" si="5"/>
        <v>81621906388</v>
      </c>
      <c r="Q23" s="166">
        <f t="shared" si="6"/>
        <v>110163437096</v>
      </c>
      <c r="R23" s="166">
        <f t="shared" si="7"/>
        <v>81596135942</v>
      </c>
    </row>
    <row r="24" spans="1:18" ht="30" customHeight="1">
      <c r="A24" s="169">
        <v>14</v>
      </c>
      <c r="B24" s="170" t="str">
        <f>Input!C25</f>
        <v>Dinas Kominikasi,Informatika dan Statistik</v>
      </c>
      <c r="C24" s="171">
        <f>'14 Diskominfotik'!$E$48</f>
        <v>21870976180</v>
      </c>
      <c r="D24" s="171">
        <f>'14 Diskominfotik'!$H$48</f>
        <v>19862166347</v>
      </c>
      <c r="E24" s="172">
        <f t="shared" si="0"/>
        <v>90.815179823400101</v>
      </c>
      <c r="F24" s="171" t="e">
        <f>'14 Diskominfotik'!#REF!</f>
        <v>#REF!</v>
      </c>
      <c r="G24" s="171" t="e">
        <f>'14 Diskominfotik'!#REF!</f>
        <v>#REF!</v>
      </c>
      <c r="H24" s="171" t="e">
        <f t="shared" si="2"/>
        <v>#REF!</v>
      </c>
      <c r="I24" s="171" t="e">
        <f t="shared" si="8"/>
        <v>#REF!</v>
      </c>
      <c r="J24" s="183" t="e">
        <f t="shared" si="1"/>
        <v>#REF!</v>
      </c>
      <c r="K24" s="184" t="e">
        <f t="shared" si="3"/>
        <v>#REF!</v>
      </c>
      <c r="M24" s="185">
        <v>75879250</v>
      </c>
      <c r="N24" s="185">
        <v>0</v>
      </c>
      <c r="O24" s="124" t="e">
        <f t="shared" si="4"/>
        <v>#REF!</v>
      </c>
      <c r="P24" s="124" t="e">
        <f t="shared" si="5"/>
        <v>#REF!</v>
      </c>
      <c r="Q24" s="166" t="e">
        <f t="shared" si="6"/>
        <v>#REF!</v>
      </c>
      <c r="R24" s="166" t="e">
        <f t="shared" si="7"/>
        <v>#REF!</v>
      </c>
    </row>
    <row r="25" spans="1:18" ht="30" customHeight="1">
      <c r="A25" s="169">
        <v>15</v>
      </c>
      <c r="B25" s="170" t="str">
        <f>Input!C26</f>
        <v>Dinas Koperasi,Usaha Mikro dan Tenaga Kerja</v>
      </c>
      <c r="C25" s="171">
        <f>'15 Diskopumker'!$E$66</f>
        <v>12341692134</v>
      </c>
      <c r="D25" s="171">
        <f>'15 Diskopumker'!$H$66</f>
        <v>10066912180</v>
      </c>
      <c r="E25" s="172">
        <f t="shared" si="0"/>
        <v>81.568330101727042</v>
      </c>
      <c r="F25" s="171" t="e">
        <f>'15 Diskopumker'!#REF!</f>
        <v>#REF!</v>
      </c>
      <c r="G25" s="171" t="e">
        <f>'15 Diskopumker'!#REF!</f>
        <v>#REF!</v>
      </c>
      <c r="H25" s="171" t="e">
        <f t="shared" si="2"/>
        <v>#REF!</v>
      </c>
      <c r="I25" s="171" t="e">
        <f t="shared" si="8"/>
        <v>#REF!</v>
      </c>
      <c r="J25" s="183" t="e">
        <f t="shared" si="1"/>
        <v>#REF!</v>
      </c>
      <c r="K25" s="184" t="e">
        <f t="shared" si="3"/>
        <v>#REF!</v>
      </c>
      <c r="M25" s="185">
        <v>82965000</v>
      </c>
      <c r="N25" s="185">
        <v>65397164</v>
      </c>
      <c r="O25" s="124" t="e">
        <f t="shared" si="4"/>
        <v>#REF!</v>
      </c>
      <c r="P25" s="124" t="e">
        <f t="shared" si="5"/>
        <v>#REF!</v>
      </c>
      <c r="Q25" s="166" t="e">
        <f t="shared" si="6"/>
        <v>#REF!</v>
      </c>
      <c r="R25" s="166" t="e">
        <f t="shared" si="7"/>
        <v>#REF!</v>
      </c>
    </row>
    <row r="26" spans="1:18" ht="30" customHeight="1">
      <c r="A26" s="169">
        <v>16</v>
      </c>
      <c r="B26" s="170" t="str">
        <f>Input!C27</f>
        <v>Dinas Penanaman Modal dan Pelayanan Terpadu Satu Pintu</v>
      </c>
      <c r="C26" s="171">
        <f>'16 DPMPTSP'!$E$46</f>
        <v>7611880902</v>
      </c>
      <c r="D26" s="171">
        <f>'16 DPMPTSP'!$H$46</f>
        <v>5634139905</v>
      </c>
      <c r="E26" s="172">
        <f t="shared" si="0"/>
        <v>74.017709650707303</v>
      </c>
      <c r="F26" s="171" t="e">
        <f>'16 DPMPTSP'!#REF!</f>
        <v>#REF!</v>
      </c>
      <c r="G26" s="171" t="e">
        <f>'16 DPMPTSP'!#REF!</f>
        <v>#REF!</v>
      </c>
      <c r="H26" s="171" t="e">
        <f t="shared" si="2"/>
        <v>#REF!</v>
      </c>
      <c r="I26" s="171" t="e">
        <f t="shared" si="8"/>
        <v>#REF!</v>
      </c>
      <c r="J26" s="183" t="e">
        <f t="shared" si="1"/>
        <v>#REF!</v>
      </c>
      <c r="K26" s="184" t="e">
        <f t="shared" si="3"/>
        <v>#REF!</v>
      </c>
      <c r="M26" s="185">
        <v>95507500</v>
      </c>
      <c r="N26" s="185">
        <v>70375722</v>
      </c>
      <c r="O26" s="124" t="e">
        <f t="shared" si="4"/>
        <v>#REF!</v>
      </c>
      <c r="P26" s="124" t="e">
        <f t="shared" si="5"/>
        <v>#REF!</v>
      </c>
      <c r="Q26" s="166" t="e">
        <f t="shared" si="6"/>
        <v>#REF!</v>
      </c>
      <c r="R26" s="166" t="e">
        <f t="shared" si="7"/>
        <v>#REF!</v>
      </c>
    </row>
    <row r="27" spans="1:18" ht="30" customHeight="1">
      <c r="A27" s="169">
        <v>17</v>
      </c>
      <c r="B27" s="170" t="str">
        <f>Input!C28</f>
        <v>Dinas Kebudayaan, Kepemudaan, Olahraga dan Pariwisata</v>
      </c>
      <c r="C27" s="171">
        <f>'17 Disbudporapar'!$E$110</f>
        <v>70752461400</v>
      </c>
      <c r="D27" s="171">
        <f>'17 Disbudporapar'!$H$110</f>
        <v>58623706375</v>
      </c>
      <c r="E27" s="172">
        <f t="shared" si="0"/>
        <v>82.857479746987295</v>
      </c>
      <c r="F27" s="171" t="e">
        <f>'17 Disbudporapar'!#REF!</f>
        <v>#REF!</v>
      </c>
      <c r="G27" s="171" t="e">
        <f>'17 Disbudporapar'!#REF!</f>
        <v>#REF!</v>
      </c>
      <c r="H27" s="171" t="e">
        <f t="shared" si="2"/>
        <v>#REF!</v>
      </c>
      <c r="I27" s="171" t="e">
        <f t="shared" si="8"/>
        <v>#REF!</v>
      </c>
      <c r="J27" s="183" t="e">
        <f t="shared" si="1"/>
        <v>#REF!</v>
      </c>
      <c r="K27" s="184" t="e">
        <f t="shared" si="3"/>
        <v>#REF!</v>
      </c>
      <c r="M27" s="185">
        <v>0</v>
      </c>
      <c r="N27" s="185">
        <v>0</v>
      </c>
      <c r="O27" s="124" t="e">
        <f t="shared" si="4"/>
        <v>#REF!</v>
      </c>
      <c r="P27" s="124" t="e">
        <f t="shared" si="5"/>
        <v>#REF!</v>
      </c>
      <c r="Q27" s="166" t="e">
        <f t="shared" si="6"/>
        <v>#REF!</v>
      </c>
      <c r="R27" s="166" t="e">
        <f t="shared" si="7"/>
        <v>#REF!</v>
      </c>
    </row>
    <row r="28" spans="1:18" ht="30" customHeight="1">
      <c r="A28" s="169">
        <v>18</v>
      </c>
      <c r="B28" s="170" t="e">
        <f>Input!#REF!</f>
        <v>#REF!</v>
      </c>
      <c r="C28" s="171" t="e">
        <f>#REF!</f>
        <v>#REF!</v>
      </c>
      <c r="D28" s="171" t="e">
        <f>#REF!</f>
        <v>#REF!</v>
      </c>
      <c r="E28" s="172" t="e">
        <f t="shared" si="0"/>
        <v>#REF!</v>
      </c>
      <c r="F28" s="171">
        <v>0</v>
      </c>
      <c r="G28" s="171">
        <v>0</v>
      </c>
      <c r="H28" s="171" t="e">
        <f t="shared" si="2"/>
        <v>#REF!</v>
      </c>
      <c r="I28" s="171" t="e">
        <f t="shared" si="8"/>
        <v>#REF!</v>
      </c>
      <c r="J28" s="183" t="e">
        <f t="shared" si="1"/>
        <v>#REF!</v>
      </c>
      <c r="K28" s="184" t="e">
        <f t="shared" si="3"/>
        <v>#REF!</v>
      </c>
      <c r="M28" s="185">
        <v>129353000</v>
      </c>
      <c r="N28" s="185">
        <v>231504805</v>
      </c>
      <c r="O28" s="124" t="e">
        <f t="shared" si="4"/>
        <v>#REF!</v>
      </c>
      <c r="P28" s="124" t="e">
        <f t="shared" si="5"/>
        <v>#REF!</v>
      </c>
      <c r="Q28" s="166" t="e">
        <f t="shared" si="6"/>
        <v>#REF!</v>
      </c>
      <c r="R28" s="166" t="e">
        <f t="shared" si="7"/>
        <v>#REF!</v>
      </c>
    </row>
    <row r="29" spans="1:18" ht="30" customHeight="1">
      <c r="A29" s="169">
        <v>19</v>
      </c>
      <c r="B29" s="170" t="str">
        <f>Input!C29</f>
        <v>Dinas Perpustakaan dan Kearsipan</v>
      </c>
      <c r="C29" s="171">
        <f>'18 DPA'!$E$49</f>
        <v>5713439474</v>
      </c>
      <c r="D29" s="171">
        <f>'18 DPA'!$H$49</f>
        <v>3918986524</v>
      </c>
      <c r="E29" s="172">
        <f t="shared" si="0"/>
        <v>68.59242216241249</v>
      </c>
      <c r="F29" s="171" t="e">
        <f>'18 DPA'!#REF!</f>
        <v>#REF!</v>
      </c>
      <c r="G29" s="171" t="e">
        <f>'18 DPA'!#REF!</f>
        <v>#REF!</v>
      </c>
      <c r="H29" s="171" t="e">
        <f t="shared" si="2"/>
        <v>#REF!</v>
      </c>
      <c r="I29" s="171" t="e">
        <f t="shared" si="8"/>
        <v>#REF!</v>
      </c>
      <c r="J29" s="183" t="e">
        <f t="shared" si="1"/>
        <v>#REF!</v>
      </c>
      <c r="K29" s="184" t="e">
        <f t="shared" si="3"/>
        <v>#REF!</v>
      </c>
      <c r="M29" s="185">
        <v>38325000</v>
      </c>
      <c r="N29" s="185">
        <v>19616405</v>
      </c>
      <c r="O29" s="124" t="e">
        <f t="shared" si="4"/>
        <v>#REF!</v>
      </c>
      <c r="P29" s="124" t="e">
        <f t="shared" si="5"/>
        <v>#REF!</v>
      </c>
      <c r="Q29" s="166" t="e">
        <f t="shared" si="6"/>
        <v>#REF!</v>
      </c>
      <c r="R29" s="166" t="e">
        <f t="shared" si="7"/>
        <v>#REF!</v>
      </c>
    </row>
    <row r="30" spans="1:18" ht="30" customHeight="1">
      <c r="A30" s="169">
        <v>20</v>
      </c>
      <c r="B30" s="170" t="str">
        <f>Input!C30</f>
        <v>Dinas Perdagangan dan Perindustrian</v>
      </c>
      <c r="C30" s="171">
        <f>'19 Disdagin'!$E$64</f>
        <v>21715737354</v>
      </c>
      <c r="D30" s="171">
        <f>'19 Disdagin'!$H$64</f>
        <v>19609903978</v>
      </c>
      <c r="E30" s="172">
        <f t="shared" si="0"/>
        <v>90.302731416982667</v>
      </c>
      <c r="F30" s="171" t="e">
        <f>'19 Disdagin'!#REF!</f>
        <v>#REF!</v>
      </c>
      <c r="G30" s="171" t="e">
        <f>'19 Disdagin'!#REF!</f>
        <v>#REF!</v>
      </c>
      <c r="H30" s="171" t="e">
        <f t="shared" si="2"/>
        <v>#REF!</v>
      </c>
      <c r="I30" s="171" t="e">
        <f t="shared" si="8"/>
        <v>#REF!</v>
      </c>
      <c r="J30" s="183" t="e">
        <f t="shared" si="1"/>
        <v>#REF!</v>
      </c>
      <c r="K30" s="184" t="e">
        <f t="shared" si="3"/>
        <v>#REF!</v>
      </c>
      <c r="M30" s="185">
        <v>0</v>
      </c>
      <c r="N30" s="185">
        <v>0</v>
      </c>
      <c r="O30" s="124" t="e">
        <f t="shared" si="4"/>
        <v>#REF!</v>
      </c>
      <c r="P30" s="124" t="e">
        <f t="shared" si="5"/>
        <v>#REF!</v>
      </c>
      <c r="Q30" s="166" t="e">
        <f t="shared" si="6"/>
        <v>#REF!</v>
      </c>
      <c r="R30" s="166" t="e">
        <f t="shared" si="7"/>
        <v>#REF!</v>
      </c>
    </row>
    <row r="31" spans="1:18" ht="30" customHeight="1">
      <c r="A31" s="169">
        <v>21</v>
      </c>
      <c r="B31" s="170" t="str">
        <f>Input!C31</f>
        <v>Bagian Pemerintahan</v>
      </c>
      <c r="C31" s="171">
        <f>'20 Bag Pem'!E26</f>
        <v>2503687400</v>
      </c>
      <c r="D31" s="171">
        <f>'20 Bag Pem'!$H$26</f>
        <v>2256659211</v>
      </c>
      <c r="E31" s="172">
        <f t="shared" si="0"/>
        <v>90.133425243103432</v>
      </c>
      <c r="F31" s="171" t="e">
        <f>'20 Bag Pem'!#REF!</f>
        <v>#REF!</v>
      </c>
      <c r="G31" s="171" t="e">
        <f>'20 Bag Pem'!#REF!</f>
        <v>#REF!</v>
      </c>
      <c r="H31" s="171" t="e">
        <f t="shared" si="2"/>
        <v>#REF!</v>
      </c>
      <c r="I31" s="171" t="e">
        <f t="shared" si="8"/>
        <v>#REF!</v>
      </c>
      <c r="J31" s="183" t="e">
        <f t="shared" si="1"/>
        <v>#REF!</v>
      </c>
      <c r="K31" s="184" t="e">
        <f t="shared" si="3"/>
        <v>#REF!</v>
      </c>
      <c r="M31" s="185">
        <v>0</v>
      </c>
      <c r="N31" s="185">
        <v>0</v>
      </c>
      <c r="O31" s="124" t="e">
        <f t="shared" si="4"/>
        <v>#REF!</v>
      </c>
      <c r="P31" s="124" t="e">
        <f t="shared" si="5"/>
        <v>#REF!</v>
      </c>
      <c r="Q31" s="166" t="e">
        <f t="shared" si="6"/>
        <v>#REF!</v>
      </c>
      <c r="R31" s="166" t="e">
        <f t="shared" si="7"/>
        <v>#REF!</v>
      </c>
    </row>
    <row r="32" spans="1:18" ht="30" customHeight="1">
      <c r="A32" s="169">
        <v>22</v>
      </c>
      <c r="B32" s="170" t="str">
        <f>Input!C32</f>
        <v>Bagian Hukum</v>
      </c>
      <c r="C32" s="171">
        <f>'21 Bag Kum'!$E$25</f>
        <v>1786110000</v>
      </c>
      <c r="D32" s="171">
        <f>'21 Bag Kum'!$H$25</f>
        <v>1670286245</v>
      </c>
      <c r="E32" s="172">
        <f t="shared" si="0"/>
        <v>93.515306728029074</v>
      </c>
      <c r="F32" s="171" t="e">
        <f>'21 Bag Kum'!#REF!</f>
        <v>#REF!</v>
      </c>
      <c r="G32" s="171" t="e">
        <f>'21 Bag Kum'!#REF!</f>
        <v>#REF!</v>
      </c>
      <c r="H32" s="171" t="e">
        <f t="shared" si="2"/>
        <v>#REF!</v>
      </c>
      <c r="I32" s="171" t="e">
        <f t="shared" si="8"/>
        <v>#REF!</v>
      </c>
      <c r="J32" s="183" t="e">
        <f t="shared" si="1"/>
        <v>#REF!</v>
      </c>
      <c r="K32" s="184" t="e">
        <f t="shared" si="3"/>
        <v>#REF!</v>
      </c>
      <c r="M32" s="185">
        <v>31202333.333333299</v>
      </c>
      <c r="N32" s="185">
        <v>0</v>
      </c>
      <c r="O32" s="124" t="e">
        <f t="shared" si="4"/>
        <v>#REF!</v>
      </c>
      <c r="P32" s="124" t="e">
        <f t="shared" si="5"/>
        <v>#REF!</v>
      </c>
      <c r="Q32" s="166" t="e">
        <f t="shared" si="6"/>
        <v>#REF!</v>
      </c>
      <c r="R32" s="166" t="e">
        <f t="shared" si="7"/>
        <v>#REF!</v>
      </c>
    </row>
    <row r="33" spans="1:18" ht="30" customHeight="1">
      <c r="A33" s="169">
        <v>23</v>
      </c>
      <c r="B33" s="170" t="str">
        <f>Input!C33</f>
        <v>Bagian Organisasi</v>
      </c>
      <c r="C33" s="171">
        <f>'22 Bag Org'!$E$29</f>
        <v>2094940500</v>
      </c>
      <c r="D33" s="171">
        <f>'22 Bag Org'!$H$29</f>
        <v>1675538579</v>
      </c>
      <c r="E33" s="172">
        <f t="shared" si="0"/>
        <v>79.980246646623144</v>
      </c>
      <c r="F33" s="171" t="e">
        <f>'22 Bag Org'!#REF!</f>
        <v>#REF!</v>
      </c>
      <c r="G33" s="171" t="e">
        <f>'22 Bag Org'!#REF!</f>
        <v>#REF!</v>
      </c>
      <c r="H33" s="171" t="e">
        <f t="shared" si="2"/>
        <v>#REF!</v>
      </c>
      <c r="I33" s="171" t="e">
        <f t="shared" si="8"/>
        <v>#REF!</v>
      </c>
      <c r="J33" s="183" t="e">
        <f t="shared" si="1"/>
        <v>#REF!</v>
      </c>
      <c r="K33" s="184" t="e">
        <f t="shared" si="3"/>
        <v>#REF!</v>
      </c>
      <c r="M33" s="185">
        <v>2860000</v>
      </c>
      <c r="N33" s="185">
        <v>0</v>
      </c>
      <c r="O33" s="124" t="e">
        <f t="shared" si="4"/>
        <v>#REF!</v>
      </c>
      <c r="P33" s="124" t="e">
        <f t="shared" si="5"/>
        <v>#REF!</v>
      </c>
      <c r="Q33" s="166" t="e">
        <f t="shared" si="6"/>
        <v>#REF!</v>
      </c>
      <c r="R33" s="166" t="e">
        <f t="shared" si="7"/>
        <v>#REF!</v>
      </c>
    </row>
    <row r="34" spans="1:18" ht="30" customHeight="1">
      <c r="A34" s="169">
        <v>24</v>
      </c>
      <c r="B34" s="170" t="str">
        <f>Input!C34</f>
        <v>Bagian Perekonomian dan SDA</v>
      </c>
      <c r="C34" s="171">
        <f>'23 Bag Eko'!$E$26</f>
        <v>1552394200</v>
      </c>
      <c r="D34" s="171">
        <f>'23 Bag Eko'!$H$26</f>
        <v>1369394810</v>
      </c>
      <c r="E34" s="172">
        <f t="shared" si="0"/>
        <v>88.211796333688952</v>
      </c>
      <c r="F34" s="171">
        <v>0</v>
      </c>
      <c r="G34" s="171">
        <v>0</v>
      </c>
      <c r="H34" s="171">
        <f t="shared" si="2"/>
        <v>1552394200</v>
      </c>
      <c r="I34" s="171">
        <f t="shared" si="8"/>
        <v>1369394810</v>
      </c>
      <c r="J34" s="183">
        <f t="shared" si="1"/>
        <v>88.211796333688952</v>
      </c>
      <c r="K34" s="184">
        <f t="shared" si="3"/>
        <v>0</v>
      </c>
      <c r="M34" s="185">
        <v>0</v>
      </c>
      <c r="N34" s="185">
        <v>0</v>
      </c>
      <c r="O34" s="124">
        <f t="shared" si="4"/>
        <v>1552394200</v>
      </c>
      <c r="P34" s="124">
        <f t="shared" si="5"/>
        <v>1369394810</v>
      </c>
      <c r="Q34" s="166">
        <f t="shared" si="6"/>
        <v>1552394200</v>
      </c>
      <c r="R34" s="166">
        <f t="shared" si="7"/>
        <v>1369394810</v>
      </c>
    </row>
    <row r="35" spans="1:18" ht="30" customHeight="1">
      <c r="A35" s="169">
        <v>25</v>
      </c>
      <c r="B35" s="170" t="str">
        <f>Input!C35</f>
        <v>Bagian Kesejahteraan Rakyat</v>
      </c>
      <c r="C35" s="171">
        <f>'24 Bag Kesra'!$E$27</f>
        <v>34791280022.000069</v>
      </c>
      <c r="D35" s="171">
        <f>'24 Bag Kesra'!$H$27</f>
        <v>33884877647</v>
      </c>
      <c r="E35" s="172">
        <f t="shared" si="0"/>
        <v>97.394742664176462</v>
      </c>
      <c r="F35" s="171">
        <v>0</v>
      </c>
      <c r="G35" s="171">
        <v>0</v>
      </c>
      <c r="H35" s="171">
        <f t="shared" si="2"/>
        <v>34791280022.000069</v>
      </c>
      <c r="I35" s="171">
        <f t="shared" si="8"/>
        <v>33884877647</v>
      </c>
      <c r="J35" s="183">
        <f t="shared" si="1"/>
        <v>97.394742664176462</v>
      </c>
      <c r="K35" s="184">
        <f t="shared" si="3"/>
        <v>0</v>
      </c>
      <c r="M35" s="185">
        <v>0</v>
      </c>
      <c r="N35" s="185">
        <v>9600000</v>
      </c>
      <c r="O35" s="124">
        <f t="shared" si="4"/>
        <v>34791280022.000069</v>
      </c>
      <c r="P35" s="124">
        <f t="shared" si="5"/>
        <v>33894477647</v>
      </c>
      <c r="Q35" s="166">
        <f t="shared" si="6"/>
        <v>34791280022.000069</v>
      </c>
      <c r="R35" s="166">
        <f t="shared" si="7"/>
        <v>33884877647</v>
      </c>
    </row>
    <row r="36" spans="1:18" ht="30" customHeight="1">
      <c r="A36" s="169">
        <v>26</v>
      </c>
      <c r="B36" s="170" t="str">
        <f>Input!C36</f>
        <v>Bagian Protokol dan Komunikasi Pimpinan</v>
      </c>
      <c r="C36" s="171">
        <f>'25 Bag ProKoPim'!$E$31</f>
        <v>5846881800</v>
      </c>
      <c r="D36" s="171">
        <f>'25 Bag ProKoPim'!$H$31</f>
        <v>5287021492</v>
      </c>
      <c r="E36" s="172">
        <f t="shared" si="0"/>
        <v>90.424634409404348</v>
      </c>
      <c r="F36" s="171" t="e">
        <f>'25 Bag ProKoPim'!#REF!</f>
        <v>#REF!</v>
      </c>
      <c r="G36" s="171" t="e">
        <f>'25 Bag ProKoPim'!#REF!</f>
        <v>#REF!</v>
      </c>
      <c r="H36" s="171" t="e">
        <f t="shared" si="2"/>
        <v>#REF!</v>
      </c>
      <c r="I36" s="171" t="e">
        <f t="shared" si="8"/>
        <v>#REF!</v>
      </c>
      <c r="J36" s="183" t="e">
        <f t="shared" si="1"/>
        <v>#REF!</v>
      </c>
      <c r="K36" s="184" t="e">
        <f t="shared" si="3"/>
        <v>#REF!</v>
      </c>
      <c r="M36" s="185">
        <v>0</v>
      </c>
      <c r="N36" s="185">
        <v>0</v>
      </c>
      <c r="O36" s="124" t="e">
        <f t="shared" si="4"/>
        <v>#REF!</v>
      </c>
      <c r="P36" s="124" t="e">
        <f t="shared" si="5"/>
        <v>#REF!</v>
      </c>
      <c r="Q36" s="166" t="e">
        <f t="shared" si="6"/>
        <v>#REF!</v>
      </c>
      <c r="R36" s="166" t="e">
        <f t="shared" si="7"/>
        <v>#REF!</v>
      </c>
    </row>
    <row r="37" spans="1:18" ht="30" customHeight="1">
      <c r="A37" s="169">
        <v>27</v>
      </c>
      <c r="B37" s="170" t="str">
        <f>Input!C37</f>
        <v>Bagian Umum</v>
      </c>
      <c r="C37" s="171">
        <f>'26 Bag Umm'!$E$52</f>
        <v>97394511314</v>
      </c>
      <c r="D37" s="171">
        <f>'26 Bag Umm'!$H$52</f>
        <v>71612686776</v>
      </c>
      <c r="E37" s="172">
        <f t="shared" si="0"/>
        <v>73.528462548696027</v>
      </c>
      <c r="F37" s="171" t="e">
        <f>'26 Bag Umm'!#REF!</f>
        <v>#REF!</v>
      </c>
      <c r="G37" s="171" t="e">
        <f>'26 Bag Umm'!#REF!</f>
        <v>#REF!</v>
      </c>
      <c r="H37" s="171" t="e">
        <f t="shared" si="2"/>
        <v>#REF!</v>
      </c>
      <c r="I37" s="171" t="e">
        <f t="shared" si="8"/>
        <v>#REF!</v>
      </c>
      <c r="J37" s="183" t="e">
        <f t="shared" si="1"/>
        <v>#REF!</v>
      </c>
      <c r="K37" s="184" t="e">
        <f t="shared" si="3"/>
        <v>#REF!</v>
      </c>
      <c r="M37" s="185">
        <v>201200000</v>
      </c>
      <c r="N37" s="185">
        <v>7515131</v>
      </c>
      <c r="O37" s="124" t="e">
        <f t="shared" si="4"/>
        <v>#REF!</v>
      </c>
      <c r="P37" s="124" t="e">
        <f t="shared" si="5"/>
        <v>#REF!</v>
      </c>
      <c r="Q37" s="166" t="e">
        <f t="shared" si="6"/>
        <v>#REF!</v>
      </c>
      <c r="R37" s="166" t="e">
        <f t="shared" si="7"/>
        <v>#REF!</v>
      </c>
    </row>
    <row r="38" spans="1:18" ht="30" customHeight="1">
      <c r="A38" s="169">
        <v>28</v>
      </c>
      <c r="B38" s="170" t="str">
        <f>Input!C38</f>
        <v>Bagian Pengadaan Barang dan Jasa</v>
      </c>
      <c r="C38" s="171">
        <f>'27 Bag PBJ'!$E$25</f>
        <v>2291856500</v>
      </c>
      <c r="D38" s="171">
        <f>'27 Bag PBJ'!$H$25</f>
        <v>1619958347</v>
      </c>
      <c r="E38" s="172">
        <f t="shared" si="0"/>
        <v>70.683236363184164</v>
      </c>
      <c r="F38" s="171">
        <v>0</v>
      </c>
      <c r="G38" s="171">
        <v>0</v>
      </c>
      <c r="H38" s="171">
        <f t="shared" si="2"/>
        <v>2291856500</v>
      </c>
      <c r="I38" s="171">
        <f t="shared" si="8"/>
        <v>1619958347</v>
      </c>
      <c r="J38" s="183">
        <f t="shared" si="1"/>
        <v>70.683236363184164</v>
      </c>
      <c r="K38" s="184">
        <f t="shared" si="3"/>
        <v>0</v>
      </c>
      <c r="M38" s="185">
        <v>2200000</v>
      </c>
      <c r="N38" s="185">
        <v>0</v>
      </c>
      <c r="O38" s="124">
        <f t="shared" si="4"/>
        <v>2294056500</v>
      </c>
      <c r="P38" s="124">
        <f t="shared" si="5"/>
        <v>1619958347</v>
      </c>
      <c r="Q38" s="166">
        <f t="shared" si="6"/>
        <v>2291856500</v>
      </c>
      <c r="R38" s="166">
        <f t="shared" si="7"/>
        <v>1619958347</v>
      </c>
    </row>
    <row r="39" spans="1:18" ht="30" customHeight="1">
      <c r="A39" s="169">
        <v>29</v>
      </c>
      <c r="B39" s="170" t="str">
        <f>Input!C39</f>
        <v>Bagian Administrasi Pembangunan</v>
      </c>
      <c r="C39" s="171">
        <f>'28 Bag Adm Pbg'!$E$26</f>
        <v>532925000</v>
      </c>
      <c r="D39" s="171">
        <f>'28 Bag Adm Pbg'!$H$26</f>
        <v>402662029</v>
      </c>
      <c r="E39" s="172">
        <f t="shared" si="0"/>
        <v>75.556978749354968</v>
      </c>
      <c r="F39" s="171" t="e">
        <f>'28 Bag Adm Pbg'!#REF!</f>
        <v>#REF!</v>
      </c>
      <c r="G39" s="171" t="e">
        <f>'28 Bag Adm Pbg'!#REF!</f>
        <v>#REF!</v>
      </c>
      <c r="H39" s="171" t="e">
        <f t="shared" si="2"/>
        <v>#REF!</v>
      </c>
      <c r="I39" s="171" t="e">
        <f t="shared" si="8"/>
        <v>#REF!</v>
      </c>
      <c r="J39" s="183" t="e">
        <f t="shared" si="1"/>
        <v>#REF!</v>
      </c>
      <c r="K39" s="184" t="e">
        <f t="shared" si="3"/>
        <v>#REF!</v>
      </c>
      <c r="M39" s="185">
        <v>0</v>
      </c>
      <c r="N39" s="185">
        <v>0</v>
      </c>
      <c r="O39" s="124" t="e">
        <f t="shared" si="4"/>
        <v>#REF!</v>
      </c>
      <c r="P39" s="124" t="e">
        <f t="shared" si="5"/>
        <v>#REF!</v>
      </c>
      <c r="Q39" s="166" t="e">
        <f t="shared" si="6"/>
        <v>#REF!</v>
      </c>
      <c r="R39" s="166" t="e">
        <f t="shared" si="7"/>
        <v>#REF!</v>
      </c>
    </row>
    <row r="40" spans="1:18" ht="30" customHeight="1">
      <c r="A40" s="169">
        <v>30</v>
      </c>
      <c r="B40" s="170" t="str">
        <f>Input!C40</f>
        <v>Sekretariat DPRD</v>
      </c>
      <c r="C40" s="171">
        <f>'29 Setwan'!$E$52</f>
        <v>106863094340</v>
      </c>
      <c r="D40" s="171">
        <f>'29 Setwan'!$H$52</f>
        <v>81821324054</v>
      </c>
      <c r="E40" s="172">
        <f t="shared" si="0"/>
        <v>76.566493380468586</v>
      </c>
      <c r="F40" s="171" t="e">
        <f>'29 Setwan'!#REF!</f>
        <v>#REF!</v>
      </c>
      <c r="G40" s="171" t="e">
        <f>'29 Setwan'!#REF!</f>
        <v>#REF!</v>
      </c>
      <c r="H40" s="171" t="e">
        <f t="shared" si="2"/>
        <v>#REF!</v>
      </c>
      <c r="I40" s="171" t="e">
        <f t="shared" si="8"/>
        <v>#REF!</v>
      </c>
      <c r="J40" s="183" t="e">
        <f t="shared" si="1"/>
        <v>#REF!</v>
      </c>
      <c r="K40" s="184" t="e">
        <f t="shared" si="3"/>
        <v>#REF!</v>
      </c>
      <c r="M40" s="185">
        <v>1690000000</v>
      </c>
      <c r="N40" s="185">
        <v>2363739758</v>
      </c>
      <c r="O40" s="124" t="e">
        <f t="shared" si="4"/>
        <v>#REF!</v>
      </c>
      <c r="P40" s="124" t="e">
        <f t="shared" si="5"/>
        <v>#REF!</v>
      </c>
      <c r="Q40" s="166" t="e">
        <f t="shared" si="6"/>
        <v>#REF!</v>
      </c>
      <c r="R40" s="166" t="e">
        <f t="shared" si="7"/>
        <v>#REF!</v>
      </c>
    </row>
    <row r="41" spans="1:18" ht="30" customHeight="1">
      <c r="A41" s="169">
        <v>31</v>
      </c>
      <c r="B41" s="170" t="str">
        <f>Input!C41</f>
        <v>Badan Pengelolaan Keuangan, Pendapatan dan Aset  Daerah</v>
      </c>
      <c r="C41" s="171">
        <f>'30 BPKPAD'!$E$92</f>
        <v>43858124052</v>
      </c>
      <c r="D41" s="171">
        <f>'30 BPKPAD'!$H$92</f>
        <v>24104251419</v>
      </c>
      <c r="E41" s="172">
        <f t="shared" si="0"/>
        <v>54.959604269487237</v>
      </c>
      <c r="F41" s="171" t="e">
        <f>'30 BPKPAD'!#REF!</f>
        <v>#REF!</v>
      </c>
      <c r="G41" s="171" t="e">
        <f>'30 BPKPAD'!#REF!</f>
        <v>#REF!</v>
      </c>
      <c r="H41" s="171" t="e">
        <f t="shared" si="2"/>
        <v>#REF!</v>
      </c>
      <c r="I41" s="171" t="e">
        <f t="shared" si="8"/>
        <v>#REF!</v>
      </c>
      <c r="J41" s="183" t="e">
        <f t="shared" si="1"/>
        <v>#REF!</v>
      </c>
      <c r="K41" s="184" t="e">
        <f t="shared" si="3"/>
        <v>#REF!</v>
      </c>
      <c r="M41" s="185">
        <v>55580000</v>
      </c>
      <c r="N41" s="185">
        <v>28493132</v>
      </c>
      <c r="O41" s="124" t="e">
        <f t="shared" si="4"/>
        <v>#REF!</v>
      </c>
      <c r="P41" s="124" t="e">
        <f t="shared" si="5"/>
        <v>#REF!</v>
      </c>
      <c r="Q41" s="166" t="e">
        <f t="shared" si="6"/>
        <v>#REF!</v>
      </c>
      <c r="R41" s="166" t="e">
        <f t="shared" si="7"/>
        <v>#REF!</v>
      </c>
    </row>
    <row r="42" spans="1:18" ht="30" customHeight="1">
      <c r="A42" s="169">
        <v>32</v>
      </c>
      <c r="B42" s="170" t="str">
        <f>Input!C42</f>
        <v>Inspektorat</v>
      </c>
      <c r="C42" s="171">
        <f>'31 Inspektorat'!$E$48</f>
        <v>7062884700</v>
      </c>
      <c r="D42" s="171">
        <f>'31 Inspektorat'!$H$48</f>
        <v>5445575076</v>
      </c>
      <c r="E42" s="172">
        <f t="shared" si="0"/>
        <v>77.101288033202636</v>
      </c>
      <c r="F42" s="171" t="e">
        <f>'31 Inspektorat'!#REF!</f>
        <v>#REF!</v>
      </c>
      <c r="G42" s="171" t="e">
        <f>'31 Inspektorat'!#REF!</f>
        <v>#REF!</v>
      </c>
      <c r="H42" s="171" t="e">
        <f t="shared" si="2"/>
        <v>#REF!</v>
      </c>
      <c r="I42" s="171" t="e">
        <f t="shared" si="8"/>
        <v>#REF!</v>
      </c>
      <c r="J42" s="183" t="e">
        <f t="shared" si="1"/>
        <v>#REF!</v>
      </c>
      <c r="K42" s="184" t="e">
        <f t="shared" si="3"/>
        <v>#REF!</v>
      </c>
      <c r="M42" s="185">
        <v>23253833</v>
      </c>
      <c r="N42" s="185">
        <v>6400000</v>
      </c>
      <c r="O42" s="124" t="e">
        <f t="shared" si="4"/>
        <v>#REF!</v>
      </c>
      <c r="P42" s="124" t="e">
        <f t="shared" si="5"/>
        <v>#REF!</v>
      </c>
      <c r="Q42" s="166" t="e">
        <f t="shared" si="6"/>
        <v>#REF!</v>
      </c>
      <c r="R42" s="166" t="e">
        <f t="shared" si="7"/>
        <v>#REF!</v>
      </c>
    </row>
    <row r="43" spans="1:18" ht="30" customHeight="1">
      <c r="A43" s="169">
        <v>33</v>
      </c>
      <c r="B43" s="170" t="str">
        <f>Input!C43</f>
        <v>Badan Kepegawaiam Daerah,Pendidikan dan Pelatihan</v>
      </c>
      <c r="C43" s="171">
        <f>'32 BKD Diklat'!$E$43</f>
        <v>15926361840</v>
      </c>
      <c r="D43" s="171">
        <f>'32 BKD Diklat'!$H$43</f>
        <v>11663255895</v>
      </c>
      <c r="E43" s="172">
        <f t="shared" si="0"/>
        <v>73.23239301085728</v>
      </c>
      <c r="F43" s="171" t="e">
        <f>'32 BKD Diklat'!#REF!</f>
        <v>#REF!</v>
      </c>
      <c r="G43" s="171" t="e">
        <f>'32 BKD Diklat'!#REF!</f>
        <v>#REF!</v>
      </c>
      <c r="H43" s="171" t="e">
        <f t="shared" si="2"/>
        <v>#REF!</v>
      </c>
      <c r="I43" s="171" t="e">
        <f t="shared" si="8"/>
        <v>#REF!</v>
      </c>
      <c r="J43" s="183" t="e">
        <f t="shared" si="1"/>
        <v>#REF!</v>
      </c>
      <c r="K43" s="184" t="e">
        <f t="shared" si="3"/>
        <v>#REF!</v>
      </c>
      <c r="M43" s="185">
        <v>353720450</v>
      </c>
      <c r="N43" s="185">
        <v>72726842</v>
      </c>
      <c r="O43" s="124" t="e">
        <f t="shared" si="4"/>
        <v>#REF!</v>
      </c>
      <c r="P43" s="124" t="e">
        <f t="shared" si="5"/>
        <v>#REF!</v>
      </c>
      <c r="Q43" s="166" t="e">
        <f t="shared" si="6"/>
        <v>#REF!</v>
      </c>
      <c r="R43" s="166" t="e">
        <f t="shared" si="7"/>
        <v>#REF!</v>
      </c>
    </row>
    <row r="44" spans="1:18" ht="30" customHeight="1">
      <c r="A44" s="169">
        <v>34</v>
      </c>
      <c r="B44" s="170" t="str">
        <f>Input!C44</f>
        <v>Badan Penanggulangan Bencana Daerah</v>
      </c>
      <c r="C44" s="171">
        <f>'33 BPBD'!$E$46</f>
        <v>4911045070</v>
      </c>
      <c r="D44" s="171">
        <f>'33 BPBD'!$H$46</f>
        <v>4562802541</v>
      </c>
      <c r="E44" s="172">
        <f t="shared" si="0"/>
        <v>92.908993421231216</v>
      </c>
      <c r="F44" s="171" t="e">
        <f>'33 BPBD'!#REF!</f>
        <v>#REF!</v>
      </c>
      <c r="G44" s="171" t="e">
        <f>'33 BPBD'!#REF!</f>
        <v>#REF!</v>
      </c>
      <c r="H44" s="171" t="e">
        <f t="shared" si="2"/>
        <v>#REF!</v>
      </c>
      <c r="I44" s="171" t="e">
        <f t="shared" si="8"/>
        <v>#REF!</v>
      </c>
      <c r="J44" s="183" t="e">
        <f t="shared" si="1"/>
        <v>#REF!</v>
      </c>
      <c r="K44" s="184" t="e">
        <f t="shared" si="3"/>
        <v>#REF!</v>
      </c>
      <c r="M44" s="185">
        <v>83290000</v>
      </c>
      <c r="N44" s="185">
        <v>10979856</v>
      </c>
      <c r="O44" s="124" t="e">
        <f t="shared" si="4"/>
        <v>#REF!</v>
      </c>
      <c r="P44" s="124" t="e">
        <f t="shared" si="5"/>
        <v>#REF!</v>
      </c>
      <c r="Q44" s="166" t="e">
        <f t="shared" si="6"/>
        <v>#REF!</v>
      </c>
      <c r="R44" s="166" t="e">
        <f t="shared" si="7"/>
        <v>#REF!</v>
      </c>
    </row>
    <row r="45" spans="1:18" ht="30" customHeight="1">
      <c r="A45" s="169">
        <v>35</v>
      </c>
      <c r="B45" s="170" t="str">
        <f>Input!C46</f>
        <v>Kecamatan Banjarmasin Timur</v>
      </c>
      <c r="C45" s="171">
        <f>'35 Kec Bjm Timur'!$E$187</f>
        <v>9008477710</v>
      </c>
      <c r="D45" s="171">
        <f>'35 Kec Bjm Timur'!$H$187</f>
        <v>8626468286</v>
      </c>
      <c r="E45" s="172">
        <f t="shared" si="0"/>
        <v>95.759445310322022</v>
      </c>
      <c r="F45" s="171">
        <v>0</v>
      </c>
      <c r="G45" s="171">
        <v>0</v>
      </c>
      <c r="H45" s="171">
        <f t="shared" si="2"/>
        <v>9008477710</v>
      </c>
      <c r="I45" s="171">
        <f t="shared" si="8"/>
        <v>8626468286</v>
      </c>
      <c r="J45" s="183">
        <f t="shared" si="1"/>
        <v>95.759445310322022</v>
      </c>
      <c r="K45" s="184">
        <f t="shared" si="3"/>
        <v>0</v>
      </c>
      <c r="M45" s="185">
        <v>366844231</v>
      </c>
      <c r="N45" s="185">
        <v>0</v>
      </c>
      <c r="O45" s="124">
        <f t="shared" si="4"/>
        <v>9375321941</v>
      </c>
      <c r="P45" s="124">
        <f t="shared" si="5"/>
        <v>8626468286</v>
      </c>
      <c r="Q45" s="166">
        <f t="shared" si="6"/>
        <v>9008477710</v>
      </c>
      <c r="R45" s="166">
        <f t="shared" si="7"/>
        <v>8626468286</v>
      </c>
    </row>
    <row r="46" spans="1:18" ht="30" customHeight="1">
      <c r="A46" s="169">
        <v>36</v>
      </c>
      <c r="B46" s="170" t="str">
        <f>Input!C47</f>
        <v>Kecamatan Banjarmasin Utara</v>
      </c>
      <c r="C46" s="171">
        <f>'36 Kec Bjm Utara'!$E$166</f>
        <v>17407428217</v>
      </c>
      <c r="D46" s="171">
        <f>'36 Kec Bjm Utara'!$H$166</f>
        <v>12382363709</v>
      </c>
      <c r="E46" s="172">
        <f t="shared" si="0"/>
        <v>71.132642654860703</v>
      </c>
      <c r="F46" s="171" t="e">
        <f>'36 Kec Bjm Utara'!#REF!</f>
        <v>#REF!</v>
      </c>
      <c r="G46" s="171" t="e">
        <f>'36 Kec Bjm Utara'!#REF!</f>
        <v>#REF!</v>
      </c>
      <c r="H46" s="171" t="e">
        <f t="shared" si="2"/>
        <v>#REF!</v>
      </c>
      <c r="I46" s="171" t="e">
        <f t="shared" si="8"/>
        <v>#REF!</v>
      </c>
      <c r="J46" s="183" t="e">
        <f t="shared" si="1"/>
        <v>#REF!</v>
      </c>
      <c r="K46" s="184" t="e">
        <f t="shared" si="3"/>
        <v>#REF!</v>
      </c>
      <c r="M46" s="185">
        <v>0</v>
      </c>
      <c r="N46" s="185">
        <v>0</v>
      </c>
      <c r="O46" s="124" t="e">
        <f t="shared" si="4"/>
        <v>#REF!</v>
      </c>
      <c r="P46" s="124" t="e">
        <f t="shared" si="5"/>
        <v>#REF!</v>
      </c>
      <c r="Q46" s="166" t="e">
        <f t="shared" si="6"/>
        <v>#REF!</v>
      </c>
      <c r="R46" s="166" t="e">
        <f t="shared" si="7"/>
        <v>#REF!</v>
      </c>
    </row>
    <row r="47" spans="1:18" ht="30" customHeight="1">
      <c r="A47" s="169">
        <v>37</v>
      </c>
      <c r="B47" s="170" t="str">
        <f>Input!C48</f>
        <v>Kecamatan Banjarmasin Tengah</v>
      </c>
      <c r="C47" s="171">
        <f>'37 Kec Bjm Tengah'!$E$184</f>
        <v>11804243670</v>
      </c>
      <c r="D47" s="171">
        <f>'37 Kec Bjm Tengah'!$H$184</f>
        <v>9766310293</v>
      </c>
      <c r="E47" s="172">
        <f t="shared" si="0"/>
        <v>82.735587014529997</v>
      </c>
      <c r="F47" s="171" t="e">
        <f>'37 Kec Bjm Tengah'!#REF!</f>
        <v>#REF!</v>
      </c>
      <c r="G47" s="171" t="e">
        <f>'37 Kec Bjm Tengah'!#REF!</f>
        <v>#REF!</v>
      </c>
      <c r="H47" s="171" t="e">
        <f t="shared" si="2"/>
        <v>#REF!</v>
      </c>
      <c r="I47" s="171" t="e">
        <f t="shared" si="8"/>
        <v>#REF!</v>
      </c>
      <c r="J47" s="183" t="e">
        <f t="shared" si="1"/>
        <v>#REF!</v>
      </c>
      <c r="K47" s="184" t="e">
        <f t="shared" si="3"/>
        <v>#REF!</v>
      </c>
      <c r="M47" s="185">
        <v>0</v>
      </c>
      <c r="N47" s="185">
        <v>0</v>
      </c>
      <c r="O47" s="124" t="e">
        <f t="shared" si="4"/>
        <v>#REF!</v>
      </c>
      <c r="P47" s="124" t="e">
        <f t="shared" si="5"/>
        <v>#REF!</v>
      </c>
      <c r="Q47" s="166" t="e">
        <f t="shared" si="6"/>
        <v>#REF!</v>
      </c>
      <c r="R47" s="166" t="e">
        <f t="shared" si="7"/>
        <v>#REF!</v>
      </c>
    </row>
    <row r="48" spans="1:18" ht="30" customHeight="1">
      <c r="A48" s="169">
        <v>38</v>
      </c>
      <c r="B48" s="170" t="str">
        <f>Input!C49</f>
        <v>Kecamatan Banjarmasin Barat</v>
      </c>
      <c r="C48" s="171">
        <f>'38 Kec Bjm Barat'!$E$190</f>
        <v>11109159386</v>
      </c>
      <c r="D48" s="171">
        <f>'38 Kec Bjm Barat'!$H$190</f>
        <v>9534446854</v>
      </c>
      <c r="E48" s="172">
        <f t="shared" si="0"/>
        <v>85.825097315783523</v>
      </c>
      <c r="F48" s="171" t="e">
        <f>'38 Kec Bjm Barat'!#REF!</f>
        <v>#REF!</v>
      </c>
      <c r="G48" s="171" t="e">
        <f>'38 Kec Bjm Barat'!#REF!</f>
        <v>#REF!</v>
      </c>
      <c r="H48" s="171" t="e">
        <f t="shared" si="2"/>
        <v>#REF!</v>
      </c>
      <c r="I48" s="171" t="e">
        <f t="shared" si="8"/>
        <v>#REF!</v>
      </c>
      <c r="J48" s="183" t="e">
        <f t="shared" si="1"/>
        <v>#REF!</v>
      </c>
      <c r="K48" s="184" t="e">
        <f t="shared" si="3"/>
        <v>#REF!</v>
      </c>
      <c r="M48" s="185">
        <v>0</v>
      </c>
      <c r="N48" s="185">
        <v>0</v>
      </c>
      <c r="O48" s="124" t="e">
        <f t="shared" si="4"/>
        <v>#REF!</v>
      </c>
      <c r="P48" s="124" t="e">
        <f t="shared" si="5"/>
        <v>#REF!</v>
      </c>
      <c r="Q48" s="166" t="e">
        <f t="shared" si="6"/>
        <v>#REF!</v>
      </c>
      <c r="R48" s="166" t="e">
        <f t="shared" si="7"/>
        <v>#REF!</v>
      </c>
    </row>
    <row r="49" spans="1:18" ht="30" customHeight="1">
      <c r="A49" s="169">
        <v>39</v>
      </c>
      <c r="B49" s="170" t="str">
        <f>Input!C50</f>
        <v>Kecamatan Banjarmasin Selatan</v>
      </c>
      <c r="C49" s="171">
        <f>'39 Kec Bjm Selatan'!$E$243</f>
        <v>12382095979</v>
      </c>
      <c r="D49" s="171">
        <f>'39 Kec Bjm Selatan'!H243</f>
        <v>10557506619</v>
      </c>
      <c r="E49" s="172">
        <f t="shared" si="0"/>
        <v>85.264293193216247</v>
      </c>
      <c r="F49" s="171" t="e">
        <f>'39 Kec Bjm Selatan'!#REF!</f>
        <v>#REF!</v>
      </c>
      <c r="G49" s="171" t="e">
        <f>'39 Kec Bjm Selatan'!#REF!</f>
        <v>#REF!</v>
      </c>
      <c r="H49" s="171" t="e">
        <f t="shared" si="2"/>
        <v>#REF!</v>
      </c>
      <c r="I49" s="171" t="e">
        <f t="shared" si="8"/>
        <v>#REF!</v>
      </c>
      <c r="J49" s="183" t="e">
        <f t="shared" si="1"/>
        <v>#REF!</v>
      </c>
      <c r="K49" s="184" t="e">
        <f t="shared" si="3"/>
        <v>#REF!</v>
      </c>
      <c r="M49" s="185">
        <v>0</v>
      </c>
      <c r="N49" s="185">
        <v>0</v>
      </c>
      <c r="O49" s="124" t="e">
        <f t="shared" si="4"/>
        <v>#REF!</v>
      </c>
      <c r="P49" s="124" t="e">
        <f t="shared" si="5"/>
        <v>#REF!</v>
      </c>
      <c r="Q49" s="166" t="e">
        <f t="shared" si="6"/>
        <v>#REF!</v>
      </c>
      <c r="R49" s="166" t="e">
        <f t="shared" si="7"/>
        <v>#REF!</v>
      </c>
    </row>
    <row r="50" spans="1:18" ht="30" customHeight="1">
      <c r="A50" s="169">
        <v>40</v>
      </c>
      <c r="B50" s="170" t="str">
        <f>Input!C52</f>
        <v>RSUD Sultan Suriansyah</v>
      </c>
      <c r="C50" s="171">
        <f>'40 Bappeda'!$E$77</f>
        <v>9046956120</v>
      </c>
      <c r="D50" s="171">
        <f>'40 Bappeda'!$H$77</f>
        <v>8152167379</v>
      </c>
      <c r="E50" s="172">
        <f t="shared" si="0"/>
        <v>90.109505018799624</v>
      </c>
      <c r="F50" s="171" t="e">
        <f>'40 Bappeda'!#REF!</f>
        <v>#REF!</v>
      </c>
      <c r="G50" s="171" t="e">
        <f>'40 Bappeda'!#REF!</f>
        <v>#REF!</v>
      </c>
      <c r="H50" s="171" t="e">
        <f t="shared" si="2"/>
        <v>#REF!</v>
      </c>
      <c r="I50" s="171" t="e">
        <f t="shared" si="8"/>
        <v>#REF!</v>
      </c>
      <c r="J50" s="183" t="e">
        <f t="shared" si="1"/>
        <v>#REF!</v>
      </c>
      <c r="K50" s="184" t="e">
        <f t="shared" si="3"/>
        <v>#REF!</v>
      </c>
      <c r="M50" s="185">
        <v>35103500</v>
      </c>
      <c r="N50" s="185">
        <v>21625381</v>
      </c>
      <c r="O50" s="124" t="e">
        <f t="shared" si="4"/>
        <v>#REF!</v>
      </c>
      <c r="P50" s="124" t="e">
        <f t="shared" si="5"/>
        <v>#REF!</v>
      </c>
      <c r="Q50" s="166" t="e">
        <f t="shared" si="6"/>
        <v>#REF!</v>
      </c>
      <c r="R50" s="166" t="e">
        <f t="shared" si="7"/>
        <v>#REF!</v>
      </c>
    </row>
    <row r="51" spans="1:18">
      <c r="A51" s="174"/>
      <c r="B51" s="174"/>
      <c r="C51" s="175"/>
      <c r="D51" s="175"/>
      <c r="E51" s="176"/>
      <c r="F51" s="175"/>
      <c r="G51" s="175"/>
      <c r="H51" s="175"/>
      <c r="I51" s="175"/>
      <c r="J51" s="186"/>
    </row>
    <row r="52" spans="1:18">
      <c r="A52" s="177"/>
      <c r="B52" s="178" t="s">
        <v>14</v>
      </c>
      <c r="C52" s="179" t="e">
        <f>SUM(C11:C50)</f>
        <v>#REF!</v>
      </c>
      <c r="D52" s="179" t="e">
        <f>SUM(D11:D50)</f>
        <v>#REF!</v>
      </c>
      <c r="E52" s="180" t="e">
        <f>IF(C52&gt;0,D52/C52*100,D52)</f>
        <v>#REF!</v>
      </c>
      <c r="F52" s="179" t="e">
        <f>SUM(F11:F50)</f>
        <v>#REF!</v>
      </c>
      <c r="G52" s="179" t="e">
        <f>SUM(G11:G50)</f>
        <v>#REF!</v>
      </c>
      <c r="H52" s="179" t="e">
        <f>SUM(H11:H50)</f>
        <v>#REF!</v>
      </c>
      <c r="I52" s="179" t="e">
        <f>SUM(I11:I50)</f>
        <v>#REF!</v>
      </c>
      <c r="J52" s="187" t="e">
        <f>IF(H52&gt;0,I52/H52*100,I52)</f>
        <v>#REF!</v>
      </c>
    </row>
    <row r="54" spans="1:18">
      <c r="H54" s="165" t="s">
        <v>15</v>
      </c>
    </row>
    <row r="55" spans="1:18">
      <c r="H55" s="165" t="s">
        <v>16</v>
      </c>
    </row>
    <row r="59" spans="1:18">
      <c r="H59" s="165" t="s">
        <v>17</v>
      </c>
    </row>
    <row r="60" spans="1:18">
      <c r="H60" s="165" t="s">
        <v>18</v>
      </c>
    </row>
  </sheetData>
  <sheetProtection formatCells="0" formatColumns="0" formatRows="0" insertColumns="0" insertRows="0" insertHyperlinks="0" deleteColumns="0" deleteRows="0" sort="0" autoFilter="0" pivotTables="0"/>
  <autoFilter ref="B10:J50" xr:uid="{00000000-0009-0000-0000-000005000000}"/>
  <mergeCells count="9">
    <mergeCell ref="A1:J1"/>
    <mergeCell ref="A2:J2"/>
    <mergeCell ref="A3:J3"/>
    <mergeCell ref="A4:J4"/>
    <mergeCell ref="C7:E7"/>
    <mergeCell ref="F7:G7"/>
    <mergeCell ref="H7:J7"/>
    <mergeCell ref="A7:A9"/>
    <mergeCell ref="B7:B9"/>
  </mergeCells>
  <conditionalFormatting sqref="K11:K50">
    <cfRule type="cellIs" dxfId="234" priority="1" operator="greaterThan">
      <formula>0</formula>
    </cfRule>
    <cfRule type="cellIs" dxfId="233" priority="2" operator="lessThan">
      <formula>0</formula>
    </cfRule>
  </conditionalFormatting>
  <pageMargins left="0.33" right="0.33" top="0.42" bottom="0.5" header="0.3" footer="0.3"/>
  <pageSetup paperSize="129" scale="88"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pageSetUpPr fitToPage="1"/>
  </sheetPr>
  <dimension ref="A1:AA31"/>
  <sheetViews>
    <sheetView view="pageBreakPreview" zoomScale="70" zoomScaleNormal="80" workbookViewId="0">
      <pane xSplit="3" ySplit="10" topLeftCell="D11" activePane="bottomRight" state="frozen"/>
      <selection pane="topRight"/>
      <selection pane="bottomLeft"/>
      <selection pane="bottomRight" activeCell="D67" sqref="D67"/>
    </sheetView>
  </sheetViews>
  <sheetFormatPr baseColWidth="10" defaultColWidth="9" defaultRowHeight="15"/>
  <cols>
    <col min="1" max="1" width="4.5" style="81" customWidth="1"/>
    <col min="2" max="2" width="4" style="2" customWidth="1"/>
    <col min="3" max="3" width="65.5" style="1" customWidth="1"/>
    <col min="4" max="4" width="23" style="1" customWidth="1"/>
    <col min="5" max="5" width="9.5" style="1" customWidth="1"/>
    <col min="6" max="6" width="23" style="1" customWidth="1"/>
    <col min="7" max="7" width="9.5" style="1" customWidth="1"/>
    <col min="8" max="8" width="9.5" style="1" hidden="1" customWidth="1"/>
    <col min="9" max="9" width="22" style="1" customWidth="1"/>
    <col min="10" max="10" width="8.5" style="1" customWidth="1"/>
    <col min="11" max="11" width="8.5" style="1" hidden="1" customWidth="1"/>
    <col min="12" max="12" width="9" style="1" customWidth="1"/>
    <col min="13" max="13" width="9" style="1" hidden="1" customWidth="1"/>
    <col min="14" max="14" width="24.5" style="1" customWidth="1"/>
    <col min="15" max="15" width="9.5" style="1" customWidth="1"/>
    <col min="16" max="16" width="9.5" style="1" hidden="1" customWidth="1"/>
    <col min="17" max="17" width="7.5" style="1" customWidth="1"/>
    <col min="18" max="18" width="7.5" style="1" hidden="1" customWidth="1"/>
    <col min="19" max="19" width="8" style="1" customWidth="1"/>
    <col min="20" max="20" width="8" style="1" hidden="1" customWidth="1"/>
    <col min="21" max="21" width="10.1640625" style="1" hidden="1" customWidth="1"/>
    <col min="22" max="22" width="8.5" style="1" hidden="1" customWidth="1"/>
    <col min="23" max="23" width="10.83203125" style="1" hidden="1" customWidth="1"/>
    <col min="24" max="24" width="7.33203125" style="1" hidden="1" customWidth="1"/>
    <col min="25" max="25" width="9.1640625" style="1"/>
    <col min="26" max="26" width="12.83203125" style="1"/>
    <col min="27" max="27" width="14" style="1"/>
    <col min="28" max="16383" width="9.1640625" style="1"/>
    <col min="16384" max="16384" width="9" style="1"/>
  </cols>
  <sheetData>
    <row r="1" spans="1:27">
      <c r="B1" s="353" t="s">
        <v>21</v>
      </c>
      <c r="C1" s="353"/>
      <c r="D1" s="353"/>
      <c r="E1" s="353"/>
      <c r="F1" s="353"/>
      <c r="G1" s="353"/>
      <c r="H1" s="353"/>
      <c r="I1" s="353"/>
      <c r="J1" s="353"/>
      <c r="K1" s="353"/>
      <c r="L1" s="353"/>
      <c r="M1" s="353"/>
      <c r="N1" s="353"/>
      <c r="O1" s="353"/>
      <c r="P1" s="353"/>
      <c r="Q1" s="353"/>
      <c r="R1" s="353"/>
      <c r="S1" s="353"/>
      <c r="T1" s="353"/>
      <c r="U1" s="353"/>
      <c r="V1" s="353"/>
      <c r="W1" s="353"/>
      <c r="X1" s="353"/>
    </row>
    <row r="2" spans="1:27">
      <c r="B2" s="353" t="s">
        <v>22</v>
      </c>
      <c r="C2" s="353"/>
      <c r="D2" s="353"/>
      <c r="E2" s="353"/>
      <c r="F2" s="353"/>
      <c r="G2" s="353"/>
      <c r="H2" s="353"/>
      <c r="I2" s="353"/>
      <c r="J2" s="353"/>
      <c r="K2" s="353"/>
      <c r="L2" s="353"/>
      <c r="M2" s="353"/>
      <c r="N2" s="353"/>
      <c r="O2" s="353"/>
      <c r="P2" s="353"/>
      <c r="Q2" s="353"/>
      <c r="R2" s="353"/>
      <c r="S2" s="353"/>
      <c r="T2" s="353"/>
      <c r="U2" s="353"/>
      <c r="V2" s="353"/>
      <c r="W2" s="353"/>
      <c r="X2" s="353"/>
    </row>
    <row r="3" spans="1:27">
      <c r="B3" s="353" t="s">
        <v>23</v>
      </c>
      <c r="C3" s="353"/>
      <c r="D3" s="353"/>
      <c r="E3" s="353"/>
      <c r="F3" s="353"/>
      <c r="G3" s="353"/>
      <c r="H3" s="353"/>
      <c r="I3" s="353"/>
      <c r="J3" s="353"/>
      <c r="K3" s="353"/>
      <c r="L3" s="353"/>
      <c r="M3" s="353"/>
      <c r="N3" s="353"/>
      <c r="O3" s="353"/>
      <c r="P3" s="353"/>
      <c r="Q3" s="353"/>
      <c r="R3" s="353"/>
      <c r="S3" s="353"/>
      <c r="T3" s="353"/>
      <c r="U3" s="353"/>
      <c r="V3" s="353"/>
      <c r="W3" s="353"/>
      <c r="X3" s="353"/>
    </row>
    <row r="4" spans="1:27">
      <c r="B4" s="353" t="s">
        <v>24</v>
      </c>
      <c r="C4" s="353"/>
      <c r="D4" s="353"/>
      <c r="E4" s="353"/>
      <c r="F4" s="353"/>
      <c r="G4" s="353"/>
      <c r="H4" s="353"/>
      <c r="I4" s="353"/>
      <c r="J4" s="353"/>
      <c r="K4" s="353"/>
      <c r="L4" s="353"/>
      <c r="M4" s="353"/>
      <c r="N4" s="353"/>
      <c r="O4" s="353"/>
      <c r="P4" s="353"/>
      <c r="Q4" s="353"/>
      <c r="R4" s="353"/>
      <c r="S4" s="353"/>
      <c r="T4" s="353"/>
      <c r="U4" s="353"/>
      <c r="V4" s="353"/>
      <c r="W4" s="353"/>
      <c r="X4" s="353"/>
    </row>
    <row r="6" spans="1:27">
      <c r="B6" s="82" t="s">
        <v>25</v>
      </c>
    </row>
    <row r="7" spans="1:27">
      <c r="B7" s="161" t="s">
        <v>26</v>
      </c>
    </row>
    <row r="8" spans="1:27">
      <c r="B8" s="359" t="s">
        <v>4</v>
      </c>
      <c r="C8" s="354" t="s">
        <v>27</v>
      </c>
      <c r="D8" s="354" t="s">
        <v>28</v>
      </c>
      <c r="E8" s="354"/>
      <c r="F8" s="356" t="s">
        <v>29</v>
      </c>
      <c r="G8" s="356"/>
      <c r="H8" s="356"/>
      <c r="I8" s="356"/>
      <c r="J8" s="357"/>
      <c r="K8" s="357"/>
      <c r="L8" s="357"/>
      <c r="M8" s="357"/>
      <c r="N8" s="358"/>
      <c r="O8" s="354" t="s">
        <v>30</v>
      </c>
      <c r="P8" s="354"/>
      <c r="Q8" s="354"/>
      <c r="R8" s="354"/>
      <c r="S8" s="354"/>
      <c r="T8" s="354"/>
      <c r="U8" s="354" t="s">
        <v>11</v>
      </c>
      <c r="V8" s="354"/>
      <c r="W8" s="354"/>
      <c r="X8" s="354"/>
    </row>
    <row r="9" spans="1:27" ht="15" customHeight="1">
      <c r="B9" s="359"/>
      <c r="C9" s="354"/>
      <c r="D9" s="354" t="s">
        <v>12</v>
      </c>
      <c r="E9" s="360" t="s">
        <v>13</v>
      </c>
      <c r="F9" s="361" t="s">
        <v>9</v>
      </c>
      <c r="G9" s="361"/>
      <c r="H9" s="86"/>
      <c r="I9" s="85" t="s">
        <v>10</v>
      </c>
      <c r="J9" s="96"/>
      <c r="K9" s="94"/>
      <c r="L9" s="354" t="s">
        <v>31</v>
      </c>
      <c r="M9" s="354"/>
      <c r="N9" s="3" t="s">
        <v>32</v>
      </c>
      <c r="O9" s="354" t="s">
        <v>33</v>
      </c>
      <c r="P9" s="354"/>
      <c r="Q9" s="354" t="s">
        <v>34</v>
      </c>
      <c r="R9" s="354"/>
      <c r="S9" s="354" t="s">
        <v>35</v>
      </c>
      <c r="T9" s="354"/>
      <c r="U9" s="3" t="s">
        <v>36</v>
      </c>
      <c r="V9" s="3" t="s">
        <v>30</v>
      </c>
      <c r="W9" s="3" t="s">
        <v>37</v>
      </c>
      <c r="X9" s="354" t="s">
        <v>38</v>
      </c>
    </row>
    <row r="10" spans="1:27" ht="16">
      <c r="B10" s="359"/>
      <c r="C10" s="354"/>
      <c r="D10" s="354"/>
      <c r="E10" s="360"/>
      <c r="F10" s="85" t="s">
        <v>12</v>
      </c>
      <c r="G10" s="86" t="s">
        <v>13</v>
      </c>
      <c r="H10" s="86" t="s">
        <v>13</v>
      </c>
      <c r="I10" s="85" t="s">
        <v>12</v>
      </c>
      <c r="J10" s="32" t="s">
        <v>13</v>
      </c>
      <c r="K10" s="3" t="s">
        <v>13</v>
      </c>
      <c r="L10" s="3" t="s">
        <v>13</v>
      </c>
      <c r="M10" s="3" t="s">
        <v>13</v>
      </c>
      <c r="N10" s="3" t="s">
        <v>12</v>
      </c>
      <c r="O10" s="3" t="s">
        <v>13</v>
      </c>
      <c r="P10" s="3" t="s">
        <v>13</v>
      </c>
      <c r="Q10" s="3" t="s">
        <v>13</v>
      </c>
      <c r="R10" s="3" t="s">
        <v>13</v>
      </c>
      <c r="S10" s="3" t="s">
        <v>13</v>
      </c>
      <c r="T10" s="3" t="s">
        <v>13</v>
      </c>
      <c r="U10" s="3" t="s">
        <v>13</v>
      </c>
      <c r="V10" s="3" t="s">
        <v>13</v>
      </c>
      <c r="W10" s="3" t="s">
        <v>13</v>
      </c>
      <c r="X10" s="354"/>
    </row>
    <row r="11" spans="1:27">
      <c r="B11" s="87"/>
      <c r="C11" s="4"/>
      <c r="D11" s="4"/>
      <c r="E11" s="4"/>
      <c r="F11" s="5"/>
      <c r="G11" s="5"/>
      <c r="H11" s="5"/>
      <c r="I11" s="5"/>
      <c r="J11" s="4"/>
      <c r="K11" s="4"/>
      <c r="L11" s="4"/>
      <c r="M11" s="4"/>
      <c r="N11" s="4"/>
      <c r="O11" s="4"/>
      <c r="P11" s="4"/>
      <c r="Q11" s="4"/>
      <c r="R11" s="4"/>
      <c r="S11" s="4"/>
      <c r="T11" s="4"/>
      <c r="U11" s="4"/>
      <c r="V11" s="4"/>
      <c r="W11" s="4"/>
      <c r="X11" s="4"/>
    </row>
    <row r="12" spans="1:27" s="80" customFormat="1" ht="29" customHeight="1">
      <c r="A12" s="81"/>
      <c r="B12" s="88">
        <v>1</v>
      </c>
      <c r="C12" s="89" t="s">
        <v>39</v>
      </c>
      <c r="D12" s="90">
        <f>Input!D35</f>
        <v>34791280022</v>
      </c>
      <c r="E12" s="91">
        <f t="shared" ref="E12:E20" si="0">D12/$D$22*100</f>
        <v>23.382087201686115</v>
      </c>
      <c r="F12" s="90">
        <f>'24 Bag Kesra'!E27</f>
        <v>34791280022.000069</v>
      </c>
      <c r="G12" s="91">
        <f>'24 Bag Kesra'!F27</f>
        <v>100.00000000000018</v>
      </c>
      <c r="H12" s="91">
        <f t="shared" ref="H12:H20" si="1">G12*E12/100</f>
        <v>23.382087201686158</v>
      </c>
      <c r="I12" s="90">
        <f>'24 Bag Kesra'!H27</f>
        <v>33884877647</v>
      </c>
      <c r="J12" s="91">
        <f>'24 Bag Kesra'!I27</f>
        <v>97.394742664176675</v>
      </c>
      <c r="K12" s="91">
        <f t="shared" ref="K12:K20" si="2">J12*E12/100</f>
        <v>22.77292365959558</v>
      </c>
      <c r="L12" s="164">
        <f t="shared" ref="L12:L20" si="3">J12-G12</f>
        <v>-2.6052573358235094</v>
      </c>
      <c r="M12" s="91">
        <f t="shared" ref="M12:M20" si="4">K12-H12</f>
        <v>-0.60916354209057744</v>
      </c>
      <c r="N12" s="90">
        <f t="shared" ref="N12:N20" si="5">D12-I12</f>
        <v>906402375</v>
      </c>
      <c r="O12" s="91">
        <f>'24 Bag Kesra'!N27</f>
        <v>100.0000098297884</v>
      </c>
      <c r="P12" s="91">
        <f t="shared" ref="P12:P20" si="6">O12*E12/100</f>
        <v>23.382089500095809</v>
      </c>
      <c r="Q12" s="91">
        <f>'24 Bag Kesra'!P27</f>
        <v>97.541974509649435</v>
      </c>
      <c r="R12" s="91">
        <f t="shared" ref="R12:R20" si="7">Q12*E12/100</f>
        <v>22.807349538092673</v>
      </c>
      <c r="S12" s="91">
        <f t="shared" ref="S12:S20" si="8">Q12-O12</f>
        <v>-2.4580353201389613</v>
      </c>
      <c r="T12" s="91">
        <f t="shared" ref="T12:T20" si="9">R12-P12</f>
        <v>-0.57473996200313593</v>
      </c>
      <c r="U12" s="91">
        <f t="shared" ref="U12:U20" si="10">IF(G12&gt;0,J12/G12*100,J12)</f>
        <v>97.394742664176491</v>
      </c>
      <c r="V12" s="91">
        <f t="shared" ref="V12:V20" si="11">IF(O12&gt;0,Q12/O12*100,Q12)</f>
        <v>97.541964921480684</v>
      </c>
      <c r="W12" s="91">
        <f t="shared" ref="W12:W20" si="12">AVERAGE(U12:V12)</f>
        <v>97.468353792828594</v>
      </c>
      <c r="X12" s="91">
        <f t="shared" ref="X12:X20" si="13">W12</f>
        <v>97.468353792828594</v>
      </c>
      <c r="Y12" s="80">
        <v>25</v>
      </c>
      <c r="Z12" s="80">
        <v>34.604924105443096</v>
      </c>
      <c r="AA12" s="80">
        <f t="shared" ref="AA12:AA20" si="14">Z12-O12</f>
        <v>-65.395085724345307</v>
      </c>
    </row>
    <row r="13" spans="1:27" s="80" customFormat="1" ht="29" customHeight="1">
      <c r="A13" s="81"/>
      <c r="B13" s="88">
        <v>2</v>
      </c>
      <c r="C13" s="89" t="s">
        <v>40</v>
      </c>
      <c r="D13" s="90">
        <f>Input!D32</f>
        <v>1786110000</v>
      </c>
      <c r="E13" s="91">
        <f t="shared" si="0"/>
        <v>1.2003864113477596</v>
      </c>
      <c r="F13" s="90">
        <f>'21 Bag Kum'!E25</f>
        <v>1786110000</v>
      </c>
      <c r="G13" s="91">
        <f>'21 Bag Kum'!F25</f>
        <v>99.999999999999986</v>
      </c>
      <c r="H13" s="91">
        <f t="shared" si="1"/>
        <v>1.2003864113477594</v>
      </c>
      <c r="I13" s="90">
        <f>'21 Bag Kum'!H25</f>
        <v>1670286245</v>
      </c>
      <c r="J13" s="91">
        <f>'21 Bag Kum'!I25</f>
        <v>93.51530672802906</v>
      </c>
      <c r="K13" s="91">
        <f t="shared" si="2"/>
        <v>1.122545034493438</v>
      </c>
      <c r="L13" s="164">
        <f t="shared" si="3"/>
        <v>-6.4846932719709258</v>
      </c>
      <c r="M13" s="91">
        <f t="shared" si="4"/>
        <v>-7.7841376854321354E-2</v>
      </c>
      <c r="N13" s="90">
        <f t="shared" si="5"/>
        <v>115823755</v>
      </c>
      <c r="O13" s="91">
        <f>'21 Bag Kum'!N25</f>
        <v>99.999999999999986</v>
      </c>
      <c r="P13" s="91">
        <f t="shared" si="6"/>
        <v>1.2003864113477594</v>
      </c>
      <c r="Q13" s="91">
        <f>'21 Bag Kum'!P25</f>
        <v>93.51530672802906</v>
      </c>
      <c r="R13" s="91">
        <f t="shared" si="7"/>
        <v>1.122545034493438</v>
      </c>
      <c r="S13" s="91">
        <f t="shared" si="8"/>
        <v>-6.4846932719709258</v>
      </c>
      <c r="T13" s="91">
        <f t="shared" si="9"/>
        <v>-7.7841376854321354E-2</v>
      </c>
      <c r="U13" s="91">
        <f t="shared" si="10"/>
        <v>93.515306728029074</v>
      </c>
      <c r="V13" s="91">
        <f t="shared" si="11"/>
        <v>93.515306728029074</v>
      </c>
      <c r="W13" s="91">
        <f t="shared" si="12"/>
        <v>93.515306728029074</v>
      </c>
      <c r="X13" s="91">
        <f t="shared" si="13"/>
        <v>93.515306728029074</v>
      </c>
      <c r="Y13" s="80">
        <v>22</v>
      </c>
      <c r="Z13" s="80">
        <v>31.1604163679078</v>
      </c>
      <c r="AA13" s="80">
        <f t="shared" si="14"/>
        <v>-68.839583632092186</v>
      </c>
    </row>
    <row r="14" spans="1:27" s="80" customFormat="1" ht="29" customHeight="1">
      <c r="A14" s="81"/>
      <c r="B14" s="88">
        <v>3</v>
      </c>
      <c r="C14" s="89" t="s">
        <v>41</v>
      </c>
      <c r="D14" s="90">
        <f>Input!D34</f>
        <v>1552394200</v>
      </c>
      <c r="E14" s="91">
        <f t="shared" si="0"/>
        <v>1.0433136272318482</v>
      </c>
      <c r="F14" s="90">
        <f>'23 Bag Eko'!E26</f>
        <v>1552394200</v>
      </c>
      <c r="G14" s="91">
        <f>'23 Bag Eko'!F26</f>
        <v>100.00000000000001</v>
      </c>
      <c r="H14" s="91">
        <f t="shared" si="1"/>
        <v>1.0433136272318484</v>
      </c>
      <c r="I14" s="90">
        <f>'23 Bag Eko'!H26</f>
        <v>1369394810</v>
      </c>
      <c r="J14" s="91">
        <f>'23 Bag Eko'!I26</f>
        <v>88.211796333688966</v>
      </c>
      <c r="K14" s="91">
        <f t="shared" si="2"/>
        <v>0.92032569197538083</v>
      </c>
      <c r="L14" s="164">
        <f t="shared" si="3"/>
        <v>-11.788203666311048</v>
      </c>
      <c r="M14" s="91">
        <f t="shared" si="4"/>
        <v>-0.12298793525646756</v>
      </c>
      <c r="N14" s="90">
        <f t="shared" si="5"/>
        <v>182999390</v>
      </c>
      <c r="O14" s="91">
        <f>'23 Bag Eko'!N26</f>
        <v>100.00000000000001</v>
      </c>
      <c r="P14" s="91">
        <f t="shared" si="6"/>
        <v>1.0433136272318484</v>
      </c>
      <c r="Q14" s="91">
        <f>'23 Bag Eko'!P26</f>
        <v>99.521838589708736</v>
      </c>
      <c r="R14" s="91">
        <f t="shared" si="7"/>
        <v>1.0383249040781155</v>
      </c>
      <c r="S14" s="91">
        <f t="shared" si="8"/>
        <v>-0.47816141029127834</v>
      </c>
      <c r="T14" s="91">
        <f t="shared" si="9"/>
        <v>-4.988723153732888E-3</v>
      </c>
      <c r="U14" s="91">
        <f t="shared" si="10"/>
        <v>88.211796333688952</v>
      </c>
      <c r="V14" s="91">
        <f t="shared" si="11"/>
        <v>99.521838589708722</v>
      </c>
      <c r="W14" s="91">
        <f t="shared" si="12"/>
        <v>93.866817461698844</v>
      </c>
      <c r="X14" s="91">
        <f t="shared" si="13"/>
        <v>93.866817461698844</v>
      </c>
      <c r="Y14" s="80">
        <v>24</v>
      </c>
      <c r="Z14" s="80">
        <v>20.197197465772</v>
      </c>
      <c r="AA14" s="80">
        <f t="shared" si="14"/>
        <v>-79.802802534228022</v>
      </c>
    </row>
    <row r="15" spans="1:27" s="80" customFormat="1" ht="29" customHeight="1">
      <c r="A15" s="81"/>
      <c r="B15" s="88">
        <v>4</v>
      </c>
      <c r="C15" s="89" t="s">
        <v>42</v>
      </c>
      <c r="D15" s="90">
        <f>Input!D38</f>
        <v>2291856500</v>
      </c>
      <c r="E15" s="91">
        <f t="shared" si="0"/>
        <v>1.540282177110613</v>
      </c>
      <c r="F15" s="90">
        <f>'27 Bag PBJ'!E25</f>
        <v>2291856500</v>
      </c>
      <c r="G15" s="91">
        <f>'27 Bag PBJ'!F25</f>
        <v>99.999999999999986</v>
      </c>
      <c r="H15" s="91">
        <f t="shared" si="1"/>
        <v>1.5402821771106128</v>
      </c>
      <c r="I15" s="90">
        <f>'27 Bag PBJ'!H25</f>
        <v>1619958347</v>
      </c>
      <c r="J15" s="91">
        <f>'27 Bag PBJ'!I25</f>
        <v>70.683236363184164</v>
      </c>
      <c r="K15" s="91">
        <f t="shared" si="2"/>
        <v>1.0887212919070937</v>
      </c>
      <c r="L15" s="164">
        <f t="shared" si="3"/>
        <v>-29.316763636815821</v>
      </c>
      <c r="M15" s="91">
        <f t="shared" si="4"/>
        <v>-0.45156088520351911</v>
      </c>
      <c r="N15" s="90">
        <f t="shared" si="5"/>
        <v>671898153</v>
      </c>
      <c r="O15" s="91">
        <f>'27 Bag PBJ'!N25</f>
        <v>99.999999999999986</v>
      </c>
      <c r="P15" s="91">
        <f t="shared" si="6"/>
        <v>1.5402821771106128</v>
      </c>
      <c r="Q15" s="91">
        <f>'27 Bag PBJ'!P25</f>
        <v>82.513215814340882</v>
      </c>
      <c r="R15" s="91">
        <f t="shared" si="7"/>
        <v>1.2709363569491083</v>
      </c>
      <c r="S15" s="91">
        <f t="shared" si="8"/>
        <v>-17.486784185659104</v>
      </c>
      <c r="T15" s="91">
        <f t="shared" si="9"/>
        <v>-0.26934582016150443</v>
      </c>
      <c r="U15" s="91">
        <f t="shared" si="10"/>
        <v>70.683236363184179</v>
      </c>
      <c r="V15" s="91">
        <f t="shared" si="11"/>
        <v>82.513215814340896</v>
      </c>
      <c r="W15" s="91">
        <f t="shared" si="12"/>
        <v>76.598226088762544</v>
      </c>
      <c r="X15" s="91">
        <f t="shared" si="13"/>
        <v>76.598226088762544</v>
      </c>
      <c r="Y15" s="80">
        <v>28</v>
      </c>
      <c r="Z15" s="80">
        <v>28.073777833333299</v>
      </c>
      <c r="AA15" s="80">
        <f t="shared" si="14"/>
        <v>-71.92622216666669</v>
      </c>
    </row>
    <row r="16" spans="1:27" s="80" customFormat="1" ht="29" customHeight="1">
      <c r="A16" s="81"/>
      <c r="B16" s="88">
        <v>5</v>
      </c>
      <c r="C16" s="89" t="s">
        <v>43</v>
      </c>
      <c r="D16" s="90">
        <f>Input!D33</f>
        <v>2094940500</v>
      </c>
      <c r="E16" s="91">
        <f t="shared" si="0"/>
        <v>1.407941341116774</v>
      </c>
      <c r="F16" s="90">
        <f>'22 Bag Org'!E29</f>
        <v>2094940500</v>
      </c>
      <c r="G16" s="91">
        <f>'22 Bag Org'!F29</f>
        <v>100.00000000000001</v>
      </c>
      <c r="H16" s="91">
        <f t="shared" si="1"/>
        <v>1.4079413411167743</v>
      </c>
      <c r="I16" s="90">
        <f>'22 Bag Org'!H29</f>
        <v>1675538579</v>
      </c>
      <c r="J16" s="91">
        <f>'22 Bag Org'!I29</f>
        <v>79.980246646623144</v>
      </c>
      <c r="K16" s="91">
        <f t="shared" si="2"/>
        <v>1.1260749572649695</v>
      </c>
      <c r="L16" s="164">
        <f t="shared" si="3"/>
        <v>-20.019753353376871</v>
      </c>
      <c r="M16" s="91">
        <f t="shared" si="4"/>
        <v>-0.28186638385180474</v>
      </c>
      <c r="N16" s="90">
        <f t="shared" si="5"/>
        <v>419401921</v>
      </c>
      <c r="O16" s="91">
        <f>'22 Bag Org'!N29</f>
        <v>100.00000000000001</v>
      </c>
      <c r="P16" s="91">
        <f t="shared" si="6"/>
        <v>1.4079413411167743</v>
      </c>
      <c r="Q16" s="91">
        <f>'22 Bag Org'!P29</f>
        <v>100.00000000000001</v>
      </c>
      <c r="R16" s="91">
        <f t="shared" si="7"/>
        <v>1.4079413411167743</v>
      </c>
      <c r="S16" s="91">
        <f t="shared" si="8"/>
        <v>0</v>
      </c>
      <c r="T16" s="91">
        <f t="shared" si="9"/>
        <v>0</v>
      </c>
      <c r="U16" s="91">
        <f t="shared" si="10"/>
        <v>79.980246646623129</v>
      </c>
      <c r="V16" s="91">
        <f t="shared" si="11"/>
        <v>100</v>
      </c>
      <c r="W16" s="91">
        <f t="shared" si="12"/>
        <v>89.990123323311565</v>
      </c>
      <c r="X16" s="91">
        <f t="shared" si="13"/>
        <v>89.990123323311565</v>
      </c>
      <c r="Y16" s="80">
        <v>23</v>
      </c>
      <c r="Z16" s="80">
        <v>39.001619899145901</v>
      </c>
      <c r="AA16" s="80">
        <f t="shared" si="14"/>
        <v>-60.998380100854114</v>
      </c>
    </row>
    <row r="17" spans="1:27" s="80" customFormat="1" ht="29" customHeight="1">
      <c r="A17" s="81"/>
      <c r="B17" s="88">
        <v>6</v>
      </c>
      <c r="C17" s="89" t="s">
        <v>44</v>
      </c>
      <c r="D17" s="90">
        <f>Input!D36</f>
        <v>5846881800</v>
      </c>
      <c r="E17" s="91">
        <f t="shared" si="0"/>
        <v>3.9294990014481357</v>
      </c>
      <c r="F17" s="90">
        <f>'25 Bag ProKoPim'!E31</f>
        <v>5846881800</v>
      </c>
      <c r="G17" s="91">
        <f>'25 Bag ProKoPim'!F31</f>
        <v>100.00000000000001</v>
      </c>
      <c r="H17" s="91">
        <f t="shared" si="1"/>
        <v>3.9294990014481361</v>
      </c>
      <c r="I17" s="90">
        <f>'25 Bag ProKoPim'!H31</f>
        <v>5287021492</v>
      </c>
      <c r="J17" s="91">
        <f>'25 Bag ProKoPim'!I31</f>
        <v>90.424634409404348</v>
      </c>
      <c r="K17" s="91">
        <f t="shared" si="2"/>
        <v>3.5532351061806713</v>
      </c>
      <c r="L17" s="164">
        <f t="shared" si="3"/>
        <v>-9.5753655905956663</v>
      </c>
      <c r="M17" s="91">
        <f t="shared" si="4"/>
        <v>-0.37626389526746484</v>
      </c>
      <c r="N17" s="90">
        <f t="shared" si="5"/>
        <v>559860308</v>
      </c>
      <c r="O17" s="91">
        <f>'25 Bag ProKoPim'!N31</f>
        <v>100.00000000000001</v>
      </c>
      <c r="P17" s="91">
        <f t="shared" si="6"/>
        <v>3.9294990014481361</v>
      </c>
      <c r="Q17" s="91">
        <f>'25 Bag ProKoPim'!P31</f>
        <v>90.424634409404348</v>
      </c>
      <c r="R17" s="91">
        <f t="shared" si="7"/>
        <v>3.5532351061806713</v>
      </c>
      <c r="S17" s="91">
        <f t="shared" si="8"/>
        <v>-9.5753655905956663</v>
      </c>
      <c r="T17" s="91">
        <f t="shared" si="9"/>
        <v>-0.37626389526746484</v>
      </c>
      <c r="U17" s="91">
        <f t="shared" si="10"/>
        <v>90.424634409404334</v>
      </c>
      <c r="V17" s="91">
        <f t="shared" si="11"/>
        <v>90.424634409404334</v>
      </c>
      <c r="W17" s="91">
        <f t="shared" si="12"/>
        <v>90.424634409404334</v>
      </c>
      <c r="X17" s="91">
        <f t="shared" si="13"/>
        <v>90.424634409404334</v>
      </c>
      <c r="Y17" s="80">
        <v>26</v>
      </c>
      <c r="Z17" s="80">
        <v>48.128815746113901</v>
      </c>
      <c r="AA17" s="80">
        <f t="shared" si="14"/>
        <v>-51.871184253886113</v>
      </c>
    </row>
    <row r="18" spans="1:27" s="80" customFormat="1" ht="29" customHeight="1">
      <c r="A18" s="81"/>
      <c r="B18" s="88">
        <v>7</v>
      </c>
      <c r="C18" s="89" t="s">
        <v>45</v>
      </c>
      <c r="D18" s="90">
        <f>Input!D31</f>
        <v>2503687400</v>
      </c>
      <c r="E18" s="91">
        <f t="shared" si="0"/>
        <v>1.6826468320666716</v>
      </c>
      <c r="F18" s="90">
        <f>'20 Bag Pem'!E26</f>
        <v>2503687400</v>
      </c>
      <c r="G18" s="91">
        <f>'20 Bag Pem'!F26</f>
        <v>100</v>
      </c>
      <c r="H18" s="91">
        <f t="shared" si="1"/>
        <v>1.6826468320666716</v>
      </c>
      <c r="I18" s="90">
        <f>'20 Bag Pem'!H26</f>
        <v>2256659211</v>
      </c>
      <c r="J18" s="91">
        <f>'20 Bag Pem'!I26</f>
        <v>90.133425243103432</v>
      </c>
      <c r="K18" s="91">
        <f t="shared" si="2"/>
        <v>1.5166272244862617</v>
      </c>
      <c r="L18" s="164">
        <f t="shared" si="3"/>
        <v>-9.8665747568965685</v>
      </c>
      <c r="M18" s="91">
        <f t="shared" si="4"/>
        <v>-0.1660196075804099</v>
      </c>
      <c r="N18" s="90">
        <f t="shared" si="5"/>
        <v>247028189</v>
      </c>
      <c r="O18" s="91">
        <f>'20 Bag Pem'!N26</f>
        <v>100</v>
      </c>
      <c r="P18" s="91">
        <f t="shared" si="6"/>
        <v>1.6826468320666716</v>
      </c>
      <c r="Q18" s="91">
        <f>'20 Bag Pem'!P26</f>
        <v>95.912311616857593</v>
      </c>
      <c r="R18" s="91">
        <f t="shared" si="7"/>
        <v>1.6138654729829685</v>
      </c>
      <c r="S18" s="91">
        <f t="shared" si="8"/>
        <v>-4.0876883831424067</v>
      </c>
      <c r="T18" s="91">
        <f t="shared" si="9"/>
        <v>-6.8781359083703197E-2</v>
      </c>
      <c r="U18" s="91">
        <f t="shared" si="10"/>
        <v>90.133425243103432</v>
      </c>
      <c r="V18" s="91">
        <f t="shared" si="11"/>
        <v>95.912311616857593</v>
      </c>
      <c r="W18" s="91">
        <f t="shared" si="12"/>
        <v>93.02286842998052</v>
      </c>
      <c r="X18" s="91">
        <f t="shared" si="13"/>
        <v>93.02286842998052</v>
      </c>
      <c r="Y18" s="80">
        <v>21</v>
      </c>
      <c r="Z18" s="80">
        <v>27.990307133140899</v>
      </c>
      <c r="AA18" s="80">
        <f t="shared" si="14"/>
        <v>-72.009692866859098</v>
      </c>
    </row>
    <row r="19" spans="1:27" s="80" customFormat="1" ht="29" customHeight="1">
      <c r="A19" s="81"/>
      <c r="B19" s="88">
        <v>8</v>
      </c>
      <c r="C19" s="89" t="s">
        <v>46</v>
      </c>
      <c r="D19" s="90">
        <f>Input!D37</f>
        <v>97394511314</v>
      </c>
      <c r="E19" s="91">
        <f t="shared" si="0"/>
        <v>65.455681856762041</v>
      </c>
      <c r="F19" s="90">
        <f>'26 Bag Umm'!E52</f>
        <v>97394511314</v>
      </c>
      <c r="G19" s="91">
        <f>'26 Bag Umm'!F52</f>
        <v>100.00000000000001</v>
      </c>
      <c r="H19" s="91">
        <f t="shared" si="1"/>
        <v>65.455681856762055</v>
      </c>
      <c r="I19" s="90">
        <f>'26 Bag Umm'!H52</f>
        <v>71612686776</v>
      </c>
      <c r="J19" s="91">
        <f>'26 Bag Umm'!I52</f>
        <v>73.528462548696012</v>
      </c>
      <c r="K19" s="91">
        <f t="shared" si="2"/>
        <v>48.128556520042885</v>
      </c>
      <c r="L19" s="164">
        <f t="shared" si="3"/>
        <v>-26.471537451304002</v>
      </c>
      <c r="M19" s="91">
        <f t="shared" si="4"/>
        <v>-17.32712533671917</v>
      </c>
      <c r="N19" s="90">
        <f t="shared" si="5"/>
        <v>25781824538</v>
      </c>
      <c r="O19" s="91">
        <f>'26 Bag Umm'!N52</f>
        <v>100.00000000000001</v>
      </c>
      <c r="P19" s="91">
        <f t="shared" si="6"/>
        <v>65.455681856762055</v>
      </c>
      <c r="Q19" s="91">
        <f>'26 Bag Umm'!P52</f>
        <v>77.053627151587222</v>
      </c>
      <c r="R19" s="91">
        <f t="shared" si="7"/>
        <v>50.435977047438548</v>
      </c>
      <c r="S19" s="91">
        <f t="shared" si="8"/>
        <v>-22.946372848412793</v>
      </c>
      <c r="T19" s="91">
        <f t="shared" si="9"/>
        <v>-15.019704809323507</v>
      </c>
      <c r="U19" s="91">
        <f t="shared" si="10"/>
        <v>73.528462548696012</v>
      </c>
      <c r="V19" s="91">
        <f t="shared" si="11"/>
        <v>77.053627151587207</v>
      </c>
      <c r="W19" s="91">
        <f t="shared" si="12"/>
        <v>75.291044850141617</v>
      </c>
      <c r="X19" s="91">
        <f t="shared" si="13"/>
        <v>75.291044850141617</v>
      </c>
      <c r="Y19" s="80">
        <v>27</v>
      </c>
      <c r="Z19" s="80">
        <v>40.576052644878203</v>
      </c>
      <c r="AA19" s="80">
        <f t="shared" si="14"/>
        <v>-59.423947355121811</v>
      </c>
    </row>
    <row r="20" spans="1:27" s="80" customFormat="1" ht="29" customHeight="1">
      <c r="A20" s="81"/>
      <c r="B20" s="88">
        <v>9</v>
      </c>
      <c r="C20" s="89" t="s">
        <v>47</v>
      </c>
      <c r="D20" s="90">
        <f>Input!D39</f>
        <v>532925000</v>
      </c>
      <c r="E20" s="91">
        <f t="shared" si="0"/>
        <v>0.35816155123005011</v>
      </c>
      <c r="F20" s="90">
        <f>'28 Bag Adm Pbg'!E26</f>
        <v>532925000</v>
      </c>
      <c r="G20" s="91">
        <f>'28 Bag Adm Pbg'!F26</f>
        <v>100</v>
      </c>
      <c r="H20" s="91">
        <f t="shared" si="1"/>
        <v>0.35816155123005011</v>
      </c>
      <c r="I20" s="90">
        <f>'28 Bag Adm Pbg'!H26</f>
        <v>402662029</v>
      </c>
      <c r="J20" s="91">
        <f>'28 Bag Adm Pbg'!I26</f>
        <v>75.556978749354968</v>
      </c>
      <c r="K20" s="91">
        <f t="shared" si="2"/>
        <v>0.2706160471512491</v>
      </c>
      <c r="L20" s="164">
        <f t="shared" si="3"/>
        <v>-24.443021250645032</v>
      </c>
      <c r="M20" s="91">
        <f t="shared" si="4"/>
        <v>-8.7545504078801017E-2</v>
      </c>
      <c r="N20" s="90">
        <f t="shared" si="5"/>
        <v>130262971</v>
      </c>
      <c r="O20" s="91">
        <f>'28 Bag Adm Pbg'!N26</f>
        <v>100</v>
      </c>
      <c r="P20" s="91">
        <f t="shared" si="6"/>
        <v>0.35816155123005011</v>
      </c>
      <c r="Q20" s="91">
        <f>'28 Bag Adm Pbg'!P26</f>
        <v>92.588697479007365</v>
      </c>
      <c r="R20" s="91">
        <f t="shared" si="7"/>
        <v>0.33161711515451109</v>
      </c>
      <c r="S20" s="91">
        <f t="shared" si="8"/>
        <v>-7.4113025209926349</v>
      </c>
      <c r="T20" s="91">
        <f t="shared" si="9"/>
        <v>-2.6544436075539024E-2</v>
      </c>
      <c r="U20" s="91">
        <f t="shared" si="10"/>
        <v>75.556978749354968</v>
      </c>
      <c r="V20" s="91">
        <f t="shared" si="11"/>
        <v>92.588697479007365</v>
      </c>
      <c r="W20" s="91">
        <f t="shared" si="12"/>
        <v>84.072838114181167</v>
      </c>
      <c r="X20" s="91">
        <f t="shared" si="13"/>
        <v>84.072838114181167</v>
      </c>
      <c r="Y20" s="80">
        <v>29</v>
      </c>
      <c r="Z20" s="80">
        <v>24.621692918982799</v>
      </c>
      <c r="AA20" s="80">
        <f t="shared" si="14"/>
        <v>-75.378307081017198</v>
      </c>
    </row>
    <row r="21" spans="1:27" ht="12" customHeight="1">
      <c r="B21" s="92"/>
      <c r="C21" s="10"/>
      <c r="D21" s="11"/>
      <c r="E21" s="12"/>
      <c r="F21" s="11"/>
      <c r="G21" s="12"/>
      <c r="H21" s="12"/>
      <c r="I21" s="11"/>
      <c r="J21" s="12"/>
      <c r="K21" s="12"/>
      <c r="L21" s="12"/>
      <c r="M21" s="12"/>
      <c r="N21" s="11"/>
      <c r="O21" s="12"/>
      <c r="P21" s="12"/>
      <c r="Q21" s="12"/>
      <c r="R21" s="12"/>
      <c r="S21" s="12"/>
      <c r="T21" s="12"/>
      <c r="U21" s="12"/>
      <c r="V21" s="12"/>
      <c r="W21" s="12"/>
      <c r="X21" s="12"/>
    </row>
    <row r="22" spans="1:27" ht="29.25" customHeight="1">
      <c r="B22" s="84"/>
      <c r="C22" s="13" t="s">
        <v>14</v>
      </c>
      <c r="D22" s="14">
        <f>SUM(D12:D20)</f>
        <v>148794586736</v>
      </c>
      <c r="E22" s="15">
        <f>SUM(E12:E20)</f>
        <v>100.00000000000001</v>
      </c>
      <c r="F22" s="14">
        <f>SUM(F12:F20)</f>
        <v>148794586736.00006</v>
      </c>
      <c r="G22" s="93">
        <f t="shared" ref="G22:L22" si="15">H22</f>
        <v>100.00000000000007</v>
      </c>
      <c r="H22" s="15">
        <f>SUM(H12:H20)</f>
        <v>100.00000000000007</v>
      </c>
      <c r="I22" s="14">
        <f>SUM(I12:I20)</f>
        <v>119779085136</v>
      </c>
      <c r="J22" s="93">
        <f t="shared" si="15"/>
        <v>80.499625533097529</v>
      </c>
      <c r="K22" s="15">
        <f>SUM(K12:K20)</f>
        <v>80.499625533097529</v>
      </c>
      <c r="L22" s="15">
        <f t="shared" si="15"/>
        <v>-19.500374466902535</v>
      </c>
      <c r="M22" s="15">
        <f>SUM(M12:M20)</f>
        <v>-19.500374466902535</v>
      </c>
      <c r="N22" s="14">
        <f>SUM(N12:N20)</f>
        <v>29015501600</v>
      </c>
      <c r="O22" s="93">
        <f>P22</f>
        <v>100.00000229840973</v>
      </c>
      <c r="P22" s="15">
        <f>SUM(P12:P20)</f>
        <v>100.00000229840973</v>
      </c>
      <c r="Q22" s="93">
        <f>R22</f>
        <v>83.581791916486807</v>
      </c>
      <c r="R22" s="15">
        <f>SUM(R12:R20)</f>
        <v>83.581791916486807</v>
      </c>
      <c r="S22" s="15">
        <f>T22</f>
        <v>-16.418210381922908</v>
      </c>
      <c r="T22" s="15">
        <f>SUM(T12:T20)</f>
        <v>-16.418210381922908</v>
      </c>
      <c r="U22" s="15">
        <f>IF(H22&gt;0,K22/H22*100,K22)</f>
        <v>80.499625533097472</v>
      </c>
      <c r="V22" s="15">
        <f>IF(P22&gt;0,R22/P22*100,R22)</f>
        <v>83.581789995434818</v>
      </c>
      <c r="W22" s="15">
        <f>AVERAGE(U22:V22)</f>
        <v>82.040707764266145</v>
      </c>
      <c r="X22" s="15"/>
    </row>
    <row r="23" spans="1:27">
      <c r="D23" s="16"/>
      <c r="G23" s="21"/>
      <c r="J23" s="21"/>
    </row>
    <row r="24" spans="1:27">
      <c r="N24" s="353" t="s">
        <v>48</v>
      </c>
      <c r="O24" s="353"/>
      <c r="U24" s="1" t="s">
        <v>16</v>
      </c>
    </row>
    <row r="25" spans="1:27">
      <c r="N25" s="353" t="s">
        <v>49</v>
      </c>
      <c r="O25" s="353"/>
    </row>
    <row r="28" spans="1:27">
      <c r="U28" s="1" t="s">
        <v>18</v>
      </c>
    </row>
    <row r="29" spans="1:27">
      <c r="N29" s="355" t="s">
        <v>50</v>
      </c>
      <c r="O29" s="355"/>
    </row>
    <row r="30" spans="1:27" hidden="1">
      <c r="N30" s="353" t="s">
        <v>51</v>
      </c>
      <c r="O30" s="353"/>
    </row>
    <row r="31" spans="1:27">
      <c r="N31" s="353" t="s">
        <v>52</v>
      </c>
      <c r="O31" s="353"/>
    </row>
  </sheetData>
  <sheetProtection formatCells="0" formatColumns="0" formatRows="0" insertColumns="0" insertRows="0" insertHyperlinks="0" deleteColumns="0" deleteRows="0" sort="0" autoFilter="0" pivotTables="0"/>
  <autoFilter ref="C11:Y20" xr:uid="{00000000-0009-0000-0000-000006000000}">
    <sortState xmlns:xlrd2="http://schemas.microsoft.com/office/spreadsheetml/2017/richdata2" ref="C13:Y20">
      <sortCondition ref="L11"/>
    </sortState>
  </autoFilter>
  <mergeCells count="23">
    <mergeCell ref="B1:X1"/>
    <mergeCell ref="B2:X2"/>
    <mergeCell ref="B3:X3"/>
    <mergeCell ref="B4:X4"/>
    <mergeCell ref="D8:E8"/>
    <mergeCell ref="F8:N8"/>
    <mergeCell ref="O8:T8"/>
    <mergeCell ref="U8:X8"/>
    <mergeCell ref="B8:B10"/>
    <mergeCell ref="C8:C10"/>
    <mergeCell ref="D9:D10"/>
    <mergeCell ref="E9:E10"/>
    <mergeCell ref="X9:X10"/>
    <mergeCell ref="F9:G9"/>
    <mergeCell ref="L9:M9"/>
    <mergeCell ref="O9:P9"/>
    <mergeCell ref="N30:O30"/>
    <mergeCell ref="N31:O31"/>
    <mergeCell ref="Q9:R9"/>
    <mergeCell ref="S9:T9"/>
    <mergeCell ref="N24:O24"/>
    <mergeCell ref="N25:O25"/>
    <mergeCell ref="N29:O29"/>
  </mergeCells>
  <conditionalFormatting sqref="B12:B20">
    <cfRule type="expression" dxfId="232" priority="1">
      <formula>$A12=1</formula>
    </cfRule>
  </conditionalFormatting>
  <conditionalFormatting sqref="X12:X20">
    <cfRule type="cellIs" dxfId="231" priority="2" operator="greaterThanOrEqual">
      <formula>85</formula>
    </cfRule>
    <cfRule type="cellIs" dxfId="230" priority="3" operator="greaterThanOrEqual">
      <formula>$W$22</formula>
    </cfRule>
    <cfRule type="cellIs" dxfId="229" priority="4" operator="lessThan">
      <formula>$W$22</formula>
    </cfRule>
  </conditionalFormatting>
  <pageMargins left="0.51875000000000004" right="0.43958333333333299" top="0.77986111111111101" bottom="0.50972222222222197" header="0.81874999999999998" footer="0.32986111111111099"/>
  <pageSetup paperSize="14" scale="64"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pageSetUpPr fitToPage="1"/>
  </sheetPr>
  <dimension ref="A1:AA62"/>
  <sheetViews>
    <sheetView view="pageBreakPreview" zoomScale="70" zoomScaleNormal="80" workbookViewId="0">
      <pane xSplit="3" ySplit="10" topLeftCell="D13" activePane="bottomRight" state="frozen"/>
      <selection pane="topRight"/>
      <selection pane="bottomLeft"/>
      <selection pane="bottomRight" activeCell="D67" sqref="D67"/>
    </sheetView>
  </sheetViews>
  <sheetFormatPr baseColWidth="10" defaultColWidth="9" defaultRowHeight="15"/>
  <cols>
    <col min="1" max="1" width="4.5" style="81" customWidth="1"/>
    <col min="2" max="2" width="4" style="2" customWidth="1"/>
    <col min="3" max="3" width="65.5" style="1" customWidth="1"/>
    <col min="4" max="4" width="23" style="1" customWidth="1"/>
    <col min="5" max="5" width="9.5" style="1" customWidth="1"/>
    <col min="6" max="6" width="23" style="1" customWidth="1"/>
    <col min="7" max="7" width="9.5" style="1" customWidth="1"/>
    <col min="8" max="8" width="9.5" style="1" hidden="1" customWidth="1"/>
    <col min="9" max="9" width="22" style="1" customWidth="1"/>
    <col min="10" max="10" width="8.5" style="1" customWidth="1"/>
    <col min="11" max="11" width="8.5" style="1" hidden="1" customWidth="1"/>
    <col min="12" max="12" width="9" style="1" customWidth="1"/>
    <col min="13" max="13" width="9" style="1" hidden="1" customWidth="1"/>
    <col min="14" max="14" width="24.5" style="1" customWidth="1"/>
    <col min="15" max="15" width="9.5" style="1" customWidth="1"/>
    <col min="16" max="16" width="9.5" style="1" hidden="1" customWidth="1"/>
    <col min="17" max="17" width="7.5" style="1" customWidth="1"/>
    <col min="18" max="18" width="7.5" style="1" hidden="1" customWidth="1"/>
    <col min="19" max="19" width="8" style="1" customWidth="1"/>
    <col min="20" max="20" width="8" style="1" hidden="1" customWidth="1"/>
    <col min="21" max="21" width="10.1640625" style="1" hidden="1" customWidth="1"/>
    <col min="22" max="22" width="8.5" style="1" hidden="1" customWidth="1"/>
    <col min="23" max="23" width="10.83203125" style="1" hidden="1" customWidth="1"/>
    <col min="24" max="24" width="7.33203125" style="1" hidden="1" customWidth="1"/>
    <col min="25" max="16383" width="9.1640625" style="1"/>
    <col min="16384" max="16384" width="9" style="1"/>
  </cols>
  <sheetData>
    <row r="1" spans="1:27">
      <c r="B1" s="353" t="s">
        <v>21</v>
      </c>
      <c r="C1" s="353"/>
      <c r="D1" s="353"/>
      <c r="E1" s="353"/>
      <c r="F1" s="353"/>
      <c r="G1" s="353"/>
      <c r="H1" s="353"/>
      <c r="I1" s="353"/>
      <c r="J1" s="353"/>
      <c r="K1" s="353"/>
      <c r="L1" s="353"/>
      <c r="M1" s="353"/>
      <c r="N1" s="353"/>
      <c r="O1" s="353"/>
      <c r="P1" s="353"/>
      <c r="Q1" s="353"/>
      <c r="R1" s="353"/>
      <c r="S1" s="353"/>
      <c r="T1" s="353"/>
      <c r="U1" s="353"/>
      <c r="V1" s="353"/>
      <c r="W1" s="353"/>
      <c r="X1" s="353"/>
    </row>
    <row r="2" spans="1:27">
      <c r="B2" s="353" t="s">
        <v>1</v>
      </c>
      <c r="C2" s="353"/>
      <c r="D2" s="353"/>
      <c r="E2" s="353"/>
      <c r="F2" s="353"/>
      <c r="G2" s="353"/>
      <c r="H2" s="353"/>
      <c r="I2" s="353"/>
      <c r="J2" s="353"/>
      <c r="K2" s="353"/>
      <c r="L2" s="353"/>
      <c r="M2" s="353"/>
      <c r="N2" s="353"/>
      <c r="O2" s="353"/>
      <c r="P2" s="353"/>
      <c r="Q2" s="353"/>
      <c r="R2" s="353"/>
      <c r="S2" s="353"/>
      <c r="T2" s="353"/>
      <c r="U2" s="353"/>
      <c r="V2" s="353"/>
      <c r="W2" s="353"/>
      <c r="X2" s="353"/>
    </row>
    <row r="3" spans="1:27">
      <c r="B3" s="353" t="s">
        <v>23</v>
      </c>
      <c r="C3" s="353"/>
      <c r="D3" s="353"/>
      <c r="E3" s="353"/>
      <c r="F3" s="353"/>
      <c r="G3" s="353"/>
      <c r="H3" s="353"/>
      <c r="I3" s="353"/>
      <c r="J3" s="353"/>
      <c r="K3" s="353"/>
      <c r="L3" s="353"/>
      <c r="M3" s="353"/>
      <c r="N3" s="353"/>
      <c r="O3" s="353"/>
      <c r="P3" s="353"/>
      <c r="Q3" s="353"/>
      <c r="R3" s="353"/>
      <c r="S3" s="353"/>
      <c r="T3" s="353"/>
      <c r="U3" s="353"/>
      <c r="V3" s="353"/>
      <c r="W3" s="353"/>
      <c r="X3" s="353"/>
    </row>
    <row r="4" spans="1:27">
      <c r="B4" s="353" t="s">
        <v>53</v>
      </c>
      <c r="C4" s="353"/>
      <c r="D4" s="353"/>
      <c r="E4" s="353"/>
      <c r="F4" s="353"/>
      <c r="G4" s="353"/>
      <c r="H4" s="353"/>
      <c r="I4" s="353"/>
      <c r="J4" s="353"/>
      <c r="K4" s="353"/>
      <c r="L4" s="353"/>
      <c r="M4" s="353"/>
      <c r="N4" s="353"/>
      <c r="O4" s="353"/>
      <c r="P4" s="353"/>
      <c r="Q4" s="353"/>
      <c r="R4" s="353"/>
      <c r="S4" s="353"/>
      <c r="T4" s="353"/>
      <c r="U4" s="353"/>
      <c r="V4" s="353"/>
      <c r="W4" s="353"/>
      <c r="X4" s="353"/>
    </row>
    <row r="6" spans="1:27">
      <c r="B6" s="82" t="s">
        <v>25</v>
      </c>
    </row>
    <row r="7" spans="1:27">
      <c r="B7" s="161" t="s">
        <v>26</v>
      </c>
    </row>
    <row r="8" spans="1:27">
      <c r="B8" s="359" t="s">
        <v>4</v>
      </c>
      <c r="C8" s="354" t="s">
        <v>27</v>
      </c>
      <c r="D8" s="354" t="s">
        <v>28</v>
      </c>
      <c r="E8" s="354"/>
      <c r="F8" s="356" t="s">
        <v>29</v>
      </c>
      <c r="G8" s="356"/>
      <c r="H8" s="356"/>
      <c r="I8" s="356"/>
      <c r="J8" s="357"/>
      <c r="K8" s="357"/>
      <c r="L8" s="357"/>
      <c r="M8" s="357"/>
      <c r="N8" s="358"/>
      <c r="O8" s="354" t="s">
        <v>30</v>
      </c>
      <c r="P8" s="354"/>
      <c r="Q8" s="354"/>
      <c r="R8" s="354"/>
      <c r="S8" s="354"/>
      <c r="T8" s="354"/>
      <c r="U8" s="354" t="s">
        <v>11</v>
      </c>
      <c r="V8" s="354"/>
      <c r="W8" s="354"/>
      <c r="X8" s="354"/>
    </row>
    <row r="9" spans="1:27" ht="15" customHeight="1">
      <c r="B9" s="359"/>
      <c r="C9" s="354"/>
      <c r="D9" s="354" t="s">
        <v>12</v>
      </c>
      <c r="E9" s="360" t="s">
        <v>13</v>
      </c>
      <c r="F9" s="361" t="s">
        <v>9</v>
      </c>
      <c r="G9" s="361"/>
      <c r="H9" s="86"/>
      <c r="I9" s="85" t="s">
        <v>10</v>
      </c>
      <c r="J9" s="96"/>
      <c r="K9" s="94"/>
      <c r="L9" s="354" t="s">
        <v>31</v>
      </c>
      <c r="M9" s="354"/>
      <c r="N9" s="3" t="s">
        <v>32</v>
      </c>
      <c r="O9" s="354" t="s">
        <v>33</v>
      </c>
      <c r="P9" s="354"/>
      <c r="Q9" s="354" t="s">
        <v>34</v>
      </c>
      <c r="R9" s="354"/>
      <c r="S9" s="354" t="s">
        <v>35</v>
      </c>
      <c r="T9" s="354"/>
      <c r="U9" s="3" t="s">
        <v>36</v>
      </c>
      <c r="V9" s="3" t="s">
        <v>30</v>
      </c>
      <c r="W9" s="3" t="s">
        <v>37</v>
      </c>
      <c r="X9" s="354" t="s">
        <v>38</v>
      </c>
    </row>
    <row r="10" spans="1:27" ht="16">
      <c r="B10" s="359"/>
      <c r="C10" s="354"/>
      <c r="D10" s="354"/>
      <c r="E10" s="360"/>
      <c r="F10" s="85" t="s">
        <v>12</v>
      </c>
      <c r="G10" s="86" t="s">
        <v>13</v>
      </c>
      <c r="H10" s="86" t="s">
        <v>13</v>
      </c>
      <c r="I10" s="85" t="s">
        <v>12</v>
      </c>
      <c r="J10" s="32" t="s">
        <v>13</v>
      </c>
      <c r="K10" s="3" t="s">
        <v>13</v>
      </c>
      <c r="L10" s="3" t="s">
        <v>13</v>
      </c>
      <c r="M10" s="3" t="s">
        <v>13</v>
      </c>
      <c r="N10" s="3" t="s">
        <v>12</v>
      </c>
      <c r="O10" s="3" t="s">
        <v>13</v>
      </c>
      <c r="P10" s="3" t="s">
        <v>13</v>
      </c>
      <c r="Q10" s="3" t="s">
        <v>13</v>
      </c>
      <c r="R10" s="3" t="s">
        <v>13</v>
      </c>
      <c r="S10" s="3" t="s">
        <v>13</v>
      </c>
      <c r="T10" s="3" t="s">
        <v>13</v>
      </c>
      <c r="U10" s="3" t="s">
        <v>13</v>
      </c>
      <c r="V10" s="3" t="s">
        <v>13</v>
      </c>
      <c r="W10" s="3" t="s">
        <v>13</v>
      </c>
      <c r="X10" s="354"/>
    </row>
    <row r="11" spans="1:27">
      <c r="B11" s="87"/>
      <c r="C11" s="4"/>
      <c r="D11" s="4"/>
      <c r="E11" s="4"/>
      <c r="F11" s="5"/>
      <c r="G11" s="5"/>
      <c r="H11" s="5"/>
      <c r="I11" s="162"/>
      <c r="J11" s="4"/>
      <c r="K11" s="4"/>
      <c r="L11" s="4"/>
      <c r="M11" s="4"/>
      <c r="N11" s="4"/>
      <c r="O11" s="4"/>
      <c r="P11" s="4"/>
      <c r="Q11" s="4"/>
      <c r="R11" s="4"/>
      <c r="S11" s="4"/>
      <c r="T11" s="4"/>
      <c r="U11" s="4"/>
      <c r="V11" s="4"/>
      <c r="W11" s="4"/>
      <c r="X11" s="4"/>
    </row>
    <row r="12" spans="1:27" s="80" customFormat="1" ht="29" customHeight="1">
      <c r="A12" s="81"/>
      <c r="B12" s="88">
        <v>1</v>
      </c>
      <c r="C12" s="89" t="s">
        <v>54</v>
      </c>
      <c r="D12" s="90">
        <f>Input!D12</f>
        <v>0</v>
      </c>
      <c r="E12" s="91" t="e">
        <f t="shared" ref="E12:E51" si="0">D12/$D$53*100</f>
        <v>#REF!</v>
      </c>
      <c r="F12" s="90">
        <f>'1 Disdik'!E106</f>
        <v>0</v>
      </c>
      <c r="G12" s="91" t="e">
        <f>'1 Disdik'!F106</f>
        <v>#DIV/0!</v>
      </c>
      <c r="H12" s="91" t="e">
        <f t="shared" ref="H12:H51" si="1">G12*E12/100</f>
        <v>#DIV/0!</v>
      </c>
      <c r="I12" s="163">
        <f>'1 Disdik'!H106</f>
        <v>0</v>
      </c>
      <c r="J12" s="91" t="e">
        <f>'1 Disdik'!I106</f>
        <v>#DIV/0!</v>
      </c>
      <c r="K12" s="91" t="e">
        <f t="shared" ref="K12:K51" si="2">J12*E12/100</f>
        <v>#DIV/0!</v>
      </c>
      <c r="L12" s="91" t="e">
        <f t="shared" ref="L12:L51" si="3">J12-G12</f>
        <v>#DIV/0!</v>
      </c>
      <c r="M12" s="91" t="e">
        <f t="shared" ref="M12:M51" si="4">K12-H12</f>
        <v>#DIV/0!</v>
      </c>
      <c r="N12" s="90">
        <f t="shared" ref="N12:N51" si="5">D12-I12</f>
        <v>0</v>
      </c>
      <c r="O12" s="91" t="e">
        <f>'1 Disdik'!N106</f>
        <v>#DIV/0!</v>
      </c>
      <c r="P12" s="91" t="e">
        <f t="shared" ref="P12:P51" si="6">O12*E12/100</f>
        <v>#DIV/0!</v>
      </c>
      <c r="Q12" s="91" t="e">
        <f>'1 Disdik'!P106</f>
        <v>#DIV/0!</v>
      </c>
      <c r="R12" s="91" t="e">
        <f t="shared" ref="R12:R51" si="7">Q12*E12/100</f>
        <v>#DIV/0!</v>
      </c>
      <c r="S12" s="91" t="e">
        <f t="shared" ref="S12:S51" si="8">Q12-O12</f>
        <v>#DIV/0!</v>
      </c>
      <c r="T12" s="91" t="e">
        <f t="shared" ref="T12:T51" si="9">R12-P12</f>
        <v>#DIV/0!</v>
      </c>
      <c r="U12" s="91" t="e">
        <f t="shared" ref="U12:U51" si="10">IF(G12&gt;0,J12/G12*100,J12)</f>
        <v>#DIV/0!</v>
      </c>
      <c r="V12" s="91" t="e">
        <f t="shared" ref="V12:V51" si="11">IF(O12&gt;0,Q12/O12*100,Q12)</f>
        <v>#DIV/0!</v>
      </c>
      <c r="W12" s="91" t="e">
        <f t="shared" ref="W12:W51" si="12">AVERAGE(U12:V12)</f>
        <v>#DIV/0!</v>
      </c>
      <c r="X12" s="91" t="e">
        <f t="shared" ref="X12:X51" si="13">W12</f>
        <v>#DIV/0!</v>
      </c>
      <c r="Y12" s="80">
        <v>1</v>
      </c>
      <c r="Z12" s="80">
        <v>19.2491812283602</v>
      </c>
      <c r="AA12" s="103" t="e">
        <f t="shared" ref="AA12:AA51" si="14">Z12-O12</f>
        <v>#DIV/0!</v>
      </c>
    </row>
    <row r="13" spans="1:27" s="80" customFormat="1" ht="29" customHeight="1">
      <c r="A13" s="81"/>
      <c r="B13" s="88">
        <v>2</v>
      </c>
      <c r="C13" s="89" t="s">
        <v>55</v>
      </c>
      <c r="D13" s="90">
        <f>Input!D13</f>
        <v>148191011987</v>
      </c>
      <c r="E13" s="91" t="e">
        <f t="shared" si="0"/>
        <v>#REF!</v>
      </c>
      <c r="F13" s="90">
        <f>'2 Dinkes'!E93</f>
        <v>148191011987</v>
      </c>
      <c r="G13" s="91">
        <f>'2 Dinkes'!F93</f>
        <v>100.00000000000001</v>
      </c>
      <c r="H13" s="91" t="e">
        <f t="shared" si="1"/>
        <v>#REF!</v>
      </c>
      <c r="I13" s="163">
        <f>'2 Dinkes'!H93</f>
        <v>117087750889</v>
      </c>
      <c r="J13" s="91">
        <f>'2 Dinkes'!I93</f>
        <v>79.011371417904542</v>
      </c>
      <c r="K13" s="91" t="e">
        <f t="shared" si="2"/>
        <v>#REF!</v>
      </c>
      <c r="L13" s="91">
        <f t="shared" si="3"/>
        <v>-20.988628582095473</v>
      </c>
      <c r="M13" s="91" t="e">
        <f t="shared" si="4"/>
        <v>#REF!</v>
      </c>
      <c r="N13" s="90">
        <f t="shared" si="5"/>
        <v>31103261098</v>
      </c>
      <c r="O13" s="91">
        <f>'2 Dinkes'!N93</f>
        <v>99.989479187305477</v>
      </c>
      <c r="P13" s="91" t="e">
        <f t="shared" si="6"/>
        <v>#REF!</v>
      </c>
      <c r="Q13" s="91">
        <f>'2 Dinkes'!P93</f>
        <v>81.90907297225165</v>
      </c>
      <c r="R13" s="91" t="e">
        <f t="shared" si="7"/>
        <v>#REF!</v>
      </c>
      <c r="S13" s="91">
        <f t="shared" si="8"/>
        <v>-18.080406215053827</v>
      </c>
      <c r="T13" s="91" t="e">
        <f t="shared" si="9"/>
        <v>#REF!</v>
      </c>
      <c r="U13" s="91">
        <f t="shared" si="10"/>
        <v>79.011371417904527</v>
      </c>
      <c r="V13" s="91">
        <f t="shared" si="11"/>
        <v>81.91769137912533</v>
      </c>
      <c r="W13" s="91">
        <f t="shared" si="12"/>
        <v>80.464531398514936</v>
      </c>
      <c r="X13" s="91">
        <f t="shared" si="13"/>
        <v>80.464531398514936</v>
      </c>
      <c r="Y13" s="80">
        <v>2</v>
      </c>
      <c r="Z13" s="80">
        <v>28.993169467364801</v>
      </c>
      <c r="AA13" s="80">
        <f t="shared" si="14"/>
        <v>-70.996309719940683</v>
      </c>
    </row>
    <row r="14" spans="1:27" s="80" customFormat="1" ht="29" customHeight="1">
      <c r="A14" s="81"/>
      <c r="B14" s="88">
        <v>3</v>
      </c>
      <c r="C14" s="89" t="s">
        <v>56</v>
      </c>
      <c r="D14" s="90">
        <f>Input!D14</f>
        <v>340508206590</v>
      </c>
      <c r="E14" s="91" t="e">
        <f t="shared" si="0"/>
        <v>#REF!</v>
      </c>
      <c r="F14" s="90">
        <f>'3 DPUPR'!E81</f>
        <v>340508206590</v>
      </c>
      <c r="G14" s="91">
        <f>'3 DPUPR'!F81</f>
        <v>100.00000000000001</v>
      </c>
      <c r="H14" s="91" t="e">
        <f t="shared" si="1"/>
        <v>#REF!</v>
      </c>
      <c r="I14" s="163">
        <f>'3 DPUPR'!H81</f>
        <v>162636554767</v>
      </c>
      <c r="J14" s="91">
        <f>'3 DPUPR'!I81</f>
        <v>47.762888417790137</v>
      </c>
      <c r="K14" s="91" t="e">
        <f t="shared" si="2"/>
        <v>#REF!</v>
      </c>
      <c r="L14" s="91">
        <f t="shared" si="3"/>
        <v>-52.237111582209877</v>
      </c>
      <c r="M14" s="91" t="e">
        <f t="shared" si="4"/>
        <v>#REF!</v>
      </c>
      <c r="N14" s="90">
        <f t="shared" si="5"/>
        <v>177871651823</v>
      </c>
      <c r="O14" s="91">
        <f>'3 DPUPR'!N81</f>
        <v>100.00000000000001</v>
      </c>
      <c r="P14" s="91" t="e">
        <f t="shared" si="6"/>
        <v>#REF!</v>
      </c>
      <c r="Q14" s="91">
        <f>'3 DPUPR'!P81</f>
        <v>99.228558446996473</v>
      </c>
      <c r="R14" s="91" t="e">
        <f t="shared" si="7"/>
        <v>#REF!</v>
      </c>
      <c r="S14" s="91">
        <f t="shared" si="8"/>
        <v>-0.771441553003541</v>
      </c>
      <c r="T14" s="91" t="e">
        <f t="shared" si="9"/>
        <v>#REF!</v>
      </c>
      <c r="U14" s="91">
        <f t="shared" si="10"/>
        <v>47.76288841779013</v>
      </c>
      <c r="V14" s="91">
        <f t="shared" si="11"/>
        <v>99.228558446996459</v>
      </c>
      <c r="W14" s="91">
        <f t="shared" si="12"/>
        <v>73.495723432393291</v>
      </c>
      <c r="X14" s="91">
        <f t="shared" si="13"/>
        <v>73.495723432393291</v>
      </c>
      <c r="Y14" s="80">
        <v>3</v>
      </c>
      <c r="Z14" s="80">
        <v>5.1434936186867102</v>
      </c>
      <c r="AA14" s="80">
        <f t="shared" si="14"/>
        <v>-94.856506381313309</v>
      </c>
    </row>
    <row r="15" spans="1:27" s="80" customFormat="1" ht="29" customHeight="1">
      <c r="A15" s="81"/>
      <c r="B15" s="88">
        <v>4</v>
      </c>
      <c r="C15" s="89" t="s">
        <v>57</v>
      </c>
      <c r="D15" s="90">
        <f>Input!D40</f>
        <v>106863094340</v>
      </c>
      <c r="E15" s="91" t="e">
        <f t="shared" si="0"/>
        <v>#REF!</v>
      </c>
      <c r="F15" s="90">
        <f>'29 Setwan'!E52</f>
        <v>106863094340</v>
      </c>
      <c r="G15" s="91">
        <f>'29 Setwan'!F52</f>
        <v>100</v>
      </c>
      <c r="H15" s="91" t="e">
        <f t="shared" si="1"/>
        <v>#REF!</v>
      </c>
      <c r="I15" s="163">
        <f>'29 Setwan'!H52</f>
        <v>81821324054</v>
      </c>
      <c r="J15" s="91">
        <f>'29 Setwan'!I52</f>
        <v>76.566493380468586</v>
      </c>
      <c r="K15" s="91" t="e">
        <f t="shared" si="2"/>
        <v>#REF!</v>
      </c>
      <c r="L15" s="91">
        <f t="shared" si="3"/>
        <v>-23.433506619531414</v>
      </c>
      <c r="M15" s="91" t="e">
        <f t="shared" si="4"/>
        <v>#REF!</v>
      </c>
      <c r="N15" s="90">
        <f t="shared" si="5"/>
        <v>25041770286</v>
      </c>
      <c r="O15" s="91">
        <f>'29 Setwan'!N52</f>
        <v>100</v>
      </c>
      <c r="P15" s="91" t="e">
        <f t="shared" si="6"/>
        <v>#REF!</v>
      </c>
      <c r="Q15" s="91">
        <f>'29 Setwan'!P52</f>
        <v>76.566493380468586</v>
      </c>
      <c r="R15" s="91" t="e">
        <f t="shared" si="7"/>
        <v>#REF!</v>
      </c>
      <c r="S15" s="91">
        <f t="shared" si="8"/>
        <v>-23.433506619531414</v>
      </c>
      <c r="T15" s="91" t="e">
        <f t="shared" si="9"/>
        <v>#REF!</v>
      </c>
      <c r="U15" s="91">
        <f t="shared" si="10"/>
        <v>76.566493380468586</v>
      </c>
      <c r="V15" s="91">
        <f t="shared" si="11"/>
        <v>76.566493380468586</v>
      </c>
      <c r="W15" s="91">
        <f t="shared" si="12"/>
        <v>76.566493380468586</v>
      </c>
      <c r="X15" s="91">
        <f t="shared" si="13"/>
        <v>76.566493380468586</v>
      </c>
      <c r="Y15" s="80">
        <v>30</v>
      </c>
      <c r="Z15" s="80">
        <v>2.6882789426420901</v>
      </c>
      <c r="AA15" s="80">
        <f t="shared" si="14"/>
        <v>-97.311721057357914</v>
      </c>
    </row>
    <row r="16" spans="1:27" s="80" customFormat="1" ht="29" customHeight="1">
      <c r="A16" s="81"/>
      <c r="B16" s="88">
        <v>5</v>
      </c>
      <c r="C16" s="89" t="s">
        <v>46</v>
      </c>
      <c r="D16" s="90">
        <f>Input!D37</f>
        <v>97394511314</v>
      </c>
      <c r="E16" s="91" t="e">
        <f t="shared" si="0"/>
        <v>#REF!</v>
      </c>
      <c r="F16" s="90">
        <f>'26 Bag Umm'!E52</f>
        <v>97394511314</v>
      </c>
      <c r="G16" s="91">
        <f>'26 Bag Umm'!F52</f>
        <v>100.00000000000001</v>
      </c>
      <c r="H16" s="91" t="e">
        <f t="shared" si="1"/>
        <v>#REF!</v>
      </c>
      <c r="I16" s="163">
        <f>'26 Bag Umm'!H52</f>
        <v>71612686776</v>
      </c>
      <c r="J16" s="91">
        <f>'26 Bag Umm'!I52</f>
        <v>73.528462548696012</v>
      </c>
      <c r="K16" s="91" t="e">
        <f t="shared" si="2"/>
        <v>#REF!</v>
      </c>
      <c r="L16" s="91">
        <f t="shared" si="3"/>
        <v>-26.471537451304002</v>
      </c>
      <c r="M16" s="91" t="e">
        <f t="shared" si="4"/>
        <v>#REF!</v>
      </c>
      <c r="N16" s="90">
        <f t="shared" si="5"/>
        <v>25781824538</v>
      </c>
      <c r="O16" s="91">
        <f>'26 Bag Umm'!N52</f>
        <v>100.00000000000001</v>
      </c>
      <c r="P16" s="91" t="e">
        <f t="shared" si="6"/>
        <v>#REF!</v>
      </c>
      <c r="Q16" s="91">
        <f>'26 Bag Umm'!P52</f>
        <v>77.053627151587222</v>
      </c>
      <c r="R16" s="91" t="e">
        <f t="shared" si="7"/>
        <v>#REF!</v>
      </c>
      <c r="S16" s="91">
        <f t="shared" si="8"/>
        <v>-22.946372848412793</v>
      </c>
      <c r="T16" s="91" t="e">
        <f t="shared" si="9"/>
        <v>#REF!</v>
      </c>
      <c r="U16" s="91">
        <f t="shared" si="10"/>
        <v>73.528462548696012</v>
      </c>
      <c r="V16" s="91">
        <f t="shared" si="11"/>
        <v>77.053627151587207</v>
      </c>
      <c r="W16" s="91">
        <f t="shared" si="12"/>
        <v>75.291044850141617</v>
      </c>
      <c r="X16" s="91">
        <f t="shared" si="13"/>
        <v>75.291044850141617</v>
      </c>
      <c r="Y16" s="80">
        <v>27</v>
      </c>
      <c r="Z16" s="80">
        <v>100</v>
      </c>
      <c r="AA16" s="80">
        <f t="shared" si="14"/>
        <v>0</v>
      </c>
    </row>
    <row r="17" spans="1:27" s="80" customFormat="1" ht="29" customHeight="1">
      <c r="A17" s="81"/>
      <c r="B17" s="88">
        <v>6</v>
      </c>
      <c r="C17" s="89" t="s">
        <v>58</v>
      </c>
      <c r="D17" s="90">
        <f>Input!D21</f>
        <v>191028321341</v>
      </c>
      <c r="E17" s="91" t="e">
        <f t="shared" si="0"/>
        <v>#REF!</v>
      </c>
      <c r="F17" s="90">
        <f>'10 DLH'!E59</f>
        <v>191028321341</v>
      </c>
      <c r="G17" s="91">
        <f>'10 DLH'!F59</f>
        <v>100</v>
      </c>
      <c r="H17" s="91" t="e">
        <f t="shared" si="1"/>
        <v>#REF!</v>
      </c>
      <c r="I17" s="163">
        <f>'10 DLH'!H59</f>
        <v>147181810816</v>
      </c>
      <c r="J17" s="91">
        <f>'10 DLH'!I59</f>
        <v>77.047115204069328</v>
      </c>
      <c r="K17" s="91" t="e">
        <f t="shared" si="2"/>
        <v>#REF!</v>
      </c>
      <c r="L17" s="91">
        <f t="shared" si="3"/>
        <v>-22.952884795930672</v>
      </c>
      <c r="M17" s="91" t="e">
        <f t="shared" si="4"/>
        <v>#REF!</v>
      </c>
      <c r="N17" s="90">
        <f t="shared" si="5"/>
        <v>43846510525</v>
      </c>
      <c r="O17" s="91">
        <f>'10 DLH'!N59</f>
        <v>100</v>
      </c>
      <c r="P17" s="91" t="e">
        <f t="shared" si="6"/>
        <v>#REF!</v>
      </c>
      <c r="Q17" s="91">
        <f>'10 DLH'!P59</f>
        <v>86.858277327272987</v>
      </c>
      <c r="R17" s="91" t="e">
        <f t="shared" si="7"/>
        <v>#REF!</v>
      </c>
      <c r="S17" s="91">
        <f t="shared" si="8"/>
        <v>-13.141722672727013</v>
      </c>
      <c r="T17" s="91" t="e">
        <f t="shared" si="9"/>
        <v>#REF!</v>
      </c>
      <c r="U17" s="91">
        <f t="shared" si="10"/>
        <v>77.047115204069328</v>
      </c>
      <c r="V17" s="91">
        <f t="shared" si="11"/>
        <v>86.858277327272987</v>
      </c>
      <c r="W17" s="91">
        <f t="shared" si="12"/>
        <v>81.952696265671165</v>
      </c>
      <c r="X17" s="91">
        <f t="shared" si="13"/>
        <v>81.952696265671165</v>
      </c>
      <c r="Y17" s="80">
        <v>10</v>
      </c>
      <c r="Z17" s="80">
        <v>50.234961784276997</v>
      </c>
      <c r="AA17" s="80">
        <f t="shared" si="14"/>
        <v>-49.765038215723003</v>
      </c>
    </row>
    <row r="18" spans="1:27" s="80" customFormat="1" ht="29" customHeight="1">
      <c r="A18" s="81"/>
      <c r="B18" s="88">
        <v>7</v>
      </c>
      <c r="C18" s="89" t="s">
        <v>59</v>
      </c>
      <c r="D18" s="90">
        <f>Input!D41</f>
        <v>43858156052</v>
      </c>
      <c r="E18" s="91" t="e">
        <f t="shared" si="0"/>
        <v>#REF!</v>
      </c>
      <c r="F18" s="90">
        <f>'30 BPKPAD'!E92</f>
        <v>43858124052</v>
      </c>
      <c r="G18" s="91">
        <f>'30 BPKPAD'!F92</f>
        <v>99.999927037516173</v>
      </c>
      <c r="H18" s="91" t="e">
        <f t="shared" si="1"/>
        <v>#REF!</v>
      </c>
      <c r="I18" s="163">
        <f>'30 BPKPAD'!H92</f>
        <v>24104251419</v>
      </c>
      <c r="J18" s="91">
        <f>'30 BPKPAD'!I92</f>
        <v>54.959564169594898</v>
      </c>
      <c r="K18" s="91" t="e">
        <f t="shared" si="2"/>
        <v>#REF!</v>
      </c>
      <c r="L18" s="91">
        <f t="shared" si="3"/>
        <v>-45.040362867921274</v>
      </c>
      <c r="M18" s="91" t="e">
        <f t="shared" si="4"/>
        <v>#REF!</v>
      </c>
      <c r="N18" s="90">
        <f t="shared" si="5"/>
        <v>19753904633</v>
      </c>
      <c r="O18" s="91">
        <f>'30 BPKPAD'!N92</f>
        <v>99.999927037516173</v>
      </c>
      <c r="P18" s="91" t="e">
        <f t="shared" si="6"/>
        <v>#REF!</v>
      </c>
      <c r="Q18" s="91">
        <f>'30 BPKPAD'!P92</f>
        <v>54.955395275677347</v>
      </c>
      <c r="R18" s="91" t="e">
        <f t="shared" si="7"/>
        <v>#REF!</v>
      </c>
      <c r="S18" s="91">
        <f t="shared" si="8"/>
        <v>-45.044531761838826</v>
      </c>
      <c r="T18" s="91" t="e">
        <f t="shared" si="9"/>
        <v>#REF!</v>
      </c>
      <c r="U18" s="91">
        <f t="shared" si="10"/>
        <v>54.959604269487272</v>
      </c>
      <c r="V18" s="91">
        <f t="shared" si="11"/>
        <v>54.955435372527994</v>
      </c>
      <c r="W18" s="91">
        <f t="shared" si="12"/>
        <v>54.957519821007637</v>
      </c>
      <c r="X18" s="91">
        <f t="shared" si="13"/>
        <v>54.957519821007637</v>
      </c>
      <c r="Y18" s="80">
        <v>31</v>
      </c>
      <c r="Z18" s="80">
        <v>36.240742831333201</v>
      </c>
      <c r="AA18" s="80">
        <f t="shared" si="14"/>
        <v>-63.759184206182972</v>
      </c>
    </row>
    <row r="19" spans="1:27" s="80" customFormat="1" ht="29" customHeight="1">
      <c r="A19" s="81"/>
      <c r="B19" s="88">
        <v>8</v>
      </c>
      <c r="C19" s="89" t="s">
        <v>60</v>
      </c>
      <c r="D19" s="90">
        <f>Input!D15</f>
        <v>85619332316</v>
      </c>
      <c r="E19" s="91" t="e">
        <f t="shared" si="0"/>
        <v>#REF!</v>
      </c>
      <c r="F19" s="90">
        <f>'4 DPRKP'!E55</f>
        <v>85619332316</v>
      </c>
      <c r="G19" s="91">
        <f>'4 DPRKP'!F55</f>
        <v>100.00000000000003</v>
      </c>
      <c r="H19" s="91" t="e">
        <f t="shared" si="1"/>
        <v>#REF!</v>
      </c>
      <c r="I19" s="163">
        <f>'4 DPRKP'!H55</f>
        <v>49545882005</v>
      </c>
      <c r="J19" s="91">
        <f>'4 DPRKP'!I55</f>
        <v>57.865788794222446</v>
      </c>
      <c r="K19" s="91" t="e">
        <f t="shared" si="2"/>
        <v>#REF!</v>
      </c>
      <c r="L19" s="91">
        <f t="shared" si="3"/>
        <v>-42.134211205777582</v>
      </c>
      <c r="M19" s="91" t="e">
        <f t="shared" si="4"/>
        <v>#REF!</v>
      </c>
      <c r="N19" s="90">
        <f t="shared" si="5"/>
        <v>36073450311</v>
      </c>
      <c r="O19" s="91">
        <f>'4 DPRKP'!N55</f>
        <v>99.998719037773711</v>
      </c>
      <c r="P19" s="91" t="e">
        <f t="shared" si="6"/>
        <v>#REF!</v>
      </c>
      <c r="Q19" s="91">
        <f>'4 DPRKP'!P55</f>
        <v>98.893109608966327</v>
      </c>
      <c r="R19" s="91" t="e">
        <f t="shared" si="7"/>
        <v>#REF!</v>
      </c>
      <c r="S19" s="91">
        <f t="shared" si="8"/>
        <v>-1.1056094288073837</v>
      </c>
      <c r="T19" s="91" t="e">
        <f t="shared" si="9"/>
        <v>#REF!</v>
      </c>
      <c r="U19" s="91">
        <f t="shared" si="10"/>
        <v>57.865788794222425</v>
      </c>
      <c r="V19" s="91">
        <f t="shared" si="11"/>
        <v>98.894376408572043</v>
      </c>
      <c r="W19" s="91">
        <f t="shared" si="12"/>
        <v>78.380082601397234</v>
      </c>
      <c r="X19" s="91">
        <f t="shared" si="13"/>
        <v>78.380082601397234</v>
      </c>
      <c r="Y19" s="80">
        <v>4</v>
      </c>
      <c r="Z19" s="80">
        <v>38.832171707185999</v>
      </c>
      <c r="AA19" s="80">
        <f t="shared" si="14"/>
        <v>-61.166547330587711</v>
      </c>
    </row>
    <row r="20" spans="1:27" s="80" customFormat="1" ht="29" customHeight="1">
      <c r="A20" s="81"/>
      <c r="B20" s="88">
        <v>9</v>
      </c>
      <c r="C20" s="89" t="s">
        <v>61</v>
      </c>
      <c r="D20" s="90">
        <f>Input!D24</f>
        <v>110163437096</v>
      </c>
      <c r="E20" s="91" t="e">
        <f t="shared" si="0"/>
        <v>#REF!</v>
      </c>
      <c r="F20" s="90">
        <f>'13 Dishub'!E60</f>
        <v>110163437096</v>
      </c>
      <c r="G20" s="91">
        <f>'13 Dishub'!F60</f>
        <v>100.00000000000001</v>
      </c>
      <c r="H20" s="91" t="e">
        <f t="shared" si="1"/>
        <v>#REF!</v>
      </c>
      <c r="I20" s="163">
        <f>'13 Dishub'!H60</f>
        <v>81596135942</v>
      </c>
      <c r="J20" s="91">
        <f>'13 Dishub'!I60</f>
        <v>74.068255396656212</v>
      </c>
      <c r="K20" s="91" t="e">
        <f t="shared" si="2"/>
        <v>#REF!</v>
      </c>
      <c r="L20" s="91">
        <f t="shared" si="3"/>
        <v>-25.931744603343802</v>
      </c>
      <c r="M20" s="91" t="e">
        <f t="shared" si="4"/>
        <v>#REF!</v>
      </c>
      <c r="N20" s="90">
        <f t="shared" si="5"/>
        <v>28567301154</v>
      </c>
      <c r="O20" s="91">
        <f>'13 Dishub'!N60</f>
        <v>100.00000000000001</v>
      </c>
      <c r="P20" s="91" t="e">
        <f t="shared" si="6"/>
        <v>#REF!</v>
      </c>
      <c r="Q20" s="91">
        <f>'13 Dishub'!P60</f>
        <v>93.230805427120472</v>
      </c>
      <c r="R20" s="91" t="e">
        <f t="shared" si="7"/>
        <v>#REF!</v>
      </c>
      <c r="S20" s="91">
        <f t="shared" si="8"/>
        <v>-6.7691945728795417</v>
      </c>
      <c r="T20" s="91" t="e">
        <f t="shared" si="9"/>
        <v>#REF!</v>
      </c>
      <c r="U20" s="91">
        <f t="shared" si="10"/>
        <v>74.068255396656198</v>
      </c>
      <c r="V20" s="91">
        <f t="shared" si="11"/>
        <v>93.230805427120458</v>
      </c>
      <c r="W20" s="91">
        <f t="shared" si="12"/>
        <v>83.649530411888321</v>
      </c>
      <c r="X20" s="91">
        <f t="shared" si="13"/>
        <v>83.649530411888321</v>
      </c>
      <c r="Y20" s="80">
        <v>13</v>
      </c>
      <c r="Z20" s="80">
        <v>43.517913084690498</v>
      </c>
      <c r="AA20" s="80">
        <f t="shared" si="14"/>
        <v>-56.482086915309516</v>
      </c>
    </row>
    <row r="21" spans="1:27" s="80" customFormat="1" ht="29" customHeight="1">
      <c r="A21" s="81"/>
      <c r="B21" s="88">
        <v>10</v>
      </c>
      <c r="C21" s="89" t="s">
        <v>62</v>
      </c>
      <c r="D21" s="90">
        <f>Input!D48</f>
        <v>11804243670</v>
      </c>
      <c r="E21" s="91" t="e">
        <f t="shared" si="0"/>
        <v>#REF!</v>
      </c>
      <c r="F21" s="90">
        <f>'37 Kec Bjm Tengah'!E184</f>
        <v>11804243670</v>
      </c>
      <c r="G21" s="91">
        <f>'37 Kec Bjm Tengah'!F184</f>
        <v>100.00000000000003</v>
      </c>
      <c r="H21" s="91" t="e">
        <f t="shared" si="1"/>
        <v>#REF!</v>
      </c>
      <c r="I21" s="163">
        <f>'37 Kec Bjm Tengah'!H184</f>
        <v>9766310293</v>
      </c>
      <c r="J21" s="91">
        <f>'37 Kec Bjm Tengah'!I184</f>
        <v>82.735587014530026</v>
      </c>
      <c r="K21" s="91" t="e">
        <f t="shared" si="2"/>
        <v>#REF!</v>
      </c>
      <c r="L21" s="91">
        <f t="shared" si="3"/>
        <v>-17.264412985470003</v>
      </c>
      <c r="M21" s="91" t="e">
        <f t="shared" si="4"/>
        <v>#REF!</v>
      </c>
      <c r="N21" s="90">
        <f t="shared" si="5"/>
        <v>2037933377</v>
      </c>
      <c r="O21" s="91">
        <f>'37 Kec Bjm Tengah'!N184</f>
        <v>100.00000000000003</v>
      </c>
      <c r="P21" s="91" t="e">
        <f t="shared" si="6"/>
        <v>#REF!</v>
      </c>
      <c r="Q21" s="91">
        <f>'37 Kec Bjm Tengah'!P184</f>
        <v>90.97585655820339</v>
      </c>
      <c r="R21" s="91" t="e">
        <f t="shared" si="7"/>
        <v>#REF!</v>
      </c>
      <c r="S21" s="91">
        <f t="shared" si="8"/>
        <v>-9.0241434417966389</v>
      </c>
      <c r="T21" s="91" t="e">
        <f t="shared" si="9"/>
        <v>#REF!</v>
      </c>
      <c r="U21" s="91">
        <f t="shared" si="10"/>
        <v>82.735587014529997</v>
      </c>
      <c r="V21" s="91">
        <f t="shared" si="11"/>
        <v>90.975856558203361</v>
      </c>
      <c r="W21" s="91">
        <f t="shared" si="12"/>
        <v>86.855721786366672</v>
      </c>
      <c r="X21" s="91">
        <f t="shared" si="13"/>
        <v>86.855721786366672</v>
      </c>
      <c r="Y21" s="80">
        <v>37</v>
      </c>
      <c r="Z21" s="80">
        <v>26.026700820488799</v>
      </c>
      <c r="AA21" s="80">
        <f t="shared" si="14"/>
        <v>-73.97329917951123</v>
      </c>
    </row>
    <row r="22" spans="1:27" s="80" customFormat="1" ht="29" customHeight="1">
      <c r="A22" s="81"/>
      <c r="B22" s="88">
        <v>11</v>
      </c>
      <c r="C22" s="89" t="s">
        <v>63</v>
      </c>
      <c r="D22" s="90">
        <f>Input!D47</f>
        <v>17407428217</v>
      </c>
      <c r="E22" s="91" t="e">
        <f t="shared" si="0"/>
        <v>#REF!</v>
      </c>
      <c r="F22" s="90">
        <f>'36 Kec Bjm Utara'!E166</f>
        <v>17407428217</v>
      </c>
      <c r="G22" s="91">
        <f>'36 Kec Bjm Utara'!F166</f>
        <v>100.00000000000003</v>
      </c>
      <c r="H22" s="91" t="e">
        <f t="shared" si="1"/>
        <v>#REF!</v>
      </c>
      <c r="I22" s="163">
        <f>'36 Kec Bjm Utara'!H166</f>
        <v>12382363709</v>
      </c>
      <c r="J22" s="91">
        <f>'36 Kec Bjm Utara'!I166</f>
        <v>71.132642654860675</v>
      </c>
      <c r="K22" s="91" t="e">
        <f t="shared" si="2"/>
        <v>#REF!</v>
      </c>
      <c r="L22" s="91">
        <f t="shared" si="3"/>
        <v>-28.867357345139354</v>
      </c>
      <c r="M22" s="91" t="e">
        <f t="shared" si="4"/>
        <v>#REF!</v>
      </c>
      <c r="N22" s="90">
        <f t="shared" si="5"/>
        <v>5025064508</v>
      </c>
      <c r="O22" s="91">
        <f>'36 Kec Bjm Utara'!N166</f>
        <v>100.00000000000003</v>
      </c>
      <c r="P22" s="91" t="e">
        <f t="shared" si="6"/>
        <v>#REF!</v>
      </c>
      <c r="Q22" s="91">
        <f>'36 Kec Bjm Utara'!P166</f>
        <v>90.562821107625325</v>
      </c>
      <c r="R22" s="91" t="e">
        <f t="shared" si="7"/>
        <v>#REF!</v>
      </c>
      <c r="S22" s="91">
        <f t="shared" si="8"/>
        <v>-9.4371788923747033</v>
      </c>
      <c r="T22" s="91" t="e">
        <f t="shared" si="9"/>
        <v>#REF!</v>
      </c>
      <c r="U22" s="91">
        <f t="shared" si="10"/>
        <v>71.132642654860661</v>
      </c>
      <c r="V22" s="91">
        <f t="shared" si="11"/>
        <v>90.562821107625297</v>
      </c>
      <c r="W22" s="91">
        <f t="shared" si="12"/>
        <v>80.847731881242979</v>
      </c>
      <c r="X22" s="91">
        <f t="shared" si="13"/>
        <v>80.847731881242979</v>
      </c>
      <c r="Y22" s="80">
        <v>36</v>
      </c>
      <c r="Z22" s="80">
        <v>22.075326222716999</v>
      </c>
      <c r="AA22" s="80">
        <f t="shared" si="14"/>
        <v>-77.924673777283033</v>
      </c>
    </row>
    <row r="23" spans="1:27" s="80" customFormat="1" ht="29" customHeight="1">
      <c r="A23" s="81"/>
      <c r="B23" s="88">
        <v>12</v>
      </c>
      <c r="C23" s="89" t="s">
        <v>64</v>
      </c>
      <c r="D23" s="90">
        <f>Input!D50</f>
        <v>12382095979</v>
      </c>
      <c r="E23" s="91" t="e">
        <f t="shared" si="0"/>
        <v>#REF!</v>
      </c>
      <c r="F23" s="90">
        <f>'39 Kec Bjm Selatan'!E243</f>
        <v>12382095979</v>
      </c>
      <c r="G23" s="91">
        <f>'39 Kec Bjm Selatan'!F243</f>
        <v>100.00000000000001</v>
      </c>
      <c r="H23" s="91" t="e">
        <f t="shared" si="1"/>
        <v>#REF!</v>
      </c>
      <c r="I23" s="163">
        <f>'39 Kec Bjm Selatan'!H243</f>
        <v>10557506619</v>
      </c>
      <c r="J23" s="91">
        <f>'39 Kec Bjm Selatan'!I243</f>
        <v>85.264293193216275</v>
      </c>
      <c r="K23" s="91" t="e">
        <f t="shared" si="2"/>
        <v>#REF!</v>
      </c>
      <c r="L23" s="91">
        <f t="shared" si="3"/>
        <v>-14.735706806783739</v>
      </c>
      <c r="M23" s="91" t="e">
        <f t="shared" si="4"/>
        <v>#REF!</v>
      </c>
      <c r="N23" s="90">
        <f t="shared" si="5"/>
        <v>1824589360</v>
      </c>
      <c r="O23" s="91">
        <f>'39 Kec Bjm Selatan'!N243</f>
        <v>100.00000000000001</v>
      </c>
      <c r="P23" s="91" t="e">
        <f t="shared" si="6"/>
        <v>#REF!</v>
      </c>
      <c r="Q23" s="91">
        <f>'39 Kec Bjm Selatan'!P243</f>
        <v>85.264293193216275</v>
      </c>
      <c r="R23" s="91" t="e">
        <f t="shared" si="7"/>
        <v>#REF!</v>
      </c>
      <c r="S23" s="91">
        <f t="shared" si="8"/>
        <v>-14.735706806783739</v>
      </c>
      <c r="T23" s="91" t="e">
        <f t="shared" si="9"/>
        <v>#REF!</v>
      </c>
      <c r="U23" s="91">
        <f t="shared" si="10"/>
        <v>85.264293193216261</v>
      </c>
      <c r="V23" s="91">
        <f t="shared" si="11"/>
        <v>85.264293193216261</v>
      </c>
      <c r="W23" s="91">
        <f t="shared" si="12"/>
        <v>85.264293193216261</v>
      </c>
      <c r="X23" s="91">
        <f t="shared" si="13"/>
        <v>85.264293193216261</v>
      </c>
      <c r="Y23" s="80">
        <v>39</v>
      </c>
      <c r="Z23" s="80">
        <v>21.8481304911545</v>
      </c>
      <c r="AA23" s="80">
        <f t="shared" si="14"/>
        <v>-78.151869508845522</v>
      </c>
    </row>
    <row r="24" spans="1:27" s="80" customFormat="1" ht="29" customHeight="1">
      <c r="A24" s="81"/>
      <c r="B24" s="88">
        <v>13</v>
      </c>
      <c r="C24" s="89" t="s">
        <v>65</v>
      </c>
      <c r="D24" s="90">
        <f>Input!D25</f>
        <v>21870976180</v>
      </c>
      <c r="E24" s="91" t="e">
        <f t="shared" si="0"/>
        <v>#REF!</v>
      </c>
      <c r="F24" s="90">
        <f>'14 Diskominfotik'!E48</f>
        <v>21870976180</v>
      </c>
      <c r="G24" s="91">
        <f>'14 Diskominfotik'!F48</f>
        <v>99.999999999999986</v>
      </c>
      <c r="H24" s="91" t="e">
        <f t="shared" si="1"/>
        <v>#REF!</v>
      </c>
      <c r="I24" s="163">
        <f>'14 Diskominfotik'!H48</f>
        <v>19862166347</v>
      </c>
      <c r="J24" s="91">
        <f>'14 Diskominfotik'!I48</f>
        <v>90.815179823400072</v>
      </c>
      <c r="K24" s="91" t="e">
        <f t="shared" si="2"/>
        <v>#REF!</v>
      </c>
      <c r="L24" s="91">
        <f t="shared" si="3"/>
        <v>-9.1848201765999136</v>
      </c>
      <c r="M24" s="91" t="e">
        <f t="shared" si="4"/>
        <v>#REF!</v>
      </c>
      <c r="N24" s="90">
        <f t="shared" si="5"/>
        <v>2008809833</v>
      </c>
      <c r="O24" s="91">
        <f>'14 Diskominfotik'!N48</f>
        <v>99.999999999999986</v>
      </c>
      <c r="P24" s="91" t="e">
        <f t="shared" si="6"/>
        <v>#REF!</v>
      </c>
      <c r="Q24" s="91">
        <f>'14 Diskominfotik'!P48</f>
        <v>99.474777901751608</v>
      </c>
      <c r="R24" s="91" t="e">
        <f t="shared" si="7"/>
        <v>#REF!</v>
      </c>
      <c r="S24" s="91">
        <f t="shared" si="8"/>
        <v>-0.52522209824837773</v>
      </c>
      <c r="T24" s="91" t="e">
        <f t="shared" si="9"/>
        <v>#REF!</v>
      </c>
      <c r="U24" s="91">
        <f t="shared" si="10"/>
        <v>90.815179823400086</v>
      </c>
      <c r="V24" s="91">
        <f t="shared" si="11"/>
        <v>99.474777901751622</v>
      </c>
      <c r="W24" s="91">
        <f t="shared" si="12"/>
        <v>95.144978862575854</v>
      </c>
      <c r="X24" s="91">
        <f t="shared" si="13"/>
        <v>95.144978862575854</v>
      </c>
      <c r="Y24" s="80">
        <v>14</v>
      </c>
      <c r="Z24" s="80">
        <v>31.176167975680102</v>
      </c>
      <c r="AA24" s="80">
        <f t="shared" si="14"/>
        <v>-68.823832024319884</v>
      </c>
    </row>
    <row r="25" spans="1:27" s="80" customFormat="1" ht="29" customHeight="1">
      <c r="A25" s="81"/>
      <c r="B25" s="88">
        <v>14</v>
      </c>
      <c r="C25" s="89" t="s">
        <v>66</v>
      </c>
      <c r="D25" s="90">
        <f>Input!D16</f>
        <v>20129014290</v>
      </c>
      <c r="E25" s="91" t="e">
        <f t="shared" si="0"/>
        <v>#REF!</v>
      </c>
      <c r="F25" s="90">
        <f>'5 SatpolPP'!E60</f>
        <v>20129014290</v>
      </c>
      <c r="G25" s="91">
        <f>'5 SatpolPP'!F60</f>
        <v>99.999999999999986</v>
      </c>
      <c r="H25" s="91" t="e">
        <f t="shared" si="1"/>
        <v>#REF!</v>
      </c>
      <c r="I25" s="163">
        <f>'5 SatpolPP'!H60</f>
        <v>19458047427</v>
      </c>
      <c r="J25" s="91">
        <f>'5 SatpolPP'!I60</f>
        <v>96.666668057693556</v>
      </c>
      <c r="K25" s="91" t="e">
        <f t="shared" si="2"/>
        <v>#REF!</v>
      </c>
      <c r="L25" s="91">
        <f t="shared" si="3"/>
        <v>-3.3333319423064296</v>
      </c>
      <c r="M25" s="91" t="e">
        <f t="shared" si="4"/>
        <v>#REF!</v>
      </c>
      <c r="N25" s="90">
        <f t="shared" si="5"/>
        <v>670966863</v>
      </c>
      <c r="O25" s="91">
        <f>'5 SatpolPP'!N60</f>
        <v>99.999999999999986</v>
      </c>
      <c r="P25" s="91" t="e">
        <f t="shared" si="6"/>
        <v>#REF!</v>
      </c>
      <c r="Q25" s="91">
        <f>'5 SatpolPP'!P60</f>
        <v>96.666668057693556</v>
      </c>
      <c r="R25" s="91" t="e">
        <f t="shared" si="7"/>
        <v>#REF!</v>
      </c>
      <c r="S25" s="91">
        <f t="shared" si="8"/>
        <v>-3.3333319423064296</v>
      </c>
      <c r="T25" s="91" t="e">
        <f t="shared" si="9"/>
        <v>#REF!</v>
      </c>
      <c r="U25" s="91">
        <f t="shared" si="10"/>
        <v>96.66666805769357</v>
      </c>
      <c r="V25" s="91">
        <f t="shared" si="11"/>
        <v>96.66666805769357</v>
      </c>
      <c r="W25" s="91">
        <f t="shared" si="12"/>
        <v>96.66666805769357</v>
      </c>
      <c r="X25" s="91">
        <f t="shared" si="13"/>
        <v>96.66666805769357</v>
      </c>
      <c r="Y25" s="80">
        <v>5</v>
      </c>
      <c r="Z25" s="80">
        <v>29.4477641321695</v>
      </c>
      <c r="AA25" s="80">
        <f t="shared" si="14"/>
        <v>-70.55223586783049</v>
      </c>
    </row>
    <row r="26" spans="1:27" s="80" customFormat="1" ht="29" customHeight="1">
      <c r="A26" s="81"/>
      <c r="B26" s="88">
        <v>15</v>
      </c>
      <c r="C26" s="89" t="s">
        <v>67</v>
      </c>
      <c r="D26" s="90">
        <f>Input!D43</f>
        <v>15926361740</v>
      </c>
      <c r="E26" s="91" t="e">
        <f t="shared" si="0"/>
        <v>#REF!</v>
      </c>
      <c r="F26" s="90">
        <f>'32 BKD Diklat'!E43</f>
        <v>15926361840</v>
      </c>
      <c r="G26" s="91">
        <f>'32 BKD Diklat'!F43</f>
        <v>100.00000062788979</v>
      </c>
      <c r="H26" s="91" t="e">
        <f t="shared" si="1"/>
        <v>#REF!</v>
      </c>
      <c r="I26" s="163">
        <f>'32 BKD Diklat'!H43</f>
        <v>11663255895</v>
      </c>
      <c r="J26" s="91">
        <f>'32 BKD Diklat'!I43</f>
        <v>73.232393470675987</v>
      </c>
      <c r="K26" s="91" t="e">
        <f t="shared" si="2"/>
        <v>#REF!</v>
      </c>
      <c r="L26" s="91">
        <f t="shared" si="3"/>
        <v>-26.767607157213803</v>
      </c>
      <c r="M26" s="91" t="e">
        <f t="shared" si="4"/>
        <v>#REF!</v>
      </c>
      <c r="N26" s="90">
        <f t="shared" si="5"/>
        <v>4263105845</v>
      </c>
      <c r="O26" s="91">
        <f>'32 BKD Diklat'!N43</f>
        <v>100.00000062788979</v>
      </c>
      <c r="P26" s="91" t="e">
        <f t="shared" si="6"/>
        <v>#REF!</v>
      </c>
      <c r="Q26" s="91">
        <f>'32 BKD Diklat'!P43</f>
        <v>73.232393470675987</v>
      </c>
      <c r="R26" s="91" t="e">
        <f t="shared" si="7"/>
        <v>#REF!</v>
      </c>
      <c r="S26" s="91">
        <f t="shared" si="8"/>
        <v>-26.767607157213803</v>
      </c>
      <c r="T26" s="91" t="e">
        <f t="shared" si="9"/>
        <v>#REF!</v>
      </c>
      <c r="U26" s="91">
        <f t="shared" si="10"/>
        <v>73.232393010857265</v>
      </c>
      <c r="V26" s="91">
        <f t="shared" si="11"/>
        <v>73.232393010857265</v>
      </c>
      <c r="W26" s="91">
        <f t="shared" si="12"/>
        <v>73.232393010857265</v>
      </c>
      <c r="X26" s="91">
        <f t="shared" si="13"/>
        <v>73.232393010857265</v>
      </c>
      <c r="Y26" s="80">
        <v>33</v>
      </c>
      <c r="Z26" s="80">
        <v>22.402992162512799</v>
      </c>
      <c r="AA26" s="80">
        <f t="shared" si="14"/>
        <v>-77.597008465376987</v>
      </c>
    </row>
    <row r="27" spans="1:27" s="80" customFormat="1" ht="29" customHeight="1">
      <c r="A27" s="81"/>
      <c r="B27" s="88">
        <v>16</v>
      </c>
      <c r="C27" s="89" t="s">
        <v>68</v>
      </c>
      <c r="D27" s="90">
        <f>Input!D18</f>
        <v>23911805140</v>
      </c>
      <c r="E27" s="91" t="e">
        <f t="shared" si="0"/>
        <v>#REF!</v>
      </c>
      <c r="F27" s="90">
        <f>'7 Dinsos'!E72</f>
        <v>23911805140</v>
      </c>
      <c r="G27" s="91">
        <f>'7 Dinsos'!F72</f>
        <v>100</v>
      </c>
      <c r="H27" s="91" t="e">
        <f t="shared" si="1"/>
        <v>#REF!</v>
      </c>
      <c r="I27" s="163">
        <f>'7 Dinsos'!H72</f>
        <v>21076689314</v>
      </c>
      <c r="J27" s="91">
        <f>'7 Dinsos'!I72</f>
        <v>88.14344709903402</v>
      </c>
      <c r="K27" s="91" t="e">
        <f t="shared" si="2"/>
        <v>#REF!</v>
      </c>
      <c r="L27" s="91">
        <f t="shared" si="3"/>
        <v>-11.85655290096598</v>
      </c>
      <c r="M27" s="91" t="e">
        <f t="shared" si="4"/>
        <v>#REF!</v>
      </c>
      <c r="N27" s="90">
        <f t="shared" si="5"/>
        <v>2835115826</v>
      </c>
      <c r="O27" s="91">
        <f>'7 Dinsos'!N72</f>
        <v>100</v>
      </c>
      <c r="P27" s="91" t="e">
        <f t="shared" si="6"/>
        <v>#REF!</v>
      </c>
      <c r="Q27" s="91">
        <f>'7 Dinsos'!P72</f>
        <v>95.485215797471966</v>
      </c>
      <c r="R27" s="91" t="e">
        <f t="shared" si="7"/>
        <v>#REF!</v>
      </c>
      <c r="S27" s="91">
        <f t="shared" si="8"/>
        <v>-4.514784202528034</v>
      </c>
      <c r="T27" s="91" t="e">
        <f t="shared" si="9"/>
        <v>#REF!</v>
      </c>
      <c r="U27" s="91">
        <f t="shared" si="10"/>
        <v>88.14344709903402</v>
      </c>
      <c r="V27" s="91">
        <f t="shared" si="11"/>
        <v>95.485215797471966</v>
      </c>
      <c r="W27" s="91">
        <f t="shared" si="12"/>
        <v>91.814331448253</v>
      </c>
      <c r="X27" s="91">
        <f t="shared" si="13"/>
        <v>91.814331448253</v>
      </c>
      <c r="Y27" s="80">
        <v>7</v>
      </c>
      <c r="Z27" s="80">
        <v>23.240688848398101</v>
      </c>
      <c r="AA27" s="80">
        <f t="shared" si="14"/>
        <v>-76.759311151601906</v>
      </c>
    </row>
    <row r="28" spans="1:27" s="80" customFormat="1" ht="29" customHeight="1">
      <c r="A28" s="81"/>
      <c r="B28" s="88">
        <v>17</v>
      </c>
      <c r="C28" s="89" t="s">
        <v>69</v>
      </c>
      <c r="D28" s="90">
        <f>Input!D20</f>
        <v>15414047835</v>
      </c>
      <c r="E28" s="91" t="e">
        <f t="shared" si="0"/>
        <v>#REF!</v>
      </c>
      <c r="F28" s="90">
        <f>'9 DKP3'!E60</f>
        <v>15414047835</v>
      </c>
      <c r="G28" s="91">
        <f>'9 DKP3'!F60</f>
        <v>100</v>
      </c>
      <c r="H28" s="91" t="e">
        <f t="shared" si="1"/>
        <v>#REF!</v>
      </c>
      <c r="I28" s="163">
        <f>'9 DKP3'!H60</f>
        <v>7130047983</v>
      </c>
      <c r="J28" s="91">
        <f>'9 DKP3'!I60</f>
        <v>46.25681754282683</v>
      </c>
      <c r="K28" s="91" t="e">
        <f t="shared" si="2"/>
        <v>#REF!</v>
      </c>
      <c r="L28" s="91">
        <f t="shared" si="3"/>
        <v>-53.74318245717317</v>
      </c>
      <c r="M28" s="91" t="e">
        <f t="shared" si="4"/>
        <v>#REF!</v>
      </c>
      <c r="N28" s="90">
        <f t="shared" si="5"/>
        <v>8283999852</v>
      </c>
      <c r="O28" s="91">
        <f>'9 DKP3'!N60</f>
        <v>100</v>
      </c>
      <c r="P28" s="91" t="e">
        <f t="shared" si="6"/>
        <v>#REF!</v>
      </c>
      <c r="Q28" s="91">
        <f>'9 DKP3'!P60</f>
        <v>93.9995633913543</v>
      </c>
      <c r="R28" s="91" t="e">
        <f t="shared" si="7"/>
        <v>#REF!</v>
      </c>
      <c r="S28" s="91">
        <f t="shared" si="8"/>
        <v>-6.0004366086456997</v>
      </c>
      <c r="T28" s="91" t="e">
        <f t="shared" si="9"/>
        <v>#REF!</v>
      </c>
      <c r="U28" s="91">
        <f t="shared" si="10"/>
        <v>46.25681754282683</v>
      </c>
      <c r="V28" s="91">
        <f t="shared" si="11"/>
        <v>93.9995633913543</v>
      </c>
      <c r="W28" s="91">
        <f t="shared" si="12"/>
        <v>70.128190467090562</v>
      </c>
      <c r="X28" s="91">
        <f t="shared" si="13"/>
        <v>70.128190467090562</v>
      </c>
      <c r="Y28" s="80">
        <v>9</v>
      </c>
      <c r="Z28" s="80">
        <v>16.5009150696661</v>
      </c>
      <c r="AA28" s="80">
        <f t="shared" si="14"/>
        <v>-83.499084930333908</v>
      </c>
    </row>
    <row r="29" spans="1:27" s="80" customFormat="1" ht="29" customHeight="1">
      <c r="A29" s="81"/>
      <c r="B29" s="88">
        <v>18</v>
      </c>
      <c r="C29" s="89" t="s">
        <v>70</v>
      </c>
      <c r="D29" s="90">
        <f>Input!D30</f>
        <v>21715737354</v>
      </c>
      <c r="E29" s="91" t="e">
        <f t="shared" si="0"/>
        <v>#REF!</v>
      </c>
      <c r="F29" s="90">
        <f>'19 Disdagin'!E64</f>
        <v>21715737354</v>
      </c>
      <c r="G29" s="91">
        <f>'19 Disdagin'!F64</f>
        <v>99.999999999999986</v>
      </c>
      <c r="H29" s="91" t="e">
        <f t="shared" si="1"/>
        <v>#REF!</v>
      </c>
      <c r="I29" s="163">
        <f>'19 Disdagin'!H64</f>
        <v>19609903978</v>
      </c>
      <c r="J29" s="91">
        <f>'19 Disdagin'!I64</f>
        <v>90.302731416982695</v>
      </c>
      <c r="K29" s="91" t="e">
        <f t="shared" si="2"/>
        <v>#REF!</v>
      </c>
      <c r="L29" s="91">
        <f t="shared" si="3"/>
        <v>-9.6972685830172907</v>
      </c>
      <c r="M29" s="91" t="e">
        <f t="shared" si="4"/>
        <v>#REF!</v>
      </c>
      <c r="N29" s="90">
        <f t="shared" si="5"/>
        <v>2105833376</v>
      </c>
      <c r="O29" s="91">
        <f>'19 Disdagin'!N64</f>
        <v>99.999567376605853</v>
      </c>
      <c r="P29" s="91" t="e">
        <f t="shared" si="6"/>
        <v>#REF!</v>
      </c>
      <c r="Q29" s="91">
        <f>'19 Disdagin'!P64</f>
        <v>99.310748598203006</v>
      </c>
      <c r="R29" s="91" t="e">
        <f t="shared" si="7"/>
        <v>#REF!</v>
      </c>
      <c r="S29" s="91">
        <f t="shared" si="8"/>
        <v>-0.68881877840284744</v>
      </c>
      <c r="T29" s="91" t="e">
        <f t="shared" si="9"/>
        <v>#REF!</v>
      </c>
      <c r="U29" s="91">
        <f t="shared" si="10"/>
        <v>90.302731416982709</v>
      </c>
      <c r="V29" s="91">
        <f t="shared" si="11"/>
        <v>99.311178241593083</v>
      </c>
      <c r="W29" s="91">
        <f t="shared" si="12"/>
        <v>94.806954829287889</v>
      </c>
      <c r="X29" s="91">
        <f t="shared" si="13"/>
        <v>94.806954829287889</v>
      </c>
      <c r="Y29" s="80">
        <v>20</v>
      </c>
      <c r="Z29" s="80">
        <v>38.760279458087602</v>
      </c>
      <c r="AA29" s="80">
        <f t="shared" si="14"/>
        <v>-61.239287918518251</v>
      </c>
    </row>
    <row r="30" spans="1:27" s="80" customFormat="1" ht="29" customHeight="1">
      <c r="A30" s="81"/>
      <c r="B30" s="88">
        <v>19</v>
      </c>
      <c r="C30" s="89" t="s">
        <v>71</v>
      </c>
      <c r="D30" s="90">
        <f>Input!D26</f>
        <v>12341692134</v>
      </c>
      <c r="E30" s="91" t="e">
        <f t="shared" si="0"/>
        <v>#REF!</v>
      </c>
      <c r="F30" s="90">
        <f>'15 Diskopumker'!E66</f>
        <v>12341692134</v>
      </c>
      <c r="G30" s="91">
        <f>'15 Diskopumker'!F66</f>
        <v>100.00000000000004</v>
      </c>
      <c r="H30" s="91" t="e">
        <f t="shared" si="1"/>
        <v>#REF!</v>
      </c>
      <c r="I30" s="163">
        <f>'15 Diskopumker'!H66</f>
        <v>10066912180</v>
      </c>
      <c r="J30" s="91">
        <f>'15 Diskopumker'!I66</f>
        <v>81.568330101727057</v>
      </c>
      <c r="K30" s="91" t="e">
        <f t="shared" si="2"/>
        <v>#REF!</v>
      </c>
      <c r="L30" s="91">
        <f t="shared" si="3"/>
        <v>-18.431669898272986</v>
      </c>
      <c r="M30" s="91" t="e">
        <f t="shared" si="4"/>
        <v>#REF!</v>
      </c>
      <c r="N30" s="90">
        <f t="shared" si="5"/>
        <v>2274779954</v>
      </c>
      <c r="O30" s="91">
        <f>'15 Diskopumker'!N66</f>
        <v>100.00000000000004</v>
      </c>
      <c r="P30" s="91" t="e">
        <f t="shared" si="6"/>
        <v>#REF!</v>
      </c>
      <c r="Q30" s="91">
        <f>'15 Diskopumker'!P66</f>
        <v>90.779905294630026</v>
      </c>
      <c r="R30" s="91" t="e">
        <f t="shared" si="7"/>
        <v>#REF!</v>
      </c>
      <c r="S30" s="91">
        <f t="shared" si="8"/>
        <v>-9.2200947053700162</v>
      </c>
      <c r="T30" s="91" t="e">
        <f t="shared" si="9"/>
        <v>#REF!</v>
      </c>
      <c r="U30" s="91">
        <f t="shared" si="10"/>
        <v>81.568330101727028</v>
      </c>
      <c r="V30" s="91">
        <f t="shared" si="11"/>
        <v>90.779905294629998</v>
      </c>
      <c r="W30" s="91">
        <f t="shared" si="12"/>
        <v>86.17411769817852</v>
      </c>
      <c r="X30" s="91">
        <f t="shared" si="13"/>
        <v>86.17411769817852</v>
      </c>
      <c r="Y30" s="80">
        <v>15</v>
      </c>
      <c r="Z30" s="80">
        <v>43.338500214625803</v>
      </c>
      <c r="AA30" s="80">
        <f t="shared" si="14"/>
        <v>-56.661499785374239</v>
      </c>
    </row>
    <row r="31" spans="1:27" s="80" customFormat="1" ht="29" customHeight="1">
      <c r="A31" s="81"/>
      <c r="B31" s="88">
        <v>20</v>
      </c>
      <c r="C31" s="89" t="s">
        <v>72</v>
      </c>
      <c r="D31" s="90">
        <f>Input!D46</f>
        <v>9008477710</v>
      </c>
      <c r="E31" s="91" t="e">
        <f t="shared" si="0"/>
        <v>#REF!</v>
      </c>
      <c r="F31" s="90">
        <f>'35 Kec Bjm Timur'!E187</f>
        <v>9008477710</v>
      </c>
      <c r="G31" s="91">
        <f>'35 Kec Bjm Timur'!F187</f>
        <v>100</v>
      </c>
      <c r="H31" s="91" t="e">
        <f t="shared" si="1"/>
        <v>#REF!</v>
      </c>
      <c r="I31" s="163">
        <f>'35 Kec Bjm Timur'!H187</f>
        <v>8626468286</v>
      </c>
      <c r="J31" s="91">
        <f>'35 Kec Bjm Timur'!I187</f>
        <v>95.75944531032205</v>
      </c>
      <c r="K31" s="91" t="e">
        <f t="shared" si="2"/>
        <v>#REF!</v>
      </c>
      <c r="L31" s="91">
        <f t="shared" si="3"/>
        <v>-4.2405546896779498</v>
      </c>
      <c r="M31" s="91" t="e">
        <f t="shared" si="4"/>
        <v>#REF!</v>
      </c>
      <c r="N31" s="90">
        <f t="shared" si="5"/>
        <v>382009424</v>
      </c>
      <c r="O31" s="91">
        <f>'35 Kec Bjm Timur'!N187</f>
        <v>99.999999999999986</v>
      </c>
      <c r="P31" s="91" t="e">
        <f t="shared" si="6"/>
        <v>#REF!</v>
      </c>
      <c r="Q31" s="91">
        <f>'35 Kec Bjm Timur'!P187</f>
        <v>98.01531289746282</v>
      </c>
      <c r="R31" s="91" t="e">
        <f t="shared" si="7"/>
        <v>#REF!</v>
      </c>
      <c r="S31" s="91">
        <f t="shared" si="8"/>
        <v>-1.9846871025371655</v>
      </c>
      <c r="T31" s="91" t="e">
        <f t="shared" si="9"/>
        <v>#REF!</v>
      </c>
      <c r="U31" s="91">
        <f t="shared" si="10"/>
        <v>95.75944531032205</v>
      </c>
      <c r="V31" s="91">
        <f t="shared" si="11"/>
        <v>98.015312897462834</v>
      </c>
      <c r="W31" s="91">
        <f t="shared" si="12"/>
        <v>96.887379103892442</v>
      </c>
      <c r="X31" s="91">
        <f t="shared" si="13"/>
        <v>96.887379103892442</v>
      </c>
      <c r="Y31" s="80">
        <v>35</v>
      </c>
      <c r="Z31" s="80">
        <v>28.550432220267801</v>
      </c>
      <c r="AA31" s="80">
        <f t="shared" si="14"/>
        <v>-71.449567779732178</v>
      </c>
    </row>
    <row r="32" spans="1:27" s="80" customFormat="1" ht="29" customHeight="1">
      <c r="A32" s="81"/>
      <c r="B32" s="88">
        <v>21</v>
      </c>
      <c r="C32" s="89" t="s">
        <v>73</v>
      </c>
      <c r="D32" s="90">
        <f>Input!D52</f>
        <v>191067943805</v>
      </c>
      <c r="E32" s="91" t="e">
        <f t="shared" si="0"/>
        <v>#REF!</v>
      </c>
      <c r="F32" s="90">
        <f>'40 Bappeda'!E77</f>
        <v>9046956120</v>
      </c>
      <c r="G32" s="91">
        <f>'40 Bappeda'!F77</f>
        <v>100.00000000000001</v>
      </c>
      <c r="H32" s="91" t="e">
        <f t="shared" si="1"/>
        <v>#REF!</v>
      </c>
      <c r="I32" s="163">
        <f>'40 Bappeda'!H77</f>
        <v>8152167379</v>
      </c>
      <c r="J32" s="91">
        <f>'40 Bappeda'!I77</f>
        <v>90.109505018799624</v>
      </c>
      <c r="K32" s="91" t="e">
        <f t="shared" si="2"/>
        <v>#REF!</v>
      </c>
      <c r="L32" s="91">
        <f t="shared" si="3"/>
        <v>-9.8904949812003906</v>
      </c>
      <c r="M32" s="91" t="e">
        <f t="shared" si="4"/>
        <v>#REF!</v>
      </c>
      <c r="N32" s="90">
        <f t="shared" si="5"/>
        <v>182915776426</v>
      </c>
      <c r="O32" s="91">
        <f>'40 Bappeda'!N77</f>
        <v>100.00000000000001</v>
      </c>
      <c r="P32" s="91" t="e">
        <f t="shared" si="6"/>
        <v>#REF!</v>
      </c>
      <c r="Q32" s="91">
        <f>'40 Bappeda'!P77</f>
        <v>99.173283455916689</v>
      </c>
      <c r="R32" s="91" t="e">
        <f t="shared" si="7"/>
        <v>#REF!</v>
      </c>
      <c r="S32" s="91">
        <f t="shared" si="8"/>
        <v>-0.82671654408332529</v>
      </c>
      <c r="T32" s="91" t="e">
        <f t="shared" si="9"/>
        <v>#REF!</v>
      </c>
      <c r="U32" s="91">
        <f t="shared" si="10"/>
        <v>90.109505018799609</v>
      </c>
      <c r="V32" s="91">
        <f t="shared" si="11"/>
        <v>99.173283455916675</v>
      </c>
      <c r="W32" s="91">
        <f t="shared" si="12"/>
        <v>94.641394237358142</v>
      </c>
      <c r="X32" s="91">
        <f t="shared" si="13"/>
        <v>94.641394237358142</v>
      </c>
      <c r="Y32" s="80">
        <v>40</v>
      </c>
      <c r="Z32" s="80">
        <v>34.604924105443096</v>
      </c>
      <c r="AA32" s="80">
        <f t="shared" si="14"/>
        <v>-65.395075894556925</v>
      </c>
    </row>
    <row r="33" spans="1:27" s="80" customFormat="1" ht="29" customHeight="1">
      <c r="A33" s="81"/>
      <c r="B33" s="88">
        <v>22</v>
      </c>
      <c r="C33" s="89" t="s">
        <v>74</v>
      </c>
      <c r="D33" s="90">
        <f>Input!D23</f>
        <v>22264989480</v>
      </c>
      <c r="E33" s="91" t="e">
        <f t="shared" si="0"/>
        <v>#REF!</v>
      </c>
      <c r="F33" s="90">
        <f>'12 DPPKBPM'!E78</f>
        <v>22264989480</v>
      </c>
      <c r="G33" s="91">
        <f>'12 DPPKBPM'!F78</f>
        <v>100.00000000000001</v>
      </c>
      <c r="H33" s="91" t="e">
        <f t="shared" si="1"/>
        <v>#REF!</v>
      </c>
      <c r="I33" s="163">
        <f>'12 DPPKBPM'!H78</f>
        <v>20597399787</v>
      </c>
      <c r="J33" s="91">
        <f>'12 DPPKBPM'!I78</f>
        <v>92.510260584232697</v>
      </c>
      <c r="K33" s="91" t="e">
        <f t="shared" si="2"/>
        <v>#REF!</v>
      </c>
      <c r="L33" s="91">
        <f t="shared" si="3"/>
        <v>-7.4897394157673176</v>
      </c>
      <c r="M33" s="91" t="e">
        <f t="shared" si="4"/>
        <v>#REF!</v>
      </c>
      <c r="N33" s="90">
        <f t="shared" si="5"/>
        <v>1667589693</v>
      </c>
      <c r="O33" s="91">
        <f>'12 DPPKBPM'!N78</f>
        <v>100.00000000000001</v>
      </c>
      <c r="P33" s="91" t="e">
        <f t="shared" si="6"/>
        <v>#REF!</v>
      </c>
      <c r="Q33" s="91">
        <f>'12 DPPKBPM'!P78</f>
        <v>92.510260584232697</v>
      </c>
      <c r="R33" s="91" t="e">
        <f t="shared" si="7"/>
        <v>#REF!</v>
      </c>
      <c r="S33" s="91">
        <f t="shared" si="8"/>
        <v>-7.4897394157673176</v>
      </c>
      <c r="T33" s="91" t="e">
        <f t="shared" si="9"/>
        <v>#REF!</v>
      </c>
      <c r="U33" s="91">
        <f t="shared" si="10"/>
        <v>92.510260584232682</v>
      </c>
      <c r="V33" s="91">
        <f t="shared" si="11"/>
        <v>92.510260584232682</v>
      </c>
      <c r="W33" s="91">
        <f t="shared" si="12"/>
        <v>92.510260584232682</v>
      </c>
      <c r="X33" s="91">
        <f t="shared" si="13"/>
        <v>92.510260584232682</v>
      </c>
      <c r="Y33" s="80">
        <v>12</v>
      </c>
      <c r="Z33" s="80">
        <v>31.1604163679078</v>
      </c>
      <c r="AA33" s="80">
        <f t="shared" si="14"/>
        <v>-68.839583632092214</v>
      </c>
    </row>
    <row r="34" spans="1:27" s="80" customFormat="1" ht="29" customHeight="1">
      <c r="A34" s="81"/>
      <c r="B34" s="88">
        <v>23</v>
      </c>
      <c r="C34" s="89" t="s">
        <v>75</v>
      </c>
      <c r="D34" s="90">
        <f>Input!D28</f>
        <v>70752461400</v>
      </c>
      <c r="E34" s="91" t="e">
        <f t="shared" si="0"/>
        <v>#REF!</v>
      </c>
      <c r="F34" s="90">
        <f>'17 Disbudporapar'!E110</f>
        <v>70752461400</v>
      </c>
      <c r="G34" s="91">
        <f>'17 Disbudporapar'!F110</f>
        <v>99.999999999999986</v>
      </c>
      <c r="H34" s="91" t="e">
        <f t="shared" si="1"/>
        <v>#REF!</v>
      </c>
      <c r="I34" s="163">
        <f>'17 Disbudporapar'!H110</f>
        <v>58623706375</v>
      </c>
      <c r="J34" s="91">
        <f>'17 Disbudporapar'!I110</f>
        <v>82.857479746987295</v>
      </c>
      <c r="K34" s="91" t="e">
        <f t="shared" si="2"/>
        <v>#REF!</v>
      </c>
      <c r="L34" s="91">
        <f t="shared" si="3"/>
        <v>-17.142520253012691</v>
      </c>
      <c r="M34" s="91" t="e">
        <f t="shared" si="4"/>
        <v>#REF!</v>
      </c>
      <c r="N34" s="90">
        <f t="shared" si="5"/>
        <v>12128755025</v>
      </c>
      <c r="O34" s="91">
        <f>'17 Disbudporapar'!N110</f>
        <v>99.999999999999986</v>
      </c>
      <c r="P34" s="91" t="e">
        <f t="shared" si="6"/>
        <v>#REF!</v>
      </c>
      <c r="Q34" s="91">
        <f>'17 Disbudporapar'!P110</f>
        <v>95.665031057138563</v>
      </c>
      <c r="R34" s="91" t="e">
        <f t="shared" si="7"/>
        <v>#REF!</v>
      </c>
      <c r="S34" s="91">
        <f t="shared" si="8"/>
        <v>-4.3349689428614226</v>
      </c>
      <c r="T34" s="91" t="e">
        <f t="shared" si="9"/>
        <v>#REF!</v>
      </c>
      <c r="U34" s="91">
        <f t="shared" si="10"/>
        <v>82.857479746987309</v>
      </c>
      <c r="V34" s="91">
        <f t="shared" si="11"/>
        <v>95.665031057138577</v>
      </c>
      <c r="W34" s="91">
        <f t="shared" si="12"/>
        <v>89.261255402062943</v>
      </c>
      <c r="X34" s="91">
        <f t="shared" si="13"/>
        <v>89.261255402062943</v>
      </c>
      <c r="Y34" s="80">
        <v>17</v>
      </c>
      <c r="Z34" s="80">
        <v>20.197197465772</v>
      </c>
      <c r="AA34" s="80">
        <f t="shared" si="14"/>
        <v>-79.802802534227993</v>
      </c>
    </row>
    <row r="35" spans="1:27" s="80" customFormat="1" ht="29" customHeight="1">
      <c r="A35" s="81"/>
      <c r="B35" s="88">
        <v>24</v>
      </c>
      <c r="C35" s="89" t="s">
        <v>76</v>
      </c>
      <c r="D35" s="90">
        <f>Input!D49</f>
        <v>11109159386</v>
      </c>
      <c r="E35" s="91" t="e">
        <f t="shared" si="0"/>
        <v>#REF!</v>
      </c>
      <c r="F35" s="90">
        <f>'38 Kec Bjm Barat'!E190</f>
        <v>11109159386</v>
      </c>
      <c r="G35" s="91">
        <f>'38 Kec Bjm Barat'!F190</f>
        <v>99.999999999999972</v>
      </c>
      <c r="H35" s="91" t="e">
        <f t="shared" si="1"/>
        <v>#REF!</v>
      </c>
      <c r="I35" s="163">
        <f>'38 Kec Bjm Barat'!H190</f>
        <v>9534446854</v>
      </c>
      <c r="J35" s="91">
        <f>'38 Kec Bjm Barat'!I190</f>
        <v>85.825904387541257</v>
      </c>
      <c r="K35" s="91" t="e">
        <f t="shared" si="2"/>
        <v>#REF!</v>
      </c>
      <c r="L35" s="91">
        <f t="shared" si="3"/>
        <v>-14.174095612458714</v>
      </c>
      <c r="M35" s="91" t="e">
        <f t="shared" si="4"/>
        <v>#REF!</v>
      </c>
      <c r="N35" s="90">
        <f t="shared" si="5"/>
        <v>1574712532</v>
      </c>
      <c r="O35" s="91">
        <f>'38 Kec Bjm Barat'!N190</f>
        <v>99.999999999999972</v>
      </c>
      <c r="P35" s="91" t="e">
        <f t="shared" si="6"/>
        <v>#REF!</v>
      </c>
      <c r="Q35" s="91">
        <f>'38 Kec Bjm Barat'!P190</f>
        <v>93.052828352757473</v>
      </c>
      <c r="R35" s="91" t="e">
        <f t="shared" si="7"/>
        <v>#REF!</v>
      </c>
      <c r="S35" s="91">
        <f t="shared" si="8"/>
        <v>-6.9471716472424987</v>
      </c>
      <c r="T35" s="91" t="e">
        <f t="shared" si="9"/>
        <v>#REF!</v>
      </c>
      <c r="U35" s="91">
        <f t="shared" si="10"/>
        <v>85.825904387541286</v>
      </c>
      <c r="V35" s="91">
        <f t="shared" si="11"/>
        <v>93.052828352757501</v>
      </c>
      <c r="W35" s="91">
        <f t="shared" si="12"/>
        <v>89.439366370149401</v>
      </c>
      <c r="X35" s="91">
        <f t="shared" si="13"/>
        <v>89.439366370149401</v>
      </c>
      <c r="Y35" s="80">
        <v>38</v>
      </c>
      <c r="Z35" s="80">
        <v>28.073777833333299</v>
      </c>
      <c r="AA35" s="80">
        <f t="shared" si="14"/>
        <v>-71.926222166666676</v>
      </c>
    </row>
    <row r="36" spans="1:27" s="80" customFormat="1" ht="29" customHeight="1">
      <c r="A36" s="81"/>
      <c r="B36" s="88">
        <v>25</v>
      </c>
      <c r="C36" s="89" t="s">
        <v>77</v>
      </c>
      <c r="D36" s="90">
        <f>Input!D27</f>
        <v>7611880902</v>
      </c>
      <c r="E36" s="91" t="e">
        <f t="shared" si="0"/>
        <v>#REF!</v>
      </c>
      <c r="F36" s="90">
        <f>'16 DPMPTSP'!E46</f>
        <v>7611880902</v>
      </c>
      <c r="G36" s="91">
        <f>'16 DPMPTSP'!F46</f>
        <v>100</v>
      </c>
      <c r="H36" s="91" t="e">
        <f t="shared" si="1"/>
        <v>#REF!</v>
      </c>
      <c r="I36" s="163">
        <f>'16 DPMPTSP'!H46</f>
        <v>5634139905</v>
      </c>
      <c r="J36" s="91">
        <f>'16 DPMPTSP'!I46</f>
        <v>74.017709650707303</v>
      </c>
      <c r="K36" s="91" t="e">
        <f t="shared" si="2"/>
        <v>#REF!</v>
      </c>
      <c r="L36" s="91">
        <f t="shared" si="3"/>
        <v>-25.982290349292697</v>
      </c>
      <c r="M36" s="91" t="e">
        <f t="shared" si="4"/>
        <v>#REF!</v>
      </c>
      <c r="N36" s="90">
        <f t="shared" si="5"/>
        <v>1977740997</v>
      </c>
      <c r="O36" s="91">
        <f>'16 DPMPTSP'!N46</f>
        <v>100</v>
      </c>
      <c r="P36" s="91" t="e">
        <f t="shared" si="6"/>
        <v>#REF!</v>
      </c>
      <c r="Q36" s="91">
        <f>'16 DPMPTSP'!P46</f>
        <v>94.187672932668278</v>
      </c>
      <c r="R36" s="91" t="e">
        <f t="shared" si="7"/>
        <v>#REF!</v>
      </c>
      <c r="S36" s="91">
        <f t="shared" si="8"/>
        <v>-5.8123270673317222</v>
      </c>
      <c r="T36" s="91" t="e">
        <f t="shared" si="9"/>
        <v>#REF!</v>
      </c>
      <c r="U36" s="91">
        <f t="shared" si="10"/>
        <v>74.017709650707303</v>
      </c>
      <c r="V36" s="91">
        <f t="shared" si="11"/>
        <v>94.187672932668278</v>
      </c>
      <c r="W36" s="91">
        <f t="shared" si="12"/>
        <v>84.10269129168779</v>
      </c>
      <c r="X36" s="91">
        <f t="shared" si="13"/>
        <v>84.10269129168779</v>
      </c>
      <c r="Y36" s="80">
        <v>16</v>
      </c>
      <c r="Z36" s="80">
        <v>39.001619899145901</v>
      </c>
      <c r="AA36" s="80">
        <f t="shared" si="14"/>
        <v>-60.998380100854099</v>
      </c>
    </row>
    <row r="37" spans="1:27" s="80" customFormat="1" ht="29" customHeight="1">
      <c r="A37" s="81"/>
      <c r="B37" s="88">
        <v>26</v>
      </c>
      <c r="C37" s="89" t="s">
        <v>39</v>
      </c>
      <c r="D37" s="90">
        <f>Input!D35</f>
        <v>34791280022</v>
      </c>
      <c r="E37" s="91" t="e">
        <f t="shared" si="0"/>
        <v>#REF!</v>
      </c>
      <c r="F37" s="90">
        <f>'24 Bag Kesra'!E27</f>
        <v>34791280022.000069</v>
      </c>
      <c r="G37" s="91">
        <f>'24 Bag Kesra'!F27</f>
        <v>100.00000000000018</v>
      </c>
      <c r="H37" s="91" t="e">
        <f t="shared" si="1"/>
        <v>#REF!</v>
      </c>
      <c r="I37" s="163">
        <f>'24 Bag Kesra'!H27</f>
        <v>33884877647</v>
      </c>
      <c r="J37" s="91">
        <f>'24 Bag Kesra'!I27</f>
        <v>97.394742664176675</v>
      </c>
      <c r="K37" s="91" t="e">
        <f t="shared" si="2"/>
        <v>#REF!</v>
      </c>
      <c r="L37" s="91">
        <f t="shared" si="3"/>
        <v>-2.6052573358235094</v>
      </c>
      <c r="M37" s="91" t="e">
        <f t="shared" si="4"/>
        <v>#REF!</v>
      </c>
      <c r="N37" s="90">
        <f t="shared" si="5"/>
        <v>906402375</v>
      </c>
      <c r="O37" s="91">
        <f>'24 Bag Kesra'!N27</f>
        <v>100.0000098297884</v>
      </c>
      <c r="P37" s="91" t="e">
        <f t="shared" si="6"/>
        <v>#REF!</v>
      </c>
      <c r="Q37" s="91">
        <f>'24 Bag Kesra'!P27</f>
        <v>97.541974509649435</v>
      </c>
      <c r="R37" s="91" t="e">
        <f t="shared" si="7"/>
        <v>#REF!</v>
      </c>
      <c r="S37" s="91">
        <f t="shared" si="8"/>
        <v>-2.4580353201389613</v>
      </c>
      <c r="T37" s="91" t="e">
        <f t="shared" si="9"/>
        <v>#REF!</v>
      </c>
      <c r="U37" s="91">
        <f t="shared" si="10"/>
        <v>97.394742664176491</v>
      </c>
      <c r="V37" s="91">
        <f t="shared" si="11"/>
        <v>97.541964921480684</v>
      </c>
      <c r="W37" s="91">
        <f t="shared" si="12"/>
        <v>97.468353792828594</v>
      </c>
      <c r="X37" s="91">
        <f t="shared" si="13"/>
        <v>97.468353792828594</v>
      </c>
      <c r="Y37" s="80">
        <v>25</v>
      </c>
      <c r="Z37" s="80">
        <v>48.128815746113901</v>
      </c>
      <c r="AA37" s="80">
        <f t="shared" si="14"/>
        <v>-51.871194083674496</v>
      </c>
    </row>
    <row r="38" spans="1:27" s="80" customFormat="1" ht="29" customHeight="1">
      <c r="A38" s="81"/>
      <c r="B38" s="88">
        <v>27</v>
      </c>
      <c r="C38" s="89" t="s">
        <v>78</v>
      </c>
      <c r="D38" s="90">
        <f>Input!D42</f>
        <v>7070912250</v>
      </c>
      <c r="E38" s="91" t="e">
        <f t="shared" si="0"/>
        <v>#REF!</v>
      </c>
      <c r="F38" s="90">
        <f>'31 Inspektorat'!E48</f>
        <v>7062884700</v>
      </c>
      <c r="G38" s="91">
        <f>'31 Inspektorat'!F48</f>
        <v>99.886470801557493</v>
      </c>
      <c r="H38" s="91" t="e">
        <f t="shared" si="1"/>
        <v>#REF!</v>
      </c>
      <c r="I38" s="163">
        <f>'31 Inspektorat'!H48</f>
        <v>5445575076</v>
      </c>
      <c r="J38" s="91">
        <f>'31 Inspektorat'!I48</f>
        <v>77.013755558909679</v>
      </c>
      <c r="K38" s="91" t="e">
        <f t="shared" si="2"/>
        <v>#REF!</v>
      </c>
      <c r="L38" s="91">
        <f t="shared" si="3"/>
        <v>-22.872715242647814</v>
      </c>
      <c r="M38" s="91" t="e">
        <f t="shared" si="4"/>
        <v>#REF!</v>
      </c>
      <c r="N38" s="90">
        <f t="shared" si="5"/>
        <v>1625337174</v>
      </c>
      <c r="O38" s="91">
        <f>'31 Inspektorat'!N48</f>
        <v>100.00000282850792</v>
      </c>
      <c r="P38" s="91" t="e">
        <f t="shared" si="6"/>
        <v>#REF!</v>
      </c>
      <c r="Q38" s="91">
        <f>'31 Inspektorat'!P48</f>
        <v>94.431448869981409</v>
      </c>
      <c r="R38" s="91" t="e">
        <f t="shared" si="7"/>
        <v>#REF!</v>
      </c>
      <c r="S38" s="91">
        <f t="shared" si="8"/>
        <v>-5.5685539585265076</v>
      </c>
      <c r="T38" s="91" t="e">
        <f t="shared" si="9"/>
        <v>#REF!</v>
      </c>
      <c r="U38" s="91">
        <f t="shared" si="10"/>
        <v>77.101288033202621</v>
      </c>
      <c r="V38" s="91">
        <f t="shared" si="11"/>
        <v>94.431446198980467</v>
      </c>
      <c r="W38" s="91">
        <f t="shared" si="12"/>
        <v>85.766367116091544</v>
      </c>
      <c r="X38" s="91">
        <f t="shared" si="13"/>
        <v>85.766367116091544</v>
      </c>
      <c r="Y38" s="80">
        <v>32</v>
      </c>
      <c r="Z38" s="80">
        <v>27.990307133140899</v>
      </c>
      <c r="AA38" s="80">
        <f t="shared" si="14"/>
        <v>-72.009695695367014</v>
      </c>
    </row>
    <row r="39" spans="1:27" s="80" customFormat="1" ht="29" customHeight="1">
      <c r="A39" s="81"/>
      <c r="B39" s="88">
        <v>28</v>
      </c>
      <c r="C39" s="89" t="s">
        <v>79</v>
      </c>
      <c r="D39" s="90">
        <f>Input!D17</f>
        <v>37344395500</v>
      </c>
      <c r="E39" s="91" t="e">
        <f t="shared" si="0"/>
        <v>#REF!</v>
      </c>
      <c r="F39" s="90">
        <f>'6 Bakesbangpol'!E49</f>
        <v>37344395500</v>
      </c>
      <c r="G39" s="91">
        <f>'6 Bakesbangpol'!F49</f>
        <v>100.00000000000001</v>
      </c>
      <c r="H39" s="91" t="e">
        <f t="shared" si="1"/>
        <v>#REF!</v>
      </c>
      <c r="I39" s="163">
        <f>'6 Bakesbangpol'!H49</f>
        <v>35560560900</v>
      </c>
      <c r="J39" s="91">
        <f>'6 Bakesbangpol'!I49</f>
        <v>95.223286985593319</v>
      </c>
      <c r="K39" s="91" t="e">
        <f t="shared" si="2"/>
        <v>#REF!</v>
      </c>
      <c r="L39" s="91">
        <f t="shared" si="3"/>
        <v>-4.7767130144066954</v>
      </c>
      <c r="M39" s="91" t="e">
        <f t="shared" si="4"/>
        <v>#REF!</v>
      </c>
      <c r="N39" s="90">
        <f t="shared" si="5"/>
        <v>1783834600</v>
      </c>
      <c r="O39" s="91">
        <f>'6 Bakesbangpol'!N49</f>
        <v>100.00000000000001</v>
      </c>
      <c r="P39" s="91" t="e">
        <f t="shared" si="6"/>
        <v>#REF!</v>
      </c>
      <c r="Q39" s="91">
        <f>'6 Bakesbangpol'!P49</f>
        <v>96.651906393048989</v>
      </c>
      <c r="R39" s="91" t="e">
        <f t="shared" si="7"/>
        <v>#REF!</v>
      </c>
      <c r="S39" s="91">
        <f t="shared" si="8"/>
        <v>-3.348093606951025</v>
      </c>
      <c r="T39" s="91" t="e">
        <f t="shared" si="9"/>
        <v>#REF!</v>
      </c>
      <c r="U39" s="91">
        <f t="shared" si="10"/>
        <v>95.223286985593305</v>
      </c>
      <c r="V39" s="91">
        <f t="shared" si="11"/>
        <v>96.651906393048975</v>
      </c>
      <c r="W39" s="91">
        <f t="shared" si="12"/>
        <v>95.93759668932114</v>
      </c>
      <c r="X39" s="91">
        <f t="shared" si="13"/>
        <v>95.93759668932114</v>
      </c>
      <c r="Y39" s="80">
        <v>6</v>
      </c>
      <c r="Z39" s="80">
        <v>40.576052644878203</v>
      </c>
      <c r="AA39" s="80">
        <f t="shared" si="14"/>
        <v>-59.423947355121811</v>
      </c>
    </row>
    <row r="40" spans="1:27" s="80" customFormat="1" ht="29" customHeight="1">
      <c r="A40" s="81"/>
      <c r="B40" s="88">
        <v>29</v>
      </c>
      <c r="C40" s="89" t="s">
        <v>80</v>
      </c>
      <c r="D40" s="90" t="e">
        <f>Input!#REF!</f>
        <v>#REF!</v>
      </c>
      <c r="E40" s="91" t="e">
        <f t="shared" si="0"/>
        <v>#REF!</v>
      </c>
      <c r="F40" s="90" t="e">
        <f>#REF!</f>
        <v>#REF!</v>
      </c>
      <c r="G40" s="91" t="e">
        <f>#REF!</f>
        <v>#REF!</v>
      </c>
      <c r="H40" s="91" t="e">
        <f t="shared" si="1"/>
        <v>#REF!</v>
      </c>
      <c r="I40" s="163" t="e">
        <f>#REF!</f>
        <v>#REF!</v>
      </c>
      <c r="J40" s="91" t="e">
        <f>#REF!</f>
        <v>#REF!</v>
      </c>
      <c r="K40" s="91" t="e">
        <f t="shared" si="2"/>
        <v>#REF!</v>
      </c>
      <c r="L40" s="91" t="e">
        <f t="shared" si="3"/>
        <v>#REF!</v>
      </c>
      <c r="M40" s="91" t="e">
        <f t="shared" si="4"/>
        <v>#REF!</v>
      </c>
      <c r="N40" s="90" t="e">
        <f t="shared" si="5"/>
        <v>#REF!</v>
      </c>
      <c r="O40" s="91" t="e">
        <f>#REF!</f>
        <v>#REF!</v>
      </c>
      <c r="P40" s="91" t="e">
        <f t="shared" si="6"/>
        <v>#REF!</v>
      </c>
      <c r="Q40" s="91" t="e">
        <f>#REF!</f>
        <v>#REF!</v>
      </c>
      <c r="R40" s="91" t="e">
        <f t="shared" si="7"/>
        <v>#REF!</v>
      </c>
      <c r="S40" s="91" t="e">
        <f t="shared" si="8"/>
        <v>#REF!</v>
      </c>
      <c r="T40" s="91" t="e">
        <f t="shared" si="9"/>
        <v>#REF!</v>
      </c>
      <c r="U40" s="91" t="e">
        <f t="shared" si="10"/>
        <v>#REF!</v>
      </c>
      <c r="V40" s="91" t="e">
        <f t="shared" si="11"/>
        <v>#REF!</v>
      </c>
      <c r="W40" s="91" t="e">
        <f t="shared" si="12"/>
        <v>#REF!</v>
      </c>
      <c r="X40" s="91" t="e">
        <f t="shared" si="13"/>
        <v>#REF!</v>
      </c>
      <c r="Y40" s="80">
        <v>18</v>
      </c>
      <c r="Z40" s="80">
        <v>24.621692918982799</v>
      </c>
      <c r="AA40" s="80" t="e">
        <f t="shared" si="14"/>
        <v>#REF!</v>
      </c>
    </row>
    <row r="41" spans="1:27" s="80" customFormat="1" ht="29" customHeight="1">
      <c r="A41" s="81"/>
      <c r="B41" s="88">
        <v>30</v>
      </c>
      <c r="C41" s="89" t="s">
        <v>81</v>
      </c>
      <c r="D41" s="90">
        <f>Input!D22</f>
        <v>7173793620</v>
      </c>
      <c r="E41" s="91" t="e">
        <f t="shared" si="0"/>
        <v>#REF!</v>
      </c>
      <c r="F41" s="90">
        <f>'11 Disdukcapil'!E50</f>
        <v>7173793620</v>
      </c>
      <c r="G41" s="91">
        <f>'11 Disdukcapil'!F50</f>
        <v>100.00000000000001</v>
      </c>
      <c r="H41" s="91" t="e">
        <f t="shared" si="1"/>
        <v>#REF!</v>
      </c>
      <c r="I41" s="163">
        <f>'11 Disdukcapil'!H50</f>
        <v>6521557057</v>
      </c>
      <c r="J41" s="91">
        <f>'11 Disdukcapil'!I50</f>
        <v>90.908066254072168</v>
      </c>
      <c r="K41" s="91" t="e">
        <f t="shared" si="2"/>
        <v>#REF!</v>
      </c>
      <c r="L41" s="91">
        <f t="shared" si="3"/>
        <v>-9.0919337459278466</v>
      </c>
      <c r="M41" s="91" t="e">
        <f t="shared" si="4"/>
        <v>#REF!</v>
      </c>
      <c r="N41" s="90">
        <f t="shared" si="5"/>
        <v>652236563</v>
      </c>
      <c r="O41" s="91">
        <f>'11 Disdukcapil'!N50</f>
        <v>100.00000000000001</v>
      </c>
      <c r="P41" s="91" t="e">
        <f t="shared" si="6"/>
        <v>#REF!</v>
      </c>
      <c r="Q41" s="91">
        <f>'11 Disdukcapil'!P50</f>
        <v>96.004216859531027</v>
      </c>
      <c r="R41" s="91" t="e">
        <f t="shared" si="7"/>
        <v>#REF!</v>
      </c>
      <c r="S41" s="91">
        <f t="shared" si="8"/>
        <v>-3.995783140468987</v>
      </c>
      <c r="T41" s="91" t="e">
        <f t="shared" si="9"/>
        <v>#REF!</v>
      </c>
      <c r="U41" s="91">
        <f t="shared" si="10"/>
        <v>90.908066254072153</v>
      </c>
      <c r="V41" s="91">
        <f t="shared" si="11"/>
        <v>96.004216859531013</v>
      </c>
      <c r="W41" s="91">
        <f t="shared" si="12"/>
        <v>93.456141556801583</v>
      </c>
      <c r="X41" s="91">
        <f t="shared" si="13"/>
        <v>93.456141556801583</v>
      </c>
      <c r="Y41" s="80">
        <v>11</v>
      </c>
      <c r="Z41" s="80">
        <v>44.0610912238187</v>
      </c>
      <c r="AA41" s="80">
        <f t="shared" si="14"/>
        <v>-55.938908776181314</v>
      </c>
    </row>
    <row r="42" spans="1:27" s="80" customFormat="1" ht="29" customHeight="1">
      <c r="A42" s="81"/>
      <c r="B42" s="88">
        <v>31</v>
      </c>
      <c r="C42" s="89" t="s">
        <v>82</v>
      </c>
      <c r="D42" s="90">
        <f>Input!D19</f>
        <v>3037162840</v>
      </c>
      <c r="E42" s="91" t="e">
        <f t="shared" si="0"/>
        <v>#REF!</v>
      </c>
      <c r="F42" s="90">
        <f>'8 DP3A'!E58</f>
        <v>3037162840</v>
      </c>
      <c r="G42" s="91">
        <f>'8 DP3A'!F58</f>
        <v>100</v>
      </c>
      <c r="H42" s="91" t="e">
        <f t="shared" si="1"/>
        <v>#REF!</v>
      </c>
      <c r="I42" s="163">
        <f>'8 DP3A'!H58</f>
        <v>2616831401</v>
      </c>
      <c r="J42" s="91">
        <f>'8 DP3A'!I58</f>
        <v>86.160391749031135</v>
      </c>
      <c r="K42" s="91" t="e">
        <f t="shared" si="2"/>
        <v>#REF!</v>
      </c>
      <c r="L42" s="91">
        <f t="shared" si="3"/>
        <v>-13.839608250968865</v>
      </c>
      <c r="M42" s="91" t="e">
        <f t="shared" si="4"/>
        <v>#REF!</v>
      </c>
      <c r="N42" s="90">
        <f t="shared" si="5"/>
        <v>420331439</v>
      </c>
      <c r="O42" s="91">
        <f>'8 DP3A'!N58</f>
        <v>100</v>
      </c>
      <c r="P42" s="91" t="e">
        <f t="shared" si="6"/>
        <v>#REF!</v>
      </c>
      <c r="Q42" s="91">
        <f>'8 DP3A'!P58</f>
        <v>97.188082941249206</v>
      </c>
      <c r="R42" s="91" t="e">
        <f t="shared" si="7"/>
        <v>#REF!</v>
      </c>
      <c r="S42" s="91">
        <f t="shared" si="8"/>
        <v>-2.8119170587507938</v>
      </c>
      <c r="T42" s="91" t="e">
        <f t="shared" si="9"/>
        <v>#REF!</v>
      </c>
      <c r="U42" s="91">
        <f t="shared" si="10"/>
        <v>86.160391749031135</v>
      </c>
      <c r="V42" s="91">
        <f t="shared" si="11"/>
        <v>97.188082941249206</v>
      </c>
      <c r="W42" s="91">
        <f t="shared" si="12"/>
        <v>91.67423734514017</v>
      </c>
      <c r="X42" s="91">
        <f t="shared" si="13"/>
        <v>91.67423734514017</v>
      </c>
      <c r="Y42" s="80">
        <v>8</v>
      </c>
      <c r="Z42" s="80">
        <v>28.4892353732284</v>
      </c>
      <c r="AA42" s="80">
        <f t="shared" si="14"/>
        <v>-71.510764626771604</v>
      </c>
    </row>
    <row r="43" spans="1:27" s="80" customFormat="1" ht="29" customHeight="1">
      <c r="A43" s="81"/>
      <c r="B43" s="88">
        <v>32</v>
      </c>
      <c r="C43" s="89" t="s">
        <v>83</v>
      </c>
      <c r="D43" s="90">
        <f>Input!D29</f>
        <v>5713939474</v>
      </c>
      <c r="E43" s="91" t="e">
        <f t="shared" si="0"/>
        <v>#REF!</v>
      </c>
      <c r="F43" s="90">
        <f>'18 DPA'!E49</f>
        <v>5713439474</v>
      </c>
      <c r="G43" s="91">
        <f>'18 DPA'!F49</f>
        <v>99.991249469787448</v>
      </c>
      <c r="H43" s="91" t="e">
        <f t="shared" si="1"/>
        <v>#REF!</v>
      </c>
      <c r="I43" s="163">
        <f>'18 DPA'!H49</f>
        <v>3918986524</v>
      </c>
      <c r="J43" s="91">
        <f>'18 DPA'!I49</f>
        <v>68.586419961787655</v>
      </c>
      <c r="K43" s="91" t="e">
        <f t="shared" si="2"/>
        <v>#REF!</v>
      </c>
      <c r="L43" s="91">
        <f t="shared" si="3"/>
        <v>-31.404829507999793</v>
      </c>
      <c r="M43" s="91" t="e">
        <f t="shared" si="4"/>
        <v>#REF!</v>
      </c>
      <c r="N43" s="90">
        <f t="shared" si="5"/>
        <v>1794952950</v>
      </c>
      <c r="O43" s="91">
        <f>'18 DPA'!N49</f>
        <v>99.997399342420849</v>
      </c>
      <c r="P43" s="91" t="e">
        <f t="shared" si="6"/>
        <v>#REF!</v>
      </c>
      <c r="Q43" s="91">
        <f>'18 DPA'!P49</f>
        <v>88.764972968385337</v>
      </c>
      <c r="R43" s="91" t="e">
        <f t="shared" si="7"/>
        <v>#REF!</v>
      </c>
      <c r="S43" s="91">
        <f t="shared" si="8"/>
        <v>-11.232426374035512</v>
      </c>
      <c r="T43" s="91" t="e">
        <f t="shared" si="9"/>
        <v>#REF!</v>
      </c>
      <c r="U43" s="91">
        <f t="shared" si="10"/>
        <v>68.592422162412504</v>
      </c>
      <c r="V43" s="91">
        <f t="shared" si="11"/>
        <v>88.767281501419518</v>
      </c>
      <c r="W43" s="91">
        <f t="shared" si="12"/>
        <v>78.679851831916011</v>
      </c>
      <c r="X43" s="91">
        <f t="shared" si="13"/>
        <v>78.679851831916011</v>
      </c>
      <c r="Y43" s="80">
        <v>19</v>
      </c>
      <c r="Z43" s="80">
        <v>40.470806003826503</v>
      </c>
      <c r="AA43" s="80">
        <f t="shared" si="14"/>
        <v>-59.526593338594346</v>
      </c>
    </row>
    <row r="44" spans="1:27" s="80" customFormat="1" ht="29" customHeight="1">
      <c r="A44" s="81"/>
      <c r="B44" s="88">
        <v>33</v>
      </c>
      <c r="C44" s="89" t="s">
        <v>84</v>
      </c>
      <c r="D44" s="90">
        <f>Input!D44</f>
        <v>4933045070</v>
      </c>
      <c r="E44" s="91" t="e">
        <f t="shared" si="0"/>
        <v>#REF!</v>
      </c>
      <c r="F44" s="90">
        <f>'33 BPBD'!E46</f>
        <v>4911045070</v>
      </c>
      <c r="G44" s="91">
        <f>'33 BPBD'!F46</f>
        <v>100.00000000000001</v>
      </c>
      <c r="H44" s="91" t="e">
        <f t="shared" si="1"/>
        <v>#REF!</v>
      </c>
      <c r="I44" s="163">
        <f>'33 BPBD'!H46</f>
        <v>4562802541</v>
      </c>
      <c r="J44" s="91">
        <f>'33 BPBD'!I46</f>
        <v>92.494645320562626</v>
      </c>
      <c r="K44" s="91" t="e">
        <f t="shared" si="2"/>
        <v>#REF!</v>
      </c>
      <c r="L44" s="91">
        <f t="shared" si="3"/>
        <v>-7.5053546794373887</v>
      </c>
      <c r="M44" s="91" t="e">
        <f t="shared" si="4"/>
        <v>#REF!</v>
      </c>
      <c r="N44" s="90">
        <f t="shared" si="5"/>
        <v>370242529</v>
      </c>
      <c r="O44" s="91">
        <f>'33 BPBD'!N46</f>
        <v>100.00000000000001</v>
      </c>
      <c r="P44" s="91" t="e">
        <f t="shared" si="6"/>
        <v>#REF!</v>
      </c>
      <c r="Q44" s="91">
        <f>'33 BPBD'!P46</f>
        <v>97.212755244500556</v>
      </c>
      <c r="R44" s="91" t="e">
        <f t="shared" si="7"/>
        <v>#REF!</v>
      </c>
      <c r="S44" s="91">
        <f t="shared" si="8"/>
        <v>-2.7872447554994579</v>
      </c>
      <c r="T44" s="91" t="e">
        <f t="shared" si="9"/>
        <v>#REF!</v>
      </c>
      <c r="U44" s="91">
        <f t="shared" si="10"/>
        <v>92.494645320562611</v>
      </c>
      <c r="V44" s="91">
        <f t="shared" si="11"/>
        <v>97.212755244500542</v>
      </c>
      <c r="W44" s="91">
        <f t="shared" si="12"/>
        <v>94.853700282531577</v>
      </c>
      <c r="X44" s="91">
        <f t="shared" si="13"/>
        <v>94.853700282531577</v>
      </c>
      <c r="Y44" s="80">
        <v>34</v>
      </c>
      <c r="Z44" s="80">
        <v>61.542231790797899</v>
      </c>
      <c r="AA44" s="80">
        <f t="shared" si="14"/>
        <v>-38.457768209202115</v>
      </c>
    </row>
    <row r="45" spans="1:27" s="80" customFormat="1" ht="29" customHeight="1">
      <c r="A45" s="81"/>
      <c r="B45" s="88">
        <v>34</v>
      </c>
      <c r="C45" s="89" t="s">
        <v>40</v>
      </c>
      <c r="D45" s="90">
        <f>Input!D32</f>
        <v>1786110000</v>
      </c>
      <c r="E45" s="91" t="e">
        <f t="shared" si="0"/>
        <v>#REF!</v>
      </c>
      <c r="F45" s="90">
        <f>'21 Bag Kum'!E25</f>
        <v>1786110000</v>
      </c>
      <c r="G45" s="91">
        <f>'21 Bag Kum'!F25</f>
        <v>99.999999999999986</v>
      </c>
      <c r="H45" s="91" t="e">
        <f t="shared" si="1"/>
        <v>#REF!</v>
      </c>
      <c r="I45" s="163">
        <f>'21 Bag Kum'!H25</f>
        <v>1670286245</v>
      </c>
      <c r="J45" s="91">
        <f>'21 Bag Kum'!I25</f>
        <v>93.51530672802906</v>
      </c>
      <c r="K45" s="91" t="e">
        <f t="shared" si="2"/>
        <v>#REF!</v>
      </c>
      <c r="L45" s="91">
        <f t="shared" si="3"/>
        <v>-6.4846932719709258</v>
      </c>
      <c r="M45" s="91" t="e">
        <f t="shared" si="4"/>
        <v>#REF!</v>
      </c>
      <c r="N45" s="90">
        <f t="shared" si="5"/>
        <v>115823755</v>
      </c>
      <c r="O45" s="91">
        <f>'21 Bag Kum'!N25</f>
        <v>99.999999999999986</v>
      </c>
      <c r="P45" s="91" t="e">
        <f t="shared" si="6"/>
        <v>#REF!</v>
      </c>
      <c r="Q45" s="91">
        <f>'21 Bag Kum'!P25</f>
        <v>93.51530672802906</v>
      </c>
      <c r="R45" s="91" t="e">
        <f t="shared" si="7"/>
        <v>#REF!</v>
      </c>
      <c r="S45" s="91">
        <f t="shared" si="8"/>
        <v>-6.4846932719709258</v>
      </c>
      <c r="T45" s="91" t="e">
        <f t="shared" si="9"/>
        <v>#REF!</v>
      </c>
      <c r="U45" s="91">
        <f t="shared" si="10"/>
        <v>93.515306728029074</v>
      </c>
      <c r="V45" s="91">
        <f t="shared" si="11"/>
        <v>93.515306728029074</v>
      </c>
      <c r="W45" s="91">
        <f t="shared" si="12"/>
        <v>93.515306728029074</v>
      </c>
      <c r="X45" s="91">
        <f t="shared" si="13"/>
        <v>93.515306728029074</v>
      </c>
      <c r="Y45" s="80">
        <v>22</v>
      </c>
      <c r="Z45" s="80">
        <v>37.851212886843797</v>
      </c>
      <c r="AA45" s="80">
        <f t="shared" si="14"/>
        <v>-62.148787113156189</v>
      </c>
    </row>
    <row r="46" spans="1:27" s="80" customFormat="1" ht="29" customHeight="1">
      <c r="A46" s="81"/>
      <c r="B46" s="88">
        <v>35</v>
      </c>
      <c r="C46" s="89" t="s">
        <v>44</v>
      </c>
      <c r="D46" s="90">
        <f>Input!D36</f>
        <v>5846881800</v>
      </c>
      <c r="E46" s="91" t="e">
        <f t="shared" si="0"/>
        <v>#REF!</v>
      </c>
      <c r="F46" s="90">
        <f>'25 Bag ProKoPim'!E31</f>
        <v>5846881800</v>
      </c>
      <c r="G46" s="91">
        <f>'25 Bag ProKoPim'!F31</f>
        <v>100.00000000000001</v>
      </c>
      <c r="H46" s="91" t="e">
        <f t="shared" si="1"/>
        <v>#REF!</v>
      </c>
      <c r="I46" s="163">
        <f>'25 Bag ProKoPim'!H31</f>
        <v>5287021492</v>
      </c>
      <c r="J46" s="91">
        <f>'25 Bag ProKoPim'!I31</f>
        <v>90.424634409404348</v>
      </c>
      <c r="K46" s="91" t="e">
        <f t="shared" si="2"/>
        <v>#REF!</v>
      </c>
      <c r="L46" s="91">
        <f t="shared" si="3"/>
        <v>-9.5753655905956663</v>
      </c>
      <c r="M46" s="91" t="e">
        <f t="shared" si="4"/>
        <v>#REF!</v>
      </c>
      <c r="N46" s="90">
        <f t="shared" si="5"/>
        <v>559860308</v>
      </c>
      <c r="O46" s="91">
        <f>'25 Bag ProKoPim'!N31</f>
        <v>100.00000000000001</v>
      </c>
      <c r="P46" s="91" t="e">
        <f t="shared" si="6"/>
        <v>#REF!</v>
      </c>
      <c r="Q46" s="91">
        <f>'25 Bag ProKoPim'!P31</f>
        <v>90.424634409404348</v>
      </c>
      <c r="R46" s="91" t="e">
        <f t="shared" si="7"/>
        <v>#REF!</v>
      </c>
      <c r="S46" s="91">
        <f t="shared" si="8"/>
        <v>-9.5753655905956663</v>
      </c>
      <c r="T46" s="91" t="e">
        <f t="shared" si="9"/>
        <v>#REF!</v>
      </c>
      <c r="U46" s="91">
        <f t="shared" si="10"/>
        <v>90.424634409404334</v>
      </c>
      <c r="V46" s="91">
        <f t="shared" si="11"/>
        <v>90.424634409404334</v>
      </c>
      <c r="W46" s="91">
        <f t="shared" si="12"/>
        <v>90.424634409404334</v>
      </c>
      <c r="X46" s="91">
        <f t="shared" si="13"/>
        <v>90.424634409404334</v>
      </c>
      <c r="Y46" s="80">
        <v>26</v>
      </c>
      <c r="Z46" s="80">
        <v>30.408873802273899</v>
      </c>
      <c r="AA46" s="80">
        <f t="shared" si="14"/>
        <v>-69.591126197726112</v>
      </c>
    </row>
    <row r="47" spans="1:27" s="80" customFormat="1" ht="29" customHeight="1">
      <c r="A47" s="81"/>
      <c r="B47" s="88">
        <v>36</v>
      </c>
      <c r="C47" s="89" t="s">
        <v>42</v>
      </c>
      <c r="D47" s="90">
        <f>Input!D38</f>
        <v>2291856500</v>
      </c>
      <c r="E47" s="91" t="e">
        <f t="shared" si="0"/>
        <v>#REF!</v>
      </c>
      <c r="F47" s="90">
        <f>'27 Bag PBJ'!E25</f>
        <v>2291856500</v>
      </c>
      <c r="G47" s="91">
        <f>'27 Bag PBJ'!F25</f>
        <v>99.999999999999986</v>
      </c>
      <c r="H47" s="91" t="e">
        <f t="shared" si="1"/>
        <v>#REF!</v>
      </c>
      <c r="I47" s="163">
        <f>'27 Bag PBJ'!H25</f>
        <v>1619958347</v>
      </c>
      <c r="J47" s="91">
        <f>'27 Bag PBJ'!I25</f>
        <v>70.683236363184164</v>
      </c>
      <c r="K47" s="91" t="e">
        <f t="shared" si="2"/>
        <v>#REF!</v>
      </c>
      <c r="L47" s="91">
        <f t="shared" si="3"/>
        <v>-29.316763636815821</v>
      </c>
      <c r="M47" s="91" t="e">
        <f t="shared" si="4"/>
        <v>#REF!</v>
      </c>
      <c r="N47" s="90">
        <f t="shared" si="5"/>
        <v>671898153</v>
      </c>
      <c r="O47" s="91">
        <f>'27 Bag PBJ'!N25</f>
        <v>99.999999999999986</v>
      </c>
      <c r="P47" s="91" t="e">
        <f t="shared" si="6"/>
        <v>#REF!</v>
      </c>
      <c r="Q47" s="91">
        <f>'27 Bag PBJ'!P25</f>
        <v>82.513215814340882</v>
      </c>
      <c r="R47" s="91" t="e">
        <f t="shared" si="7"/>
        <v>#REF!</v>
      </c>
      <c r="S47" s="91">
        <f t="shared" si="8"/>
        <v>-17.486784185659104</v>
      </c>
      <c r="T47" s="91" t="e">
        <f t="shared" si="9"/>
        <v>#REF!</v>
      </c>
      <c r="U47" s="91">
        <f t="shared" si="10"/>
        <v>70.683236363184179</v>
      </c>
      <c r="V47" s="91">
        <f t="shared" si="11"/>
        <v>82.513215814340896</v>
      </c>
      <c r="W47" s="91">
        <f t="shared" si="12"/>
        <v>76.598226088762544</v>
      </c>
      <c r="X47" s="91">
        <f t="shared" si="13"/>
        <v>76.598226088762544</v>
      </c>
      <c r="Y47" s="80">
        <v>28</v>
      </c>
      <c r="Z47" s="80">
        <v>29.109317006490901</v>
      </c>
      <c r="AA47" s="80">
        <f t="shared" si="14"/>
        <v>-70.890682993509088</v>
      </c>
    </row>
    <row r="48" spans="1:27" s="80" customFormat="1" ht="29" customHeight="1">
      <c r="A48" s="81"/>
      <c r="B48" s="88">
        <v>37</v>
      </c>
      <c r="C48" s="89" t="s">
        <v>45</v>
      </c>
      <c r="D48" s="90">
        <f>Input!D31</f>
        <v>2503687400</v>
      </c>
      <c r="E48" s="91" t="e">
        <f t="shared" si="0"/>
        <v>#REF!</v>
      </c>
      <c r="F48" s="90">
        <f>'20 Bag Pem'!E26</f>
        <v>2503687400</v>
      </c>
      <c r="G48" s="91">
        <f>'20 Bag Pem'!F26</f>
        <v>100</v>
      </c>
      <c r="H48" s="91" t="e">
        <f t="shared" si="1"/>
        <v>#REF!</v>
      </c>
      <c r="I48" s="163">
        <f>'20 Bag Pem'!H26</f>
        <v>2256659211</v>
      </c>
      <c r="J48" s="91">
        <f>'20 Bag Pem'!I26</f>
        <v>90.133425243103432</v>
      </c>
      <c r="K48" s="91" t="e">
        <f t="shared" si="2"/>
        <v>#REF!</v>
      </c>
      <c r="L48" s="91">
        <f t="shared" si="3"/>
        <v>-9.8665747568965685</v>
      </c>
      <c r="M48" s="91" t="e">
        <f t="shared" si="4"/>
        <v>#REF!</v>
      </c>
      <c r="N48" s="90">
        <f t="shared" si="5"/>
        <v>247028189</v>
      </c>
      <c r="O48" s="91">
        <f>'20 Bag Pem'!N26</f>
        <v>100</v>
      </c>
      <c r="P48" s="91" t="e">
        <f t="shared" si="6"/>
        <v>#REF!</v>
      </c>
      <c r="Q48" s="91">
        <f>'20 Bag Pem'!P26</f>
        <v>95.912311616857593</v>
      </c>
      <c r="R48" s="91" t="e">
        <f t="shared" si="7"/>
        <v>#REF!</v>
      </c>
      <c r="S48" s="91">
        <f t="shared" si="8"/>
        <v>-4.0876883831424067</v>
      </c>
      <c r="T48" s="91" t="e">
        <f t="shared" si="9"/>
        <v>#REF!</v>
      </c>
      <c r="U48" s="91">
        <f t="shared" si="10"/>
        <v>90.133425243103432</v>
      </c>
      <c r="V48" s="91">
        <f t="shared" si="11"/>
        <v>95.912311616857593</v>
      </c>
      <c r="W48" s="91">
        <f t="shared" si="12"/>
        <v>93.02286842998052</v>
      </c>
      <c r="X48" s="91">
        <f t="shared" si="13"/>
        <v>93.02286842998052</v>
      </c>
      <c r="Y48" s="80">
        <v>21</v>
      </c>
      <c r="Z48" s="80">
        <v>9.6267450964921206</v>
      </c>
      <c r="AA48" s="80">
        <f t="shared" si="14"/>
        <v>-90.373254903507885</v>
      </c>
    </row>
    <row r="49" spans="1:27" s="80" customFormat="1" ht="29" customHeight="1">
      <c r="A49" s="81"/>
      <c r="B49" s="88">
        <v>38</v>
      </c>
      <c r="C49" s="89" t="s">
        <v>41</v>
      </c>
      <c r="D49" s="90">
        <f>Input!D34</f>
        <v>1552394200</v>
      </c>
      <c r="E49" s="91" t="e">
        <f t="shared" si="0"/>
        <v>#REF!</v>
      </c>
      <c r="F49" s="90">
        <f>'23 Bag Eko'!E26</f>
        <v>1552394200</v>
      </c>
      <c r="G49" s="91">
        <f>'23 Bag Eko'!F26</f>
        <v>100.00000000000001</v>
      </c>
      <c r="H49" s="91" t="e">
        <f t="shared" si="1"/>
        <v>#REF!</v>
      </c>
      <c r="I49" s="163">
        <f>'23 Bag Eko'!H26</f>
        <v>1369394810</v>
      </c>
      <c r="J49" s="91">
        <f>'23 Bag Eko'!I26</f>
        <v>88.211796333688966</v>
      </c>
      <c r="K49" s="91" t="e">
        <f t="shared" si="2"/>
        <v>#REF!</v>
      </c>
      <c r="L49" s="91">
        <f t="shared" si="3"/>
        <v>-11.788203666311048</v>
      </c>
      <c r="M49" s="91" t="e">
        <f t="shared" si="4"/>
        <v>#REF!</v>
      </c>
      <c r="N49" s="90">
        <f t="shared" si="5"/>
        <v>182999390</v>
      </c>
      <c r="O49" s="91">
        <f>'23 Bag Eko'!N26</f>
        <v>100.00000000000001</v>
      </c>
      <c r="P49" s="91" t="e">
        <f t="shared" si="6"/>
        <v>#REF!</v>
      </c>
      <c r="Q49" s="91">
        <f>'23 Bag Eko'!P26</f>
        <v>99.521838589708736</v>
      </c>
      <c r="R49" s="91" t="e">
        <f t="shared" si="7"/>
        <v>#REF!</v>
      </c>
      <c r="S49" s="91">
        <f t="shared" si="8"/>
        <v>-0.47816141029127834</v>
      </c>
      <c r="T49" s="91" t="e">
        <f t="shared" si="9"/>
        <v>#REF!</v>
      </c>
      <c r="U49" s="91">
        <f t="shared" si="10"/>
        <v>88.211796333688952</v>
      </c>
      <c r="V49" s="91">
        <f t="shared" si="11"/>
        <v>99.521838589708722</v>
      </c>
      <c r="W49" s="91">
        <f t="shared" si="12"/>
        <v>93.866817461698844</v>
      </c>
      <c r="X49" s="91">
        <f t="shared" si="13"/>
        <v>93.866817461698844</v>
      </c>
      <c r="Y49" s="80">
        <v>24</v>
      </c>
      <c r="Z49" s="80">
        <v>27.300804043303899</v>
      </c>
      <c r="AA49" s="80">
        <f t="shared" si="14"/>
        <v>-72.699195956696116</v>
      </c>
    </row>
    <row r="50" spans="1:27" s="80" customFormat="1" ht="29" customHeight="1">
      <c r="A50" s="81"/>
      <c r="B50" s="88">
        <v>39</v>
      </c>
      <c r="C50" s="89" t="s">
        <v>43</v>
      </c>
      <c r="D50" s="90">
        <f>Input!D33</f>
        <v>2094940500</v>
      </c>
      <c r="E50" s="91" t="e">
        <f t="shared" si="0"/>
        <v>#REF!</v>
      </c>
      <c r="F50" s="90">
        <f>'22 Bag Org'!E29</f>
        <v>2094940500</v>
      </c>
      <c r="G50" s="91">
        <f>'22 Bag Org'!F29</f>
        <v>100.00000000000001</v>
      </c>
      <c r="H50" s="91" t="e">
        <f t="shared" si="1"/>
        <v>#REF!</v>
      </c>
      <c r="I50" s="163">
        <f>'22 Bag Org'!H29</f>
        <v>1675538579</v>
      </c>
      <c r="J50" s="91">
        <f>'22 Bag Org'!I29</f>
        <v>79.980246646623144</v>
      </c>
      <c r="K50" s="91" t="e">
        <f t="shared" si="2"/>
        <v>#REF!</v>
      </c>
      <c r="L50" s="91">
        <f t="shared" si="3"/>
        <v>-20.019753353376871</v>
      </c>
      <c r="M50" s="91" t="e">
        <f t="shared" si="4"/>
        <v>#REF!</v>
      </c>
      <c r="N50" s="90">
        <f t="shared" si="5"/>
        <v>419401921</v>
      </c>
      <c r="O50" s="91">
        <f>'22 Bag Org'!N29</f>
        <v>100.00000000000001</v>
      </c>
      <c r="P50" s="91" t="e">
        <f t="shared" si="6"/>
        <v>#REF!</v>
      </c>
      <c r="Q50" s="91">
        <f>'22 Bag Org'!P29</f>
        <v>100.00000000000001</v>
      </c>
      <c r="R50" s="91" t="e">
        <f t="shared" si="7"/>
        <v>#REF!</v>
      </c>
      <c r="S50" s="91">
        <f t="shared" si="8"/>
        <v>0</v>
      </c>
      <c r="T50" s="91" t="e">
        <f t="shared" si="9"/>
        <v>#REF!</v>
      </c>
      <c r="U50" s="91">
        <f t="shared" si="10"/>
        <v>79.980246646623129</v>
      </c>
      <c r="V50" s="91">
        <f t="shared" si="11"/>
        <v>100</v>
      </c>
      <c r="W50" s="91">
        <f t="shared" si="12"/>
        <v>89.990123323311565</v>
      </c>
      <c r="X50" s="91">
        <f t="shared" si="13"/>
        <v>89.990123323311565</v>
      </c>
      <c r="Y50" s="80">
        <v>23</v>
      </c>
      <c r="Z50" s="80">
        <v>29.4258632410281</v>
      </c>
      <c r="AA50" s="80">
        <f t="shared" si="14"/>
        <v>-70.574136758971918</v>
      </c>
    </row>
    <row r="51" spans="1:27" s="80" customFormat="1" ht="29" customHeight="1">
      <c r="A51" s="81"/>
      <c r="B51" s="88">
        <v>40</v>
      </c>
      <c r="C51" s="89" t="s">
        <v>47</v>
      </c>
      <c r="D51" s="90">
        <f>Input!D39</f>
        <v>532925000</v>
      </c>
      <c r="E51" s="91" t="e">
        <f t="shared" si="0"/>
        <v>#REF!</v>
      </c>
      <c r="F51" s="90">
        <f>'28 Bag Adm Pbg'!E26</f>
        <v>532925000</v>
      </c>
      <c r="G51" s="91">
        <f>'28 Bag Adm Pbg'!F26</f>
        <v>100</v>
      </c>
      <c r="H51" s="91" t="e">
        <f t="shared" si="1"/>
        <v>#REF!</v>
      </c>
      <c r="I51" s="163">
        <f>'28 Bag Adm Pbg'!H26</f>
        <v>402662029</v>
      </c>
      <c r="J51" s="91">
        <f>'28 Bag Adm Pbg'!I26</f>
        <v>75.556978749354968</v>
      </c>
      <c r="K51" s="91" t="e">
        <f t="shared" si="2"/>
        <v>#REF!</v>
      </c>
      <c r="L51" s="91">
        <f t="shared" si="3"/>
        <v>-24.443021250645032</v>
      </c>
      <c r="M51" s="91" t="e">
        <f t="shared" si="4"/>
        <v>#REF!</v>
      </c>
      <c r="N51" s="90">
        <f t="shared" si="5"/>
        <v>130262971</v>
      </c>
      <c r="O51" s="91">
        <f>'28 Bag Adm Pbg'!N26</f>
        <v>100</v>
      </c>
      <c r="P51" s="91" t="e">
        <f t="shared" si="6"/>
        <v>#REF!</v>
      </c>
      <c r="Q51" s="91">
        <f>'28 Bag Adm Pbg'!P26</f>
        <v>92.588697479007365</v>
      </c>
      <c r="R51" s="91" t="e">
        <f t="shared" si="7"/>
        <v>#REF!</v>
      </c>
      <c r="S51" s="91">
        <f t="shared" si="8"/>
        <v>-7.4113025209926349</v>
      </c>
      <c r="T51" s="91" t="e">
        <f t="shared" si="9"/>
        <v>#REF!</v>
      </c>
      <c r="U51" s="91">
        <f t="shared" si="10"/>
        <v>75.556978749354968</v>
      </c>
      <c r="V51" s="91">
        <f t="shared" si="11"/>
        <v>92.588697479007365</v>
      </c>
      <c r="W51" s="91">
        <f t="shared" si="12"/>
        <v>84.072838114181167</v>
      </c>
      <c r="X51" s="91">
        <f t="shared" si="13"/>
        <v>84.072838114181167</v>
      </c>
      <c r="Y51" s="80">
        <v>29</v>
      </c>
      <c r="Z51" s="80">
        <v>50.162219162635502</v>
      </c>
      <c r="AA51" s="80">
        <f t="shared" si="14"/>
        <v>-49.837780837364498</v>
      </c>
    </row>
    <row r="52" spans="1:27" ht="12" customHeight="1">
      <c r="B52" s="92"/>
      <c r="C52" s="10"/>
      <c r="D52" s="11"/>
      <c r="E52" s="12"/>
      <c r="F52" s="11"/>
      <c r="G52" s="12"/>
      <c r="H52" s="12"/>
      <c r="I52" s="11"/>
      <c r="J52" s="12"/>
      <c r="K52" s="12"/>
      <c r="L52" s="12"/>
      <c r="M52" s="12"/>
      <c r="N52" s="11"/>
      <c r="O52" s="12"/>
      <c r="P52" s="12"/>
      <c r="Q52" s="12"/>
      <c r="R52" s="12"/>
      <c r="S52" s="12"/>
      <c r="T52" s="12"/>
      <c r="U52" s="12"/>
      <c r="V52" s="12"/>
      <c r="W52" s="12"/>
      <c r="X52" s="12"/>
    </row>
    <row r="53" spans="1:27" ht="29.25" customHeight="1">
      <c r="B53" s="84"/>
      <c r="C53" s="13" t="s">
        <v>14</v>
      </c>
      <c r="D53" s="14" t="e">
        <f>SUM(D12:D51)</f>
        <v>#REF!</v>
      </c>
      <c r="E53" s="15" t="e">
        <f>SUM(E12:E51)</f>
        <v>#REF!</v>
      </c>
      <c r="F53" s="14" t="e">
        <f>SUM(F12:F51)</f>
        <v>#REF!</v>
      </c>
      <c r="G53" s="93" t="e">
        <f t="shared" ref="G53:L53" si="15">H53</f>
        <v>#DIV/0!</v>
      </c>
      <c r="H53" s="15" t="e">
        <f>SUM(H12:H51)</f>
        <v>#DIV/0!</v>
      </c>
      <c r="I53" s="14" t="e">
        <f>SUM(I12:I51)</f>
        <v>#REF!</v>
      </c>
      <c r="J53" s="93" t="e">
        <f t="shared" si="15"/>
        <v>#DIV/0!</v>
      </c>
      <c r="K53" s="15" t="e">
        <f>SUM(K12:K51)</f>
        <v>#DIV/0!</v>
      </c>
      <c r="L53" s="15" t="e">
        <f t="shared" si="15"/>
        <v>#DIV/0!</v>
      </c>
      <c r="M53" s="15" t="e">
        <f>SUM(M12:M51)</f>
        <v>#DIV/0!</v>
      </c>
      <c r="N53" s="14" t="e">
        <f>SUM(N12:N51)</f>
        <v>#REF!</v>
      </c>
      <c r="O53" s="93" t="e">
        <f>P53</f>
        <v>#DIV/0!</v>
      </c>
      <c r="P53" s="15" t="e">
        <f>SUM(P12:P51)</f>
        <v>#DIV/0!</v>
      </c>
      <c r="Q53" s="93" t="e">
        <f>R53</f>
        <v>#DIV/0!</v>
      </c>
      <c r="R53" s="15" t="e">
        <f>SUM(R12:R51)</f>
        <v>#DIV/0!</v>
      </c>
      <c r="S53" s="15" t="e">
        <f>T53</f>
        <v>#DIV/0!</v>
      </c>
      <c r="T53" s="15" t="e">
        <f>SUM(T12:T51)</f>
        <v>#DIV/0!</v>
      </c>
      <c r="U53" s="15" t="e">
        <f>IF(H53&gt;0,K53/H53*100,K53)</f>
        <v>#DIV/0!</v>
      </c>
      <c r="V53" s="15" t="e">
        <f>IF(P53&gt;0,R53/P53*100,R53)</f>
        <v>#DIV/0!</v>
      </c>
      <c r="W53" s="15" t="e">
        <f>AVERAGE(U53:V53)</f>
        <v>#DIV/0!</v>
      </c>
      <c r="X53" s="15"/>
    </row>
    <row r="54" spans="1:27">
      <c r="D54" s="16"/>
    </row>
    <row r="55" spans="1:27">
      <c r="J55" s="21"/>
      <c r="N55" s="353" t="s">
        <v>85</v>
      </c>
      <c r="O55" s="353"/>
      <c r="U55" s="1" t="s">
        <v>16</v>
      </c>
    </row>
    <row r="56" spans="1:27">
      <c r="N56" s="353" t="s">
        <v>49</v>
      </c>
      <c r="O56" s="353"/>
    </row>
    <row r="59" spans="1:27">
      <c r="U59" s="1" t="s">
        <v>18</v>
      </c>
    </row>
    <row r="60" spans="1:27">
      <c r="N60" s="355" t="s">
        <v>86</v>
      </c>
      <c r="O60" s="355"/>
    </row>
    <row r="61" spans="1:27" hidden="1">
      <c r="N61" s="353" t="s">
        <v>51</v>
      </c>
      <c r="O61" s="353"/>
    </row>
    <row r="62" spans="1:27">
      <c r="N62" s="353" t="s">
        <v>87</v>
      </c>
      <c r="O62" s="353"/>
    </row>
  </sheetData>
  <sheetProtection formatCells="0" formatColumns="0" formatRows="0" insertColumns="0" insertRows="0" insertHyperlinks="0" deleteColumns="0" deleteRows="0" sort="0" autoFilter="0" pivotTables="0"/>
  <autoFilter ref="C11:Y51" xr:uid="{00000000-0009-0000-0000-000007000000}">
    <sortState xmlns:xlrd2="http://schemas.microsoft.com/office/spreadsheetml/2017/richdata2" ref="C13:Y51">
      <sortCondition descending="1" ref="N11"/>
    </sortState>
  </autoFilter>
  <mergeCells count="23">
    <mergeCell ref="B1:X1"/>
    <mergeCell ref="B2:X2"/>
    <mergeCell ref="B3:X3"/>
    <mergeCell ref="B4:X4"/>
    <mergeCell ref="D8:E8"/>
    <mergeCell ref="F8:N8"/>
    <mergeCell ref="O8:T8"/>
    <mergeCell ref="U8:X8"/>
    <mergeCell ref="B8:B10"/>
    <mergeCell ref="C8:C10"/>
    <mergeCell ref="D9:D10"/>
    <mergeCell ref="E9:E10"/>
    <mergeCell ref="X9:X10"/>
    <mergeCell ref="F9:G9"/>
    <mergeCell ref="L9:M9"/>
    <mergeCell ref="O9:P9"/>
    <mergeCell ref="N61:O61"/>
    <mergeCell ref="N62:O62"/>
    <mergeCell ref="Q9:R9"/>
    <mergeCell ref="S9:T9"/>
    <mergeCell ref="N55:O55"/>
    <mergeCell ref="N56:O56"/>
    <mergeCell ref="N60:O60"/>
  </mergeCells>
  <conditionalFormatting sqref="B12:B51">
    <cfRule type="expression" dxfId="228" priority="1">
      <formula>$A12=1</formula>
    </cfRule>
  </conditionalFormatting>
  <conditionalFormatting sqref="X12:X51">
    <cfRule type="cellIs" dxfId="227" priority="2" operator="greaterThanOrEqual">
      <formula>85</formula>
    </cfRule>
    <cfRule type="cellIs" dxfId="226" priority="3" operator="greaterThanOrEqual">
      <formula>$W$53</formula>
    </cfRule>
    <cfRule type="cellIs" dxfId="225" priority="4" operator="lessThan">
      <formula>$W$53</formula>
    </cfRule>
  </conditionalFormatting>
  <pageMargins left="0.51875000000000004" right="0.43958333333333299" top="0.77986111111111101" bottom="0.50972222222222197" header="0.81874999999999998" footer="0.32986111111111099"/>
  <pageSetup paperSize="14" scale="64"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R74"/>
  <sheetViews>
    <sheetView zoomScale="70" zoomScaleNormal="70" workbookViewId="0">
      <pane xSplit="4" ySplit="3" topLeftCell="E36" activePane="bottomRight" state="frozen"/>
      <selection pane="topRight"/>
      <selection pane="bottomLeft"/>
      <selection pane="bottomRight" activeCell="F22" sqref="F22"/>
    </sheetView>
  </sheetViews>
  <sheetFormatPr baseColWidth="10" defaultColWidth="9.1640625" defaultRowHeight="15"/>
  <cols>
    <col min="1" max="1" width="6" style="142" customWidth="1"/>
    <col min="2" max="2" width="65.5" customWidth="1"/>
    <col min="3" max="3" width="4.83203125" customWidth="1"/>
    <col min="4" max="4" width="6.1640625" customWidth="1"/>
    <col min="5" max="13" width="11.5" style="143" customWidth="1"/>
    <col min="14" max="14" width="10.1640625" customWidth="1"/>
    <col min="15" max="15" width="12" customWidth="1"/>
    <col min="16" max="16" width="11.5" customWidth="1"/>
    <col min="17" max="17" width="5.6640625" customWidth="1"/>
    <col min="18" max="18" width="24.5" customWidth="1"/>
    <col min="19" max="19" width="5.6640625" customWidth="1"/>
    <col min="20" max="20" width="22.1640625" customWidth="1"/>
    <col min="21" max="23" width="12.83203125" customWidth="1"/>
    <col min="24" max="24" width="9.6640625" customWidth="1"/>
    <col min="29" max="29" width="14.33203125" customWidth="1"/>
  </cols>
  <sheetData>
    <row r="3" spans="1:18" s="141" customFormat="1" ht="74" customHeight="1">
      <c r="A3" s="141" t="s">
        <v>88</v>
      </c>
      <c r="B3" s="141" t="s">
        <v>5</v>
      </c>
      <c r="C3" s="144" t="s">
        <v>89</v>
      </c>
      <c r="D3" s="144" t="s">
        <v>90</v>
      </c>
      <c r="E3" s="145" t="s">
        <v>91</v>
      </c>
      <c r="F3" s="145" t="s">
        <v>92</v>
      </c>
      <c r="G3" s="145" t="s">
        <v>93</v>
      </c>
      <c r="H3" s="145" t="s">
        <v>94</v>
      </c>
      <c r="I3" s="141" t="s">
        <v>95</v>
      </c>
      <c r="L3" s="145" t="s">
        <v>96</v>
      </c>
      <c r="M3" s="145" t="s">
        <v>97</v>
      </c>
      <c r="N3" s="145" t="s">
        <v>98</v>
      </c>
      <c r="O3" s="145" t="s">
        <v>99</v>
      </c>
      <c r="P3" s="145" t="s">
        <v>100</v>
      </c>
    </row>
    <row r="4" spans="1:18" s="141" customFormat="1">
      <c r="C4" s="144"/>
      <c r="D4" s="144"/>
      <c r="E4" s="145"/>
      <c r="F4" s="145"/>
      <c r="G4" s="145"/>
      <c r="H4" s="145"/>
      <c r="L4" s="145"/>
      <c r="M4" s="145"/>
      <c r="N4" s="145"/>
      <c r="O4" s="145"/>
      <c r="P4" s="145"/>
    </row>
    <row r="5" spans="1:18">
      <c r="A5" s="142">
        <v>1</v>
      </c>
      <c r="B5" s="146" t="s">
        <v>54</v>
      </c>
      <c r="C5" s="147" t="str">
        <f>'1 Disdik'!$C$111</f>
        <v>Keuangan</v>
      </c>
      <c r="D5" s="148">
        <f>'1 Disdik'!$C$112</f>
        <v>0</v>
      </c>
      <c r="E5" s="143" t="e">
        <f t="shared" ref="E5:E21" si="0">C5+D5</f>
        <v>#VALUE!</v>
      </c>
      <c r="F5" s="143">
        <f>'1 Disdik'!$C$113</f>
        <v>0</v>
      </c>
      <c r="G5" s="143">
        <f>'1 Disdik'!$C$114</f>
        <v>0</v>
      </c>
      <c r="H5" s="143">
        <f>'1 Disdik'!$C$115</f>
        <v>93</v>
      </c>
      <c r="I5" s="143" t="e">
        <f t="shared" ref="I5:I21" si="1">SUM(E5:H5)</f>
        <v>#VALUE!</v>
      </c>
      <c r="J5" s="143">
        <f>L5+M5</f>
        <v>93</v>
      </c>
      <c r="K5" s="143" t="e">
        <f>J5=E5</f>
        <v>#VALUE!</v>
      </c>
      <c r="L5" s="143">
        <f>'1 Disdik'!$C$116</f>
        <v>93</v>
      </c>
      <c r="M5" s="143">
        <f>'1 Disdik'!$C$117</f>
        <v>0</v>
      </c>
      <c r="N5">
        <f>'1 Disdik'!$C$119</f>
        <v>0</v>
      </c>
      <c r="O5">
        <f>'1 Disdik'!$C$120</f>
        <v>0</v>
      </c>
      <c r="P5">
        <f>'1 Disdik'!$C$121</f>
        <v>0</v>
      </c>
      <c r="R5" s="159"/>
    </row>
    <row r="6" spans="1:18">
      <c r="A6" s="142">
        <v>2</v>
      </c>
      <c r="B6" s="146" t="s">
        <v>55</v>
      </c>
      <c r="C6" s="147">
        <f>'2 Dinkes'!$C$96</f>
        <v>0</v>
      </c>
      <c r="D6" s="148">
        <f>'2 Dinkes'!$C$97</f>
        <v>0</v>
      </c>
      <c r="E6" s="143">
        <f t="shared" si="0"/>
        <v>0</v>
      </c>
      <c r="F6" s="143" t="str">
        <f>'2 Dinkes'!$C$98</f>
        <v>Keuangan</v>
      </c>
      <c r="G6" s="143">
        <f>'2 Dinkes'!$C$99</f>
        <v>38</v>
      </c>
      <c r="H6" s="143">
        <f>'2 Dinkes'!$C$100</f>
        <v>18</v>
      </c>
      <c r="I6" s="143">
        <f t="shared" si="1"/>
        <v>56</v>
      </c>
      <c r="J6" s="143">
        <f t="shared" ref="J6:J44" si="2">L6+M6</f>
        <v>24</v>
      </c>
      <c r="K6" s="143" t="b">
        <f t="shared" ref="K6:K44" si="3">J6=E6</f>
        <v>0</v>
      </c>
      <c r="L6" s="143">
        <f>'2 Dinkes'!$C$101</f>
        <v>14</v>
      </c>
      <c r="M6" s="143">
        <f>'2 Dinkes'!$C$102</f>
        <v>10</v>
      </c>
      <c r="N6">
        <f>'2 Dinkes'!$C$104</f>
        <v>0</v>
      </c>
      <c r="O6">
        <f>'2 Dinkes'!$C$105</f>
        <v>0</v>
      </c>
      <c r="P6">
        <f>'2 Dinkes'!$C$106</f>
        <v>0</v>
      </c>
      <c r="R6" s="159"/>
    </row>
    <row r="7" spans="1:18">
      <c r="A7" s="142">
        <v>3</v>
      </c>
      <c r="B7" s="146" t="s">
        <v>56</v>
      </c>
      <c r="C7" s="147">
        <f>'3 DPUPR'!$C$84</f>
        <v>0</v>
      </c>
      <c r="D7" s="148">
        <f>'3 DPUPR'!$C$85</f>
        <v>0</v>
      </c>
      <c r="E7" s="143">
        <f t="shared" si="0"/>
        <v>0</v>
      </c>
      <c r="F7" s="143" t="str">
        <f>'3 DPUPR'!$C$86</f>
        <v>Keuangan</v>
      </c>
      <c r="G7" s="143">
        <f>'3 DPUPR'!$C$87</f>
        <v>15</v>
      </c>
      <c r="H7" s="143">
        <f>'3 DPUPR'!$C$88</f>
        <v>5</v>
      </c>
      <c r="I7" s="143">
        <f t="shared" si="1"/>
        <v>20</v>
      </c>
      <c r="J7" s="143">
        <f t="shared" si="2"/>
        <v>48</v>
      </c>
      <c r="K7" s="143" t="b">
        <f t="shared" si="3"/>
        <v>0</v>
      </c>
      <c r="L7" s="143">
        <f>'3 DPUPR'!$C$89</f>
        <v>11</v>
      </c>
      <c r="M7" s="143">
        <f>'3 DPUPR'!$C$90</f>
        <v>37</v>
      </c>
      <c r="N7">
        <f>'3 DPUPR'!$C$92</f>
        <v>0</v>
      </c>
      <c r="O7">
        <f>'3 DPUPR'!$C$93</f>
        <v>0</v>
      </c>
      <c r="P7">
        <f>'3 DPUPR'!$C$94</f>
        <v>0</v>
      </c>
      <c r="R7" s="159"/>
    </row>
    <row r="8" spans="1:18">
      <c r="A8" s="142">
        <v>4</v>
      </c>
      <c r="B8" s="146" t="s">
        <v>101</v>
      </c>
      <c r="C8" s="147">
        <f>'4 DPRKP'!$C$58</f>
        <v>0</v>
      </c>
      <c r="D8" s="148">
        <f>'4 DPRKP'!$C$59</f>
        <v>0</v>
      </c>
      <c r="E8" s="143">
        <f t="shared" si="0"/>
        <v>0</v>
      </c>
      <c r="F8" s="143" t="str">
        <f>'4 DPRKP'!$C$60</f>
        <v>Keuangan</v>
      </c>
      <c r="G8" s="143">
        <f>'4 DPRKP'!$C$61</f>
        <v>6</v>
      </c>
      <c r="H8" s="143">
        <f>'4 DPRKP'!$C$62</f>
        <v>10</v>
      </c>
      <c r="I8" s="143">
        <f t="shared" si="1"/>
        <v>16</v>
      </c>
      <c r="J8" s="143">
        <f t="shared" si="2"/>
        <v>26</v>
      </c>
      <c r="K8" s="143" t="b">
        <f t="shared" si="3"/>
        <v>0</v>
      </c>
      <c r="L8" s="143">
        <f>'4 DPRKP'!$C$63</f>
        <v>8</v>
      </c>
      <c r="M8" s="143">
        <f>'4 DPRKP'!$C$64</f>
        <v>18</v>
      </c>
      <c r="N8" s="110">
        <f>'4 DPRKP'!$C$66</f>
        <v>0</v>
      </c>
      <c r="O8">
        <f>'4 DPRKP'!$C$67</f>
        <v>0</v>
      </c>
      <c r="P8">
        <f>'4 DPRKP'!$C$68</f>
        <v>0</v>
      </c>
      <c r="R8" s="159"/>
    </row>
    <row r="9" spans="1:18">
      <c r="A9" s="142">
        <v>5</v>
      </c>
      <c r="B9" s="146" t="s">
        <v>102</v>
      </c>
      <c r="C9" s="147">
        <f>'5 SatpolPP'!$C$63</f>
        <v>0</v>
      </c>
      <c r="D9" s="148">
        <f>'5 SatpolPP'!$C$64</f>
        <v>0</v>
      </c>
      <c r="E9" s="143">
        <f t="shared" si="0"/>
        <v>0</v>
      </c>
      <c r="F9" s="143" t="str">
        <f>'5 SatpolPP'!$C$65</f>
        <v>Keuangan</v>
      </c>
      <c r="G9" s="143">
        <f>'5 SatpolPP'!$C$66</f>
        <v>27</v>
      </c>
      <c r="H9" s="143">
        <f>'5 SatpolPP'!$C$67</f>
        <v>11</v>
      </c>
      <c r="I9" s="143">
        <f t="shared" si="1"/>
        <v>38</v>
      </c>
      <c r="J9" s="143">
        <f t="shared" si="2"/>
        <v>9</v>
      </c>
      <c r="K9" s="143" t="b">
        <f t="shared" si="3"/>
        <v>0</v>
      </c>
      <c r="L9" s="143">
        <f>'5 SatpolPP'!$C$68</f>
        <v>5</v>
      </c>
      <c r="M9" s="143">
        <f>'5 SatpolPP'!$C$69</f>
        <v>4</v>
      </c>
      <c r="N9">
        <f>'5 SatpolPP'!$C$71</f>
        <v>0</v>
      </c>
      <c r="O9">
        <f>'5 SatpolPP'!$C$72</f>
        <v>0</v>
      </c>
      <c r="P9">
        <f>'5 SatpolPP'!$C$73</f>
        <v>0</v>
      </c>
      <c r="R9" s="159"/>
    </row>
    <row r="10" spans="1:18">
      <c r="A10" s="142">
        <v>6</v>
      </c>
      <c r="B10" s="146" t="s">
        <v>79</v>
      </c>
      <c r="C10" s="147">
        <f>'6 Bakesbangpol'!$C$52</f>
        <v>0</v>
      </c>
      <c r="D10" s="148">
        <f>'6 Bakesbangpol'!$C$53</f>
        <v>0</v>
      </c>
      <c r="E10" s="143">
        <f t="shared" si="0"/>
        <v>0</v>
      </c>
      <c r="F10" s="143" t="str">
        <f>'6 Bakesbangpol'!$C$54</f>
        <v>Keuangan</v>
      </c>
      <c r="G10" s="143">
        <f>'6 Bakesbangpol'!$C$55</f>
        <v>7</v>
      </c>
      <c r="H10" s="143">
        <f>'6 Bakesbangpol'!$C$56</f>
        <v>8</v>
      </c>
      <c r="I10" s="143">
        <f t="shared" si="1"/>
        <v>15</v>
      </c>
      <c r="J10" s="143">
        <f t="shared" si="2"/>
        <v>21</v>
      </c>
      <c r="K10" s="143" t="b">
        <f t="shared" si="3"/>
        <v>0</v>
      </c>
      <c r="L10" s="143">
        <f>'6 Bakesbangpol'!$C$57</f>
        <v>4</v>
      </c>
      <c r="M10" s="143">
        <f>'6 Bakesbangpol'!$C$58</f>
        <v>17</v>
      </c>
      <c r="N10" t="e">
        <f>'6 Bakesbangpol'!#REF!</f>
        <v>#REF!</v>
      </c>
      <c r="O10" t="e">
        <f>'6 Bakesbangpol'!#REF!</f>
        <v>#REF!</v>
      </c>
      <c r="P10" t="e">
        <f>'6 Bakesbangpol'!#REF!</f>
        <v>#REF!</v>
      </c>
      <c r="R10" s="159"/>
    </row>
    <row r="11" spans="1:18">
      <c r="A11" s="142">
        <v>7</v>
      </c>
      <c r="B11" s="146" t="s">
        <v>68</v>
      </c>
      <c r="C11" s="147">
        <f>'7 Dinsos'!$C$75</f>
        <v>0</v>
      </c>
      <c r="D11" s="148">
        <f>'7 Dinsos'!$C$76</f>
        <v>0</v>
      </c>
      <c r="E11" s="143">
        <f t="shared" si="0"/>
        <v>0</v>
      </c>
      <c r="F11" s="143" t="str">
        <f>'7 Dinsos'!$C$77</f>
        <v>Keuangan</v>
      </c>
      <c r="G11" s="143">
        <f>'7 Dinsos'!$C$78</f>
        <v>21</v>
      </c>
      <c r="H11" s="143">
        <f>'7 Dinsos'!$C$79</f>
        <v>13</v>
      </c>
      <c r="I11" s="143">
        <f t="shared" si="1"/>
        <v>34</v>
      </c>
      <c r="J11" s="143">
        <f t="shared" si="2"/>
        <v>25</v>
      </c>
      <c r="K11" s="143" t="b">
        <f t="shared" si="3"/>
        <v>0</v>
      </c>
      <c r="L11" s="143">
        <f>'7 Dinsos'!$C$80</f>
        <v>7</v>
      </c>
      <c r="M11" s="143">
        <f>'7 Dinsos'!$C$81</f>
        <v>18</v>
      </c>
      <c r="N11">
        <f>'7 Dinsos'!$C$83</f>
        <v>0</v>
      </c>
      <c r="O11">
        <f>'7 Dinsos'!$C$84</f>
        <v>0</v>
      </c>
      <c r="P11">
        <f>'7 Dinsos'!$C$85</f>
        <v>0</v>
      </c>
      <c r="R11" s="159"/>
    </row>
    <row r="12" spans="1:18">
      <c r="A12" s="142">
        <v>8</v>
      </c>
      <c r="B12" s="146" t="s">
        <v>82</v>
      </c>
      <c r="C12" s="147">
        <f>'8 DP3A'!$C$61</f>
        <v>0</v>
      </c>
      <c r="D12" s="148">
        <f>'8 DP3A'!$C$62</f>
        <v>0</v>
      </c>
      <c r="E12" s="143">
        <f t="shared" si="0"/>
        <v>0</v>
      </c>
      <c r="F12" s="143" t="str">
        <f>'8 DP3A'!$C$63</f>
        <v>Keuangan</v>
      </c>
      <c r="G12" s="143">
        <f>'8 DP3A'!$C$64</f>
        <v>18</v>
      </c>
      <c r="H12" s="143">
        <f>'8 DP3A'!$C$72</f>
        <v>0</v>
      </c>
      <c r="I12" s="143">
        <f t="shared" si="1"/>
        <v>18</v>
      </c>
      <c r="J12" s="143">
        <f t="shared" si="2"/>
        <v>0</v>
      </c>
      <c r="K12" s="143" t="b">
        <f t="shared" si="3"/>
        <v>1</v>
      </c>
      <c r="L12" s="143">
        <f>'8 DP3A'!$C$73</f>
        <v>0</v>
      </c>
      <c r="M12" s="143">
        <f>'8 DP3A'!$C$74</f>
        <v>0</v>
      </c>
      <c r="N12">
        <f>'8 DP3A'!$C$76</f>
        <v>0</v>
      </c>
      <c r="O12">
        <f>'8 DP3A'!$C$77</f>
        <v>0</v>
      </c>
      <c r="P12">
        <f>'8 DP3A'!$C$78</f>
        <v>0</v>
      </c>
      <c r="R12" s="159"/>
    </row>
    <row r="13" spans="1:18">
      <c r="A13" s="142">
        <v>9</v>
      </c>
      <c r="B13" s="146" t="s">
        <v>69</v>
      </c>
      <c r="C13" s="147">
        <f>'9 DKP3'!$C$63</f>
        <v>0</v>
      </c>
      <c r="D13" s="148">
        <f>'9 DKP3'!$C$64</f>
        <v>0</v>
      </c>
      <c r="E13" s="143">
        <f t="shared" si="0"/>
        <v>0</v>
      </c>
      <c r="F13" s="143" t="str">
        <f>'9 DKP3'!$C$65</f>
        <v>Keuangan</v>
      </c>
      <c r="G13" s="143">
        <f>'9 DKP3'!$C$66</f>
        <v>24</v>
      </c>
      <c r="H13" s="143">
        <f>'9 DKP3'!$C$67</f>
        <v>3</v>
      </c>
      <c r="I13" s="143">
        <f t="shared" si="1"/>
        <v>27</v>
      </c>
      <c r="J13" s="143">
        <f t="shared" si="2"/>
        <v>21</v>
      </c>
      <c r="K13" s="143" t="b">
        <f t="shared" si="3"/>
        <v>0</v>
      </c>
      <c r="L13" s="143">
        <f>'9 DKP3'!$C$68</f>
        <v>7</v>
      </c>
      <c r="M13" s="143">
        <f>'9 DKP3'!$C$69</f>
        <v>14</v>
      </c>
      <c r="N13">
        <f>'9 DKP3'!$C$71</f>
        <v>0</v>
      </c>
      <c r="O13">
        <f>'9 DKP3'!$C$72</f>
        <v>0</v>
      </c>
      <c r="P13">
        <f>'9 DKP3'!$C$73</f>
        <v>0</v>
      </c>
      <c r="R13" s="159"/>
    </row>
    <row r="14" spans="1:18">
      <c r="A14" s="142">
        <v>10</v>
      </c>
      <c r="B14" s="146" t="s">
        <v>58</v>
      </c>
      <c r="C14" s="147">
        <f>'10 DLH'!$C$62</f>
        <v>0</v>
      </c>
      <c r="D14" s="148">
        <f>'10 DLH'!$C$63</f>
        <v>0</v>
      </c>
      <c r="E14" s="143">
        <f t="shared" si="0"/>
        <v>0</v>
      </c>
      <c r="F14" s="143" t="str">
        <f>'10 DLH'!$C$64</f>
        <v>Keuangan</v>
      </c>
      <c r="G14" s="143">
        <f>'10 DLH'!$C$65</f>
        <v>19</v>
      </c>
      <c r="H14" s="143">
        <f>'10 DLH'!$C$66</f>
        <v>6</v>
      </c>
      <c r="I14" s="143">
        <f t="shared" si="1"/>
        <v>25</v>
      </c>
      <c r="J14" s="143">
        <f t="shared" si="2"/>
        <v>21</v>
      </c>
      <c r="K14" s="143" t="b">
        <f t="shared" si="3"/>
        <v>0</v>
      </c>
      <c r="L14" s="143">
        <f>'10 DLH'!$C$67</f>
        <v>8</v>
      </c>
      <c r="M14" s="143">
        <f>'10 DLH'!$C$68</f>
        <v>13</v>
      </c>
      <c r="N14">
        <f>'10 DLH'!$C$70</f>
        <v>0</v>
      </c>
      <c r="O14">
        <f>'10 DLH'!$C$71</f>
        <v>0</v>
      </c>
      <c r="P14">
        <f>'10 DLH'!$C$72</f>
        <v>0</v>
      </c>
      <c r="R14" s="159"/>
    </row>
    <row r="15" spans="1:18">
      <c r="A15" s="142">
        <v>11</v>
      </c>
      <c r="B15" s="146" t="s">
        <v>103</v>
      </c>
      <c r="C15" s="147">
        <f>'11 Disdukcapil'!$C$53</f>
        <v>0</v>
      </c>
      <c r="D15" s="148">
        <f>'11 Disdukcapil'!$C$54</f>
        <v>0</v>
      </c>
      <c r="E15" s="143">
        <f t="shared" si="0"/>
        <v>0</v>
      </c>
      <c r="F15" s="143" t="str">
        <f>'11 Disdukcapil'!$C$55</f>
        <v>Keuangan</v>
      </c>
      <c r="G15" s="143">
        <f>'11 Disdukcapil'!$C$56</f>
        <v>22</v>
      </c>
      <c r="H15" s="143">
        <f>'11 Disdukcapil'!$C$57</f>
        <v>9</v>
      </c>
      <c r="I15" s="143">
        <f t="shared" si="1"/>
        <v>31</v>
      </c>
      <c r="J15" s="143">
        <f t="shared" si="2"/>
        <v>6</v>
      </c>
      <c r="K15" s="143" t="b">
        <f t="shared" si="3"/>
        <v>0</v>
      </c>
      <c r="L15" s="143">
        <f>'11 Disdukcapil'!$C$58</f>
        <v>1</v>
      </c>
      <c r="M15" s="143">
        <f>'11 Disdukcapil'!$C$59</f>
        <v>5</v>
      </c>
      <c r="N15">
        <f>'11 Disdukcapil'!$C$61</f>
        <v>0</v>
      </c>
      <c r="O15">
        <f>'11 Disdukcapil'!$C$62</f>
        <v>0</v>
      </c>
      <c r="P15">
        <f>'11 Disdukcapil'!$C$63</f>
        <v>0</v>
      </c>
      <c r="R15" s="159"/>
    </row>
    <row r="16" spans="1:18">
      <c r="A16" s="142">
        <v>12</v>
      </c>
      <c r="B16" s="146" t="s">
        <v>74</v>
      </c>
      <c r="C16" s="147">
        <f>'12 DPPKBPM'!$C$81</f>
        <v>0</v>
      </c>
      <c r="D16" s="148">
        <f>'12 DPPKBPM'!$C$82</f>
        <v>0</v>
      </c>
      <c r="E16" s="143">
        <f t="shared" si="0"/>
        <v>0</v>
      </c>
      <c r="F16" s="143" t="str">
        <f>'12 DPPKBPM'!$C$83</f>
        <v>Keuangan</v>
      </c>
      <c r="G16" s="143">
        <f>'12 DPPKBPM'!$C$84</f>
        <v>27</v>
      </c>
      <c r="H16" s="143">
        <f>'12 DPPKBPM'!$C$85</f>
        <v>14</v>
      </c>
      <c r="I16" s="143">
        <f t="shared" si="1"/>
        <v>41</v>
      </c>
      <c r="J16" s="143">
        <f t="shared" si="2"/>
        <v>24</v>
      </c>
      <c r="K16" s="143" t="b">
        <f t="shared" si="3"/>
        <v>0</v>
      </c>
      <c r="L16" s="143">
        <f>'12 DPPKBPM'!$C$86</f>
        <v>10</v>
      </c>
      <c r="M16" s="143">
        <f>'12 DPPKBPM'!$C$87</f>
        <v>14</v>
      </c>
      <c r="N16">
        <f>'12 DPPKBPM'!$C$89</f>
        <v>0</v>
      </c>
      <c r="O16">
        <f>'12 DPPKBPM'!$C$90</f>
        <v>0</v>
      </c>
      <c r="P16">
        <f>'12 DPPKBPM'!$C$91</f>
        <v>0</v>
      </c>
      <c r="R16" s="159"/>
    </row>
    <row r="17" spans="1:18">
      <c r="A17" s="142">
        <v>13</v>
      </c>
      <c r="B17" s="146" t="s">
        <v>61</v>
      </c>
      <c r="C17" s="147">
        <f>'13 Dishub'!$C$63</f>
        <v>0</v>
      </c>
      <c r="D17" s="148">
        <f>'13 Dishub'!$C$64</f>
        <v>0</v>
      </c>
      <c r="E17" s="143">
        <f t="shared" si="0"/>
        <v>0</v>
      </c>
      <c r="F17" s="143" t="str">
        <f>'13 Dishub'!$C$65</f>
        <v>Keuangan</v>
      </c>
      <c r="G17" s="143">
        <f>'13 Dishub'!$C$72</f>
        <v>0</v>
      </c>
      <c r="H17" s="143">
        <f>'13 Dishub'!$C$73</f>
        <v>0</v>
      </c>
      <c r="I17" s="143">
        <f t="shared" si="1"/>
        <v>0</v>
      </c>
      <c r="J17" s="143">
        <f t="shared" si="2"/>
        <v>0</v>
      </c>
      <c r="K17" s="143" t="b">
        <f t="shared" si="3"/>
        <v>1</v>
      </c>
      <c r="L17" s="143">
        <f>'13 Dishub'!$C$74</f>
        <v>0</v>
      </c>
      <c r="M17" s="143">
        <f>'13 Dishub'!$C$75</f>
        <v>0</v>
      </c>
      <c r="N17">
        <f>'13 Dishub'!$C$77</f>
        <v>0</v>
      </c>
      <c r="O17">
        <f>'13 Dishub'!$C$78</f>
        <v>0</v>
      </c>
      <c r="P17">
        <f>'13 Dishub'!$C$79</f>
        <v>0</v>
      </c>
      <c r="R17" s="159"/>
    </row>
    <row r="18" spans="1:18">
      <c r="A18" s="142">
        <v>14</v>
      </c>
      <c r="B18" s="146" t="s">
        <v>65</v>
      </c>
      <c r="C18" s="147">
        <f>'14 Diskominfotik'!$C$51</f>
        <v>0</v>
      </c>
      <c r="D18" s="148">
        <f>'14 Diskominfotik'!$C$52</f>
        <v>0</v>
      </c>
      <c r="E18" s="143">
        <f t="shared" si="0"/>
        <v>0</v>
      </c>
      <c r="F18" s="143" t="str">
        <f>'14 Diskominfotik'!$C$53</f>
        <v>Keuangan</v>
      </c>
      <c r="G18" s="143">
        <f>'14 Diskominfotik'!$C$54</f>
        <v>19</v>
      </c>
      <c r="H18" s="143">
        <f>'14 Diskominfotik'!$C$55</f>
        <v>6</v>
      </c>
      <c r="I18" s="143">
        <f t="shared" si="1"/>
        <v>25</v>
      </c>
      <c r="J18" s="143">
        <f t="shared" si="2"/>
        <v>6</v>
      </c>
      <c r="K18" s="143" t="b">
        <f t="shared" si="3"/>
        <v>0</v>
      </c>
      <c r="L18" s="143">
        <f>'14 Diskominfotik'!$C$56</f>
        <v>6</v>
      </c>
      <c r="M18" s="143">
        <f>'14 Diskominfotik'!$C$63</f>
        <v>0</v>
      </c>
      <c r="N18">
        <f>'14 Diskominfotik'!$C$65</f>
        <v>0</v>
      </c>
      <c r="O18">
        <f>'14 Diskominfotik'!$C$66</f>
        <v>0</v>
      </c>
      <c r="P18">
        <f>'14 Diskominfotik'!$C$67</f>
        <v>0</v>
      </c>
      <c r="Q18" s="156"/>
      <c r="R18" s="159"/>
    </row>
    <row r="19" spans="1:18">
      <c r="A19" s="142">
        <v>15</v>
      </c>
      <c r="B19" s="146" t="s">
        <v>71</v>
      </c>
      <c r="C19" s="147">
        <f>'15 Diskopumker'!$C$69</f>
        <v>0</v>
      </c>
      <c r="D19" s="148">
        <f>'15 Diskopumker'!$C$70</f>
        <v>0</v>
      </c>
      <c r="E19" s="143">
        <f t="shared" si="0"/>
        <v>0</v>
      </c>
      <c r="F19" s="143" t="str">
        <f>'15 Diskopumker'!$C$71</f>
        <v>Keuangan</v>
      </c>
      <c r="G19" s="143">
        <f>'15 Diskopumker'!$C$72</f>
        <v>29</v>
      </c>
      <c r="H19" s="143">
        <f>'15 Diskopumker'!$C$73</f>
        <v>7</v>
      </c>
      <c r="I19" s="143">
        <f t="shared" si="1"/>
        <v>36</v>
      </c>
      <c r="J19" s="143">
        <f t="shared" si="2"/>
        <v>17</v>
      </c>
      <c r="K19" s="143" t="b">
        <f t="shared" si="3"/>
        <v>0</v>
      </c>
      <c r="L19" s="143">
        <f>'15 Diskopumker'!$C$74</f>
        <v>8</v>
      </c>
      <c r="M19" s="143">
        <f>'15 Diskopumker'!$C$75</f>
        <v>9</v>
      </c>
      <c r="N19">
        <f>'15 Diskopumker'!$C$77</f>
        <v>0</v>
      </c>
      <c r="O19">
        <f>'15 Diskopumker'!$C$78</f>
        <v>0</v>
      </c>
      <c r="P19" t="e">
        <f>'15 Diskopumker'!#REF!</f>
        <v>#REF!</v>
      </c>
      <c r="Q19" s="156"/>
      <c r="R19" s="159"/>
    </row>
    <row r="20" spans="1:18">
      <c r="A20" s="142">
        <v>16</v>
      </c>
      <c r="B20" s="146" t="s">
        <v>77</v>
      </c>
      <c r="C20" s="147">
        <f>'16 DPMPTSP'!$C$49</f>
        <v>0</v>
      </c>
      <c r="D20" s="148">
        <f>'16 DPMPTSP'!$C$50</f>
        <v>0</v>
      </c>
      <c r="E20" s="143">
        <f t="shared" si="0"/>
        <v>0</v>
      </c>
      <c r="F20" s="143" t="str">
        <f>'16 DPMPTSP'!$C$51</f>
        <v>Keuangan</v>
      </c>
      <c r="G20" s="143">
        <f>'16 DPMPTSP'!$C$52</f>
        <v>9</v>
      </c>
      <c r="H20" s="143">
        <f>'16 DPMPTSP'!$C$53</f>
        <v>4</v>
      </c>
      <c r="I20" s="143">
        <f t="shared" si="1"/>
        <v>13</v>
      </c>
      <c r="J20" s="143">
        <f t="shared" si="2"/>
        <v>20</v>
      </c>
      <c r="K20" s="143" t="b">
        <f t="shared" si="3"/>
        <v>0</v>
      </c>
      <c r="L20" s="143">
        <f>'16 DPMPTSP'!$C$54</f>
        <v>7</v>
      </c>
      <c r="M20" s="143">
        <f>'16 DPMPTSP'!$C$55</f>
        <v>13</v>
      </c>
      <c r="N20">
        <f>'16 DPMPTSP'!$C$57</f>
        <v>0</v>
      </c>
      <c r="O20">
        <f>'16 DPMPTSP'!$C$58</f>
        <v>0</v>
      </c>
      <c r="P20">
        <f>'16 DPMPTSP'!$C$59</f>
        <v>0</v>
      </c>
      <c r="Q20" s="156"/>
      <c r="R20" s="159"/>
    </row>
    <row r="21" spans="1:18">
      <c r="A21" s="142">
        <v>17</v>
      </c>
      <c r="B21" s="146" t="s">
        <v>104</v>
      </c>
      <c r="C21" s="147">
        <f>'17 Disbudporapar'!$C$113</f>
        <v>0</v>
      </c>
      <c r="D21" s="148">
        <f>'17 Disbudporapar'!$C$114</f>
        <v>0</v>
      </c>
      <c r="E21" s="143">
        <f t="shared" si="0"/>
        <v>0</v>
      </c>
      <c r="F21" s="143" t="str">
        <f>'17 Disbudporapar'!$C$115</f>
        <v>Keuangan</v>
      </c>
      <c r="G21" s="143">
        <f>'17 Disbudporapar'!$C$116</f>
        <v>43</v>
      </c>
      <c r="H21" s="143">
        <f>'17 Disbudporapar'!$C$117</f>
        <v>13</v>
      </c>
      <c r="I21" s="143">
        <f t="shared" si="1"/>
        <v>56</v>
      </c>
      <c r="J21" s="143">
        <f t="shared" si="2"/>
        <v>41</v>
      </c>
      <c r="K21" s="143" t="b">
        <f t="shared" si="3"/>
        <v>0</v>
      </c>
      <c r="L21" s="143">
        <f>'17 Disbudporapar'!$C$118</f>
        <v>6</v>
      </c>
      <c r="M21" s="143">
        <f>'17 Disbudporapar'!$C$119</f>
        <v>35</v>
      </c>
      <c r="N21">
        <f>'17 Disbudporapar'!$C$121</f>
        <v>0</v>
      </c>
      <c r="O21">
        <f>'17 Disbudporapar'!$C$122</f>
        <v>0</v>
      </c>
      <c r="P21">
        <f>'17 Disbudporapar'!$C$123</f>
        <v>0</v>
      </c>
      <c r="R21" s="159"/>
    </row>
    <row r="22" spans="1:18">
      <c r="A22" s="142">
        <v>18</v>
      </c>
      <c r="B22" s="146" t="s">
        <v>105</v>
      </c>
      <c r="C22" s="147">
        <f>'18 DPA'!$C$52</f>
        <v>0</v>
      </c>
      <c r="D22" s="148">
        <f>'18 DPA'!$C$53</f>
        <v>0</v>
      </c>
      <c r="E22" s="143">
        <f t="shared" ref="E22:E44" si="4">C22+D22</f>
        <v>0</v>
      </c>
      <c r="F22" s="143" t="str">
        <f>'18 DPA'!$C$54</f>
        <v>Keuangan</v>
      </c>
      <c r="G22" s="143">
        <f>'18 DPA'!$C$55</f>
        <v>15</v>
      </c>
      <c r="H22" s="143">
        <f>'18 DPA'!$C$56</f>
        <v>8</v>
      </c>
      <c r="I22" s="143">
        <f t="shared" ref="I22:I44" si="5">SUM(E22:H22)</f>
        <v>23</v>
      </c>
      <c r="J22" s="143">
        <f t="shared" si="2"/>
        <v>13</v>
      </c>
      <c r="K22" s="143" t="b">
        <f t="shared" si="3"/>
        <v>0</v>
      </c>
      <c r="L22" s="143">
        <f>'18 DPA'!$C$57</f>
        <v>4</v>
      </c>
      <c r="M22" s="143">
        <f>'18 DPA'!$C$58</f>
        <v>9</v>
      </c>
      <c r="N22">
        <f>'18 DPA'!$C$60</f>
        <v>0</v>
      </c>
      <c r="O22">
        <f>'18 DPA'!$C$61</f>
        <v>0</v>
      </c>
      <c r="P22">
        <f>'18 DPA'!$C$62</f>
        <v>0</v>
      </c>
      <c r="R22" s="159"/>
    </row>
    <row r="23" spans="1:18">
      <c r="A23" s="142">
        <v>19</v>
      </c>
      <c r="B23" s="146" t="s">
        <v>70</v>
      </c>
      <c r="C23" s="147">
        <f>'19 Disdagin'!$C$67</f>
        <v>0</v>
      </c>
      <c r="D23" s="148">
        <f>'19 Disdagin'!$C$68</f>
        <v>0</v>
      </c>
      <c r="E23" s="143">
        <f t="shared" si="4"/>
        <v>0</v>
      </c>
      <c r="F23" s="143" t="str">
        <f>'19 Disdagin'!$C$69</f>
        <v>Keuangan</v>
      </c>
      <c r="G23" s="143">
        <f>'19 Disdagin'!$C$70</f>
        <v>28</v>
      </c>
      <c r="H23" s="143">
        <f>'19 Disdagin'!$C$71</f>
        <v>11</v>
      </c>
      <c r="I23" s="143">
        <f t="shared" si="5"/>
        <v>39</v>
      </c>
      <c r="J23" s="143">
        <f t="shared" si="2"/>
        <v>12</v>
      </c>
      <c r="K23" s="143" t="b">
        <f t="shared" si="3"/>
        <v>0</v>
      </c>
      <c r="L23" s="143">
        <f>'19 Disdagin'!$C$72</f>
        <v>7</v>
      </c>
      <c r="M23" s="143">
        <f>'19 Disdagin'!$C$73</f>
        <v>5</v>
      </c>
      <c r="N23">
        <f>'19 Disdagin'!$C$75</f>
        <v>0</v>
      </c>
      <c r="O23">
        <f>'19 Disdagin'!$C$76</f>
        <v>0</v>
      </c>
      <c r="P23">
        <f>'19 Disdagin'!$C$77</f>
        <v>0</v>
      </c>
      <c r="R23" s="159"/>
    </row>
    <row r="24" spans="1:18">
      <c r="A24" s="142">
        <v>20</v>
      </c>
      <c r="B24" s="146" t="s">
        <v>45</v>
      </c>
      <c r="C24" s="147">
        <f>'20 Bag Pem'!$C$29</f>
        <v>0</v>
      </c>
      <c r="D24" s="148">
        <f>'20 Bag Pem'!$C$30</f>
        <v>0</v>
      </c>
      <c r="E24" s="143">
        <f t="shared" si="4"/>
        <v>0</v>
      </c>
      <c r="F24" s="143" t="str">
        <f>'20 Bag Pem'!$C$31</f>
        <v>Keuangan</v>
      </c>
      <c r="G24" s="143">
        <f>'20 Bag Pem'!$C$32</f>
        <v>6</v>
      </c>
      <c r="H24" s="143">
        <f>'20 Bag Pem'!$C$33</f>
        <v>1</v>
      </c>
      <c r="I24" s="143">
        <f t="shared" si="5"/>
        <v>7</v>
      </c>
      <c r="J24" s="143">
        <f t="shared" si="2"/>
        <v>6</v>
      </c>
      <c r="K24" s="143" t="b">
        <f t="shared" si="3"/>
        <v>0</v>
      </c>
      <c r="L24" s="143">
        <f>'20 Bag Pem'!$C$34</f>
        <v>1</v>
      </c>
      <c r="M24" s="143">
        <f>'20 Bag Pem'!$C$35</f>
        <v>5</v>
      </c>
      <c r="N24">
        <f>'20 Bag Pem'!$C$37</f>
        <v>0</v>
      </c>
      <c r="O24">
        <f>'20 Bag Pem'!$C$38</f>
        <v>0</v>
      </c>
      <c r="P24">
        <f>'20 Bag Pem'!$C$39</f>
        <v>0</v>
      </c>
      <c r="R24" s="159"/>
    </row>
    <row r="25" spans="1:18">
      <c r="A25" s="142">
        <v>21</v>
      </c>
      <c r="B25" s="146" t="s">
        <v>40</v>
      </c>
      <c r="C25" s="147">
        <f>'21 Bag Kum'!$C$28</f>
        <v>0</v>
      </c>
      <c r="D25" s="148">
        <f>'21 Bag Kum'!$C$29</f>
        <v>0</v>
      </c>
      <c r="E25" s="143">
        <f t="shared" si="4"/>
        <v>0</v>
      </c>
      <c r="F25" s="143" t="str">
        <f>'21 Bag Kum'!$C$30</f>
        <v>Keuangan</v>
      </c>
      <c r="G25" s="143">
        <f>'21 Bag Kum'!$C$31</f>
        <v>7</v>
      </c>
      <c r="H25" s="143">
        <f>'21 Bag Kum'!$C$32</f>
        <v>3</v>
      </c>
      <c r="I25" s="143">
        <f t="shared" si="5"/>
        <v>10</v>
      </c>
      <c r="J25" s="143">
        <f t="shared" si="2"/>
        <v>2</v>
      </c>
      <c r="K25" s="143" t="b">
        <f t="shared" si="3"/>
        <v>0</v>
      </c>
      <c r="L25" s="143">
        <f>'21 Bag Kum'!$C$33</f>
        <v>1</v>
      </c>
      <c r="M25" s="143">
        <f>'21 Bag Kum'!$C$34</f>
        <v>1</v>
      </c>
      <c r="N25">
        <f>'21 Bag Kum'!$C$36</f>
        <v>0</v>
      </c>
      <c r="O25">
        <f>'21 Bag Kum'!$C$37</f>
        <v>0</v>
      </c>
      <c r="P25">
        <f>'21 Bag Kum'!$C$38</f>
        <v>0</v>
      </c>
      <c r="R25" s="159"/>
    </row>
    <row r="26" spans="1:18">
      <c r="A26" s="142">
        <v>22</v>
      </c>
      <c r="B26" s="146" t="s">
        <v>43</v>
      </c>
      <c r="C26" s="147">
        <f>'22 Bag Org'!$C$32</f>
        <v>0</v>
      </c>
      <c r="D26" s="148">
        <f>'22 Bag Org'!$C$33</f>
        <v>0</v>
      </c>
      <c r="E26" s="143">
        <f t="shared" si="4"/>
        <v>0</v>
      </c>
      <c r="F26" s="143" t="str">
        <f>'22 Bag Org'!$C$34</f>
        <v>Keuangan</v>
      </c>
      <c r="G26" s="143">
        <f>'22 Bag Org'!$C$35</f>
        <v>5</v>
      </c>
      <c r="H26" s="143">
        <f>'22 Bag Org'!$C$36</f>
        <v>3</v>
      </c>
      <c r="I26" s="143">
        <f t="shared" si="5"/>
        <v>8</v>
      </c>
      <c r="J26" s="143">
        <f t="shared" si="2"/>
        <v>8</v>
      </c>
      <c r="K26" s="143" t="b">
        <f t="shared" si="3"/>
        <v>0</v>
      </c>
      <c r="L26" s="143">
        <f>'22 Bag Org'!$C$37</f>
        <v>4</v>
      </c>
      <c r="M26" s="143">
        <f>'22 Bag Org'!$C$38</f>
        <v>4</v>
      </c>
      <c r="N26">
        <f>'22 Bag Org'!$C$40</f>
        <v>0</v>
      </c>
      <c r="O26">
        <f>'22 Bag Org'!$C$41</f>
        <v>0</v>
      </c>
      <c r="P26">
        <f>'22 Bag Org'!$C$42</f>
        <v>0</v>
      </c>
      <c r="R26" s="159"/>
    </row>
    <row r="27" spans="1:18">
      <c r="A27" s="142">
        <v>23</v>
      </c>
      <c r="B27" s="146" t="s">
        <v>41</v>
      </c>
      <c r="C27" s="147">
        <f>'23 Bag Eko'!$C$29</f>
        <v>0</v>
      </c>
      <c r="D27" s="148">
        <f>'23 Bag Eko'!$C$30</f>
        <v>0</v>
      </c>
      <c r="E27" s="143">
        <f t="shared" si="4"/>
        <v>0</v>
      </c>
      <c r="F27" s="143" t="str">
        <f>'23 Bag Eko'!$C$31</f>
        <v>Keuangan</v>
      </c>
      <c r="G27" s="143">
        <f>'23 Bag Eko'!$C$32</f>
        <v>5</v>
      </c>
      <c r="H27" s="143">
        <f>'23 Bag Eko'!$C$33</f>
        <v>3</v>
      </c>
      <c r="I27" s="143">
        <f t="shared" si="5"/>
        <v>8</v>
      </c>
      <c r="J27" s="143">
        <f t="shared" si="2"/>
        <v>5</v>
      </c>
      <c r="K27" s="143" t="b">
        <f t="shared" si="3"/>
        <v>0</v>
      </c>
      <c r="L27" s="143">
        <f>'23 Bag Eko'!$C$34</f>
        <v>4</v>
      </c>
      <c r="M27" s="143">
        <f>'23 Bag Eko'!$C$35</f>
        <v>1</v>
      </c>
      <c r="N27">
        <f>'23 Bag Eko'!$C$37</f>
        <v>0</v>
      </c>
      <c r="O27">
        <f>'23 Bag Eko'!$C$38</f>
        <v>0</v>
      </c>
      <c r="P27">
        <f>'23 Bag Eko'!$C$39</f>
        <v>0</v>
      </c>
      <c r="R27" s="159"/>
    </row>
    <row r="28" spans="1:18">
      <c r="A28" s="142">
        <v>24</v>
      </c>
      <c r="B28" s="146" t="s">
        <v>39</v>
      </c>
      <c r="C28" s="147">
        <f>'24 Bag Kesra'!$C$30</f>
        <v>0</v>
      </c>
      <c r="D28" s="148">
        <f>'24 Bag Kesra'!$C$31</f>
        <v>0</v>
      </c>
      <c r="E28" s="143">
        <f t="shared" si="4"/>
        <v>0</v>
      </c>
      <c r="F28" s="143" t="str">
        <f>'24 Bag Kesra'!$C$32</f>
        <v>Keuangan</v>
      </c>
      <c r="G28" s="143">
        <f>'24 Bag Kesra'!$C$33</f>
        <v>7</v>
      </c>
      <c r="H28" s="143">
        <f>'24 Bag Kesra'!$C$34</f>
        <v>4</v>
      </c>
      <c r="I28" s="143">
        <f t="shared" si="5"/>
        <v>11</v>
      </c>
      <c r="J28" s="143">
        <f t="shared" si="2"/>
        <v>3</v>
      </c>
      <c r="K28" s="143" t="b">
        <f t="shared" si="3"/>
        <v>0</v>
      </c>
      <c r="L28" s="143">
        <f>'24 Bag Kesra'!$C$35</f>
        <v>0</v>
      </c>
      <c r="M28" s="143">
        <f>'24 Bag Kesra'!$C$36</f>
        <v>3</v>
      </c>
      <c r="N28">
        <f>'24 Bag Kesra'!$C$38</f>
        <v>0</v>
      </c>
      <c r="O28">
        <f>'24 Bag Kesra'!$C$39</f>
        <v>0</v>
      </c>
      <c r="P28">
        <f>'24 Bag Kesra'!$C$40</f>
        <v>0</v>
      </c>
      <c r="R28" s="159"/>
    </row>
    <row r="29" spans="1:18">
      <c r="A29" s="142">
        <v>25</v>
      </c>
      <c r="B29" s="146" t="s">
        <v>44</v>
      </c>
      <c r="C29" s="147">
        <f>'25 Bag ProKoPim'!$C$34</f>
        <v>0</v>
      </c>
      <c r="D29" s="148">
        <f>'25 Bag ProKoPim'!$C$35</f>
        <v>0</v>
      </c>
      <c r="E29" s="143">
        <f t="shared" si="4"/>
        <v>0</v>
      </c>
      <c r="F29" s="143" t="str">
        <f>'25 Bag ProKoPim'!$C$36</f>
        <v>Keuangan</v>
      </c>
      <c r="G29" s="143">
        <f>'25 Bag ProKoPim'!$C$37</f>
        <v>6</v>
      </c>
      <c r="H29" s="143">
        <f>'25 Bag ProKoPim'!$C$38</f>
        <v>1</v>
      </c>
      <c r="I29" s="143">
        <f t="shared" si="5"/>
        <v>7</v>
      </c>
      <c r="J29" s="143">
        <f t="shared" si="2"/>
        <v>11</v>
      </c>
      <c r="K29" s="143" t="b">
        <f t="shared" si="3"/>
        <v>0</v>
      </c>
      <c r="L29" s="143">
        <f>'25 Bag ProKoPim'!$C$39</f>
        <v>4</v>
      </c>
      <c r="M29" s="143">
        <f>'25 Bag ProKoPim'!$C$40</f>
        <v>7</v>
      </c>
      <c r="N29">
        <f>'25 Bag ProKoPim'!$C$42</f>
        <v>0</v>
      </c>
      <c r="O29">
        <f>'25 Bag ProKoPim'!$C$43</f>
        <v>0</v>
      </c>
      <c r="P29">
        <f>'25 Bag ProKoPim'!$C$44</f>
        <v>0</v>
      </c>
      <c r="R29" s="159"/>
    </row>
    <row r="30" spans="1:18">
      <c r="A30" s="142">
        <v>26</v>
      </c>
      <c r="B30" s="146" t="s">
        <v>46</v>
      </c>
      <c r="C30" s="147">
        <f>'26 Bag Umm'!$C$55</f>
        <v>0</v>
      </c>
      <c r="D30" s="148">
        <f>'26 Bag Umm'!$C$56</f>
        <v>0</v>
      </c>
      <c r="E30" s="143">
        <f t="shared" si="4"/>
        <v>0</v>
      </c>
      <c r="F30" s="143" t="str">
        <f>'26 Bag Umm'!$C$57</f>
        <v>Keuangan</v>
      </c>
      <c r="G30" s="143">
        <f>'26 Bag Umm'!$C$58</f>
        <v>12</v>
      </c>
      <c r="H30" s="143">
        <f>'26 Bag Umm'!$C$59</f>
        <v>8</v>
      </c>
      <c r="I30" s="143">
        <f t="shared" si="5"/>
        <v>20</v>
      </c>
      <c r="J30" s="143">
        <f t="shared" si="2"/>
        <v>19</v>
      </c>
      <c r="K30" s="143" t="b">
        <f t="shared" si="3"/>
        <v>0</v>
      </c>
      <c r="L30" s="143">
        <f>'26 Bag Umm'!$C$60</f>
        <v>9</v>
      </c>
      <c r="M30" s="143">
        <f>'26 Bag Umm'!$C$61</f>
        <v>10</v>
      </c>
      <c r="N30">
        <f>'26 Bag Umm'!$C$63</f>
        <v>0</v>
      </c>
      <c r="O30">
        <f>'26 Bag Umm'!$C$64</f>
        <v>0</v>
      </c>
      <c r="P30">
        <f>'26 Bag Umm'!$C$65</f>
        <v>0</v>
      </c>
      <c r="R30" s="159"/>
    </row>
    <row r="31" spans="1:18">
      <c r="A31" s="142">
        <v>27</v>
      </c>
      <c r="B31" s="146" t="s">
        <v>42</v>
      </c>
      <c r="C31" s="147">
        <f>'27 Bag PBJ'!$C$28</f>
        <v>0</v>
      </c>
      <c r="D31" s="148">
        <f>'27 Bag PBJ'!$C$29</f>
        <v>0</v>
      </c>
      <c r="E31" s="143">
        <f t="shared" si="4"/>
        <v>0</v>
      </c>
      <c r="F31" s="143" t="str">
        <f>'27 Bag PBJ'!$C$30</f>
        <v>Keuangan</v>
      </c>
      <c r="G31" s="143">
        <f>'27 Bag PBJ'!$C$31</f>
        <v>3</v>
      </c>
      <c r="H31" s="143">
        <f>'27 Bag PBJ'!$C$32</f>
        <v>2</v>
      </c>
      <c r="I31" s="143">
        <f t="shared" si="5"/>
        <v>5</v>
      </c>
      <c r="J31" s="143">
        <f t="shared" si="2"/>
        <v>7</v>
      </c>
      <c r="K31" s="143" t="b">
        <f t="shared" si="3"/>
        <v>0</v>
      </c>
      <c r="L31" s="143">
        <f>'27 Bag PBJ'!$C$33</f>
        <v>5</v>
      </c>
      <c r="M31" s="143">
        <f>'27 Bag PBJ'!$C$34</f>
        <v>2</v>
      </c>
      <c r="N31">
        <f>'27 Bag PBJ'!$C$36</f>
        <v>0</v>
      </c>
      <c r="O31">
        <f>'27 Bag PBJ'!$C$37</f>
        <v>0</v>
      </c>
      <c r="P31">
        <f>'27 Bag PBJ'!$C$38</f>
        <v>0</v>
      </c>
      <c r="R31" s="159"/>
    </row>
    <row r="32" spans="1:18">
      <c r="A32" s="142">
        <v>28</v>
      </c>
      <c r="B32" s="146" t="s">
        <v>47</v>
      </c>
      <c r="C32" s="147">
        <f>'28 Bag Adm Pbg'!$C$29</f>
        <v>0</v>
      </c>
      <c r="D32" s="148">
        <f>'28 Bag Adm Pbg'!$C$30</f>
        <v>0</v>
      </c>
      <c r="E32" s="143">
        <f t="shared" si="4"/>
        <v>0</v>
      </c>
      <c r="F32" s="143" t="str">
        <f>'28 Bag Adm Pbg'!$C$31</f>
        <v>Keuangan</v>
      </c>
      <c r="G32" s="143">
        <f>'28 Bag Adm Pbg'!$C$32</f>
        <v>6</v>
      </c>
      <c r="H32" s="143">
        <f>'28 Bag Adm Pbg'!$C$33</f>
        <v>2</v>
      </c>
      <c r="I32" s="143">
        <f t="shared" si="5"/>
        <v>8</v>
      </c>
      <c r="J32" s="143">
        <f t="shared" si="2"/>
        <v>7</v>
      </c>
      <c r="K32" s="143" t="b">
        <f t="shared" si="3"/>
        <v>0</v>
      </c>
      <c r="L32" s="143">
        <f>'28 Bag Adm Pbg'!$C$34</f>
        <v>4</v>
      </c>
      <c r="M32" s="143">
        <f>'28 Bag Adm Pbg'!$C$35</f>
        <v>3</v>
      </c>
      <c r="N32">
        <f>'28 Bag Adm Pbg'!$C$37</f>
        <v>0</v>
      </c>
      <c r="O32">
        <f>'28 Bag Adm Pbg'!$C$38</f>
        <v>0</v>
      </c>
      <c r="P32">
        <f>'28 Bag Adm Pbg'!$C$39</f>
        <v>0</v>
      </c>
      <c r="R32" s="159"/>
    </row>
    <row r="33" spans="1:18">
      <c r="A33" s="142">
        <v>29</v>
      </c>
      <c r="B33" s="146" t="s">
        <v>57</v>
      </c>
      <c r="C33" s="147">
        <f>'29 Setwan'!$C$55</f>
        <v>0</v>
      </c>
      <c r="D33" s="148">
        <f>'29 Setwan'!$C$56</f>
        <v>0</v>
      </c>
      <c r="E33" s="143">
        <f t="shared" si="4"/>
        <v>0</v>
      </c>
      <c r="F33" s="143" t="str">
        <f>'29 Setwan'!$C$57</f>
        <v>Keuangan</v>
      </c>
      <c r="G33" s="143">
        <f>'29 Setwan'!$C$58</f>
        <v>5</v>
      </c>
      <c r="H33" s="143">
        <f>'29 Setwan'!$C$59</f>
        <v>9</v>
      </c>
      <c r="I33" s="143">
        <f t="shared" si="5"/>
        <v>14</v>
      </c>
      <c r="J33" s="143">
        <f t="shared" si="2"/>
        <v>25</v>
      </c>
      <c r="K33" s="143" t="b">
        <f t="shared" si="3"/>
        <v>0</v>
      </c>
      <c r="L33" s="143">
        <f>'29 Setwan'!$C$60</f>
        <v>5</v>
      </c>
      <c r="M33" s="143">
        <f>'29 Setwan'!$C$61</f>
        <v>20</v>
      </c>
      <c r="N33">
        <f>'29 Setwan'!$C$63</f>
        <v>0</v>
      </c>
      <c r="O33">
        <f>'29 Setwan'!$C$64</f>
        <v>0</v>
      </c>
      <c r="P33">
        <f>'29 Setwan'!$C$65</f>
        <v>0</v>
      </c>
      <c r="R33" s="159"/>
    </row>
    <row r="34" spans="1:18">
      <c r="A34" s="142">
        <v>30</v>
      </c>
      <c r="B34" s="146" t="s">
        <v>106</v>
      </c>
      <c r="C34" s="147">
        <f>'30 BPKPAD'!$C$95</f>
        <v>0</v>
      </c>
      <c r="D34" s="148">
        <f>'30 BPKPAD'!$C$96</f>
        <v>0</v>
      </c>
      <c r="E34" s="143">
        <f t="shared" si="4"/>
        <v>0</v>
      </c>
      <c r="F34" s="143" t="str">
        <f>'30 BPKPAD'!$C$97</f>
        <v>Keuangan</v>
      </c>
      <c r="G34" s="143">
        <f>'30 BPKPAD'!$C$98</f>
        <v>8</v>
      </c>
      <c r="H34" s="143">
        <f>'30 BPKPAD'!$C$99</f>
        <v>25</v>
      </c>
      <c r="I34" s="143">
        <f t="shared" si="5"/>
        <v>33</v>
      </c>
      <c r="J34" s="143">
        <f t="shared" si="2"/>
        <v>46</v>
      </c>
      <c r="K34" s="143" t="b">
        <f t="shared" si="3"/>
        <v>0</v>
      </c>
      <c r="L34" s="143">
        <f>'30 BPKPAD'!$C$100</f>
        <v>19</v>
      </c>
      <c r="M34" s="143">
        <f>'30 BPKPAD'!$C$101</f>
        <v>27</v>
      </c>
      <c r="N34">
        <f>'30 BPKPAD'!$C$103</f>
        <v>0</v>
      </c>
      <c r="O34">
        <f>'30 BPKPAD'!$C$104</f>
        <v>0</v>
      </c>
      <c r="P34">
        <f>'30 BPKPAD'!$C$105</f>
        <v>0</v>
      </c>
      <c r="R34" s="159"/>
    </row>
    <row r="35" spans="1:18">
      <c r="A35" s="142">
        <v>31</v>
      </c>
      <c r="B35" s="146" t="s">
        <v>78</v>
      </c>
      <c r="C35" s="147">
        <f>'31 Inspektorat'!$C$51</f>
        <v>0</v>
      </c>
      <c r="D35" s="148">
        <f>'31 Inspektorat'!$C$52</f>
        <v>0</v>
      </c>
      <c r="E35" s="143">
        <f t="shared" si="4"/>
        <v>0</v>
      </c>
      <c r="F35" s="143" t="str">
        <f>'31 Inspektorat'!$C$53</f>
        <v>Keuangan</v>
      </c>
      <c r="G35" s="143">
        <f>'31 Inspektorat'!$C$54</f>
        <v>12</v>
      </c>
      <c r="H35" s="143">
        <f>'31 Inspektorat'!$C$55</f>
        <v>9</v>
      </c>
      <c r="I35" s="143">
        <f t="shared" si="5"/>
        <v>21</v>
      </c>
      <c r="J35" s="143">
        <f t="shared" si="2"/>
        <v>14</v>
      </c>
      <c r="K35" s="143" t="b">
        <f t="shared" si="3"/>
        <v>0</v>
      </c>
      <c r="L35" s="143">
        <f>'31 Inspektorat'!$C$56</f>
        <v>6</v>
      </c>
      <c r="M35" s="143">
        <f>'31 Inspektorat'!$C$57</f>
        <v>8</v>
      </c>
      <c r="N35">
        <f>'31 Inspektorat'!$C$59</f>
        <v>0</v>
      </c>
      <c r="O35">
        <f>'31 Inspektorat'!$C$60</f>
        <v>0</v>
      </c>
      <c r="P35">
        <f>'31 Inspektorat'!$C$61</f>
        <v>0</v>
      </c>
      <c r="R35" s="159"/>
    </row>
    <row r="36" spans="1:18">
      <c r="A36" s="142">
        <v>32</v>
      </c>
      <c r="B36" s="146" t="s">
        <v>67</v>
      </c>
      <c r="C36" s="147">
        <f>'32 BKD Diklat'!$C$46</f>
        <v>0</v>
      </c>
      <c r="D36" s="148">
        <f>'32 BKD Diklat'!$C$47</f>
        <v>0</v>
      </c>
      <c r="E36" s="143">
        <f t="shared" si="4"/>
        <v>0</v>
      </c>
      <c r="F36" s="143" t="str">
        <f>'32 BKD Diklat'!$C$48</f>
        <v>Keuangan</v>
      </c>
      <c r="G36" s="143">
        <f>'32 BKD Diklat'!$C$49</f>
        <v>8</v>
      </c>
      <c r="H36" s="143">
        <f>'32 BKD Diklat'!$C$50</f>
        <v>4</v>
      </c>
      <c r="I36" s="143">
        <f t="shared" si="5"/>
        <v>12</v>
      </c>
      <c r="J36" s="143">
        <f t="shared" si="2"/>
        <v>18</v>
      </c>
      <c r="K36" s="143" t="b">
        <f t="shared" si="3"/>
        <v>0</v>
      </c>
      <c r="L36" s="143">
        <f>'32 BKD Diklat'!$C$51</f>
        <v>6</v>
      </c>
      <c r="M36" s="143">
        <f>'32 BKD Diklat'!$C$52</f>
        <v>12</v>
      </c>
      <c r="N36">
        <f>'32 BKD Diklat'!$C$54</f>
        <v>0</v>
      </c>
      <c r="O36">
        <f>'32 BKD Diklat'!$C$55</f>
        <v>0</v>
      </c>
      <c r="P36">
        <f>'32 BKD Diklat'!$C$56</f>
        <v>0</v>
      </c>
      <c r="R36" s="159"/>
    </row>
    <row r="37" spans="1:18">
      <c r="A37" s="142">
        <v>33</v>
      </c>
      <c r="B37" s="146" t="s">
        <v>84</v>
      </c>
      <c r="C37" s="147">
        <f>'33 BPBD'!$C$49</f>
        <v>0</v>
      </c>
      <c r="D37" s="148">
        <f>'33 BPBD'!$C$50</f>
        <v>0</v>
      </c>
      <c r="E37" s="143">
        <f t="shared" si="4"/>
        <v>0</v>
      </c>
      <c r="F37" s="143" t="str">
        <f>'33 BPBD'!$C$51</f>
        <v>Keuangan</v>
      </c>
      <c r="G37" s="143">
        <f>'33 BPBD'!$C$52</f>
        <v>17</v>
      </c>
      <c r="H37" s="143">
        <f>'33 BPBD'!$C$53</f>
        <v>5</v>
      </c>
      <c r="I37" s="143">
        <f t="shared" si="5"/>
        <v>22</v>
      </c>
      <c r="J37" s="143">
        <f t="shared" si="2"/>
        <v>10</v>
      </c>
      <c r="K37" s="143" t="b">
        <f t="shared" si="3"/>
        <v>0</v>
      </c>
      <c r="L37" s="143">
        <f>'33 BPBD'!$C$54</f>
        <v>4</v>
      </c>
      <c r="M37" s="143">
        <f>'33 BPBD'!$C$55</f>
        <v>6</v>
      </c>
      <c r="N37">
        <f>'33 BPBD'!$C$57</f>
        <v>0</v>
      </c>
      <c r="O37">
        <f>'33 BPBD'!$C$58</f>
        <v>0</v>
      </c>
      <c r="P37">
        <f>'33 BPBD'!$C$59</f>
        <v>0</v>
      </c>
      <c r="R37" s="159"/>
    </row>
    <row r="38" spans="1:18">
      <c r="A38" s="142">
        <v>34</v>
      </c>
      <c r="B38" s="146" t="s">
        <v>107</v>
      </c>
      <c r="C38" s="147">
        <f>'34  Damkar'!C58</f>
        <v>0</v>
      </c>
      <c r="D38" s="148">
        <f>'34  Damkar'!C59</f>
        <v>0</v>
      </c>
      <c r="E38" s="143">
        <f t="shared" si="4"/>
        <v>0</v>
      </c>
      <c r="F38" s="143" t="str">
        <f>'34  Damkar'!C60</f>
        <v>Keuangan</v>
      </c>
      <c r="G38" s="143">
        <f>'34  Damkar'!C61</f>
        <v>21</v>
      </c>
      <c r="H38" s="143">
        <f>'34  Damkar'!C62</f>
        <v>6</v>
      </c>
      <c r="I38" s="143">
        <f t="shared" si="5"/>
        <v>27</v>
      </c>
      <c r="J38" s="143">
        <f t="shared" si="2"/>
        <v>15</v>
      </c>
      <c r="K38" s="143" t="b">
        <f t="shared" si="3"/>
        <v>0</v>
      </c>
      <c r="L38" s="143">
        <f>'34  Damkar'!C63</f>
        <v>3</v>
      </c>
      <c r="M38" s="143">
        <f>'34  Damkar'!C64</f>
        <v>12</v>
      </c>
      <c r="N38">
        <f>'34  Damkar'!C66</f>
        <v>0</v>
      </c>
      <c r="O38">
        <f>'34  Damkar'!C67</f>
        <v>0</v>
      </c>
      <c r="P38">
        <f>'34  Damkar'!C68</f>
        <v>0</v>
      </c>
      <c r="Q38" s="156"/>
      <c r="R38" s="159"/>
    </row>
    <row r="39" spans="1:18">
      <c r="A39" s="142">
        <v>35</v>
      </c>
      <c r="B39" s="146" t="s">
        <v>72</v>
      </c>
      <c r="C39" s="147">
        <f>'35 Kec Bjm Timur'!$C$190</f>
        <v>0</v>
      </c>
      <c r="D39" s="148">
        <f>'35 Kec Bjm Timur'!$C$191</f>
        <v>0</v>
      </c>
      <c r="E39" s="143">
        <f t="shared" si="4"/>
        <v>0</v>
      </c>
      <c r="F39" s="143" t="str">
        <f>'35 Kec Bjm Timur'!$C$192</f>
        <v>Keuangan</v>
      </c>
      <c r="G39" s="143">
        <f>'35 Kec Bjm Timur'!$C$193</f>
        <v>65</v>
      </c>
      <c r="H39" s="143">
        <f>'35 Kec Bjm Timur'!$C$194</f>
        <v>40</v>
      </c>
      <c r="I39" s="143">
        <f t="shared" si="5"/>
        <v>105</v>
      </c>
      <c r="J39" s="143">
        <f t="shared" si="2"/>
        <v>69</v>
      </c>
      <c r="K39" s="143" t="b">
        <f t="shared" si="3"/>
        <v>0</v>
      </c>
      <c r="L39" s="143">
        <f>'35 Kec Bjm Timur'!$C$195</f>
        <v>10</v>
      </c>
      <c r="M39" s="143">
        <f>'35 Kec Bjm Timur'!$C$196</f>
        <v>59</v>
      </c>
      <c r="N39">
        <f>'35 Kec Bjm Timur'!$C$198</f>
        <v>0</v>
      </c>
      <c r="O39">
        <f>'35 Kec Bjm Timur'!$C$199</f>
        <v>0</v>
      </c>
      <c r="P39">
        <f>'35 Kec Bjm Timur'!$C$200</f>
        <v>0</v>
      </c>
      <c r="R39" s="159"/>
    </row>
    <row r="40" spans="1:18">
      <c r="A40" s="142">
        <v>36</v>
      </c>
      <c r="B40" s="146" t="s">
        <v>63</v>
      </c>
      <c r="C40" s="147">
        <f>'36 Kec Bjm Utara'!$C$169</f>
        <v>0</v>
      </c>
      <c r="D40" s="148">
        <f>'36 Kec Bjm Utara'!$C$170</f>
        <v>0</v>
      </c>
      <c r="E40" s="143">
        <f t="shared" si="4"/>
        <v>0</v>
      </c>
      <c r="F40" s="143" t="str">
        <f>'36 Kec Bjm Utara'!$C$171</f>
        <v>Keuangan</v>
      </c>
      <c r="G40" s="143">
        <f>'36 Kec Bjm Utara'!$C$172</f>
        <v>80</v>
      </c>
      <c r="H40" s="143">
        <f>'36 Kec Bjm Utara'!$C$173</f>
        <v>20</v>
      </c>
      <c r="I40" s="143">
        <f t="shared" si="5"/>
        <v>100</v>
      </c>
      <c r="J40" s="143">
        <f t="shared" si="2"/>
        <v>53</v>
      </c>
      <c r="K40" s="143" t="b">
        <f t="shared" si="3"/>
        <v>0</v>
      </c>
      <c r="L40" s="143">
        <f>'36 Kec Bjm Utara'!$C$174</f>
        <v>18</v>
      </c>
      <c r="M40" s="143">
        <f>'36 Kec Bjm Utara'!$C$175</f>
        <v>35</v>
      </c>
      <c r="N40">
        <f>'36 Kec Bjm Utara'!$C$177</f>
        <v>0</v>
      </c>
      <c r="O40">
        <f>'36 Kec Bjm Utara'!$C$178</f>
        <v>0</v>
      </c>
      <c r="P40">
        <f>'36 Kec Bjm Utara'!$C$179</f>
        <v>0</v>
      </c>
      <c r="R40" s="159"/>
    </row>
    <row r="41" spans="1:18">
      <c r="A41" s="142">
        <v>37</v>
      </c>
      <c r="B41" s="146" t="s">
        <v>62</v>
      </c>
      <c r="C41" s="147">
        <f>'37 Kec Bjm Tengah'!$C$187</f>
        <v>0</v>
      </c>
      <c r="D41" s="148">
        <f>'37 Kec Bjm Tengah'!$C$188</f>
        <v>0</v>
      </c>
      <c r="E41" s="143">
        <f t="shared" si="4"/>
        <v>0</v>
      </c>
      <c r="F41" s="143" t="str">
        <f>'37 Kec Bjm Tengah'!$C$189</f>
        <v>Keuangan</v>
      </c>
      <c r="G41" s="143">
        <f>'37 Kec Bjm Tengah'!$C$190</f>
        <v>81</v>
      </c>
      <c r="H41" s="143">
        <f>'37 Kec Bjm Tengah'!$C$191</f>
        <v>35</v>
      </c>
      <c r="I41" s="143">
        <f t="shared" si="5"/>
        <v>116</v>
      </c>
      <c r="J41" s="143">
        <f t="shared" si="2"/>
        <v>55</v>
      </c>
      <c r="K41" s="143" t="b">
        <f t="shared" si="3"/>
        <v>0</v>
      </c>
      <c r="L41" s="143">
        <f>'37 Kec Bjm Tengah'!$C$192</f>
        <v>21</v>
      </c>
      <c r="M41" s="143">
        <f>'37 Kec Bjm Tengah'!$C$193</f>
        <v>34</v>
      </c>
      <c r="N41">
        <f>'37 Kec Bjm Tengah'!$C$195</f>
        <v>0</v>
      </c>
      <c r="O41">
        <f>'37 Kec Bjm Tengah'!$C$196</f>
        <v>0</v>
      </c>
      <c r="P41">
        <f>'37 Kec Bjm Tengah'!$C$197</f>
        <v>0</v>
      </c>
      <c r="R41" s="159"/>
    </row>
    <row r="42" spans="1:18">
      <c r="A42" s="142">
        <v>38</v>
      </c>
      <c r="B42" s="146" t="s">
        <v>76</v>
      </c>
      <c r="C42" s="147">
        <f>'38 Kec Bjm Barat'!$C$193</f>
        <v>0</v>
      </c>
      <c r="D42" s="148">
        <f>'38 Kec Bjm Barat'!$C$194</f>
        <v>0</v>
      </c>
      <c r="E42" s="143">
        <f t="shared" si="4"/>
        <v>0</v>
      </c>
      <c r="F42" s="143" t="str">
        <f>'38 Kec Bjm Barat'!$C$195</f>
        <v>Keuangan</v>
      </c>
      <c r="G42" s="143">
        <f>'38 Kec Bjm Barat'!$C$196</f>
        <v>117</v>
      </c>
      <c r="H42" s="143">
        <f>'38 Kec Bjm Barat'!$C$197</f>
        <v>14</v>
      </c>
      <c r="I42" s="143">
        <f t="shared" si="5"/>
        <v>131</v>
      </c>
      <c r="J42" s="143">
        <f t="shared" si="2"/>
        <v>46</v>
      </c>
      <c r="K42" s="143" t="b">
        <f t="shared" si="3"/>
        <v>0</v>
      </c>
      <c r="L42" s="143">
        <f>'38 Kec Bjm Barat'!$C$198</f>
        <v>11</v>
      </c>
      <c r="M42" s="143">
        <f>'38 Kec Bjm Barat'!$C$199</f>
        <v>35</v>
      </c>
      <c r="N42">
        <f>'38 Kec Bjm Barat'!$C$201</f>
        <v>0</v>
      </c>
      <c r="O42">
        <f>'38 Kec Bjm Barat'!$C$202</f>
        <v>0</v>
      </c>
      <c r="P42">
        <f>'38 Kec Bjm Barat'!$C$203</f>
        <v>0</v>
      </c>
      <c r="R42" s="159"/>
    </row>
    <row r="43" spans="1:18">
      <c r="A43" s="142">
        <v>39</v>
      </c>
      <c r="B43" s="146" t="s">
        <v>64</v>
      </c>
      <c r="C43" s="147">
        <f>'39 Kec Bjm Selatan'!$C$246</f>
        <v>0</v>
      </c>
      <c r="D43" s="148">
        <f>'39 Kec Bjm Selatan'!$C$247</f>
        <v>0</v>
      </c>
      <c r="E43" s="143">
        <f t="shared" si="4"/>
        <v>0</v>
      </c>
      <c r="F43" s="143" t="str">
        <f>'39 Kec Bjm Selatan'!$C$248</f>
        <v>Keuangan</v>
      </c>
      <c r="G43" s="143">
        <f>'39 Kec Bjm Selatan'!$C$249</f>
        <v>52</v>
      </c>
      <c r="H43" s="143">
        <f>'39 Kec Bjm Selatan'!$C$250</f>
        <v>38</v>
      </c>
      <c r="I43" s="143">
        <f t="shared" si="5"/>
        <v>90</v>
      </c>
      <c r="J43" s="143">
        <f t="shared" si="2"/>
        <v>140</v>
      </c>
      <c r="K43" s="143" t="b">
        <f t="shared" si="3"/>
        <v>0</v>
      </c>
      <c r="L43" s="143">
        <f>'39 Kec Bjm Selatan'!$C$251</f>
        <v>39</v>
      </c>
      <c r="M43" s="143">
        <f>'39 Kec Bjm Selatan'!$C$252</f>
        <v>101</v>
      </c>
      <c r="N43">
        <f>'39 Kec Bjm Selatan'!$C$254</f>
        <v>0</v>
      </c>
      <c r="O43">
        <f>'39 Kec Bjm Selatan'!$C$255</f>
        <v>0</v>
      </c>
      <c r="P43">
        <f>'39 Kec Bjm Selatan'!$C$256</f>
        <v>0</v>
      </c>
      <c r="R43" s="159"/>
    </row>
    <row r="44" spans="1:18">
      <c r="A44" s="142">
        <v>40</v>
      </c>
      <c r="B44" s="146" t="s">
        <v>108</v>
      </c>
      <c r="C44" s="147">
        <f>'40 Bappeda'!$C$80</f>
        <v>0</v>
      </c>
      <c r="D44" s="148">
        <f>'40 Bappeda'!$C$81</f>
        <v>0</v>
      </c>
      <c r="E44" s="143">
        <f t="shared" si="4"/>
        <v>0</v>
      </c>
      <c r="F44" s="143" t="str">
        <f>'40 Bappeda'!$C$82</f>
        <v>Keuangan</v>
      </c>
      <c r="G44" s="143">
        <f>'40 Bappeda'!$C$83</f>
        <v>30</v>
      </c>
      <c r="H44" s="143">
        <f>'40 Bappeda'!$C$84</f>
        <v>15</v>
      </c>
      <c r="I44" s="143">
        <f t="shared" si="5"/>
        <v>45</v>
      </c>
      <c r="J44" s="143">
        <f t="shared" si="2"/>
        <v>19</v>
      </c>
      <c r="K44" s="143" t="b">
        <f t="shared" si="3"/>
        <v>0</v>
      </c>
      <c r="L44" s="143">
        <f>'40 Bappeda'!$C$85</f>
        <v>4</v>
      </c>
      <c r="M44" s="143">
        <f>'40 Bappeda'!$C$86</f>
        <v>15</v>
      </c>
      <c r="N44">
        <f>'40 Bappeda'!$C$88</f>
        <v>0</v>
      </c>
      <c r="O44">
        <f>'40 Bappeda'!$C$89</f>
        <v>0</v>
      </c>
      <c r="P44">
        <f>'40 Bappeda'!$C$90</f>
        <v>0</v>
      </c>
      <c r="R44" s="159"/>
    </row>
    <row r="45" spans="1:18">
      <c r="C45" s="143">
        <f t="shared" ref="C45:I45" si="6">SUM(C5:C44)</f>
        <v>0</v>
      </c>
      <c r="D45" s="143">
        <f t="shared" si="6"/>
        <v>0</v>
      </c>
      <c r="E45" s="143" t="e">
        <f t="shared" si="6"/>
        <v>#VALUE!</v>
      </c>
      <c r="F45" s="143">
        <f t="shared" si="6"/>
        <v>0</v>
      </c>
      <c r="G45" s="143">
        <f t="shared" si="6"/>
        <v>920</v>
      </c>
      <c r="H45" s="143">
        <f t="shared" si="6"/>
        <v>486</v>
      </c>
      <c r="I45" s="143" t="e">
        <f t="shared" si="6"/>
        <v>#VALUE!</v>
      </c>
      <c r="L45" s="143">
        <f>SUM(L5:L44)</f>
        <v>384</v>
      </c>
      <c r="M45" s="143">
        <f>SUM(M5:M44)</f>
        <v>621</v>
      </c>
      <c r="N45" t="e">
        <f>SUM(N5:N44)</f>
        <v>#REF!</v>
      </c>
      <c r="O45" t="e">
        <f>SUM(O5:O44)</f>
        <v>#REF!</v>
      </c>
      <c r="P45" t="e">
        <f>SUM(P5:P44)</f>
        <v>#REF!</v>
      </c>
    </row>
    <row r="48" spans="1:18">
      <c r="C48" s="149">
        <f>SUM(C55:C56)</f>
        <v>1005</v>
      </c>
    </row>
    <row r="49" spans="2:5">
      <c r="C49" s="149">
        <f>C50+C51</f>
        <v>0</v>
      </c>
    </row>
    <row r="50" spans="2:5">
      <c r="B50" s="150" t="s">
        <v>89</v>
      </c>
      <c r="C50" s="148">
        <f>C45</f>
        <v>0</v>
      </c>
      <c r="D50" s="151">
        <f t="shared" ref="D50:D56" si="7">C50/$C$68*100</f>
        <v>0</v>
      </c>
      <c r="E50" s="152"/>
    </row>
    <row r="51" spans="2:5">
      <c r="B51" s="150" t="s">
        <v>90</v>
      </c>
      <c r="C51" s="148">
        <f>D45</f>
        <v>0</v>
      </c>
      <c r="D51" s="151">
        <f t="shared" si="7"/>
        <v>0</v>
      </c>
      <c r="E51" s="152"/>
    </row>
    <row r="52" spans="2:5">
      <c r="B52" s="1" t="s">
        <v>92</v>
      </c>
      <c r="C52">
        <f>F45</f>
        <v>0</v>
      </c>
      <c r="D52" s="20">
        <f t="shared" si="7"/>
        <v>0</v>
      </c>
      <c r="E52" s="153"/>
    </row>
    <row r="53" spans="2:5">
      <c r="B53" s="1" t="s">
        <v>93</v>
      </c>
      <c r="C53">
        <f>G45</f>
        <v>920</v>
      </c>
      <c r="D53" s="20">
        <f t="shared" si="7"/>
        <v>65.433854907539114</v>
      </c>
      <c r="E53" s="153"/>
    </row>
    <row r="54" spans="2:5">
      <c r="B54" s="1" t="s">
        <v>94</v>
      </c>
      <c r="C54">
        <f>H45</f>
        <v>486</v>
      </c>
      <c r="D54" s="20">
        <f t="shared" si="7"/>
        <v>34.566145092460879</v>
      </c>
      <c r="E54" s="153"/>
    </row>
    <row r="55" spans="2:5">
      <c r="B55" s="1" t="s">
        <v>96</v>
      </c>
      <c r="C55">
        <f>L45</f>
        <v>384</v>
      </c>
      <c r="D55" s="154">
        <f t="shared" si="7"/>
        <v>27.311522048364157</v>
      </c>
      <c r="E55" s="155"/>
    </row>
    <row r="56" spans="2:5">
      <c r="B56" s="1" t="s">
        <v>97</v>
      </c>
      <c r="C56">
        <f>M45</f>
        <v>621</v>
      </c>
      <c r="D56" s="154">
        <f t="shared" si="7"/>
        <v>44.167852062588899</v>
      </c>
      <c r="E56" s="155"/>
    </row>
    <row r="57" spans="2:5">
      <c r="B57" s="156" t="s">
        <v>109</v>
      </c>
      <c r="C57" t="e">
        <f>E45</f>
        <v>#VALUE!</v>
      </c>
      <c r="D57" s="157">
        <f>C48/$C$68*100</f>
        <v>71.47937411095306</v>
      </c>
      <c r="E57" s="158"/>
    </row>
    <row r="61" spans="2:5">
      <c r="B61" t="str">
        <f>B56</f>
        <v>Sudah ada rencana tapi realisasi keuangan masih 0%</v>
      </c>
      <c r="C61">
        <f>C56</f>
        <v>621</v>
      </c>
    </row>
    <row r="62" spans="2:5" ht="16">
      <c r="B62" s="17" t="s">
        <v>98</v>
      </c>
      <c r="C62" t="e">
        <f>N45</f>
        <v>#REF!</v>
      </c>
      <c r="D62" s="20" t="e">
        <f>C62/$C$68*100</f>
        <v>#REF!</v>
      </c>
    </row>
    <row r="63" spans="2:5" ht="16">
      <c r="B63" s="17" t="s">
        <v>99</v>
      </c>
      <c r="C63" t="e">
        <f>O45</f>
        <v>#REF!</v>
      </c>
      <c r="D63" s="20" t="e">
        <f>C63/$C$68*100</f>
        <v>#REF!</v>
      </c>
    </row>
    <row r="64" spans="2:5" ht="16">
      <c r="B64" s="17" t="s">
        <v>100</v>
      </c>
      <c r="C64" t="e">
        <f>P45</f>
        <v>#REF!</v>
      </c>
      <c r="D64" s="20" t="e">
        <f>C64/$C$68*100</f>
        <v>#REF!</v>
      </c>
    </row>
    <row r="68" spans="3:14">
      <c r="C68">
        <f>SUM(C50:C54)</f>
        <v>1406</v>
      </c>
    </row>
    <row r="74" spans="3:14">
      <c r="N74" s="160">
        <v>25</v>
      </c>
    </row>
  </sheetData>
  <autoFilter ref="A4:P45" xr:uid="{00000000-0009-0000-0000-000008000000}"/>
  <pageMargins left="0.75" right="0.75" top="0.55069444444444404" bottom="0.66874999999999996" header="0.5" footer="0.5"/>
  <pageSetup paperSize="128" scale="120"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pageSetUpPr fitToPage="1"/>
  </sheetPr>
  <dimension ref="A1:AG43"/>
  <sheetViews>
    <sheetView view="pageBreakPreview" zoomScale="70" zoomScaleNormal="60" workbookViewId="0">
      <pane xSplit="3" ySplit="8" topLeftCell="D48" activePane="bottomRight" state="frozen"/>
      <selection pane="topRight"/>
      <selection pane="bottomLeft"/>
      <selection pane="bottomRight" activeCell="L24" sqref="L24"/>
    </sheetView>
  </sheetViews>
  <sheetFormatPr baseColWidth="10" defaultColWidth="9" defaultRowHeight="21"/>
  <cols>
    <col min="1" max="1" width="4.5" style="81" customWidth="1"/>
    <col min="2" max="2" width="4" style="2" customWidth="1"/>
    <col min="3" max="3" width="86.33203125" style="1" customWidth="1"/>
    <col min="4" max="4" width="20.33203125" style="1" customWidth="1"/>
    <col min="5" max="5" width="9.5" style="1" customWidth="1"/>
    <col min="6" max="6" width="20.83203125" style="1" customWidth="1"/>
    <col min="7" max="7" width="9.5" style="1" customWidth="1"/>
    <col min="8" max="8" width="9.5" style="1" hidden="1" customWidth="1"/>
    <col min="9" max="9" width="20.1640625" style="1" customWidth="1"/>
    <col min="10" max="10" width="8.5" style="1" customWidth="1"/>
    <col min="11" max="11" width="8.5" style="1" hidden="1" customWidth="1"/>
    <col min="12" max="12" width="11.33203125" style="1" customWidth="1"/>
    <col min="13" max="13" width="9" style="1" hidden="1" customWidth="1"/>
    <col min="14" max="14" width="20.5" style="1" customWidth="1"/>
    <col min="15" max="15" width="9.5" style="1" customWidth="1"/>
    <col min="16" max="16" width="9.5" style="1" hidden="1" customWidth="1"/>
    <col min="17" max="17" width="7.5" style="1" customWidth="1"/>
    <col min="18" max="18" width="7.5" style="1" hidden="1" customWidth="1"/>
    <col min="19" max="19" width="10.6640625" style="1" customWidth="1"/>
    <col min="20" max="20" width="8" style="1" hidden="1" customWidth="1"/>
    <col min="21" max="21" width="10.1640625" style="1" hidden="1" customWidth="1"/>
    <col min="22" max="22" width="8.5" style="1" hidden="1" customWidth="1"/>
    <col min="23" max="23" width="10.83203125" style="1" hidden="1" customWidth="1"/>
    <col min="24" max="24" width="3" style="1" hidden="1" customWidth="1"/>
    <col min="25" max="25" width="9.1640625" style="1"/>
    <col min="26" max="26" width="32.5" style="113" customWidth="1"/>
    <col min="27" max="27" width="11.5" style="113" customWidth="1"/>
    <col min="28" max="31" width="9.1640625" style="1"/>
    <col min="32" max="33" width="8.5" style="1" customWidth="1"/>
    <col min="34" max="16383" width="9.1640625" style="1"/>
    <col min="16384" max="16384" width="9" style="1"/>
  </cols>
  <sheetData>
    <row r="1" spans="1:33" ht="15" customHeight="1">
      <c r="B1" s="353" t="s">
        <v>110</v>
      </c>
      <c r="C1" s="353"/>
      <c r="D1" s="353"/>
      <c r="E1" s="353"/>
      <c r="F1" s="353"/>
      <c r="G1" s="353"/>
      <c r="H1" s="353"/>
      <c r="I1" s="353"/>
      <c r="J1" s="353"/>
      <c r="K1" s="353"/>
      <c r="L1" s="353"/>
      <c r="M1" s="353"/>
      <c r="N1" s="353"/>
      <c r="O1" s="353"/>
      <c r="P1" s="353"/>
      <c r="Q1" s="353"/>
      <c r="R1" s="353"/>
      <c r="S1" s="353"/>
      <c r="T1" s="353"/>
      <c r="U1" s="353"/>
      <c r="V1" s="353"/>
      <c r="W1" s="353"/>
      <c r="X1" s="353"/>
    </row>
    <row r="2" spans="1:33" ht="15" customHeight="1">
      <c r="B2" s="353" t="s">
        <v>111</v>
      </c>
      <c r="C2" s="353"/>
      <c r="D2" s="353"/>
      <c r="E2" s="353"/>
      <c r="F2" s="353"/>
      <c r="G2" s="353"/>
      <c r="H2" s="353"/>
      <c r="I2" s="353"/>
      <c r="J2" s="353"/>
      <c r="K2" s="353"/>
      <c r="L2" s="353"/>
      <c r="M2" s="353"/>
      <c r="N2" s="353"/>
      <c r="O2" s="353"/>
      <c r="P2" s="353"/>
      <c r="Q2" s="353"/>
      <c r="R2" s="353"/>
      <c r="S2" s="353"/>
      <c r="T2" s="353"/>
      <c r="U2" s="353"/>
      <c r="V2" s="353"/>
      <c r="W2" s="353"/>
      <c r="X2" s="353"/>
    </row>
    <row r="3" spans="1:33" ht="15" customHeight="1">
      <c r="B3" s="353" t="s">
        <v>112</v>
      </c>
      <c r="C3" s="353"/>
      <c r="D3" s="353"/>
      <c r="E3" s="353"/>
      <c r="F3" s="353"/>
      <c r="G3" s="353"/>
      <c r="H3" s="353"/>
      <c r="I3" s="353"/>
      <c r="J3" s="353"/>
      <c r="K3" s="353"/>
      <c r="L3" s="353"/>
      <c r="M3" s="353"/>
      <c r="N3" s="353"/>
      <c r="O3" s="353"/>
      <c r="P3" s="353"/>
      <c r="Q3" s="353"/>
      <c r="R3" s="353"/>
      <c r="S3" s="353"/>
      <c r="T3" s="353"/>
      <c r="U3" s="353"/>
      <c r="V3" s="353"/>
      <c r="W3" s="353"/>
      <c r="X3" s="353"/>
    </row>
    <row r="4" spans="1:33" ht="15" customHeight="1">
      <c r="B4" s="353" t="s">
        <v>113</v>
      </c>
      <c r="C4" s="353"/>
      <c r="D4" s="353"/>
      <c r="E4" s="353"/>
      <c r="F4" s="353"/>
      <c r="G4" s="353"/>
      <c r="H4" s="353"/>
      <c r="I4" s="353"/>
      <c r="J4" s="353"/>
      <c r="K4" s="353"/>
      <c r="L4" s="353"/>
      <c r="M4" s="353"/>
      <c r="N4" s="353"/>
      <c r="O4" s="353"/>
      <c r="P4" s="353"/>
      <c r="Q4" s="353"/>
      <c r="R4" s="353"/>
      <c r="S4" s="353"/>
      <c r="T4" s="353"/>
      <c r="U4" s="353"/>
      <c r="V4" s="353"/>
      <c r="W4" s="353"/>
      <c r="X4" s="353"/>
    </row>
    <row r="5" spans="1:33" ht="16" customHeight="1">
      <c r="B5" s="82" t="s">
        <v>25</v>
      </c>
    </row>
    <row r="6" spans="1:33">
      <c r="B6" s="359" t="s">
        <v>4</v>
      </c>
      <c r="C6" s="354" t="s">
        <v>27</v>
      </c>
      <c r="D6" s="354" t="s">
        <v>28</v>
      </c>
      <c r="E6" s="354"/>
      <c r="F6" s="356" t="s">
        <v>29</v>
      </c>
      <c r="G6" s="356"/>
      <c r="H6" s="356"/>
      <c r="I6" s="356"/>
      <c r="J6" s="356"/>
      <c r="K6" s="357"/>
      <c r="L6" s="357"/>
      <c r="M6" s="357"/>
      <c r="N6" s="358"/>
      <c r="O6" s="354" t="s">
        <v>30</v>
      </c>
      <c r="P6" s="354"/>
      <c r="Q6" s="354"/>
      <c r="R6" s="354"/>
      <c r="S6" s="354"/>
      <c r="T6" s="354"/>
      <c r="U6" s="354" t="s">
        <v>11</v>
      </c>
      <c r="V6" s="354"/>
      <c r="W6" s="354"/>
      <c r="X6" s="354"/>
    </row>
    <row r="7" spans="1:33" ht="15" customHeight="1">
      <c r="B7" s="359"/>
      <c r="C7" s="354"/>
      <c r="D7" s="354" t="s">
        <v>12</v>
      </c>
      <c r="E7" s="360" t="s">
        <v>13</v>
      </c>
      <c r="F7" s="361" t="s">
        <v>9</v>
      </c>
      <c r="G7" s="361"/>
      <c r="H7" s="86"/>
      <c r="I7" s="361" t="s">
        <v>10</v>
      </c>
      <c r="J7" s="361"/>
      <c r="K7" s="94"/>
      <c r="L7" s="13" t="s">
        <v>114</v>
      </c>
      <c r="M7" s="13"/>
      <c r="N7" s="3" t="s">
        <v>32</v>
      </c>
      <c r="O7" s="354" t="s">
        <v>33</v>
      </c>
      <c r="P7" s="354"/>
      <c r="Q7" s="354" t="s">
        <v>34</v>
      </c>
      <c r="R7" s="354"/>
      <c r="S7" s="354" t="s">
        <v>114</v>
      </c>
      <c r="T7" s="354"/>
      <c r="U7" s="3" t="s">
        <v>36</v>
      </c>
      <c r="V7" s="3" t="s">
        <v>30</v>
      </c>
      <c r="W7" s="3" t="s">
        <v>37</v>
      </c>
      <c r="X7" s="354" t="s">
        <v>38</v>
      </c>
    </row>
    <row r="8" spans="1:33" ht="44" customHeight="1">
      <c r="A8" s="81">
        <f>SUM(A10:A31)</f>
        <v>0</v>
      </c>
      <c r="B8" s="359"/>
      <c r="C8" s="354"/>
      <c r="D8" s="354"/>
      <c r="E8" s="360"/>
      <c r="F8" s="85" t="s">
        <v>12</v>
      </c>
      <c r="G8" s="86" t="s">
        <v>13</v>
      </c>
      <c r="H8" s="86" t="s">
        <v>13</v>
      </c>
      <c r="I8" s="106" t="s">
        <v>12</v>
      </c>
      <c r="J8" s="114" t="s">
        <v>13</v>
      </c>
      <c r="K8" s="3" t="s">
        <v>13</v>
      </c>
      <c r="L8" s="140" t="s">
        <v>115</v>
      </c>
      <c r="M8" s="140" t="s">
        <v>116</v>
      </c>
      <c r="N8" s="3" t="s">
        <v>12</v>
      </c>
      <c r="O8" s="3" t="s">
        <v>13</v>
      </c>
      <c r="P8" s="3" t="s">
        <v>13</v>
      </c>
      <c r="Q8" s="3" t="s">
        <v>13</v>
      </c>
      <c r="R8" s="3" t="s">
        <v>13</v>
      </c>
      <c r="S8" s="115" t="s">
        <v>115</v>
      </c>
      <c r="T8" s="115" t="s">
        <v>116</v>
      </c>
      <c r="U8" s="3" t="s">
        <v>13</v>
      </c>
      <c r="V8" s="3" t="s">
        <v>13</v>
      </c>
      <c r="W8" s="3" t="s">
        <v>13</v>
      </c>
      <c r="X8" s="354"/>
    </row>
    <row r="9" spans="1:33">
      <c r="B9" s="87"/>
      <c r="C9" s="4"/>
      <c r="D9" s="4"/>
      <c r="E9" s="4"/>
      <c r="F9" s="5"/>
      <c r="G9" s="5"/>
      <c r="H9" s="5"/>
      <c r="I9" s="5"/>
      <c r="J9" s="4"/>
      <c r="K9" s="4"/>
      <c r="L9" s="116"/>
      <c r="M9" s="4"/>
      <c r="N9" s="4"/>
      <c r="O9" s="4"/>
      <c r="P9" s="4"/>
      <c r="Q9" s="4"/>
      <c r="R9" s="4"/>
      <c r="S9" s="4"/>
      <c r="T9" s="4"/>
      <c r="U9" s="4"/>
      <c r="V9" s="4"/>
      <c r="W9" s="4"/>
      <c r="X9" s="4"/>
    </row>
    <row r="10" spans="1:33" s="80" customFormat="1" ht="29" customHeight="1">
      <c r="A10" s="81"/>
      <c r="B10" s="88">
        <v>1</v>
      </c>
      <c r="C10" s="89" t="s">
        <v>107</v>
      </c>
      <c r="D10" s="90">
        <f>Input!D45</f>
        <v>9647941770</v>
      </c>
      <c r="E10" s="91">
        <f t="shared" ref="E10:E31" si="0">D10/$D$33*100</f>
        <v>1.4094410783024238</v>
      </c>
      <c r="F10" s="90">
        <f>'34  Damkar'!E55</f>
        <v>9647941770</v>
      </c>
      <c r="G10" s="91">
        <f>'34  Damkar'!F55</f>
        <v>100.00000000000001</v>
      </c>
      <c r="H10" s="91">
        <f t="shared" ref="H10:H31" si="1">G10*E10/100</f>
        <v>1.4094410783024243</v>
      </c>
      <c r="I10" s="90">
        <f>'34  Damkar'!H55</f>
        <v>8826576197</v>
      </c>
      <c r="J10" s="91">
        <f>'34  Damkar'!I55</f>
        <v>91.486623856354385</v>
      </c>
      <c r="K10" s="91">
        <f t="shared" ref="K10:K31" si="2">J10*E10/100</f>
        <v>1.289450057783484</v>
      </c>
      <c r="L10" s="117">
        <f>'34  Damkar'!K55</f>
        <v>91.486623856354385</v>
      </c>
      <c r="M10" s="91">
        <f t="shared" ref="M10:M31" si="3">J10/20*100</f>
        <v>457.43311928177189</v>
      </c>
      <c r="N10" s="90">
        <f t="shared" ref="N10:N31" si="4">D10-I10</f>
        <v>821365573</v>
      </c>
      <c r="O10" s="91">
        <f>'34  Damkar'!N55</f>
        <v>100.00000000000001</v>
      </c>
      <c r="P10" s="91">
        <f t="shared" ref="P10:P31" si="5">O10*E10/100</f>
        <v>1.4094410783024243</v>
      </c>
      <c r="Q10" s="91">
        <f>'34  Damkar'!P55</f>
        <v>94.492268591728873</v>
      </c>
      <c r="R10" s="91">
        <f t="shared" ref="R10:R31" si="6">Q10*E10/100</f>
        <v>1.3318128493516861</v>
      </c>
      <c r="S10" s="91">
        <f>'34  Damkar'!R55</f>
        <v>94.492268591728859</v>
      </c>
      <c r="T10" s="91">
        <f t="shared" ref="T10:T31" si="7">Q10/20*100</f>
        <v>472.46134295864437</v>
      </c>
      <c r="U10" s="91">
        <f t="shared" ref="U10:U31" si="8">IF(G10&gt;0,J10/G10*100,J10)</f>
        <v>91.48662385635437</v>
      </c>
      <c r="V10" s="91">
        <f t="shared" ref="V10:V31" si="9">IF(O10&gt;0,Q10/O10*100,Q10)</f>
        <v>94.492268591728859</v>
      </c>
      <c r="W10" s="91">
        <f t="shared" ref="W10:W31" si="10">AVERAGE(U10:V10)</f>
        <v>92.989446224041615</v>
      </c>
      <c r="X10" s="91">
        <f t="shared" ref="X10:X31" si="11">W10</f>
        <v>92.989446224041615</v>
      </c>
      <c r="Y10" s="80">
        <v>34</v>
      </c>
      <c r="Z10" s="204" t="s">
        <v>117</v>
      </c>
      <c r="AA10" s="120">
        <v>1</v>
      </c>
      <c r="AB10" s="103">
        <f t="shared" ref="AB10:AB31" si="12">I10/D10*100</f>
        <v>91.486623856354385</v>
      </c>
      <c r="AC10" s="103" t="b">
        <f t="shared" ref="AC10:AC31" si="13">AB10=J10</f>
        <v>1</v>
      </c>
      <c r="AD10" s="103">
        <f t="shared" ref="AD10:AD31" si="14">L10</f>
        <v>91.486623856354385</v>
      </c>
      <c r="AE10" s="103">
        <f t="shared" ref="AE10:AE31" si="15">S10</f>
        <v>94.492268591728859</v>
      </c>
      <c r="AF10" s="121">
        <f t="shared" ref="AF10:AF31" si="16">AVERAGE(S10,L10)</f>
        <v>92.989446224041615</v>
      </c>
      <c r="AG10" s="80">
        <f t="shared" ref="AG10:AG31" si="17">IF(AF10&gt;85,1,0)</f>
        <v>1</v>
      </c>
    </row>
    <row r="11" spans="1:33" s="80" customFormat="1" ht="29" customHeight="1">
      <c r="A11" s="81"/>
      <c r="B11" s="88">
        <v>2</v>
      </c>
      <c r="C11" s="89" t="s">
        <v>76</v>
      </c>
      <c r="D11" s="90">
        <f>Input!D49</f>
        <v>11109159386</v>
      </c>
      <c r="E11" s="91">
        <f t="shared" si="0"/>
        <v>1.6229063107246897</v>
      </c>
      <c r="F11" s="90">
        <f>'38 Kec Bjm Barat'!E190</f>
        <v>11109159386</v>
      </c>
      <c r="G11" s="91">
        <f>'38 Kec Bjm Barat'!F190</f>
        <v>99.999999999999972</v>
      </c>
      <c r="H11" s="91">
        <f t="shared" si="1"/>
        <v>1.6229063107246893</v>
      </c>
      <c r="I11" s="90">
        <f>'38 Kec Bjm Barat'!H190</f>
        <v>9534446854</v>
      </c>
      <c r="J11" s="91">
        <f>'38 Kec Bjm Barat'!I190</f>
        <v>85.825904387541257</v>
      </c>
      <c r="K11" s="91">
        <f t="shared" si="2"/>
        <v>1.3928740185419455</v>
      </c>
      <c r="L11" s="117">
        <f>'38 Kec Bjm Barat'!K190</f>
        <v>85.825097315783523</v>
      </c>
      <c r="M11" s="91">
        <f t="shared" si="3"/>
        <v>429.12952193770633</v>
      </c>
      <c r="N11" s="90">
        <f t="shared" si="4"/>
        <v>1574712532</v>
      </c>
      <c r="O11" s="91">
        <f>'38 Kec Bjm Barat'!N190</f>
        <v>99.999999999999972</v>
      </c>
      <c r="P11" s="91">
        <f t="shared" si="5"/>
        <v>1.6229063107246893</v>
      </c>
      <c r="Q11" s="91">
        <f>'38 Kec Bjm Barat'!P190</f>
        <v>93.052828352757473</v>
      </c>
      <c r="R11" s="91">
        <f t="shared" si="6"/>
        <v>1.5101602236447145</v>
      </c>
      <c r="S11" s="91">
        <f>'38 Kec Bjm Barat'!R190</f>
        <v>93.052828352757501</v>
      </c>
      <c r="T11" s="91">
        <f t="shared" si="7"/>
        <v>465.26414176378739</v>
      </c>
      <c r="U11" s="91">
        <f t="shared" si="8"/>
        <v>85.825904387541286</v>
      </c>
      <c r="V11" s="91">
        <f t="shared" si="9"/>
        <v>93.052828352757501</v>
      </c>
      <c r="W11" s="91">
        <f t="shared" si="10"/>
        <v>89.439366370149401</v>
      </c>
      <c r="X11" s="91">
        <f t="shared" si="11"/>
        <v>89.439366370149401</v>
      </c>
      <c r="Y11" s="80">
        <v>38</v>
      </c>
      <c r="Z11" s="205" t="s">
        <v>118</v>
      </c>
      <c r="AA11" s="119">
        <v>1</v>
      </c>
      <c r="AB11" s="103">
        <f t="shared" si="12"/>
        <v>85.825097315783523</v>
      </c>
      <c r="AC11" s="103" t="b">
        <f t="shared" si="13"/>
        <v>0</v>
      </c>
      <c r="AD11" s="103">
        <f t="shared" si="14"/>
        <v>85.825097315783523</v>
      </c>
      <c r="AE11" s="103">
        <f t="shared" si="15"/>
        <v>93.052828352757501</v>
      </c>
      <c r="AF11" s="121">
        <f t="shared" si="16"/>
        <v>89.438962834270512</v>
      </c>
      <c r="AG11" s="80">
        <f t="shared" si="17"/>
        <v>1</v>
      </c>
    </row>
    <row r="12" spans="1:33" s="80" customFormat="1" ht="29" customHeight="1">
      <c r="A12" s="81"/>
      <c r="B12" s="88">
        <v>3</v>
      </c>
      <c r="C12" s="89" t="s">
        <v>102</v>
      </c>
      <c r="D12" s="90">
        <f>Input!D16</f>
        <v>20129014290</v>
      </c>
      <c r="E12" s="91">
        <f t="shared" si="0"/>
        <v>2.9405919192298877</v>
      </c>
      <c r="F12" s="90">
        <f>'5 SatpolPP'!E60</f>
        <v>20129014290</v>
      </c>
      <c r="G12" s="91">
        <f>'5 SatpolPP'!F60</f>
        <v>99.999999999999986</v>
      </c>
      <c r="H12" s="91">
        <f t="shared" si="1"/>
        <v>2.9405919192298868</v>
      </c>
      <c r="I12" s="90">
        <f>'5 SatpolPP'!H60</f>
        <v>19458047427</v>
      </c>
      <c r="J12" s="91">
        <f>'5 SatpolPP'!I60</f>
        <v>96.666668057693556</v>
      </c>
      <c r="K12" s="91">
        <f t="shared" si="2"/>
        <v>2.8425722294933156</v>
      </c>
      <c r="L12" s="117">
        <f>'5 SatpolPP'!K60</f>
        <v>96.666668057693556</v>
      </c>
      <c r="M12" s="91">
        <f t="shared" si="3"/>
        <v>483.33334028846781</v>
      </c>
      <c r="N12" s="90">
        <f t="shared" si="4"/>
        <v>670966863</v>
      </c>
      <c r="O12" s="91">
        <f>'5 SatpolPP'!N60</f>
        <v>99.999999999999986</v>
      </c>
      <c r="P12" s="91">
        <f t="shared" si="5"/>
        <v>2.9405919192298868</v>
      </c>
      <c r="Q12" s="91">
        <f>'5 SatpolPP'!P60</f>
        <v>96.666668057693556</v>
      </c>
      <c r="R12" s="91">
        <f t="shared" si="6"/>
        <v>2.8425722294933156</v>
      </c>
      <c r="S12" s="91">
        <f>'5 SatpolPP'!R60</f>
        <v>96.66666805769357</v>
      </c>
      <c r="T12" s="91">
        <f t="shared" si="7"/>
        <v>483.33334028846781</v>
      </c>
      <c r="U12" s="91">
        <f t="shared" si="8"/>
        <v>96.66666805769357</v>
      </c>
      <c r="V12" s="91">
        <f t="shared" si="9"/>
        <v>96.66666805769357</v>
      </c>
      <c r="W12" s="91">
        <f t="shared" si="10"/>
        <v>96.66666805769357</v>
      </c>
      <c r="X12" s="91">
        <f t="shared" si="11"/>
        <v>96.66666805769357</v>
      </c>
      <c r="Y12" s="80">
        <v>5</v>
      </c>
      <c r="Z12" s="205" t="s">
        <v>119</v>
      </c>
      <c r="AA12" s="119">
        <v>1</v>
      </c>
      <c r="AB12" s="103">
        <f t="shared" si="12"/>
        <v>96.666668057693556</v>
      </c>
      <c r="AC12" s="103" t="b">
        <f t="shared" si="13"/>
        <v>1</v>
      </c>
      <c r="AD12" s="103">
        <f t="shared" si="14"/>
        <v>96.666668057693556</v>
      </c>
      <c r="AE12" s="103">
        <f t="shared" si="15"/>
        <v>96.66666805769357</v>
      </c>
      <c r="AF12" s="121">
        <f t="shared" si="16"/>
        <v>96.666668057693556</v>
      </c>
      <c r="AG12" s="80">
        <f t="shared" si="17"/>
        <v>1</v>
      </c>
    </row>
    <row r="13" spans="1:33" s="80" customFormat="1" ht="29" customHeight="1">
      <c r="A13" s="81"/>
      <c r="B13" s="88">
        <v>4</v>
      </c>
      <c r="C13" s="89" t="s">
        <v>72</v>
      </c>
      <c r="D13" s="90">
        <f>Input!D46</f>
        <v>9008477710</v>
      </c>
      <c r="E13" s="91">
        <f t="shared" si="0"/>
        <v>1.3160235457604499</v>
      </c>
      <c r="F13" s="90">
        <f>'35 Kec Bjm Timur'!E187</f>
        <v>9008477710</v>
      </c>
      <c r="G13" s="91">
        <f>'35 Kec Bjm Timur'!F187</f>
        <v>100</v>
      </c>
      <c r="H13" s="91">
        <f t="shared" si="1"/>
        <v>1.3160235457604501</v>
      </c>
      <c r="I13" s="90">
        <f>'35 Kec Bjm Timur'!H187</f>
        <v>8626468286</v>
      </c>
      <c r="J13" s="91">
        <f>'35 Kec Bjm Timur'!I187</f>
        <v>95.75944531032205</v>
      </c>
      <c r="K13" s="91">
        <f t="shared" si="2"/>
        <v>1.260216847573439</v>
      </c>
      <c r="L13" s="117">
        <f>'35 Kec Bjm Timur'!K187</f>
        <v>95.759445310322022</v>
      </c>
      <c r="M13" s="91">
        <f t="shared" si="3"/>
        <v>478.79722655161021</v>
      </c>
      <c r="N13" s="90">
        <f t="shared" si="4"/>
        <v>382009424</v>
      </c>
      <c r="O13" s="91">
        <f>'35 Kec Bjm Timur'!N187</f>
        <v>99.999999999999986</v>
      </c>
      <c r="P13" s="91">
        <f t="shared" si="5"/>
        <v>1.3160235457604497</v>
      </c>
      <c r="Q13" s="91">
        <f>'35 Kec Bjm Timur'!P187</f>
        <v>98.01531289746282</v>
      </c>
      <c r="R13" s="91">
        <f t="shared" si="6"/>
        <v>1.2899045961813898</v>
      </c>
      <c r="S13" s="91">
        <f>'35 Kec Bjm Timur'!R187</f>
        <v>98.015312897462834</v>
      </c>
      <c r="T13" s="91">
        <f t="shared" si="7"/>
        <v>490.07656448731416</v>
      </c>
      <c r="U13" s="91">
        <f t="shared" si="8"/>
        <v>95.75944531032205</v>
      </c>
      <c r="V13" s="91">
        <f t="shared" si="9"/>
        <v>98.015312897462834</v>
      </c>
      <c r="W13" s="91">
        <f t="shared" si="10"/>
        <v>96.887379103892442</v>
      </c>
      <c r="X13" s="91">
        <f t="shared" si="11"/>
        <v>96.887379103892442</v>
      </c>
      <c r="Y13" s="80">
        <v>35</v>
      </c>
      <c r="Z13" s="204" t="s">
        <v>120</v>
      </c>
      <c r="AA13" s="120">
        <v>1</v>
      </c>
      <c r="AB13" s="103">
        <f t="shared" si="12"/>
        <v>95.759445310322022</v>
      </c>
      <c r="AC13" s="103" t="b">
        <f t="shared" si="13"/>
        <v>0</v>
      </c>
      <c r="AD13" s="103">
        <f t="shared" si="14"/>
        <v>95.759445310322022</v>
      </c>
      <c r="AE13" s="103">
        <f t="shared" si="15"/>
        <v>98.015312897462834</v>
      </c>
      <c r="AF13" s="121">
        <f t="shared" si="16"/>
        <v>96.887379103892428</v>
      </c>
      <c r="AG13" s="80">
        <f t="shared" si="17"/>
        <v>1</v>
      </c>
    </row>
    <row r="14" spans="1:33" s="80" customFormat="1" ht="29" customHeight="1">
      <c r="A14" s="81"/>
      <c r="B14" s="88">
        <v>5</v>
      </c>
      <c r="C14" s="89" t="s">
        <v>43</v>
      </c>
      <c r="D14" s="90">
        <f>Input!D33</f>
        <v>2094940500</v>
      </c>
      <c r="E14" s="91">
        <f t="shared" si="0"/>
        <v>0.30604405247145466</v>
      </c>
      <c r="F14" s="90">
        <f>'22 Bag Org'!E29</f>
        <v>2094940500</v>
      </c>
      <c r="G14" s="91">
        <f>'22 Bag Org'!F29</f>
        <v>100.00000000000001</v>
      </c>
      <c r="H14" s="91">
        <f t="shared" si="1"/>
        <v>0.30604405247145472</v>
      </c>
      <c r="I14" s="90">
        <f>'22 Bag Org'!H29</f>
        <v>1675538579</v>
      </c>
      <c r="J14" s="91">
        <f>'22 Bag Org'!I29</f>
        <v>79.980246646623144</v>
      </c>
      <c r="K14" s="91">
        <f t="shared" si="2"/>
        <v>0.24477478801399019</v>
      </c>
      <c r="L14" s="117">
        <f>'22 Bag Org'!K29</f>
        <v>79.980246646623144</v>
      </c>
      <c r="M14" s="91">
        <f t="shared" si="3"/>
        <v>399.9012332331157</v>
      </c>
      <c r="N14" s="90">
        <f t="shared" si="4"/>
        <v>419401921</v>
      </c>
      <c r="O14" s="91">
        <f>'22 Bag Org'!N29</f>
        <v>100.00000000000001</v>
      </c>
      <c r="P14" s="91">
        <f t="shared" si="5"/>
        <v>0.30604405247145472</v>
      </c>
      <c r="Q14" s="91">
        <f>'22 Bag Org'!P29</f>
        <v>100.00000000000001</v>
      </c>
      <c r="R14" s="91">
        <f t="shared" si="6"/>
        <v>0.30604405247145472</v>
      </c>
      <c r="S14" s="91">
        <f>'22 Bag Org'!R29</f>
        <v>100</v>
      </c>
      <c r="T14" s="91">
        <f t="shared" si="7"/>
        <v>500.00000000000011</v>
      </c>
      <c r="U14" s="91">
        <f t="shared" si="8"/>
        <v>79.980246646623129</v>
      </c>
      <c r="V14" s="91">
        <f t="shared" si="9"/>
        <v>100</v>
      </c>
      <c r="W14" s="91">
        <f t="shared" si="10"/>
        <v>89.990123323311565</v>
      </c>
      <c r="X14" s="91">
        <f t="shared" si="11"/>
        <v>89.990123323311565</v>
      </c>
      <c r="Y14" s="80">
        <v>22</v>
      </c>
      <c r="Z14" s="205" t="s">
        <v>121</v>
      </c>
      <c r="AA14" s="119">
        <v>1</v>
      </c>
      <c r="AB14" s="103">
        <f t="shared" si="12"/>
        <v>79.980246646623144</v>
      </c>
      <c r="AC14" s="103" t="b">
        <f t="shared" si="13"/>
        <v>1</v>
      </c>
      <c r="AD14" s="103">
        <f t="shared" si="14"/>
        <v>79.980246646623144</v>
      </c>
      <c r="AE14" s="103">
        <f t="shared" si="15"/>
        <v>100</v>
      </c>
      <c r="AF14" s="121">
        <f t="shared" si="16"/>
        <v>89.990123323311565</v>
      </c>
      <c r="AG14" s="80">
        <f t="shared" si="17"/>
        <v>1</v>
      </c>
    </row>
    <row r="15" spans="1:33" s="80" customFormat="1" ht="29" customHeight="1">
      <c r="A15" s="81"/>
      <c r="B15" s="88">
        <v>6</v>
      </c>
      <c r="C15" s="89" t="s">
        <v>39</v>
      </c>
      <c r="D15" s="90">
        <f>Input!D35</f>
        <v>34791280022</v>
      </c>
      <c r="E15" s="91">
        <f t="shared" si="0"/>
        <v>5.0825616902255888</v>
      </c>
      <c r="F15" s="90">
        <f>'24 Bag Kesra'!E27</f>
        <v>34791280022.000069</v>
      </c>
      <c r="G15" s="91">
        <f>'24 Bag Kesra'!F27</f>
        <v>100.00000000000018</v>
      </c>
      <c r="H15" s="91">
        <f t="shared" si="1"/>
        <v>5.0825616902255986</v>
      </c>
      <c r="I15" s="90">
        <f>'24 Bag Kesra'!H27</f>
        <v>33884877647</v>
      </c>
      <c r="J15" s="91">
        <f>'24 Bag Kesra'!I27</f>
        <v>97.394742664176675</v>
      </c>
      <c r="K15" s="91">
        <f t="shared" si="2"/>
        <v>4.9501478789432403</v>
      </c>
      <c r="L15" s="117">
        <f>'24 Bag Kesra'!K27</f>
        <v>97.394742664176462</v>
      </c>
      <c r="M15" s="91">
        <f t="shared" si="3"/>
        <v>486.97371332088341</v>
      </c>
      <c r="N15" s="90">
        <f t="shared" si="4"/>
        <v>906402375</v>
      </c>
      <c r="O15" s="91">
        <f>'24 Bag Kesra'!N27</f>
        <v>100.0000098297884</v>
      </c>
      <c r="P15" s="91">
        <f t="shared" si="5"/>
        <v>5.0825621898306483</v>
      </c>
      <c r="Q15" s="91">
        <f>'24 Bag Kesra'!P27</f>
        <v>97.541974509649435</v>
      </c>
      <c r="R15" s="91">
        <f t="shared" si="6"/>
        <v>4.957631028317051</v>
      </c>
      <c r="S15" s="91">
        <f>'24 Bag Kesra'!R27</f>
        <v>97.541964921480684</v>
      </c>
      <c r="T15" s="91">
        <f t="shared" si="7"/>
        <v>487.70987254824718</v>
      </c>
      <c r="U15" s="91">
        <f t="shared" si="8"/>
        <v>97.394742664176491</v>
      </c>
      <c r="V15" s="91">
        <f t="shared" si="9"/>
        <v>97.541964921480684</v>
      </c>
      <c r="W15" s="91">
        <f t="shared" si="10"/>
        <v>97.468353792828594</v>
      </c>
      <c r="X15" s="91">
        <f t="shared" si="11"/>
        <v>97.468353792828594</v>
      </c>
      <c r="Y15" s="80">
        <v>24</v>
      </c>
      <c r="Z15" s="204" t="s">
        <v>122</v>
      </c>
      <c r="AA15" s="120">
        <v>1</v>
      </c>
      <c r="AB15" s="103">
        <f t="shared" si="12"/>
        <v>97.394742664176647</v>
      </c>
      <c r="AC15" s="103" t="b">
        <f t="shared" si="13"/>
        <v>0</v>
      </c>
      <c r="AD15" s="103">
        <f t="shared" si="14"/>
        <v>97.394742664176462</v>
      </c>
      <c r="AE15" s="103">
        <f t="shared" si="15"/>
        <v>97.541964921480684</v>
      </c>
      <c r="AF15" s="121">
        <f t="shared" si="16"/>
        <v>97.468353792828566</v>
      </c>
      <c r="AG15" s="80">
        <f t="shared" si="17"/>
        <v>1</v>
      </c>
    </row>
    <row r="16" spans="1:33" s="80" customFormat="1" ht="29" customHeight="1">
      <c r="A16" s="81"/>
      <c r="B16" s="88">
        <v>7</v>
      </c>
      <c r="C16" s="89" t="s">
        <v>81</v>
      </c>
      <c r="D16" s="90">
        <f>Input!D22</f>
        <v>7173793620</v>
      </c>
      <c r="E16" s="91">
        <f t="shared" si="0"/>
        <v>1.0479996310437774</v>
      </c>
      <c r="F16" s="90">
        <f>'11 Disdukcapil'!E50</f>
        <v>7173793620</v>
      </c>
      <c r="G16" s="91">
        <f>'11 Disdukcapil'!F50</f>
        <v>100.00000000000001</v>
      </c>
      <c r="H16" s="91">
        <f t="shared" si="1"/>
        <v>1.0479996310437776</v>
      </c>
      <c r="I16" s="90">
        <f>'11 Disdukcapil'!H50</f>
        <v>6521557057</v>
      </c>
      <c r="J16" s="91">
        <f>'11 Disdukcapil'!I50</f>
        <v>90.908066254072168</v>
      </c>
      <c r="K16" s="91">
        <f t="shared" si="2"/>
        <v>0.95271619893170889</v>
      </c>
      <c r="L16" s="117">
        <f>'11 Disdukcapil'!K50</f>
        <v>90.908066254072139</v>
      </c>
      <c r="M16" s="91">
        <f t="shared" si="3"/>
        <v>454.54033127036081</v>
      </c>
      <c r="N16" s="90">
        <f t="shared" si="4"/>
        <v>652236563</v>
      </c>
      <c r="O16" s="91">
        <f>'11 Disdukcapil'!N50</f>
        <v>100.00000000000001</v>
      </c>
      <c r="P16" s="91">
        <f t="shared" si="5"/>
        <v>1.0479996310437776</v>
      </c>
      <c r="Q16" s="91">
        <f>'11 Disdukcapil'!P50</f>
        <v>96.004216859531027</v>
      </c>
      <c r="R16" s="91">
        <f t="shared" si="6"/>
        <v>1.0061238384743532</v>
      </c>
      <c r="S16" s="91">
        <f>'11 Disdukcapil'!R50</f>
        <v>96.004216859531013</v>
      </c>
      <c r="T16" s="91">
        <f t="shared" si="7"/>
        <v>480.02108429765514</v>
      </c>
      <c r="U16" s="91">
        <f t="shared" si="8"/>
        <v>90.908066254072153</v>
      </c>
      <c r="V16" s="91">
        <f t="shared" si="9"/>
        <v>96.004216859531013</v>
      </c>
      <c r="W16" s="91">
        <f t="shared" si="10"/>
        <v>93.456141556801583</v>
      </c>
      <c r="X16" s="91">
        <f t="shared" si="11"/>
        <v>93.456141556801583</v>
      </c>
      <c r="Y16" s="80">
        <v>11</v>
      </c>
      <c r="Z16" s="204" t="s">
        <v>123</v>
      </c>
      <c r="AA16" s="120">
        <v>1</v>
      </c>
      <c r="AB16" s="103">
        <f t="shared" si="12"/>
        <v>90.908066254072139</v>
      </c>
      <c r="AC16" s="103" t="b">
        <f t="shared" si="13"/>
        <v>0</v>
      </c>
      <c r="AD16" s="103">
        <f t="shared" si="14"/>
        <v>90.908066254072139</v>
      </c>
      <c r="AE16" s="103">
        <f t="shared" si="15"/>
        <v>96.004216859531013</v>
      </c>
      <c r="AF16" s="121">
        <f t="shared" si="16"/>
        <v>93.456141556801583</v>
      </c>
      <c r="AG16" s="80">
        <f t="shared" si="17"/>
        <v>1</v>
      </c>
    </row>
    <row r="17" spans="1:33" s="80" customFormat="1" ht="29" customHeight="1">
      <c r="A17" s="81"/>
      <c r="B17" s="88">
        <v>8</v>
      </c>
      <c r="C17" s="89" t="s">
        <v>62</v>
      </c>
      <c r="D17" s="90">
        <f>Input!D48</f>
        <v>11804243670</v>
      </c>
      <c r="E17" s="91">
        <f t="shared" si="0"/>
        <v>1.7244492476647029</v>
      </c>
      <c r="F17" s="90">
        <f>'37 Kec Bjm Tengah'!E184</f>
        <v>11804243670</v>
      </c>
      <c r="G17" s="91">
        <f>'37 Kec Bjm Tengah'!F184</f>
        <v>100.00000000000003</v>
      </c>
      <c r="H17" s="91">
        <f t="shared" si="1"/>
        <v>1.7244492476647033</v>
      </c>
      <c r="I17" s="90">
        <f>'37 Kec Bjm Tengah'!H184</f>
        <v>9766310293</v>
      </c>
      <c r="J17" s="91">
        <f>'37 Kec Bjm Tengah'!I184</f>
        <v>82.735587014530026</v>
      </c>
      <c r="K17" s="91">
        <f t="shared" si="2"/>
        <v>1.4267332078230388</v>
      </c>
      <c r="L17" s="117">
        <f>'37 Kec Bjm Tengah'!K184</f>
        <v>82.735587014529997</v>
      </c>
      <c r="M17" s="91">
        <f t="shared" si="3"/>
        <v>413.67793507265009</v>
      </c>
      <c r="N17" s="90">
        <f t="shared" si="4"/>
        <v>2037933377</v>
      </c>
      <c r="O17" s="91">
        <f>'37 Kec Bjm Tengah'!N184</f>
        <v>100.00000000000003</v>
      </c>
      <c r="P17" s="91">
        <f t="shared" si="5"/>
        <v>1.7244492476647033</v>
      </c>
      <c r="Q17" s="91">
        <f>'37 Kec Bjm Tengah'!P184</f>
        <v>90.97585655820339</v>
      </c>
      <c r="R17" s="91">
        <f t="shared" si="6"/>
        <v>1.5688324739744575</v>
      </c>
      <c r="S17" s="91">
        <f>'37 Kec Bjm Tengah'!R184</f>
        <v>90.975856558203361</v>
      </c>
      <c r="T17" s="91">
        <f t="shared" si="7"/>
        <v>454.87928279101698</v>
      </c>
      <c r="U17" s="91">
        <f t="shared" si="8"/>
        <v>82.735587014529997</v>
      </c>
      <c r="V17" s="91">
        <f t="shared" si="9"/>
        <v>90.975856558203361</v>
      </c>
      <c r="W17" s="91">
        <f t="shared" si="10"/>
        <v>86.855721786366672</v>
      </c>
      <c r="X17" s="91">
        <f t="shared" si="11"/>
        <v>86.855721786366672</v>
      </c>
      <c r="Y17" s="80">
        <v>37</v>
      </c>
      <c r="Z17" s="204" t="s">
        <v>124</v>
      </c>
      <c r="AA17" s="120">
        <v>1</v>
      </c>
      <c r="AB17" s="103">
        <f t="shared" si="12"/>
        <v>82.735587014529997</v>
      </c>
      <c r="AC17" s="103" t="b">
        <f t="shared" si="13"/>
        <v>1</v>
      </c>
      <c r="AD17" s="103">
        <f t="shared" si="14"/>
        <v>82.735587014529997</v>
      </c>
      <c r="AE17" s="103">
        <f t="shared" si="15"/>
        <v>90.975856558203361</v>
      </c>
      <c r="AF17" s="121">
        <f t="shared" si="16"/>
        <v>86.855721786366672</v>
      </c>
      <c r="AG17" s="80">
        <f t="shared" si="17"/>
        <v>1</v>
      </c>
    </row>
    <row r="18" spans="1:33" s="80" customFormat="1" ht="29" customHeight="1">
      <c r="A18" s="81"/>
      <c r="B18" s="88">
        <v>9</v>
      </c>
      <c r="C18" s="89" t="s">
        <v>64</v>
      </c>
      <c r="D18" s="90">
        <f>Input!D50</f>
        <v>12382095979</v>
      </c>
      <c r="E18" s="91">
        <f t="shared" si="0"/>
        <v>1.8088660902319964</v>
      </c>
      <c r="F18" s="90">
        <f>'39 Kec Bjm Selatan'!E243</f>
        <v>12382095979</v>
      </c>
      <c r="G18" s="91">
        <f>'39 Kec Bjm Selatan'!F243</f>
        <v>100.00000000000001</v>
      </c>
      <c r="H18" s="91">
        <f t="shared" si="1"/>
        <v>1.8088660902319966</v>
      </c>
      <c r="I18" s="90">
        <f>'39 Kec Bjm Selatan'!H243</f>
        <v>10557506619</v>
      </c>
      <c r="J18" s="91">
        <f>'39 Kec Bjm Selatan'!I243</f>
        <v>85.264293193216275</v>
      </c>
      <c r="K18" s="91">
        <f t="shared" si="2"/>
        <v>1.5423168866480774</v>
      </c>
      <c r="L18" s="117">
        <f>'39 Kec Bjm Selatan'!K243</f>
        <v>85.264293193216247</v>
      </c>
      <c r="M18" s="91">
        <f t="shared" si="3"/>
        <v>426.32146596608135</v>
      </c>
      <c r="N18" s="90">
        <f t="shared" si="4"/>
        <v>1824589360</v>
      </c>
      <c r="O18" s="91">
        <f>'39 Kec Bjm Selatan'!N243</f>
        <v>100.00000000000001</v>
      </c>
      <c r="P18" s="91">
        <f t="shared" si="5"/>
        <v>1.8088660902319966</v>
      </c>
      <c r="Q18" s="91">
        <f>'39 Kec Bjm Selatan'!P243</f>
        <v>85.264293193216275</v>
      </c>
      <c r="R18" s="91">
        <f t="shared" si="6"/>
        <v>1.5423168866480774</v>
      </c>
      <c r="S18" s="91">
        <f>'39 Kec Bjm Selatan'!R243</f>
        <v>85.264293193216261</v>
      </c>
      <c r="T18" s="91">
        <f t="shared" si="7"/>
        <v>426.32146596608135</v>
      </c>
      <c r="U18" s="91">
        <f t="shared" si="8"/>
        <v>85.264293193216261</v>
      </c>
      <c r="V18" s="91">
        <f t="shared" si="9"/>
        <v>85.264293193216261</v>
      </c>
      <c r="W18" s="91">
        <f t="shared" si="10"/>
        <v>85.264293193216261</v>
      </c>
      <c r="X18" s="91">
        <f t="shared" si="11"/>
        <v>85.264293193216261</v>
      </c>
      <c r="Y18" s="80">
        <v>39</v>
      </c>
      <c r="Z18" s="204" t="s">
        <v>125</v>
      </c>
      <c r="AA18" s="120">
        <v>1</v>
      </c>
      <c r="AB18" s="103">
        <f t="shared" si="12"/>
        <v>85.264293193216247</v>
      </c>
      <c r="AC18" s="103" t="b">
        <f t="shared" si="13"/>
        <v>0</v>
      </c>
      <c r="AD18" s="103">
        <f t="shared" si="14"/>
        <v>85.264293193216247</v>
      </c>
      <c r="AE18" s="103">
        <f t="shared" si="15"/>
        <v>85.264293193216261</v>
      </c>
      <c r="AF18" s="121">
        <f t="shared" si="16"/>
        <v>85.264293193216247</v>
      </c>
      <c r="AG18" s="80">
        <f t="shared" si="17"/>
        <v>1</v>
      </c>
    </row>
    <row r="19" spans="1:33" s="80" customFormat="1" ht="29" customHeight="1">
      <c r="A19" s="81"/>
      <c r="B19" s="88">
        <v>10</v>
      </c>
      <c r="C19" s="89" t="s">
        <v>78</v>
      </c>
      <c r="D19" s="90">
        <f>Input!D42</f>
        <v>7070912250</v>
      </c>
      <c r="E19" s="91">
        <f t="shared" si="0"/>
        <v>1.0329699767893414</v>
      </c>
      <c r="F19" s="90">
        <f>'31 Inspektorat'!E48</f>
        <v>7062884700</v>
      </c>
      <c r="G19" s="91">
        <f>'31 Inspektorat'!F48</f>
        <v>99.886470801557493</v>
      </c>
      <c r="H19" s="91">
        <f t="shared" si="1"/>
        <v>1.0317972542545408</v>
      </c>
      <c r="I19" s="90">
        <f>'31 Inspektorat'!H48</f>
        <v>5445575076</v>
      </c>
      <c r="J19" s="91">
        <f>'31 Inspektorat'!I48</f>
        <v>77.013755558909679</v>
      </c>
      <c r="K19" s="91">
        <f t="shared" si="2"/>
        <v>0.79552897292146951</v>
      </c>
      <c r="L19" s="117">
        <f>'31 Inspektorat'!K48</f>
        <v>77.101288033202636</v>
      </c>
      <c r="M19" s="91">
        <f t="shared" si="3"/>
        <v>385.0687777945484</v>
      </c>
      <c r="N19" s="90">
        <f t="shared" si="4"/>
        <v>1625337174</v>
      </c>
      <c r="O19" s="91">
        <f>'31 Inspektorat'!N48</f>
        <v>100.00000282850792</v>
      </c>
      <c r="P19" s="91">
        <f t="shared" si="5"/>
        <v>1.0329700060069791</v>
      </c>
      <c r="Q19" s="91">
        <f>'31 Inspektorat'!P48</f>
        <v>94.431448869981409</v>
      </c>
      <c r="R19" s="91">
        <f t="shared" si="6"/>
        <v>0.97544851547408584</v>
      </c>
      <c r="S19" s="91">
        <f>'31 Inspektorat'!R48</f>
        <v>94.431446198980467</v>
      </c>
      <c r="T19" s="91">
        <f t="shared" si="7"/>
        <v>472.15724434990705</v>
      </c>
      <c r="U19" s="91">
        <f t="shared" si="8"/>
        <v>77.101288033202621</v>
      </c>
      <c r="V19" s="91">
        <f t="shared" si="9"/>
        <v>94.431446198980467</v>
      </c>
      <c r="W19" s="91">
        <f t="shared" si="10"/>
        <v>85.766367116091544</v>
      </c>
      <c r="X19" s="91">
        <f t="shared" si="11"/>
        <v>85.766367116091544</v>
      </c>
      <c r="Y19" s="80">
        <v>31</v>
      </c>
      <c r="Z19" s="204" t="s">
        <v>126</v>
      </c>
      <c r="AA19" s="120">
        <v>1</v>
      </c>
      <c r="AB19" s="103">
        <f t="shared" si="12"/>
        <v>77.013755558909665</v>
      </c>
      <c r="AC19" s="103" t="b">
        <f t="shared" si="13"/>
        <v>1</v>
      </c>
      <c r="AD19" s="103">
        <f t="shared" si="14"/>
        <v>77.101288033202636</v>
      </c>
      <c r="AE19" s="103">
        <f t="shared" si="15"/>
        <v>94.431446198980467</v>
      </c>
      <c r="AF19" s="121">
        <f t="shared" si="16"/>
        <v>85.766367116091544</v>
      </c>
      <c r="AG19" s="80">
        <f t="shared" si="17"/>
        <v>1</v>
      </c>
    </row>
    <row r="20" spans="1:33" s="80" customFormat="1" ht="29" customHeight="1">
      <c r="A20" s="81"/>
      <c r="B20" s="88">
        <v>11</v>
      </c>
      <c r="C20" s="89" t="s">
        <v>74</v>
      </c>
      <c r="D20" s="90">
        <f>Input!D23</f>
        <v>22264989480</v>
      </c>
      <c r="E20" s="91">
        <f t="shared" si="0"/>
        <v>3.2526306158544869</v>
      </c>
      <c r="F20" s="90">
        <f>'12 DPPKBPM'!E78</f>
        <v>22264989480</v>
      </c>
      <c r="G20" s="91">
        <f>'12 DPPKBPM'!F78</f>
        <v>100.00000000000001</v>
      </c>
      <c r="H20" s="91">
        <f t="shared" si="1"/>
        <v>3.2526306158544873</v>
      </c>
      <c r="I20" s="90">
        <f>'12 DPPKBPM'!H78</f>
        <v>20597399787</v>
      </c>
      <c r="J20" s="91">
        <f>'12 DPPKBPM'!I78</f>
        <v>92.510260584232697</v>
      </c>
      <c r="K20" s="91">
        <f t="shared" si="2"/>
        <v>3.0090170585695186</v>
      </c>
      <c r="L20" s="117">
        <f>'12 DPPKBPM'!K78</f>
        <v>92.510260584232711</v>
      </c>
      <c r="M20" s="91">
        <f t="shared" si="3"/>
        <v>462.55130292116348</v>
      </c>
      <c r="N20" s="90">
        <f t="shared" si="4"/>
        <v>1667589693</v>
      </c>
      <c r="O20" s="91">
        <f>'12 DPPKBPM'!N78</f>
        <v>100.00000000000001</v>
      </c>
      <c r="P20" s="91">
        <f t="shared" si="5"/>
        <v>3.2526306158544873</v>
      </c>
      <c r="Q20" s="91">
        <f>'12 DPPKBPM'!P78</f>
        <v>92.510260584232697</v>
      </c>
      <c r="R20" s="91">
        <f t="shared" si="6"/>
        <v>3.0090170585695186</v>
      </c>
      <c r="S20" s="91">
        <f>'12 DPPKBPM'!R78</f>
        <v>92.510260584232682</v>
      </c>
      <c r="T20" s="91">
        <f t="shared" si="7"/>
        <v>462.55130292116348</v>
      </c>
      <c r="U20" s="91">
        <f t="shared" si="8"/>
        <v>92.510260584232682</v>
      </c>
      <c r="V20" s="91">
        <f t="shared" si="9"/>
        <v>92.510260584232682</v>
      </c>
      <c r="W20" s="91">
        <f t="shared" si="10"/>
        <v>92.510260584232682</v>
      </c>
      <c r="X20" s="91">
        <f t="shared" si="11"/>
        <v>92.510260584232682</v>
      </c>
      <c r="Y20" s="80">
        <v>12</v>
      </c>
      <c r="Z20" s="204" t="s">
        <v>127</v>
      </c>
      <c r="AA20" s="120">
        <v>1</v>
      </c>
      <c r="AB20" s="103">
        <f t="shared" si="12"/>
        <v>92.510260584232711</v>
      </c>
      <c r="AC20" s="103" t="b">
        <f t="shared" si="13"/>
        <v>1</v>
      </c>
      <c r="AD20" s="103">
        <f t="shared" si="14"/>
        <v>92.510260584232711</v>
      </c>
      <c r="AE20" s="103">
        <f t="shared" si="15"/>
        <v>92.510260584232682</v>
      </c>
      <c r="AF20" s="121">
        <f t="shared" si="16"/>
        <v>92.510260584232697</v>
      </c>
      <c r="AG20" s="80">
        <f t="shared" si="17"/>
        <v>1</v>
      </c>
    </row>
    <row r="21" spans="1:33" s="80" customFormat="1" ht="29" customHeight="1">
      <c r="A21" s="81"/>
      <c r="B21" s="88">
        <v>12</v>
      </c>
      <c r="C21" s="89" t="s">
        <v>57</v>
      </c>
      <c r="D21" s="90">
        <f>Input!D40</f>
        <v>106863094340</v>
      </c>
      <c r="E21" s="91">
        <f t="shared" si="0"/>
        <v>15.611333329730831</v>
      </c>
      <c r="F21" s="90">
        <f>'29 Setwan'!E52</f>
        <v>106863094340</v>
      </c>
      <c r="G21" s="91">
        <f>'29 Setwan'!F52</f>
        <v>100</v>
      </c>
      <c r="H21" s="91">
        <f t="shared" si="1"/>
        <v>15.611333329730831</v>
      </c>
      <c r="I21" s="90">
        <f>'29 Setwan'!H52</f>
        <v>81821324054</v>
      </c>
      <c r="J21" s="91">
        <f>'29 Setwan'!I52</f>
        <v>76.566493380468586</v>
      </c>
      <c r="K21" s="91">
        <f t="shared" si="2"/>
        <v>11.953050500511242</v>
      </c>
      <c r="L21" s="117">
        <f>'29 Setwan'!K52</f>
        <v>76.566493380468586</v>
      </c>
      <c r="M21" s="91">
        <f t="shared" si="3"/>
        <v>382.83246690234296</v>
      </c>
      <c r="N21" s="90">
        <f t="shared" si="4"/>
        <v>25041770286</v>
      </c>
      <c r="O21" s="91">
        <f>'29 Setwan'!N52</f>
        <v>100</v>
      </c>
      <c r="P21" s="91">
        <f t="shared" si="5"/>
        <v>15.611333329730831</v>
      </c>
      <c r="Q21" s="91">
        <f>'29 Setwan'!P52</f>
        <v>76.566493380468586</v>
      </c>
      <c r="R21" s="91">
        <f t="shared" si="6"/>
        <v>11.953050500511242</v>
      </c>
      <c r="S21" s="91">
        <f>'29 Setwan'!R52</f>
        <v>76.566493380468586</v>
      </c>
      <c r="T21" s="91">
        <f t="shared" si="7"/>
        <v>382.83246690234296</v>
      </c>
      <c r="U21" s="91">
        <f t="shared" si="8"/>
        <v>76.566493380468586</v>
      </c>
      <c r="V21" s="91">
        <f t="shared" si="9"/>
        <v>76.566493380468586</v>
      </c>
      <c r="W21" s="91">
        <f t="shared" si="10"/>
        <v>76.566493380468586</v>
      </c>
      <c r="X21" s="91">
        <f t="shared" si="11"/>
        <v>76.566493380468586</v>
      </c>
      <c r="Y21" s="80">
        <v>29</v>
      </c>
      <c r="Z21" s="204" t="s">
        <v>128</v>
      </c>
      <c r="AA21" s="120">
        <v>1</v>
      </c>
      <c r="AB21" s="103">
        <f t="shared" si="12"/>
        <v>76.566493380468586</v>
      </c>
      <c r="AC21" s="103" t="b">
        <f t="shared" si="13"/>
        <v>1</v>
      </c>
      <c r="AD21" s="103">
        <f t="shared" si="14"/>
        <v>76.566493380468586</v>
      </c>
      <c r="AE21" s="103">
        <f t="shared" si="15"/>
        <v>76.566493380468586</v>
      </c>
      <c r="AF21" s="121">
        <f t="shared" si="16"/>
        <v>76.566493380468586</v>
      </c>
      <c r="AG21" s="80">
        <f t="shared" si="17"/>
        <v>0</v>
      </c>
    </row>
    <row r="22" spans="1:33" s="80" customFormat="1" ht="29" customHeight="1">
      <c r="A22" s="81"/>
      <c r="B22" s="88">
        <v>13</v>
      </c>
      <c r="C22" s="89" t="s">
        <v>45</v>
      </c>
      <c r="D22" s="90">
        <f>Input!D31</f>
        <v>2503687400</v>
      </c>
      <c r="E22" s="91">
        <f t="shared" si="0"/>
        <v>0.36575675443656752</v>
      </c>
      <c r="F22" s="90">
        <f>'20 Bag Pem'!E26</f>
        <v>2503687400</v>
      </c>
      <c r="G22" s="91">
        <f>'20 Bag Pem'!F26</f>
        <v>100</v>
      </c>
      <c r="H22" s="91">
        <f t="shared" si="1"/>
        <v>0.36575675443656747</v>
      </c>
      <c r="I22" s="90">
        <f>'20 Bag Pem'!H26</f>
        <v>2256659211</v>
      </c>
      <c r="J22" s="91">
        <f>'20 Bag Pem'!I26</f>
        <v>90.133425243103432</v>
      </c>
      <c r="K22" s="91">
        <f t="shared" si="2"/>
        <v>0.32966909083168494</v>
      </c>
      <c r="L22" s="117">
        <f>'20 Bag Pem'!K26</f>
        <v>90.133425243103432</v>
      </c>
      <c r="M22" s="91">
        <f t="shared" si="3"/>
        <v>450.6671262155171</v>
      </c>
      <c r="N22" s="90">
        <f t="shared" si="4"/>
        <v>247028189</v>
      </c>
      <c r="O22" s="91">
        <f>'20 Bag Pem'!N26</f>
        <v>100</v>
      </c>
      <c r="P22" s="91">
        <f t="shared" si="5"/>
        <v>0.36575675443656747</v>
      </c>
      <c r="Q22" s="91">
        <f>'20 Bag Pem'!P26</f>
        <v>95.912311616857593</v>
      </c>
      <c r="R22" s="91">
        <f t="shared" si="6"/>
        <v>0.35080575807490527</v>
      </c>
      <c r="S22" s="91">
        <f>'20 Bag Pem'!R26</f>
        <v>95.912311616857593</v>
      </c>
      <c r="T22" s="91">
        <f t="shared" si="7"/>
        <v>479.56155808428792</v>
      </c>
      <c r="U22" s="91">
        <f t="shared" si="8"/>
        <v>90.133425243103432</v>
      </c>
      <c r="V22" s="91">
        <f t="shared" si="9"/>
        <v>95.912311616857593</v>
      </c>
      <c r="W22" s="91">
        <f t="shared" si="10"/>
        <v>93.02286842998052</v>
      </c>
      <c r="X22" s="91">
        <f t="shared" si="11"/>
        <v>93.02286842998052</v>
      </c>
      <c r="Y22" s="80">
        <v>20</v>
      </c>
      <c r="Z22" s="204" t="s">
        <v>129</v>
      </c>
      <c r="AA22" s="120">
        <v>1</v>
      </c>
      <c r="AB22" s="103">
        <f t="shared" si="12"/>
        <v>90.133425243103432</v>
      </c>
      <c r="AC22" s="103" t="b">
        <f t="shared" si="13"/>
        <v>1</v>
      </c>
      <c r="AD22" s="103">
        <f t="shared" si="14"/>
        <v>90.133425243103432</v>
      </c>
      <c r="AE22" s="103">
        <f t="shared" si="15"/>
        <v>95.912311616857593</v>
      </c>
      <c r="AF22" s="121">
        <f t="shared" si="16"/>
        <v>93.02286842998052</v>
      </c>
      <c r="AG22" s="80">
        <f t="shared" si="17"/>
        <v>1</v>
      </c>
    </row>
    <row r="23" spans="1:33" s="80" customFormat="1" ht="29" customHeight="1">
      <c r="A23" s="81"/>
      <c r="B23" s="88">
        <v>14</v>
      </c>
      <c r="C23" s="89" t="s">
        <v>82</v>
      </c>
      <c r="D23" s="90">
        <f>Input!D19</f>
        <v>3037162840</v>
      </c>
      <c r="E23" s="91">
        <f t="shared" si="0"/>
        <v>0.44369070318193393</v>
      </c>
      <c r="F23" s="90">
        <f>'8 DP3A'!E58</f>
        <v>3037162840</v>
      </c>
      <c r="G23" s="91">
        <f>'8 DP3A'!F58</f>
        <v>100</v>
      </c>
      <c r="H23" s="91">
        <f t="shared" si="1"/>
        <v>0.44369070318193393</v>
      </c>
      <c r="I23" s="90">
        <f>'8 DP3A'!H58</f>
        <v>2616831401</v>
      </c>
      <c r="J23" s="91">
        <f>'8 DP3A'!I58</f>
        <v>86.160391749031135</v>
      </c>
      <c r="K23" s="91">
        <f t="shared" si="2"/>
        <v>0.38228564801558518</v>
      </c>
      <c r="L23" s="117">
        <f>'8 DP3A'!K58</f>
        <v>86.160391749031135</v>
      </c>
      <c r="M23" s="91">
        <f t="shared" si="3"/>
        <v>430.80195874515567</v>
      </c>
      <c r="N23" s="90">
        <f t="shared" si="4"/>
        <v>420331439</v>
      </c>
      <c r="O23" s="91">
        <f>'8 DP3A'!N58</f>
        <v>100</v>
      </c>
      <c r="P23" s="91">
        <f t="shared" si="5"/>
        <v>0.44369070318193393</v>
      </c>
      <c r="Q23" s="91">
        <f>'8 DP3A'!P58</f>
        <v>97.188082941249206</v>
      </c>
      <c r="R23" s="91">
        <f t="shared" si="6"/>
        <v>0.43121448861106976</v>
      </c>
      <c r="S23" s="91">
        <f>'8 DP3A'!R58</f>
        <v>97.188082941249206</v>
      </c>
      <c r="T23" s="91">
        <f t="shared" si="7"/>
        <v>485.94041470624603</v>
      </c>
      <c r="U23" s="91">
        <f t="shared" si="8"/>
        <v>86.160391749031135</v>
      </c>
      <c r="V23" s="91">
        <f t="shared" si="9"/>
        <v>97.188082941249206</v>
      </c>
      <c r="W23" s="91">
        <f t="shared" si="10"/>
        <v>91.67423734514017</v>
      </c>
      <c r="X23" s="91">
        <f t="shared" si="11"/>
        <v>91.67423734514017</v>
      </c>
      <c r="Y23" s="80">
        <v>8</v>
      </c>
      <c r="Z23" s="205" t="s">
        <v>130</v>
      </c>
      <c r="AA23" s="119">
        <v>1</v>
      </c>
      <c r="AB23" s="103">
        <f t="shared" si="12"/>
        <v>86.160391749031135</v>
      </c>
      <c r="AC23" s="103" t="b">
        <f t="shared" si="13"/>
        <v>1</v>
      </c>
      <c r="AD23" s="103">
        <f t="shared" si="14"/>
        <v>86.160391749031135</v>
      </c>
      <c r="AE23" s="103">
        <f t="shared" si="15"/>
        <v>97.188082941249206</v>
      </c>
      <c r="AF23" s="121">
        <f t="shared" si="16"/>
        <v>91.67423734514017</v>
      </c>
      <c r="AG23" s="80">
        <f t="shared" si="17"/>
        <v>1</v>
      </c>
    </row>
    <row r="24" spans="1:33" s="80" customFormat="1" ht="29" customHeight="1">
      <c r="A24" s="81"/>
      <c r="B24" s="88">
        <v>15</v>
      </c>
      <c r="C24" s="89" t="s">
        <v>55</v>
      </c>
      <c r="D24" s="90">
        <f>Input!D13</f>
        <v>148191011987</v>
      </c>
      <c r="E24" s="91">
        <f t="shared" si="0"/>
        <v>21.648814297278321</v>
      </c>
      <c r="F24" s="90">
        <f>'2 Dinkes'!E93</f>
        <v>148191011987</v>
      </c>
      <c r="G24" s="91">
        <f>'2 Dinkes'!F93</f>
        <v>100.00000000000001</v>
      </c>
      <c r="H24" s="91">
        <f t="shared" si="1"/>
        <v>21.648814297278321</v>
      </c>
      <c r="I24" s="90">
        <f>'2 Dinkes'!H93</f>
        <v>117087750889</v>
      </c>
      <c r="J24" s="91">
        <f>'2 Dinkes'!I93</f>
        <v>79.011371417904542</v>
      </c>
      <c r="K24" s="91">
        <f t="shared" si="2"/>
        <v>17.105025071994994</v>
      </c>
      <c r="L24" s="117">
        <f>'2 Dinkes'!K93</f>
        <v>79.011371417904527</v>
      </c>
      <c r="M24" s="91">
        <f t="shared" si="3"/>
        <v>395.05685708952274</v>
      </c>
      <c r="N24" s="90">
        <f t="shared" si="4"/>
        <v>31103261098</v>
      </c>
      <c r="O24" s="91">
        <f>'2 Dinkes'!N93</f>
        <v>99.989479187305477</v>
      </c>
      <c r="P24" s="91">
        <f t="shared" si="5"/>
        <v>21.646536666075516</v>
      </c>
      <c r="Q24" s="91">
        <f>'2 Dinkes'!P93</f>
        <v>81.90907297225165</v>
      </c>
      <c r="R24" s="91">
        <f t="shared" si="6"/>
        <v>17.732343100384949</v>
      </c>
      <c r="S24" s="91">
        <f>'2 Dinkes'!R93</f>
        <v>81.91769137912533</v>
      </c>
      <c r="T24" s="91">
        <f t="shared" si="7"/>
        <v>409.54536486125824</v>
      </c>
      <c r="U24" s="91">
        <f t="shared" si="8"/>
        <v>79.011371417904527</v>
      </c>
      <c r="V24" s="91">
        <f t="shared" si="9"/>
        <v>81.91769137912533</v>
      </c>
      <c r="W24" s="91">
        <f t="shared" si="10"/>
        <v>80.464531398514936</v>
      </c>
      <c r="X24" s="91">
        <f t="shared" si="11"/>
        <v>80.464531398514936</v>
      </c>
      <c r="Y24" s="80">
        <v>2</v>
      </c>
      <c r="Z24" s="204" t="s">
        <v>131</v>
      </c>
      <c r="AA24" s="120">
        <v>1</v>
      </c>
      <c r="AB24" s="103">
        <f t="shared" si="12"/>
        <v>79.011371417904527</v>
      </c>
      <c r="AC24" s="103" t="b">
        <f t="shared" si="13"/>
        <v>1</v>
      </c>
      <c r="AD24" s="103">
        <f t="shared" si="14"/>
        <v>79.011371417904527</v>
      </c>
      <c r="AE24" s="103">
        <f t="shared" si="15"/>
        <v>81.91769137912533</v>
      </c>
      <c r="AF24" s="121">
        <f t="shared" si="16"/>
        <v>80.464531398514936</v>
      </c>
      <c r="AG24" s="80">
        <f t="shared" si="17"/>
        <v>0</v>
      </c>
    </row>
    <row r="25" spans="1:33" s="80" customFormat="1" ht="29" customHeight="1">
      <c r="A25" s="81"/>
      <c r="B25" s="88">
        <v>16</v>
      </c>
      <c r="C25" s="89" t="s">
        <v>40</v>
      </c>
      <c r="D25" s="90">
        <f>Input!D32</f>
        <v>1786110000</v>
      </c>
      <c r="E25" s="91">
        <f t="shared" si="0"/>
        <v>0.26092786050954186</v>
      </c>
      <c r="F25" s="90">
        <f>'21 Bag Kum'!E25</f>
        <v>1786110000</v>
      </c>
      <c r="G25" s="91">
        <f>'21 Bag Kum'!F25</f>
        <v>99.999999999999986</v>
      </c>
      <c r="H25" s="91">
        <f t="shared" si="1"/>
        <v>0.26092786050954181</v>
      </c>
      <c r="I25" s="90">
        <f>'21 Bag Kum'!H25</f>
        <v>1670286245</v>
      </c>
      <c r="J25" s="91">
        <f>'21 Bag Kum'!I25</f>
        <v>93.51530672802906</v>
      </c>
      <c r="K25" s="91">
        <f t="shared" si="2"/>
        <v>0.24400748909438189</v>
      </c>
      <c r="L25" s="117">
        <f>'21 Bag Kum'!K25</f>
        <v>93.515306728029074</v>
      </c>
      <c r="M25" s="91">
        <f t="shared" si="3"/>
        <v>467.57653364014527</v>
      </c>
      <c r="N25" s="90">
        <f t="shared" si="4"/>
        <v>115823755</v>
      </c>
      <c r="O25" s="91">
        <f>'21 Bag Kum'!N25</f>
        <v>99.999999999999986</v>
      </c>
      <c r="P25" s="91">
        <f t="shared" si="5"/>
        <v>0.26092786050954181</v>
      </c>
      <c r="Q25" s="91">
        <f>'21 Bag Kum'!P25</f>
        <v>93.51530672802906</v>
      </c>
      <c r="R25" s="91">
        <f t="shared" si="6"/>
        <v>0.24400748909438189</v>
      </c>
      <c r="S25" s="91">
        <f>'21 Bag Kum'!R25</f>
        <v>93.515306728029074</v>
      </c>
      <c r="T25" s="91">
        <f t="shared" si="7"/>
        <v>467.57653364014527</v>
      </c>
      <c r="U25" s="91">
        <f t="shared" si="8"/>
        <v>93.515306728029074</v>
      </c>
      <c r="V25" s="91">
        <f t="shared" si="9"/>
        <v>93.515306728029074</v>
      </c>
      <c r="W25" s="91">
        <f t="shared" si="10"/>
        <v>93.515306728029074</v>
      </c>
      <c r="X25" s="91">
        <f t="shared" si="11"/>
        <v>93.515306728029074</v>
      </c>
      <c r="Y25" s="80">
        <v>21</v>
      </c>
      <c r="Z25" s="204" t="s">
        <v>132</v>
      </c>
      <c r="AA25" s="120">
        <v>1</v>
      </c>
      <c r="AB25" s="103">
        <f t="shared" si="12"/>
        <v>93.515306728029074</v>
      </c>
      <c r="AC25" s="103" t="b">
        <f t="shared" si="13"/>
        <v>1</v>
      </c>
      <c r="AD25" s="103">
        <f t="shared" si="14"/>
        <v>93.515306728029074</v>
      </c>
      <c r="AE25" s="103">
        <f t="shared" si="15"/>
        <v>93.515306728029074</v>
      </c>
      <c r="AF25" s="121">
        <f t="shared" si="16"/>
        <v>93.515306728029074</v>
      </c>
      <c r="AG25" s="80">
        <f t="shared" si="17"/>
        <v>1</v>
      </c>
    </row>
    <row r="26" spans="1:33" s="80" customFormat="1" ht="29" customHeight="1">
      <c r="A26" s="81"/>
      <c r="B26" s="88">
        <v>17</v>
      </c>
      <c r="C26" s="89" t="s">
        <v>68</v>
      </c>
      <c r="D26" s="90">
        <f>Input!D18</f>
        <v>23911805140</v>
      </c>
      <c r="E26" s="91">
        <f t="shared" si="0"/>
        <v>3.4932093522242558</v>
      </c>
      <c r="F26" s="90">
        <f>'7 Dinsos'!E72</f>
        <v>23911805140</v>
      </c>
      <c r="G26" s="91">
        <f>'7 Dinsos'!F72</f>
        <v>100</v>
      </c>
      <c r="H26" s="91">
        <f t="shared" si="1"/>
        <v>3.4932093522242558</v>
      </c>
      <c r="I26" s="90">
        <f>'7 Dinsos'!H72</f>
        <v>21076689314</v>
      </c>
      <c r="J26" s="91">
        <f>'7 Dinsos'!I72</f>
        <v>88.14344709903402</v>
      </c>
      <c r="K26" s="91">
        <f t="shared" si="2"/>
        <v>3.0790351374362954</v>
      </c>
      <c r="L26" s="117">
        <f>'7 Dinsos'!K72</f>
        <v>88.143447099034034</v>
      </c>
      <c r="M26" s="91">
        <f t="shared" si="3"/>
        <v>440.71723549517009</v>
      </c>
      <c r="N26" s="90">
        <f t="shared" si="4"/>
        <v>2835115826</v>
      </c>
      <c r="O26" s="91">
        <f>'7 Dinsos'!N72</f>
        <v>100</v>
      </c>
      <c r="P26" s="91">
        <f t="shared" si="5"/>
        <v>3.4932093522242558</v>
      </c>
      <c r="Q26" s="91">
        <f>'7 Dinsos'!P72</f>
        <v>95.485215797471966</v>
      </c>
      <c r="R26" s="91">
        <f t="shared" si="6"/>
        <v>3.3354984882288035</v>
      </c>
      <c r="S26" s="91">
        <f>'7 Dinsos'!R72</f>
        <v>95.485215797471966</v>
      </c>
      <c r="T26" s="91">
        <f t="shared" si="7"/>
        <v>477.42607898735986</v>
      </c>
      <c r="U26" s="91">
        <f t="shared" si="8"/>
        <v>88.14344709903402</v>
      </c>
      <c r="V26" s="91">
        <f t="shared" si="9"/>
        <v>95.485215797471966</v>
      </c>
      <c r="W26" s="91">
        <f t="shared" si="10"/>
        <v>91.814331448253</v>
      </c>
      <c r="X26" s="91">
        <f t="shared" si="11"/>
        <v>91.814331448253</v>
      </c>
      <c r="Y26" s="80">
        <v>7</v>
      </c>
      <c r="Z26" s="204" t="s">
        <v>133</v>
      </c>
      <c r="AA26" s="120">
        <v>1</v>
      </c>
      <c r="AB26" s="103">
        <f t="shared" si="12"/>
        <v>88.143447099034034</v>
      </c>
      <c r="AC26" s="103" t="b">
        <f t="shared" si="13"/>
        <v>1</v>
      </c>
      <c r="AD26" s="103">
        <f t="shared" si="14"/>
        <v>88.143447099034034</v>
      </c>
      <c r="AE26" s="103">
        <f t="shared" si="15"/>
        <v>95.485215797471966</v>
      </c>
      <c r="AF26" s="121">
        <f t="shared" si="16"/>
        <v>91.814331448253</v>
      </c>
      <c r="AG26" s="80">
        <f t="shared" si="17"/>
        <v>1</v>
      </c>
    </row>
    <row r="27" spans="1:33" s="80" customFormat="1" ht="29" customHeight="1">
      <c r="A27" s="81"/>
      <c r="B27" s="88">
        <v>18</v>
      </c>
      <c r="C27" s="89" t="s">
        <v>84</v>
      </c>
      <c r="D27" s="90">
        <f>Input!D44</f>
        <v>4933045070</v>
      </c>
      <c r="E27" s="91">
        <f t="shared" si="0"/>
        <v>0.72065488458843141</v>
      </c>
      <c r="F27" s="90">
        <f>'33 BPBD'!E46</f>
        <v>4911045070</v>
      </c>
      <c r="G27" s="91">
        <f>'33 BPBD'!F46</f>
        <v>100.00000000000001</v>
      </c>
      <c r="H27" s="91">
        <f t="shared" si="1"/>
        <v>0.72065488458843152</v>
      </c>
      <c r="I27" s="90">
        <f>'33 BPBD'!H46</f>
        <v>4562802541</v>
      </c>
      <c r="J27" s="91">
        <f>'33 BPBD'!I46</f>
        <v>92.494645320562626</v>
      </c>
      <c r="K27" s="91">
        <f t="shared" si="2"/>
        <v>0.66656717948537958</v>
      </c>
      <c r="L27" s="117">
        <f>'33 BPBD'!K46</f>
        <v>92.908993421231216</v>
      </c>
      <c r="M27" s="91">
        <f t="shared" si="3"/>
        <v>462.4732266028131</v>
      </c>
      <c r="N27" s="90">
        <f t="shared" si="4"/>
        <v>370242529</v>
      </c>
      <c r="O27" s="91">
        <f>'33 BPBD'!N46</f>
        <v>100.00000000000001</v>
      </c>
      <c r="P27" s="91">
        <f t="shared" si="5"/>
        <v>0.72065488458843152</v>
      </c>
      <c r="Q27" s="91">
        <f>'33 BPBD'!P46</f>
        <v>97.212755244500556</v>
      </c>
      <c r="R27" s="91">
        <f t="shared" si="6"/>
        <v>0.70056846911248982</v>
      </c>
      <c r="S27" s="91">
        <f>'33 BPBD'!R46</f>
        <v>97.212755244500542</v>
      </c>
      <c r="T27" s="91">
        <f t="shared" si="7"/>
        <v>486.06377622250278</v>
      </c>
      <c r="U27" s="91">
        <f t="shared" si="8"/>
        <v>92.494645320562611</v>
      </c>
      <c r="V27" s="91">
        <f t="shared" si="9"/>
        <v>97.212755244500542</v>
      </c>
      <c r="W27" s="91">
        <f t="shared" si="10"/>
        <v>94.853700282531577</v>
      </c>
      <c r="X27" s="91">
        <f t="shared" si="11"/>
        <v>94.853700282531577</v>
      </c>
      <c r="Y27" s="80">
        <v>33</v>
      </c>
      <c r="Z27" s="204" t="s">
        <v>134</v>
      </c>
      <c r="AA27" s="120">
        <v>1</v>
      </c>
      <c r="AB27" s="103">
        <f t="shared" si="12"/>
        <v>92.494645320562626</v>
      </c>
      <c r="AC27" s="103" t="b">
        <f t="shared" si="13"/>
        <v>1</v>
      </c>
      <c r="AD27" s="103">
        <f t="shared" si="14"/>
        <v>92.908993421231216</v>
      </c>
      <c r="AE27" s="103">
        <f t="shared" si="15"/>
        <v>97.212755244500542</v>
      </c>
      <c r="AF27" s="121">
        <f t="shared" si="16"/>
        <v>95.060874332865879</v>
      </c>
      <c r="AG27" s="80">
        <f t="shared" si="17"/>
        <v>1</v>
      </c>
    </row>
    <row r="28" spans="1:33" s="80" customFormat="1" ht="29" customHeight="1">
      <c r="A28" s="81"/>
      <c r="B28" s="88">
        <v>19</v>
      </c>
      <c r="C28" s="89" t="s">
        <v>135</v>
      </c>
      <c r="D28" s="90">
        <f>Input!D12</f>
        <v>0</v>
      </c>
      <c r="E28" s="91">
        <f t="shared" si="0"/>
        <v>0</v>
      </c>
      <c r="F28" s="90">
        <f>'1 Disdik'!E106</f>
        <v>0</v>
      </c>
      <c r="G28" s="91" t="e">
        <f>'1 Disdik'!F106</f>
        <v>#DIV/0!</v>
      </c>
      <c r="H28" s="91" t="e">
        <f t="shared" si="1"/>
        <v>#DIV/0!</v>
      </c>
      <c r="I28" s="90">
        <f>'1 Disdik'!H106</f>
        <v>0</v>
      </c>
      <c r="J28" s="91" t="e">
        <f>'1 Disdik'!I106</f>
        <v>#DIV/0!</v>
      </c>
      <c r="K28" s="91" t="e">
        <f t="shared" si="2"/>
        <v>#DIV/0!</v>
      </c>
      <c r="L28" s="117">
        <f>'1 Disdik'!K106</f>
        <v>0</v>
      </c>
      <c r="M28" s="91" t="e">
        <f t="shared" si="3"/>
        <v>#DIV/0!</v>
      </c>
      <c r="N28" s="90">
        <f t="shared" si="4"/>
        <v>0</v>
      </c>
      <c r="O28" s="91" t="e">
        <f>'1 Disdik'!N106</f>
        <v>#DIV/0!</v>
      </c>
      <c r="P28" s="91" t="e">
        <f t="shared" si="5"/>
        <v>#DIV/0!</v>
      </c>
      <c r="Q28" s="91" t="e">
        <f>'1 Disdik'!P106</f>
        <v>#DIV/0!</v>
      </c>
      <c r="R28" s="91" t="e">
        <f t="shared" si="6"/>
        <v>#DIV/0!</v>
      </c>
      <c r="S28" s="91" t="e">
        <f>'1 Disdik'!R106</f>
        <v>#DIV/0!</v>
      </c>
      <c r="T28" s="91" t="e">
        <f t="shared" si="7"/>
        <v>#DIV/0!</v>
      </c>
      <c r="U28" s="91" t="e">
        <f t="shared" si="8"/>
        <v>#DIV/0!</v>
      </c>
      <c r="V28" s="91" t="e">
        <f t="shared" si="9"/>
        <v>#DIV/0!</v>
      </c>
      <c r="W28" s="91" t="e">
        <f t="shared" si="10"/>
        <v>#DIV/0!</v>
      </c>
      <c r="X28" s="91" t="e">
        <f t="shared" si="11"/>
        <v>#DIV/0!</v>
      </c>
      <c r="Y28" s="80">
        <v>1</v>
      </c>
      <c r="Z28" s="204" t="s">
        <v>136</v>
      </c>
      <c r="AA28" s="119">
        <v>1</v>
      </c>
      <c r="AB28" s="103" t="e">
        <f t="shared" si="12"/>
        <v>#DIV/0!</v>
      </c>
      <c r="AC28" s="103" t="e">
        <f t="shared" si="13"/>
        <v>#DIV/0!</v>
      </c>
      <c r="AD28" s="103">
        <f t="shared" si="14"/>
        <v>0</v>
      </c>
      <c r="AE28" s="103" t="e">
        <f t="shared" si="15"/>
        <v>#DIV/0!</v>
      </c>
      <c r="AF28" s="121" t="e">
        <f t="shared" si="16"/>
        <v>#DIV/0!</v>
      </c>
      <c r="AG28" s="80" t="e">
        <f t="shared" si="17"/>
        <v>#DIV/0!</v>
      </c>
    </row>
    <row r="29" spans="1:33" s="80" customFormat="1" ht="29" customHeight="1">
      <c r="A29" s="81"/>
      <c r="B29" s="88">
        <v>20</v>
      </c>
      <c r="C29" s="89" t="s">
        <v>63</v>
      </c>
      <c r="D29" s="90">
        <f>Input!D47</f>
        <v>17407428217</v>
      </c>
      <c r="E29" s="91">
        <f t="shared" si="0"/>
        <v>2.5430029514616903</v>
      </c>
      <c r="F29" s="90">
        <f>'36 Kec Bjm Utara'!E166</f>
        <v>17407428217</v>
      </c>
      <c r="G29" s="91">
        <f>'36 Kec Bjm Utara'!F166</f>
        <v>100.00000000000003</v>
      </c>
      <c r="H29" s="91">
        <f t="shared" si="1"/>
        <v>2.5430029514616912</v>
      </c>
      <c r="I29" s="90">
        <f>'36 Kec Bjm Utara'!H166</f>
        <v>12382363709</v>
      </c>
      <c r="J29" s="91">
        <f>'36 Kec Bjm Utara'!I166</f>
        <v>71.132642654860675</v>
      </c>
      <c r="K29" s="91">
        <f t="shared" si="2"/>
        <v>1.8089052021658043</v>
      </c>
      <c r="L29" s="117">
        <f>'36 Kec Bjm Utara'!K166</f>
        <v>71.132642654860703</v>
      </c>
      <c r="M29" s="91">
        <f t="shared" si="3"/>
        <v>355.66321327430342</v>
      </c>
      <c r="N29" s="90">
        <f t="shared" si="4"/>
        <v>5025064508</v>
      </c>
      <c r="O29" s="91">
        <f>'36 Kec Bjm Utara'!N166</f>
        <v>100.00000000000003</v>
      </c>
      <c r="P29" s="91">
        <f t="shared" si="5"/>
        <v>2.5430029514616912</v>
      </c>
      <c r="Q29" s="91">
        <f>'36 Kec Bjm Utara'!P166</f>
        <v>90.562821107625325</v>
      </c>
      <c r="R29" s="91">
        <f t="shared" si="6"/>
        <v>2.3030152136938828</v>
      </c>
      <c r="S29" s="91">
        <f>'36 Kec Bjm Utara'!R166</f>
        <v>90.562821107625297</v>
      </c>
      <c r="T29" s="91">
        <f t="shared" si="7"/>
        <v>452.81410553812663</v>
      </c>
      <c r="U29" s="91">
        <f t="shared" si="8"/>
        <v>71.132642654860661</v>
      </c>
      <c r="V29" s="91">
        <f t="shared" si="9"/>
        <v>90.562821107625297</v>
      </c>
      <c r="W29" s="91">
        <f t="shared" si="10"/>
        <v>80.847731881242979</v>
      </c>
      <c r="X29" s="91">
        <f t="shared" si="11"/>
        <v>80.847731881242979</v>
      </c>
      <c r="Y29" s="80">
        <v>36</v>
      </c>
      <c r="Z29" s="204" t="s">
        <v>137</v>
      </c>
      <c r="AA29" s="120">
        <v>1</v>
      </c>
      <c r="AB29" s="103">
        <f t="shared" si="12"/>
        <v>71.132642654860703</v>
      </c>
      <c r="AC29" s="103" t="b">
        <f t="shared" si="13"/>
        <v>1</v>
      </c>
      <c r="AD29" s="103">
        <f t="shared" si="14"/>
        <v>71.132642654860703</v>
      </c>
      <c r="AE29" s="103">
        <f t="shared" si="15"/>
        <v>90.562821107625297</v>
      </c>
      <c r="AF29" s="121">
        <f t="shared" si="16"/>
        <v>80.847731881242993</v>
      </c>
      <c r="AG29" s="80">
        <f t="shared" si="17"/>
        <v>0</v>
      </c>
    </row>
    <row r="30" spans="1:33" s="80" customFormat="1" ht="29" customHeight="1">
      <c r="A30" s="81"/>
      <c r="B30" s="88">
        <v>21</v>
      </c>
      <c r="C30" s="89" t="s">
        <v>79</v>
      </c>
      <c r="D30" s="90">
        <f>Input!D17</f>
        <v>37344395500</v>
      </c>
      <c r="E30" s="91">
        <f t="shared" si="0"/>
        <v>5.4555392556097679</v>
      </c>
      <c r="F30" s="90">
        <f>'6 Bakesbangpol'!E49</f>
        <v>37344395500</v>
      </c>
      <c r="G30" s="91">
        <f>'6 Bakesbangpol'!F49</f>
        <v>100.00000000000001</v>
      </c>
      <c r="H30" s="91">
        <f t="shared" si="1"/>
        <v>5.4555392556097679</v>
      </c>
      <c r="I30" s="90">
        <f>'6 Bakesbangpol'!H49</f>
        <v>35560560900</v>
      </c>
      <c r="J30" s="91">
        <f>'6 Bakesbangpol'!I49</f>
        <v>95.223286985593319</v>
      </c>
      <c r="K30" s="91">
        <f t="shared" si="2"/>
        <v>5.1949438019809904</v>
      </c>
      <c r="L30" s="117">
        <f>'6 Bakesbangpol'!K49</f>
        <v>95.223286985593319</v>
      </c>
      <c r="M30" s="91">
        <f t="shared" si="3"/>
        <v>476.11643492796657</v>
      </c>
      <c r="N30" s="90">
        <f t="shared" si="4"/>
        <v>1783834600</v>
      </c>
      <c r="O30" s="91">
        <f>'6 Bakesbangpol'!N49</f>
        <v>100.00000000000001</v>
      </c>
      <c r="P30" s="91">
        <f t="shared" si="5"/>
        <v>5.4555392556097679</v>
      </c>
      <c r="Q30" s="91">
        <f>'6 Bakesbangpol'!P49</f>
        <v>96.651906393048989</v>
      </c>
      <c r="R30" s="91">
        <f t="shared" si="6"/>
        <v>5.2728826945679943</v>
      </c>
      <c r="S30" s="91">
        <f>'6 Bakesbangpol'!R49</f>
        <v>96.651906393048975</v>
      </c>
      <c r="T30" s="91">
        <f t="shared" si="7"/>
        <v>483.259531965245</v>
      </c>
      <c r="U30" s="91">
        <f t="shared" si="8"/>
        <v>95.223286985593305</v>
      </c>
      <c r="V30" s="91">
        <f t="shared" si="9"/>
        <v>96.651906393048975</v>
      </c>
      <c r="W30" s="91">
        <f t="shared" si="10"/>
        <v>95.93759668932114</v>
      </c>
      <c r="X30" s="91">
        <f t="shared" si="11"/>
        <v>95.93759668932114</v>
      </c>
      <c r="Y30" s="80">
        <v>6</v>
      </c>
      <c r="Z30" s="204" t="s">
        <v>138</v>
      </c>
      <c r="AA30" s="120">
        <v>1</v>
      </c>
      <c r="AB30" s="103">
        <f t="shared" si="12"/>
        <v>95.223286985593319</v>
      </c>
      <c r="AC30" s="103" t="b">
        <f t="shared" si="13"/>
        <v>1</v>
      </c>
      <c r="AD30" s="103">
        <f t="shared" si="14"/>
        <v>95.223286985593319</v>
      </c>
      <c r="AE30" s="103">
        <f t="shared" si="15"/>
        <v>96.651906393048975</v>
      </c>
      <c r="AF30" s="121">
        <f t="shared" si="16"/>
        <v>95.93759668932114</v>
      </c>
      <c r="AG30" s="80">
        <f t="shared" si="17"/>
        <v>1</v>
      </c>
    </row>
    <row r="31" spans="1:33" s="80" customFormat="1" ht="29" customHeight="1">
      <c r="A31" s="81"/>
      <c r="B31" s="88">
        <v>22</v>
      </c>
      <c r="C31" s="89" t="str">
        <f>Input!C52</f>
        <v>RSUD Sultan Suriansyah</v>
      </c>
      <c r="D31" s="90">
        <f>Input!D52</f>
        <v>191067943805</v>
      </c>
      <c r="E31" s="91">
        <f t="shared" si="0"/>
        <v>27.912586452679861</v>
      </c>
      <c r="F31" s="90">
        <f>'41 RSUD SS'!E20</f>
        <v>191067943805</v>
      </c>
      <c r="G31" s="91">
        <f>'41 RSUD SS'!F20</f>
        <v>99.999999999999972</v>
      </c>
      <c r="H31" s="91">
        <f t="shared" si="1"/>
        <v>27.912586452679854</v>
      </c>
      <c r="I31" s="90">
        <f>'41 RSUD SS'!H20</f>
        <v>137615528611</v>
      </c>
      <c r="J31" s="91">
        <f>'41 RSUD SS'!I20</f>
        <v>72.024393977593405</v>
      </c>
      <c r="K31" s="91">
        <f t="shared" si="2"/>
        <v>20.103871236014506</v>
      </c>
      <c r="L31" s="117">
        <f>'41 RSUD SS'!K20</f>
        <v>72.024393977593419</v>
      </c>
      <c r="M31" s="91">
        <f t="shared" si="3"/>
        <v>360.121969887967</v>
      </c>
      <c r="N31" s="90">
        <f t="shared" si="4"/>
        <v>53452415194</v>
      </c>
      <c r="O31" s="91">
        <f>'41 RSUD SS'!N20</f>
        <v>99.999999999999972</v>
      </c>
      <c r="P31" s="91">
        <f t="shared" si="5"/>
        <v>27.912586452679854</v>
      </c>
      <c r="Q31" s="91">
        <f>'41 RSUD SS'!P20</f>
        <v>90.691681451729423</v>
      </c>
      <c r="R31" s="91">
        <f t="shared" si="6"/>
        <v>25.314393990603001</v>
      </c>
      <c r="S31" s="91">
        <f>'41 RSUD SS'!R20</f>
        <v>90.691681451729451</v>
      </c>
      <c r="T31" s="91">
        <f t="shared" si="7"/>
        <v>453.45840725864707</v>
      </c>
      <c r="U31" s="91">
        <f t="shared" si="8"/>
        <v>72.024393977593419</v>
      </c>
      <c r="V31" s="91">
        <f t="shared" si="9"/>
        <v>90.691681451729451</v>
      </c>
      <c r="W31" s="91">
        <f t="shared" si="10"/>
        <v>81.358037714661435</v>
      </c>
      <c r="X31" s="91">
        <f t="shared" si="11"/>
        <v>81.358037714661435</v>
      </c>
      <c r="Y31" s="80">
        <v>41</v>
      </c>
      <c r="Z31" s="204" t="s">
        <v>139</v>
      </c>
      <c r="AA31" s="120">
        <v>1</v>
      </c>
      <c r="AB31" s="103">
        <f t="shared" si="12"/>
        <v>72.024393977593419</v>
      </c>
      <c r="AC31" s="103" t="b">
        <f t="shared" si="13"/>
        <v>1</v>
      </c>
      <c r="AD31" s="103">
        <f t="shared" si="14"/>
        <v>72.024393977593419</v>
      </c>
      <c r="AE31" s="103">
        <f t="shared" si="15"/>
        <v>90.691681451729451</v>
      </c>
      <c r="AF31" s="121">
        <f t="shared" si="16"/>
        <v>81.358037714661435</v>
      </c>
      <c r="AG31" s="80">
        <f t="shared" si="17"/>
        <v>0</v>
      </c>
    </row>
    <row r="32" spans="1:33" ht="12" customHeight="1">
      <c r="B32" s="88"/>
      <c r="C32" s="10"/>
      <c r="D32" s="11"/>
      <c r="E32" s="12"/>
      <c r="F32" s="11"/>
      <c r="G32" s="12"/>
      <c r="H32" s="12"/>
      <c r="I32" s="11"/>
      <c r="J32" s="12"/>
      <c r="K32" s="12"/>
      <c r="L32" s="12"/>
      <c r="M32" s="12"/>
      <c r="N32" s="11"/>
      <c r="O32" s="12"/>
      <c r="P32" s="12"/>
      <c r="Q32" s="12"/>
      <c r="R32" s="12"/>
      <c r="S32" s="12"/>
      <c r="T32" s="12"/>
      <c r="U32" s="12"/>
      <c r="V32" s="12"/>
      <c r="W32" s="12"/>
      <c r="X32" s="12"/>
    </row>
    <row r="33" spans="2:33" ht="29.25" customHeight="1">
      <c r="B33" s="84"/>
      <c r="C33" s="13" t="s">
        <v>14</v>
      </c>
      <c r="D33" s="14">
        <f>SUM(D10:D31)</f>
        <v>684522532976</v>
      </c>
      <c r="E33" s="15">
        <f>SUM(E10:E31)</f>
        <v>100</v>
      </c>
      <c r="F33" s="14">
        <f>SUM(F10:F31)</f>
        <v>684492505426</v>
      </c>
      <c r="G33" s="93" t="e">
        <f>H33</f>
        <v>#DIV/0!</v>
      </c>
      <c r="H33" s="15" t="e">
        <f>SUM(H10:H31)</f>
        <v>#DIV/0!</v>
      </c>
      <c r="I33" s="14">
        <f>SUM(I10:I31)</f>
        <v>551545100697</v>
      </c>
      <c r="J33" s="93" t="e">
        <f>K33</f>
        <v>#DIV/0!</v>
      </c>
      <c r="K33" s="15" t="e">
        <f>SUM(K10:K31)</f>
        <v>#DIV/0!</v>
      </c>
      <c r="L33" s="15">
        <f>I33/F33*100</f>
        <v>80.57723003902592</v>
      </c>
      <c r="M33" s="15" t="e">
        <f>J33/20*100</f>
        <v>#DIV/0!</v>
      </c>
      <c r="N33" s="14">
        <f>SUM(N10:N31)</f>
        <v>132977432279</v>
      </c>
      <c r="O33" s="93" t="e">
        <f>P33</f>
        <v>#DIV/0!</v>
      </c>
      <c r="P33" s="15" t="e">
        <f>SUM(P10:P31)</f>
        <v>#DIV/0!</v>
      </c>
      <c r="Q33" s="93" t="e">
        <f>R33</f>
        <v>#DIV/0!</v>
      </c>
      <c r="R33" s="15" t="e">
        <f>SUM(R10:R31)</f>
        <v>#DIV/0!</v>
      </c>
      <c r="S33" s="15" t="e">
        <f>Q33/O33*100</f>
        <v>#DIV/0!</v>
      </c>
      <c r="T33" s="15" t="e">
        <f>Q33/20*100</f>
        <v>#DIV/0!</v>
      </c>
      <c r="U33" s="15" t="e">
        <f>IF(H33&gt;0,K33/H33*100,K33)</f>
        <v>#DIV/0!</v>
      </c>
      <c r="V33" s="15" t="e">
        <f>IF(P33&gt;0,R33/P33*100,R33)</f>
        <v>#DIV/0!</v>
      </c>
      <c r="W33" s="15" t="e">
        <f>AVERAGE(U33:V33)</f>
        <v>#DIV/0!</v>
      </c>
      <c r="X33" s="15"/>
      <c r="AG33" s="1" t="e">
        <f>SUM(AG10:AG32)</f>
        <v>#DIV/0!</v>
      </c>
    </row>
    <row r="34" spans="2:33" ht="13" customHeight="1">
      <c r="D34" s="16"/>
    </row>
    <row r="35" spans="2:33" ht="13" customHeight="1">
      <c r="N35" s="353" t="s">
        <v>140</v>
      </c>
      <c r="O35" s="353"/>
      <c r="U35" s="1" t="s">
        <v>18</v>
      </c>
    </row>
    <row r="36" spans="2:33" ht="13" customHeight="1">
      <c r="N36" s="353" t="s">
        <v>141</v>
      </c>
      <c r="O36" s="353"/>
    </row>
    <row r="37" spans="2:33" ht="13" customHeight="1"/>
    <row r="38" spans="2:33" ht="13" customHeight="1">
      <c r="N38" s="353"/>
      <c r="O38" s="353"/>
    </row>
    <row r="39" spans="2:33" ht="13" customHeight="1">
      <c r="N39" s="353"/>
      <c r="O39" s="353"/>
    </row>
    <row r="40" spans="2:33" ht="13" customHeight="1">
      <c r="N40" s="353"/>
      <c r="O40" s="353"/>
    </row>
    <row r="41" spans="2:33" ht="13" customHeight="1">
      <c r="N41" s="353" t="s">
        <v>142</v>
      </c>
      <c r="O41" s="353"/>
    </row>
    <row r="42" spans="2:33" ht="13" customHeight="1">
      <c r="N42" s="353" t="s">
        <v>143</v>
      </c>
      <c r="O42" s="353"/>
    </row>
    <row r="43" spans="2:33" ht="13" customHeight="1">
      <c r="N43" s="353" t="s">
        <v>144</v>
      </c>
      <c r="O43" s="353"/>
    </row>
  </sheetData>
  <sheetProtection formatCells="0" formatColumns="0" formatRows="0" insertColumns="0" insertRows="0" insertHyperlinks="0" deleteColumns="0" deleteRows="0" sort="0" autoFilter="0" pivotTables="0"/>
  <autoFilter ref="C9:AA31" xr:uid="{00000000-0009-0000-0000-000009000000}">
    <sortState xmlns:xlrd2="http://schemas.microsoft.com/office/spreadsheetml/2017/richdata2" ref="C11:AA31">
      <sortCondition descending="1" ref="L9"/>
    </sortState>
  </autoFilter>
  <mergeCells count="26">
    <mergeCell ref="Q7:R7"/>
    <mergeCell ref="S7:T7"/>
    <mergeCell ref="B1:X1"/>
    <mergeCell ref="B2:X2"/>
    <mergeCell ref="B3:X3"/>
    <mergeCell ref="B4:X4"/>
    <mergeCell ref="D6:E6"/>
    <mergeCell ref="F6:N6"/>
    <mergeCell ref="O6:T6"/>
    <mergeCell ref="U6:X6"/>
    <mergeCell ref="X7:X8"/>
    <mergeCell ref="N41:O41"/>
    <mergeCell ref="N42:O42"/>
    <mergeCell ref="N43:O43"/>
    <mergeCell ref="B6:B8"/>
    <mergeCell ref="C6:C8"/>
    <mergeCell ref="D7:D8"/>
    <mergeCell ref="E7:E8"/>
    <mergeCell ref="N35:O35"/>
    <mergeCell ref="N36:O36"/>
    <mergeCell ref="N38:O38"/>
    <mergeCell ref="N39:O39"/>
    <mergeCell ref="N40:O40"/>
    <mergeCell ref="F7:G7"/>
    <mergeCell ref="I7:J7"/>
    <mergeCell ref="O7:P7"/>
  </mergeCells>
  <conditionalFormatting sqref="B10:B32">
    <cfRule type="expression" dxfId="224" priority="9">
      <formula>$A10=1</formula>
    </cfRule>
  </conditionalFormatting>
  <conditionalFormatting sqref="AD10:AE31">
    <cfRule type="cellIs" dxfId="223" priority="1" operator="greaterThanOrEqual">
      <formula>85</formula>
    </cfRule>
  </conditionalFormatting>
  <hyperlinks>
    <hyperlink ref="Z19" location="'31 Inspektorat'!A1" display="31 Inspektorat'!A1" xr:uid="{00000000-0004-0000-0900-000000000000}"/>
    <hyperlink ref="Z18" location="'39 Kec Bjm Selatan'!A1" display="39 Kec Bjm Selatan'!A1" xr:uid="{00000000-0004-0000-0900-000001000000}"/>
    <hyperlink ref="Z10" location="'34  Damkar'!A1" display="34  Damkar'!A1" xr:uid="{00000000-0004-0000-0900-000002000000}"/>
    <hyperlink ref="Z28" location="'1 Disdik'!A1" display="1 Disdik'!A1" xr:uid="{00000000-0004-0000-0900-000003000000}"/>
    <hyperlink ref="Z24" location="'2 Dinkes'!A1" display="2 Dinkes'!A1" xr:uid="{00000000-0004-0000-0900-000004000000}"/>
    <hyperlink ref="Z12" location="'5 SatpolPP'!A1" display="5 SatpolPP'!A1" xr:uid="{00000000-0004-0000-0900-000005000000}"/>
    <hyperlink ref="Z30" location="'6 Bakesbangpol'!A1" display="6 Bakesbangpol'!A1" xr:uid="{00000000-0004-0000-0900-000006000000}"/>
    <hyperlink ref="Z26" location="'7 Dinsos'!A1" display="7 Dinsos'!A1" xr:uid="{00000000-0004-0000-0900-000007000000}"/>
    <hyperlink ref="Z23" location="'8 DP3A'!A1" display="8 DP3A'!A1" xr:uid="{00000000-0004-0000-0900-000008000000}"/>
    <hyperlink ref="Z16" location="'11 Disdukcapil'!A1" display="11 Disdukcapil'!A1" xr:uid="{00000000-0004-0000-0900-000009000000}"/>
    <hyperlink ref="Z20" location="'12 DPPKBPM'!A1" display="12 DPPKBPM'!A1" xr:uid="{00000000-0004-0000-0900-00000A000000}"/>
    <hyperlink ref="Z22" location="'20 Bag Pem'!A1" display="20 Bag Pem'!A1" xr:uid="{00000000-0004-0000-0900-00000B000000}"/>
    <hyperlink ref="Z25" location="'21 Bag Kum'!A1" display="21 Bag Kum'!A1" xr:uid="{00000000-0004-0000-0900-00000C000000}"/>
    <hyperlink ref="Z14" location="'22 Bag Org'!A1" display="22 Bag Org'!A1" xr:uid="{00000000-0004-0000-0900-00000D000000}"/>
    <hyperlink ref="Z15" location="'24 Bag Kesra'!A1" display="24 Bag Kesra'!A1" xr:uid="{00000000-0004-0000-0900-00000E000000}"/>
    <hyperlink ref="Z21" location="'29 Setwan'!A1" display="29 Setwan'!A1" xr:uid="{00000000-0004-0000-0900-00000F000000}"/>
    <hyperlink ref="Z27" location="'33 BPBD'!A1" display="33 BPBD'!A1" xr:uid="{00000000-0004-0000-0900-000010000000}"/>
    <hyperlink ref="Z13" location="'35 Kec Bjm Timur'!A1" display="35 Kec Bjm Timur'!A1" xr:uid="{00000000-0004-0000-0900-000011000000}"/>
    <hyperlink ref="Z29" location="'36 Kec Bjm Utara'!A1" display="36 Kec Bjm Utara'!A1" xr:uid="{00000000-0004-0000-0900-000012000000}"/>
    <hyperlink ref="Z17" location="'37 Kec Bjm Tengah'!A1" display="37 Kec Bjm Tengah'!A1" xr:uid="{00000000-0004-0000-0900-000013000000}"/>
    <hyperlink ref="Z11" location="'38 Kec Bjm Barat'!A1" display="38 Kec Bjm Barat'!A1" xr:uid="{00000000-0004-0000-0900-000014000000}"/>
    <hyperlink ref="Z31" location="'41 RSUD SS'!A1" display="41 RSUD SS'!A1" xr:uid="{00000000-0004-0000-0900-000015000000}"/>
  </hyperlinks>
  <pageMargins left="0.511811023622047" right="0.43307086614173201" top="0.39305555555555599" bottom="0.35416666666666702" header="0.82677165354330695" footer="0.31496062992126"/>
  <pageSetup paperSize="14" scale="60" fitToHeight="0" orientation="landscape" r:id="rId1"/>
  <rowBreaks count="1" manualBreakCount="1">
    <brk id="33" max="2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pageSetUpPr fitToPage="1"/>
  </sheetPr>
  <dimension ref="A1:AG34"/>
  <sheetViews>
    <sheetView view="pageBreakPreview" zoomScale="70" zoomScaleNormal="60" workbookViewId="0">
      <pane xSplit="3" ySplit="8" topLeftCell="D9" activePane="bottomRight" state="frozen"/>
      <selection pane="topRight"/>
      <selection pane="bottomLeft"/>
      <selection pane="bottomRight" activeCell="L24" sqref="L24"/>
    </sheetView>
  </sheetViews>
  <sheetFormatPr baseColWidth="10" defaultColWidth="9" defaultRowHeight="21"/>
  <cols>
    <col min="1" max="1" width="4.5" style="81" customWidth="1"/>
    <col min="2" max="2" width="4" style="2" customWidth="1"/>
    <col min="3" max="3" width="71.6640625" style="1" customWidth="1"/>
    <col min="4" max="4" width="20.33203125" style="1" customWidth="1"/>
    <col min="5" max="5" width="9.5" style="1" customWidth="1"/>
    <col min="6" max="6" width="20.83203125" style="1" customWidth="1"/>
    <col min="7" max="7" width="9.5" style="1" customWidth="1"/>
    <col min="8" max="8" width="9.5" style="1" hidden="1" customWidth="1"/>
    <col min="9" max="9" width="20.1640625" style="1" customWidth="1"/>
    <col min="10" max="10" width="8.5" style="1" customWidth="1"/>
    <col min="11" max="11" width="8.5" style="1" hidden="1" customWidth="1"/>
    <col min="12" max="12" width="11.33203125" style="1" customWidth="1"/>
    <col min="13" max="13" width="9" style="1" hidden="1" customWidth="1"/>
    <col min="14" max="14" width="20.5" style="1" customWidth="1"/>
    <col min="15" max="15" width="9.5" style="1" customWidth="1"/>
    <col min="16" max="16" width="9.5" style="1" hidden="1" customWidth="1"/>
    <col min="17" max="17" width="7.5" style="1" customWidth="1"/>
    <col min="18" max="18" width="7.5" style="1" hidden="1" customWidth="1"/>
    <col min="19" max="19" width="10.6640625" style="1" customWidth="1"/>
    <col min="20" max="20" width="8" style="1" hidden="1" customWidth="1"/>
    <col min="21" max="21" width="10.1640625" style="1" hidden="1" customWidth="1"/>
    <col min="22" max="22" width="8.5" style="1" hidden="1" customWidth="1"/>
    <col min="23" max="23" width="10.83203125" style="1" hidden="1" customWidth="1"/>
    <col min="24" max="24" width="3" style="1" hidden="1" customWidth="1"/>
    <col min="25" max="25" width="9.1640625" style="1"/>
    <col min="26" max="26" width="32.5" style="113" customWidth="1"/>
    <col min="27" max="27" width="11.5" style="113" customWidth="1"/>
    <col min="28" max="31" width="9.1640625" style="1"/>
    <col min="32" max="33" width="8.5" style="1" customWidth="1"/>
    <col min="34" max="16383" width="9.1640625" style="1"/>
    <col min="16384" max="16384" width="9" style="1"/>
  </cols>
  <sheetData>
    <row r="1" spans="1:33" ht="15" customHeight="1">
      <c r="B1" s="353" t="s">
        <v>21</v>
      </c>
      <c r="C1" s="353"/>
      <c r="D1" s="353"/>
      <c r="E1" s="353"/>
      <c r="F1" s="353"/>
      <c r="G1" s="353"/>
      <c r="H1" s="353"/>
      <c r="I1" s="353"/>
      <c r="J1" s="353"/>
      <c r="K1" s="353"/>
      <c r="L1" s="353"/>
      <c r="M1" s="353"/>
      <c r="N1" s="353"/>
      <c r="O1" s="353"/>
      <c r="P1" s="353"/>
      <c r="Q1" s="353"/>
      <c r="R1" s="353"/>
      <c r="S1" s="353"/>
      <c r="T1" s="353"/>
      <c r="U1" s="353"/>
      <c r="V1" s="353"/>
      <c r="W1" s="353"/>
      <c r="X1" s="353"/>
    </row>
    <row r="2" spans="1:33" ht="15" customHeight="1">
      <c r="B2" s="353" t="s">
        <v>145</v>
      </c>
      <c r="C2" s="353"/>
      <c r="D2" s="353"/>
      <c r="E2" s="353"/>
      <c r="F2" s="353"/>
      <c r="G2" s="353"/>
      <c r="H2" s="353"/>
      <c r="I2" s="353"/>
      <c r="J2" s="353"/>
      <c r="K2" s="353"/>
      <c r="L2" s="353"/>
      <c r="M2" s="353"/>
      <c r="N2" s="353"/>
      <c r="O2" s="353"/>
      <c r="P2" s="353"/>
      <c r="Q2" s="353"/>
      <c r="R2" s="353"/>
      <c r="S2" s="353"/>
      <c r="T2" s="353"/>
      <c r="U2" s="353"/>
      <c r="V2" s="353"/>
      <c r="W2" s="353"/>
      <c r="X2" s="353"/>
    </row>
    <row r="3" spans="1:33" ht="15" customHeight="1">
      <c r="B3" s="353" t="s">
        <v>112</v>
      </c>
      <c r="C3" s="353"/>
      <c r="D3" s="353"/>
      <c r="E3" s="353"/>
      <c r="F3" s="353"/>
      <c r="G3" s="353"/>
      <c r="H3" s="353"/>
      <c r="I3" s="353"/>
      <c r="J3" s="353"/>
      <c r="K3" s="353"/>
      <c r="L3" s="353"/>
      <c r="M3" s="353"/>
      <c r="N3" s="353"/>
      <c r="O3" s="353"/>
      <c r="P3" s="353"/>
      <c r="Q3" s="353"/>
      <c r="R3" s="353"/>
      <c r="S3" s="353"/>
      <c r="T3" s="353"/>
      <c r="U3" s="353"/>
      <c r="V3" s="353"/>
      <c r="W3" s="353"/>
      <c r="X3" s="353"/>
    </row>
    <row r="4" spans="1:33" ht="15" customHeight="1">
      <c r="B4" s="353" t="s">
        <v>113</v>
      </c>
      <c r="C4" s="353"/>
      <c r="D4" s="353"/>
      <c r="E4" s="353"/>
      <c r="F4" s="353"/>
      <c r="G4" s="353"/>
      <c r="H4" s="353"/>
      <c r="I4" s="353"/>
      <c r="J4" s="353"/>
      <c r="K4" s="353"/>
      <c r="L4" s="353"/>
      <c r="M4" s="353"/>
      <c r="N4" s="353"/>
      <c r="O4" s="353"/>
      <c r="P4" s="353"/>
      <c r="Q4" s="353"/>
      <c r="R4" s="353"/>
      <c r="S4" s="353"/>
      <c r="T4" s="353"/>
      <c r="U4" s="353"/>
      <c r="V4" s="353"/>
      <c r="W4" s="353"/>
      <c r="X4" s="353"/>
    </row>
    <row r="5" spans="1:33" ht="16" customHeight="1">
      <c r="B5" s="82" t="s">
        <v>25</v>
      </c>
    </row>
    <row r="6" spans="1:33">
      <c r="B6" s="359" t="s">
        <v>4</v>
      </c>
      <c r="C6" s="354" t="s">
        <v>27</v>
      </c>
      <c r="D6" s="354" t="s">
        <v>28</v>
      </c>
      <c r="E6" s="354"/>
      <c r="F6" s="356" t="s">
        <v>29</v>
      </c>
      <c r="G6" s="356"/>
      <c r="H6" s="356"/>
      <c r="I6" s="356"/>
      <c r="J6" s="356"/>
      <c r="K6" s="357"/>
      <c r="L6" s="357"/>
      <c r="M6" s="357"/>
      <c r="N6" s="358"/>
      <c r="O6" s="354" t="s">
        <v>30</v>
      </c>
      <c r="P6" s="354"/>
      <c r="Q6" s="354"/>
      <c r="R6" s="354"/>
      <c r="S6" s="354"/>
      <c r="T6" s="354"/>
      <c r="U6" s="354" t="s">
        <v>11</v>
      </c>
      <c r="V6" s="354"/>
      <c r="W6" s="354"/>
      <c r="X6" s="354"/>
    </row>
    <row r="7" spans="1:33" ht="15" customHeight="1">
      <c r="B7" s="359"/>
      <c r="C7" s="354"/>
      <c r="D7" s="354" t="s">
        <v>12</v>
      </c>
      <c r="E7" s="360" t="s">
        <v>13</v>
      </c>
      <c r="F7" s="361" t="s">
        <v>9</v>
      </c>
      <c r="G7" s="361"/>
      <c r="H7" s="86"/>
      <c r="I7" s="361" t="s">
        <v>10</v>
      </c>
      <c r="J7" s="361"/>
      <c r="K7" s="94"/>
      <c r="L7" s="13" t="s">
        <v>114</v>
      </c>
      <c r="M7" s="13"/>
      <c r="N7" s="3" t="s">
        <v>32</v>
      </c>
      <c r="O7" s="354" t="s">
        <v>33</v>
      </c>
      <c r="P7" s="354"/>
      <c r="Q7" s="354" t="s">
        <v>34</v>
      </c>
      <c r="R7" s="354"/>
      <c r="S7" s="354" t="s">
        <v>114</v>
      </c>
      <c r="T7" s="354"/>
      <c r="U7" s="3" t="s">
        <v>36</v>
      </c>
      <c r="V7" s="3" t="s">
        <v>30</v>
      </c>
      <c r="W7" s="3" t="s">
        <v>37</v>
      </c>
      <c r="X7" s="354" t="s">
        <v>38</v>
      </c>
    </row>
    <row r="8" spans="1:33" ht="44" customHeight="1">
      <c r="A8" s="81">
        <f>SUM(A10:A22)</f>
        <v>0</v>
      </c>
      <c r="B8" s="359"/>
      <c r="C8" s="354"/>
      <c r="D8" s="354"/>
      <c r="E8" s="360"/>
      <c r="F8" s="85" t="s">
        <v>12</v>
      </c>
      <c r="G8" s="86" t="s">
        <v>13</v>
      </c>
      <c r="H8" s="86" t="s">
        <v>13</v>
      </c>
      <c r="I8" s="106" t="s">
        <v>12</v>
      </c>
      <c r="J8" s="114" t="s">
        <v>13</v>
      </c>
      <c r="K8" s="3" t="s">
        <v>13</v>
      </c>
      <c r="L8" s="140" t="s">
        <v>115</v>
      </c>
      <c r="M8" s="140" t="s">
        <v>116</v>
      </c>
      <c r="N8" s="3" t="s">
        <v>12</v>
      </c>
      <c r="O8" s="3" t="s">
        <v>13</v>
      </c>
      <c r="P8" s="3" t="s">
        <v>13</v>
      </c>
      <c r="Q8" s="3" t="s">
        <v>13</v>
      </c>
      <c r="R8" s="3" t="s">
        <v>13</v>
      </c>
      <c r="S8" s="115" t="s">
        <v>115</v>
      </c>
      <c r="T8" s="115" t="s">
        <v>116</v>
      </c>
      <c r="U8" s="3" t="s">
        <v>13</v>
      </c>
      <c r="V8" s="3" t="s">
        <v>13</v>
      </c>
      <c r="W8" s="3" t="s">
        <v>13</v>
      </c>
      <c r="X8" s="354"/>
    </row>
    <row r="9" spans="1:33">
      <c r="B9" s="87"/>
      <c r="C9" s="4"/>
      <c r="D9" s="4"/>
      <c r="E9" s="4"/>
      <c r="F9" s="5"/>
      <c r="G9" s="5"/>
      <c r="H9" s="5"/>
      <c r="I9" s="5"/>
      <c r="J9" s="4"/>
      <c r="K9" s="4"/>
      <c r="L9" s="116"/>
      <c r="M9" s="4"/>
      <c r="N9" s="4"/>
      <c r="O9" s="4"/>
      <c r="P9" s="4"/>
      <c r="Q9" s="4"/>
      <c r="R9" s="4"/>
      <c r="S9" s="4"/>
      <c r="T9" s="4"/>
      <c r="U9" s="4"/>
      <c r="V9" s="4"/>
      <c r="W9" s="4"/>
      <c r="X9" s="4"/>
    </row>
    <row r="10" spans="1:33" s="80" customFormat="1" ht="29" customHeight="1">
      <c r="A10" s="81"/>
      <c r="B10" s="88">
        <v>1</v>
      </c>
      <c r="C10" s="89" t="s">
        <v>58</v>
      </c>
      <c r="D10" s="90">
        <f>Input!D21</f>
        <v>191028321341</v>
      </c>
      <c r="E10" s="91">
        <f t="shared" ref="E10:E22" si="0">D10/$D$24*100</f>
        <v>21.993194243076555</v>
      </c>
      <c r="F10" s="90">
        <f>'10 DLH'!E59</f>
        <v>191028321341</v>
      </c>
      <c r="G10" s="91">
        <f>'10 DLH'!F59</f>
        <v>100</v>
      </c>
      <c r="H10" s="91">
        <f t="shared" ref="H10:H22" si="1">G10*E10/100</f>
        <v>21.993194243076555</v>
      </c>
      <c r="I10" s="90">
        <f>'10 DLH'!H59</f>
        <v>147181810816</v>
      </c>
      <c r="J10" s="91">
        <f>'10 DLH'!I59</f>
        <v>77.047115204069328</v>
      </c>
      <c r="K10" s="91">
        <f t="shared" ref="K10:K22" si="2">J10*E10/100</f>
        <v>16.945121705517934</v>
      </c>
      <c r="L10" s="117">
        <f>'10 DLH'!K59</f>
        <v>77.047115204069314</v>
      </c>
      <c r="M10" s="91">
        <f t="shared" ref="M10:M22" si="3">J10/20*100</f>
        <v>385.23557602034668</v>
      </c>
      <c r="N10" s="90">
        <f t="shared" ref="N10:N22" si="4">D10-I10</f>
        <v>43846510525</v>
      </c>
      <c r="O10" s="91">
        <f>'10 DLH'!N59</f>
        <v>100</v>
      </c>
      <c r="P10" s="91">
        <f t="shared" ref="P10:P22" si="5">O10*E10/100</f>
        <v>21.993194243076555</v>
      </c>
      <c r="Q10" s="91">
        <f>'10 DLH'!P59</f>
        <v>86.858277327272987</v>
      </c>
      <c r="R10" s="91">
        <f t="shared" ref="R10:R22" si="6">Q10*E10/100</f>
        <v>19.10290964877727</v>
      </c>
      <c r="S10" s="91">
        <f>'10 DLH'!R59</f>
        <v>86.858277327272987</v>
      </c>
      <c r="T10" s="91">
        <f t="shared" ref="T10:T22" si="7">Q10/20*100</f>
        <v>434.29138663636496</v>
      </c>
      <c r="U10" s="91">
        <f t="shared" ref="U10:U22" si="8">IF(G10&gt;0,J10/G10*100,J10)</f>
        <v>77.047115204069328</v>
      </c>
      <c r="V10" s="91">
        <f t="shared" ref="V10:V22" si="9">IF(O10&gt;0,Q10/O10*100,Q10)</f>
        <v>86.858277327272987</v>
      </c>
      <c r="W10" s="91">
        <f t="shared" ref="W10:W22" si="10">AVERAGE(U10:V10)</f>
        <v>81.952696265671165</v>
      </c>
      <c r="X10" s="91">
        <f t="shared" ref="X10:X22" si="11">W10</f>
        <v>81.952696265671165</v>
      </c>
      <c r="Y10" s="80">
        <v>10</v>
      </c>
      <c r="Z10" s="204" t="s">
        <v>146</v>
      </c>
      <c r="AA10" s="120">
        <v>2</v>
      </c>
      <c r="AB10" s="103">
        <f t="shared" ref="AB10:AB22" si="12">I10/D10*100</f>
        <v>77.047115204069314</v>
      </c>
      <c r="AC10" s="103" t="b">
        <f t="shared" ref="AC10:AC22" si="13">AB10=J10</f>
        <v>1</v>
      </c>
      <c r="AD10" s="103">
        <f t="shared" ref="AD10:AD22" si="14">L10</f>
        <v>77.047115204069314</v>
      </c>
      <c r="AE10" s="103">
        <f t="shared" ref="AE10:AE22" si="15">S10</f>
        <v>86.858277327272987</v>
      </c>
      <c r="AF10" s="121">
        <f t="shared" ref="AF10:AF22" si="16">AVERAGE(S10,L10)</f>
        <v>81.95269626567115</v>
      </c>
      <c r="AG10" s="80">
        <f t="shared" ref="AG10:AG22" si="17">IF(AF10&gt;85,1,0)</f>
        <v>0</v>
      </c>
    </row>
    <row r="11" spans="1:33" s="80" customFormat="1" ht="29" customHeight="1">
      <c r="A11" s="81"/>
      <c r="B11" s="88">
        <v>2</v>
      </c>
      <c r="C11" s="89" t="s">
        <v>104</v>
      </c>
      <c r="D11" s="90">
        <f>Input!D28</f>
        <v>70752461400</v>
      </c>
      <c r="E11" s="91">
        <f t="shared" si="0"/>
        <v>8.1457692546450691</v>
      </c>
      <c r="F11" s="90">
        <f>'17 Disbudporapar'!E110</f>
        <v>70752461400</v>
      </c>
      <c r="G11" s="91">
        <f>'17 Disbudporapar'!F110</f>
        <v>99.999999999999986</v>
      </c>
      <c r="H11" s="91">
        <f t="shared" si="1"/>
        <v>8.1457692546450673</v>
      </c>
      <c r="I11" s="90">
        <f>'17 Disbudporapar'!H110</f>
        <v>58623706375</v>
      </c>
      <c r="J11" s="91">
        <f>'17 Disbudporapar'!I110</f>
        <v>82.857479746987295</v>
      </c>
      <c r="K11" s="91">
        <f t="shared" si="2"/>
        <v>6.7493791104038561</v>
      </c>
      <c r="L11" s="117">
        <f>'17 Disbudporapar'!K110</f>
        <v>82.857479746987295</v>
      </c>
      <c r="M11" s="91">
        <f t="shared" si="3"/>
        <v>414.28739873493646</v>
      </c>
      <c r="N11" s="90">
        <f t="shared" si="4"/>
        <v>12128755025</v>
      </c>
      <c r="O11" s="91">
        <f>'17 Disbudporapar'!N110</f>
        <v>99.999999999999986</v>
      </c>
      <c r="P11" s="91">
        <f t="shared" si="5"/>
        <v>8.1457692546450673</v>
      </c>
      <c r="Q11" s="91">
        <f>'17 Disbudporapar'!P110</f>
        <v>95.665031057138563</v>
      </c>
      <c r="R11" s="91">
        <f t="shared" si="6"/>
        <v>7.79265268729905</v>
      </c>
      <c r="S11" s="91">
        <f>'17 Disbudporapar'!R110</f>
        <v>95.665031057138577</v>
      </c>
      <c r="T11" s="91">
        <f t="shared" si="7"/>
        <v>478.3251552856928</v>
      </c>
      <c r="U11" s="91">
        <f t="shared" si="8"/>
        <v>82.857479746987309</v>
      </c>
      <c r="V11" s="91">
        <f t="shared" si="9"/>
        <v>95.665031057138577</v>
      </c>
      <c r="W11" s="91">
        <f t="shared" si="10"/>
        <v>89.261255402062943</v>
      </c>
      <c r="X11" s="91">
        <f t="shared" si="11"/>
        <v>89.261255402062943</v>
      </c>
      <c r="Y11" s="80">
        <v>17</v>
      </c>
      <c r="Z11" s="204" t="s">
        <v>147</v>
      </c>
      <c r="AA11" s="120">
        <v>2</v>
      </c>
      <c r="AB11" s="103">
        <f t="shared" si="12"/>
        <v>82.857479746987295</v>
      </c>
      <c r="AC11" s="103" t="b">
        <f t="shared" si="13"/>
        <v>1</v>
      </c>
      <c r="AD11" s="103">
        <f t="shared" si="14"/>
        <v>82.857479746987295</v>
      </c>
      <c r="AE11" s="103">
        <f t="shared" si="15"/>
        <v>95.665031057138577</v>
      </c>
      <c r="AF11" s="121">
        <f t="shared" si="16"/>
        <v>89.261255402062943</v>
      </c>
      <c r="AG11" s="80">
        <f t="shared" si="17"/>
        <v>1</v>
      </c>
    </row>
    <row r="12" spans="1:33" s="80" customFormat="1" ht="29" customHeight="1">
      <c r="A12" s="81"/>
      <c r="B12" s="88">
        <v>3</v>
      </c>
      <c r="C12" s="89" t="s">
        <v>70</v>
      </c>
      <c r="D12" s="90">
        <f>Input!D30</f>
        <v>21715737354</v>
      </c>
      <c r="E12" s="91">
        <f t="shared" si="0"/>
        <v>2.5001446194232422</v>
      </c>
      <c r="F12" s="90">
        <f>'19 Disdagin'!E64</f>
        <v>21715737354</v>
      </c>
      <c r="G12" s="91">
        <f>'19 Disdagin'!F64</f>
        <v>99.999999999999986</v>
      </c>
      <c r="H12" s="91">
        <f t="shared" si="1"/>
        <v>2.5001446194232417</v>
      </c>
      <c r="I12" s="90">
        <f>'19 Disdagin'!H64</f>
        <v>19609903978</v>
      </c>
      <c r="J12" s="91">
        <f>'19 Disdagin'!I64</f>
        <v>90.302731416982695</v>
      </c>
      <c r="K12" s="91">
        <f t="shared" si="2"/>
        <v>2.2576988807139147</v>
      </c>
      <c r="L12" s="117">
        <f>'19 Disdagin'!K64</f>
        <v>90.302731416982667</v>
      </c>
      <c r="M12" s="91">
        <f t="shared" si="3"/>
        <v>451.51365708491352</v>
      </c>
      <c r="N12" s="90">
        <f t="shared" si="4"/>
        <v>2105833376</v>
      </c>
      <c r="O12" s="91">
        <f>'19 Disdagin'!N64</f>
        <v>99.999567376605853</v>
      </c>
      <c r="P12" s="91">
        <f t="shared" si="5"/>
        <v>2.5001338032127309</v>
      </c>
      <c r="Q12" s="91">
        <f>'19 Disdagin'!P64</f>
        <v>99.310748598203006</v>
      </c>
      <c r="R12" s="91">
        <f t="shared" si="6"/>
        <v>2.4829123375869155</v>
      </c>
      <c r="S12" s="91">
        <f>'19 Disdagin'!R64</f>
        <v>99.311178241593083</v>
      </c>
      <c r="T12" s="91">
        <f t="shared" si="7"/>
        <v>496.55374299101504</v>
      </c>
      <c r="U12" s="91">
        <f t="shared" si="8"/>
        <v>90.302731416982709</v>
      </c>
      <c r="V12" s="91">
        <f t="shared" si="9"/>
        <v>99.311178241593083</v>
      </c>
      <c r="W12" s="91">
        <f t="shared" si="10"/>
        <v>94.806954829287889</v>
      </c>
      <c r="X12" s="91">
        <f t="shared" si="11"/>
        <v>94.806954829287889</v>
      </c>
      <c r="Y12" s="80">
        <v>19</v>
      </c>
      <c r="Z12" s="204" t="s">
        <v>148</v>
      </c>
      <c r="AA12" s="120">
        <v>2</v>
      </c>
      <c r="AB12" s="103">
        <f t="shared" si="12"/>
        <v>90.302731416982667</v>
      </c>
      <c r="AC12" s="103" t="b">
        <f t="shared" si="13"/>
        <v>1</v>
      </c>
      <c r="AD12" s="103">
        <f t="shared" si="14"/>
        <v>90.302731416982667</v>
      </c>
      <c r="AE12" s="103">
        <f t="shared" si="15"/>
        <v>99.311178241593083</v>
      </c>
      <c r="AF12" s="121">
        <f t="shared" si="16"/>
        <v>94.806954829287875</v>
      </c>
      <c r="AG12" s="80">
        <f t="shared" si="17"/>
        <v>1</v>
      </c>
    </row>
    <row r="13" spans="1:33" s="80" customFormat="1" ht="29" customHeight="1">
      <c r="A13" s="81"/>
      <c r="B13" s="88">
        <v>4</v>
      </c>
      <c r="C13" s="89" t="s">
        <v>101</v>
      </c>
      <c r="D13" s="90">
        <f>Input!D15</f>
        <v>85619332316</v>
      </c>
      <c r="E13" s="91">
        <f t="shared" si="0"/>
        <v>9.8574001664755055</v>
      </c>
      <c r="F13" s="90">
        <f>'4 DPRKP'!E55</f>
        <v>85619332316</v>
      </c>
      <c r="G13" s="91">
        <f>'4 DPRKP'!F55</f>
        <v>100.00000000000003</v>
      </c>
      <c r="H13" s="91">
        <f t="shared" si="1"/>
        <v>9.8574001664755091</v>
      </c>
      <c r="I13" s="90">
        <f>'4 DPRKP'!H55</f>
        <v>49545882005</v>
      </c>
      <c r="J13" s="91">
        <f>'4 DPRKP'!I55</f>
        <v>57.865788794222446</v>
      </c>
      <c r="K13" s="91">
        <f t="shared" si="2"/>
        <v>5.7040623609340484</v>
      </c>
      <c r="L13" s="117">
        <f>'4 DPRKP'!K55</f>
        <v>57.867634171845992</v>
      </c>
      <c r="M13" s="91">
        <f t="shared" si="3"/>
        <v>289.32894397111227</v>
      </c>
      <c r="N13" s="90">
        <f t="shared" si="4"/>
        <v>36073450311</v>
      </c>
      <c r="O13" s="91">
        <f>'4 DPRKP'!N55</f>
        <v>99.998719037773711</v>
      </c>
      <c r="P13" s="91">
        <f t="shared" si="5"/>
        <v>9.8572738969028784</v>
      </c>
      <c r="Q13" s="91">
        <f>'4 DPRKP'!P55</f>
        <v>98.893109608966327</v>
      </c>
      <c r="R13" s="91">
        <f t="shared" si="6"/>
        <v>9.7482895512270513</v>
      </c>
      <c r="S13" s="91">
        <f>'4 DPRKP'!R55</f>
        <v>98.894376408572043</v>
      </c>
      <c r="T13" s="91">
        <f t="shared" si="7"/>
        <v>494.46554804483168</v>
      </c>
      <c r="U13" s="91">
        <f t="shared" si="8"/>
        <v>57.865788794222425</v>
      </c>
      <c r="V13" s="91">
        <f t="shared" si="9"/>
        <v>98.894376408572043</v>
      </c>
      <c r="W13" s="91">
        <f t="shared" si="10"/>
        <v>78.380082601397234</v>
      </c>
      <c r="X13" s="91">
        <f t="shared" si="11"/>
        <v>78.380082601397234</v>
      </c>
      <c r="Y13" s="80">
        <v>4</v>
      </c>
      <c r="Z13" s="204" t="s">
        <v>149</v>
      </c>
      <c r="AA13" s="120">
        <v>2</v>
      </c>
      <c r="AB13" s="103">
        <f t="shared" si="12"/>
        <v>57.867634171845992</v>
      </c>
      <c r="AC13" s="103" t="b">
        <f t="shared" si="13"/>
        <v>0</v>
      </c>
      <c r="AD13" s="103">
        <f t="shared" si="14"/>
        <v>57.867634171845992</v>
      </c>
      <c r="AE13" s="103">
        <f t="shared" si="15"/>
        <v>98.894376408572043</v>
      </c>
      <c r="AF13" s="121">
        <f t="shared" si="16"/>
        <v>78.381005290209018</v>
      </c>
      <c r="AG13" s="80">
        <f t="shared" si="17"/>
        <v>0</v>
      </c>
    </row>
    <row r="14" spans="1:33" s="80" customFormat="1" ht="29" customHeight="1">
      <c r="A14" s="81"/>
      <c r="B14" s="88">
        <v>5</v>
      </c>
      <c r="C14" s="89" t="s">
        <v>61</v>
      </c>
      <c r="D14" s="90">
        <f>Input!D24</f>
        <v>110163437096</v>
      </c>
      <c r="E14" s="91">
        <f t="shared" si="0"/>
        <v>12.683176261661799</v>
      </c>
      <c r="F14" s="90">
        <f>'13 Dishub'!E60</f>
        <v>110163437096</v>
      </c>
      <c r="G14" s="91">
        <f>'13 Dishub'!F60</f>
        <v>100.00000000000001</v>
      </c>
      <c r="H14" s="91">
        <f t="shared" si="1"/>
        <v>12.683176261661801</v>
      </c>
      <c r="I14" s="90">
        <f>'13 Dishub'!H60</f>
        <v>81596135942</v>
      </c>
      <c r="J14" s="91">
        <f>'13 Dishub'!I60</f>
        <v>74.068255396656212</v>
      </c>
      <c r="K14" s="91">
        <f t="shared" si="2"/>
        <v>9.3942073858957347</v>
      </c>
      <c r="L14" s="117">
        <f>'13 Dishub'!K60</f>
        <v>74.068255396656227</v>
      </c>
      <c r="M14" s="91">
        <f t="shared" si="3"/>
        <v>370.34127698328103</v>
      </c>
      <c r="N14" s="90">
        <f t="shared" si="4"/>
        <v>28567301154</v>
      </c>
      <c r="O14" s="91">
        <f>'13 Dishub'!N60</f>
        <v>100.00000000000001</v>
      </c>
      <c r="P14" s="91">
        <f t="shared" si="5"/>
        <v>12.683176261661801</v>
      </c>
      <c r="Q14" s="91">
        <f>'13 Dishub'!P60</f>
        <v>93.230805427120472</v>
      </c>
      <c r="R14" s="91">
        <f t="shared" si="6"/>
        <v>11.824627382488645</v>
      </c>
      <c r="S14" s="91">
        <f>'13 Dishub'!R60</f>
        <v>93.230805427120458</v>
      </c>
      <c r="T14" s="91">
        <f t="shared" si="7"/>
        <v>466.15402713560235</v>
      </c>
      <c r="U14" s="91">
        <f t="shared" si="8"/>
        <v>74.068255396656198</v>
      </c>
      <c r="V14" s="91">
        <f t="shared" si="9"/>
        <v>93.230805427120458</v>
      </c>
      <c r="W14" s="91">
        <f t="shared" si="10"/>
        <v>83.649530411888321</v>
      </c>
      <c r="X14" s="91">
        <f t="shared" si="11"/>
        <v>83.649530411888321</v>
      </c>
      <c r="Y14" s="80">
        <v>13</v>
      </c>
      <c r="Z14" s="204" t="s">
        <v>150</v>
      </c>
      <c r="AA14" s="120">
        <v>2</v>
      </c>
      <c r="AB14" s="103">
        <f t="shared" si="12"/>
        <v>74.068255396656227</v>
      </c>
      <c r="AC14" s="103" t="b">
        <f t="shared" si="13"/>
        <v>1</v>
      </c>
      <c r="AD14" s="103">
        <f t="shared" si="14"/>
        <v>74.068255396656227</v>
      </c>
      <c r="AE14" s="103">
        <f t="shared" si="15"/>
        <v>93.230805427120458</v>
      </c>
      <c r="AF14" s="121">
        <f t="shared" si="16"/>
        <v>83.64953041188835</v>
      </c>
      <c r="AG14" s="80">
        <f t="shared" si="17"/>
        <v>0</v>
      </c>
    </row>
    <row r="15" spans="1:33" s="80" customFormat="1" ht="29" customHeight="1">
      <c r="A15" s="81"/>
      <c r="B15" s="88">
        <v>6</v>
      </c>
      <c r="C15" s="89" t="s">
        <v>71</v>
      </c>
      <c r="D15" s="90">
        <f>Input!D26</f>
        <v>12341692134</v>
      </c>
      <c r="E15" s="91">
        <f t="shared" si="0"/>
        <v>1.4209057090900314</v>
      </c>
      <c r="F15" s="90">
        <f>'15 Diskopumker'!E66</f>
        <v>12341692134</v>
      </c>
      <c r="G15" s="91">
        <f>'15 Diskopumker'!F66</f>
        <v>100.00000000000004</v>
      </c>
      <c r="H15" s="91">
        <f t="shared" si="1"/>
        <v>1.4209057090900321</v>
      </c>
      <c r="I15" s="90">
        <f>'15 Diskopumker'!H66</f>
        <v>10066912180</v>
      </c>
      <c r="J15" s="91">
        <f>'15 Diskopumker'!I66</f>
        <v>81.568330101727057</v>
      </c>
      <c r="K15" s="91">
        <f t="shared" si="2"/>
        <v>1.1590090592248423</v>
      </c>
      <c r="L15" s="117">
        <f>'15 Diskopumker'!K66</f>
        <v>81.568330101727042</v>
      </c>
      <c r="M15" s="91">
        <f t="shared" si="3"/>
        <v>407.84165050863533</v>
      </c>
      <c r="N15" s="90">
        <f t="shared" si="4"/>
        <v>2274779954</v>
      </c>
      <c r="O15" s="91">
        <f>'15 Diskopumker'!N66</f>
        <v>100.00000000000004</v>
      </c>
      <c r="P15" s="91">
        <f t="shared" si="5"/>
        <v>1.4209057090900321</v>
      </c>
      <c r="Q15" s="91">
        <f>'15 Diskopumker'!P66</f>
        <v>90.779905294630026</v>
      </c>
      <c r="R15" s="91">
        <f t="shared" si="6"/>
        <v>1.2898968570379219</v>
      </c>
      <c r="S15" s="91">
        <f>'15 Diskopumker'!R66</f>
        <v>90.779905294629998</v>
      </c>
      <c r="T15" s="91">
        <f t="shared" si="7"/>
        <v>453.89952647315016</v>
      </c>
      <c r="U15" s="91">
        <f t="shared" si="8"/>
        <v>81.568330101727028</v>
      </c>
      <c r="V15" s="91">
        <f t="shared" si="9"/>
        <v>90.779905294629998</v>
      </c>
      <c r="W15" s="91">
        <f t="shared" si="10"/>
        <v>86.17411769817852</v>
      </c>
      <c r="X15" s="91">
        <f t="shared" si="11"/>
        <v>86.17411769817852</v>
      </c>
      <c r="Y15" s="80">
        <v>15</v>
      </c>
      <c r="Z15" s="204" t="s">
        <v>151</v>
      </c>
      <c r="AA15" s="119">
        <v>2</v>
      </c>
      <c r="AB15" s="103">
        <f t="shared" si="12"/>
        <v>81.568330101727042</v>
      </c>
      <c r="AC15" s="103" t="b">
        <f t="shared" si="13"/>
        <v>0</v>
      </c>
      <c r="AD15" s="103">
        <f t="shared" si="14"/>
        <v>81.568330101727042</v>
      </c>
      <c r="AE15" s="103">
        <f t="shared" si="15"/>
        <v>90.779905294629998</v>
      </c>
      <c r="AF15" s="121">
        <f t="shared" si="16"/>
        <v>86.17411769817852</v>
      </c>
      <c r="AG15" s="80">
        <f t="shared" si="17"/>
        <v>1</v>
      </c>
    </row>
    <row r="16" spans="1:33" s="80" customFormat="1" ht="29" customHeight="1">
      <c r="A16" s="81"/>
      <c r="B16" s="88">
        <v>7</v>
      </c>
      <c r="C16" s="89" t="s">
        <v>41</v>
      </c>
      <c r="D16" s="90">
        <f>Input!D34</f>
        <v>1552394200</v>
      </c>
      <c r="E16" s="91">
        <f t="shared" si="0"/>
        <v>0.17872798621037553</v>
      </c>
      <c r="F16" s="90">
        <f>'23 Bag Eko'!E26</f>
        <v>1552394200</v>
      </c>
      <c r="G16" s="91">
        <f>'23 Bag Eko'!F26</f>
        <v>100.00000000000001</v>
      </c>
      <c r="H16" s="91">
        <f t="shared" si="1"/>
        <v>0.17872798621037556</v>
      </c>
      <c r="I16" s="90">
        <f>'23 Bag Eko'!H26</f>
        <v>1369394810</v>
      </c>
      <c r="J16" s="91">
        <f>'23 Bag Eko'!I26</f>
        <v>88.211796333688966</v>
      </c>
      <c r="K16" s="91">
        <f t="shared" si="2"/>
        <v>0.15765916718720016</v>
      </c>
      <c r="L16" s="117">
        <f>'23 Bag Eko'!K26</f>
        <v>88.211796333688952</v>
      </c>
      <c r="M16" s="91">
        <f t="shared" si="3"/>
        <v>441.0589816684448</v>
      </c>
      <c r="N16" s="90">
        <f t="shared" si="4"/>
        <v>182999390</v>
      </c>
      <c r="O16" s="91">
        <f>'23 Bag Eko'!N26</f>
        <v>100.00000000000001</v>
      </c>
      <c r="P16" s="91">
        <f t="shared" si="5"/>
        <v>0.17872798621037556</v>
      </c>
      <c r="Q16" s="91">
        <f>'23 Bag Eko'!P26</f>
        <v>99.521838589708736</v>
      </c>
      <c r="R16" s="91">
        <f t="shared" si="6"/>
        <v>0.17787337795092684</v>
      </c>
      <c r="S16" s="91">
        <f>'23 Bag Eko'!R26</f>
        <v>99.521838589708722</v>
      </c>
      <c r="T16" s="91">
        <f t="shared" si="7"/>
        <v>497.60919294854364</v>
      </c>
      <c r="U16" s="91">
        <f t="shared" si="8"/>
        <v>88.211796333688952</v>
      </c>
      <c r="V16" s="91">
        <f t="shared" si="9"/>
        <v>99.521838589708722</v>
      </c>
      <c r="W16" s="91">
        <f t="shared" si="10"/>
        <v>93.866817461698844</v>
      </c>
      <c r="X16" s="91">
        <f t="shared" si="11"/>
        <v>93.866817461698844</v>
      </c>
      <c r="Y16" s="80">
        <v>23</v>
      </c>
      <c r="Z16" s="204" t="s">
        <v>152</v>
      </c>
      <c r="AA16" s="120">
        <v>2</v>
      </c>
      <c r="AB16" s="103">
        <f t="shared" si="12"/>
        <v>88.211796333688952</v>
      </c>
      <c r="AC16" s="103" t="b">
        <f t="shared" si="13"/>
        <v>1</v>
      </c>
      <c r="AD16" s="103">
        <f t="shared" si="14"/>
        <v>88.211796333688952</v>
      </c>
      <c r="AE16" s="103">
        <f t="shared" si="15"/>
        <v>99.521838589708722</v>
      </c>
      <c r="AF16" s="121">
        <f t="shared" si="16"/>
        <v>93.866817461698844</v>
      </c>
      <c r="AG16" s="80">
        <f t="shared" si="17"/>
        <v>1</v>
      </c>
    </row>
    <row r="17" spans="1:33" s="80" customFormat="1" ht="29" customHeight="1">
      <c r="A17" s="81"/>
      <c r="B17" s="88">
        <v>8</v>
      </c>
      <c r="C17" s="89" t="s">
        <v>77</v>
      </c>
      <c r="D17" s="90">
        <f>Input!D27</f>
        <v>7611880902</v>
      </c>
      <c r="E17" s="91">
        <f t="shared" si="0"/>
        <v>0.87635997666551257</v>
      </c>
      <c r="F17" s="90">
        <f>'16 DPMPTSP'!E46</f>
        <v>7611880902</v>
      </c>
      <c r="G17" s="91">
        <f>'16 DPMPTSP'!F46</f>
        <v>100</v>
      </c>
      <c r="H17" s="91">
        <f t="shared" si="1"/>
        <v>0.87635997666551257</v>
      </c>
      <c r="I17" s="90">
        <f>'16 DPMPTSP'!H46</f>
        <v>5634139905</v>
      </c>
      <c r="J17" s="91">
        <f>'16 DPMPTSP'!I46</f>
        <v>74.017709650707303</v>
      </c>
      <c r="K17" s="91">
        <f t="shared" si="2"/>
        <v>0.64866158302328547</v>
      </c>
      <c r="L17" s="117">
        <f>'16 DPMPTSP'!K46</f>
        <v>74.017709650707303</v>
      </c>
      <c r="M17" s="91">
        <f t="shared" si="3"/>
        <v>370.08854825353649</v>
      </c>
      <c r="N17" s="90">
        <f t="shared" si="4"/>
        <v>1977740997</v>
      </c>
      <c r="O17" s="91">
        <f>'16 DPMPTSP'!N46</f>
        <v>100</v>
      </c>
      <c r="P17" s="91">
        <f t="shared" si="5"/>
        <v>0.87635997666551257</v>
      </c>
      <c r="Q17" s="91">
        <f>'16 DPMPTSP'!P46</f>
        <v>94.187672932668278</v>
      </c>
      <c r="R17" s="91">
        <f t="shared" si="6"/>
        <v>0.82542306853452108</v>
      </c>
      <c r="S17" s="91">
        <f>'16 DPMPTSP'!R46</f>
        <v>94.187672932668278</v>
      </c>
      <c r="T17" s="91">
        <f t="shared" si="7"/>
        <v>470.93836466334142</v>
      </c>
      <c r="U17" s="91">
        <f t="shared" si="8"/>
        <v>74.017709650707303</v>
      </c>
      <c r="V17" s="91">
        <f t="shared" si="9"/>
        <v>94.187672932668278</v>
      </c>
      <c r="W17" s="91">
        <f t="shared" si="10"/>
        <v>84.10269129168779</v>
      </c>
      <c r="X17" s="91">
        <f t="shared" si="11"/>
        <v>84.10269129168779</v>
      </c>
      <c r="Y17" s="80">
        <v>16</v>
      </c>
      <c r="Z17" s="204" t="s">
        <v>153</v>
      </c>
      <c r="AA17" s="120">
        <v>2</v>
      </c>
      <c r="AB17" s="103">
        <f t="shared" si="12"/>
        <v>74.017709650707303</v>
      </c>
      <c r="AC17" s="103" t="b">
        <f t="shared" si="13"/>
        <v>1</v>
      </c>
      <c r="AD17" s="103">
        <f t="shared" si="14"/>
        <v>74.017709650707303</v>
      </c>
      <c r="AE17" s="103">
        <f t="shared" si="15"/>
        <v>94.187672932668278</v>
      </c>
      <c r="AF17" s="121">
        <f t="shared" si="16"/>
        <v>84.10269129168779</v>
      </c>
      <c r="AG17" s="80">
        <f t="shared" si="17"/>
        <v>0</v>
      </c>
    </row>
    <row r="18" spans="1:33" s="80" customFormat="1" ht="29" customHeight="1">
      <c r="A18" s="81"/>
      <c r="B18" s="88">
        <v>9</v>
      </c>
      <c r="C18" s="89" t="s">
        <v>42</v>
      </c>
      <c r="D18" s="90">
        <f>Input!D38</f>
        <v>2291856500</v>
      </c>
      <c r="E18" s="91">
        <f t="shared" si="0"/>
        <v>0.26386268186789125</v>
      </c>
      <c r="F18" s="90">
        <f>'27 Bag PBJ'!E25</f>
        <v>2291856500</v>
      </c>
      <c r="G18" s="91">
        <f>'27 Bag PBJ'!F25</f>
        <v>99.999999999999986</v>
      </c>
      <c r="H18" s="91">
        <f t="shared" si="1"/>
        <v>0.26386268186789119</v>
      </c>
      <c r="I18" s="90">
        <f>'27 Bag PBJ'!H25</f>
        <v>1619958347</v>
      </c>
      <c r="J18" s="91">
        <f>'27 Bag PBJ'!I25</f>
        <v>70.683236363184164</v>
      </c>
      <c r="K18" s="91">
        <f t="shared" si="2"/>
        <v>0.18650668309891824</v>
      </c>
      <c r="L18" s="117">
        <f>'27 Bag PBJ'!K25</f>
        <v>70.683236363184164</v>
      </c>
      <c r="M18" s="91">
        <f t="shared" si="3"/>
        <v>353.41618181592082</v>
      </c>
      <c r="N18" s="90">
        <f t="shared" si="4"/>
        <v>671898153</v>
      </c>
      <c r="O18" s="91">
        <f>'27 Bag PBJ'!N25</f>
        <v>99.999999999999986</v>
      </c>
      <c r="P18" s="91">
        <f t="shared" si="5"/>
        <v>0.26386268186789119</v>
      </c>
      <c r="Q18" s="91">
        <f>'27 Bag PBJ'!P25</f>
        <v>82.513215814340882</v>
      </c>
      <c r="R18" s="91">
        <f t="shared" si="6"/>
        <v>0.21772158414316081</v>
      </c>
      <c r="S18" s="91">
        <f>'27 Bag PBJ'!R25</f>
        <v>82.513215814340896</v>
      </c>
      <c r="T18" s="91">
        <f t="shared" si="7"/>
        <v>412.56607907170439</v>
      </c>
      <c r="U18" s="91">
        <f t="shared" si="8"/>
        <v>70.683236363184179</v>
      </c>
      <c r="V18" s="91">
        <f t="shared" si="9"/>
        <v>82.513215814340896</v>
      </c>
      <c r="W18" s="91">
        <f t="shared" si="10"/>
        <v>76.598226088762544</v>
      </c>
      <c r="X18" s="91">
        <f t="shared" si="11"/>
        <v>76.598226088762544</v>
      </c>
      <c r="Y18" s="80">
        <v>27</v>
      </c>
      <c r="Z18" s="204" t="s">
        <v>154</v>
      </c>
      <c r="AA18" s="120">
        <v>2</v>
      </c>
      <c r="AB18" s="103">
        <f t="shared" si="12"/>
        <v>70.683236363184164</v>
      </c>
      <c r="AC18" s="103" t="b">
        <f t="shared" si="13"/>
        <v>1</v>
      </c>
      <c r="AD18" s="103">
        <f t="shared" si="14"/>
        <v>70.683236363184164</v>
      </c>
      <c r="AE18" s="103">
        <f t="shared" si="15"/>
        <v>82.513215814340896</v>
      </c>
      <c r="AF18" s="121">
        <f t="shared" si="16"/>
        <v>76.59822608876253</v>
      </c>
      <c r="AG18" s="80">
        <f t="shared" si="17"/>
        <v>0</v>
      </c>
    </row>
    <row r="19" spans="1:33" s="80" customFormat="1" ht="29" customHeight="1">
      <c r="A19" s="81"/>
      <c r="B19" s="88">
        <v>10</v>
      </c>
      <c r="C19" s="89" t="s">
        <v>47</v>
      </c>
      <c r="D19" s="90">
        <f>Input!D39</f>
        <v>532925000</v>
      </c>
      <c r="E19" s="91">
        <f t="shared" si="0"/>
        <v>6.1355944289900322E-2</v>
      </c>
      <c r="F19" s="90">
        <f>'28 Bag Adm Pbg'!E26</f>
        <v>532925000</v>
      </c>
      <c r="G19" s="91">
        <f>'28 Bag Adm Pbg'!F26</f>
        <v>100</v>
      </c>
      <c r="H19" s="91">
        <f t="shared" si="1"/>
        <v>6.1355944289900322E-2</v>
      </c>
      <c r="I19" s="90">
        <f>'28 Bag Adm Pbg'!H26</f>
        <v>402662029</v>
      </c>
      <c r="J19" s="91">
        <f>'28 Bag Adm Pbg'!I26</f>
        <v>75.556978749354968</v>
      </c>
      <c r="K19" s="91">
        <f t="shared" si="2"/>
        <v>4.6358697788586055E-2</v>
      </c>
      <c r="L19" s="117">
        <f>'28 Bag Adm Pbg'!K26</f>
        <v>75.556978749354968</v>
      </c>
      <c r="M19" s="91">
        <f t="shared" si="3"/>
        <v>377.78489374677486</v>
      </c>
      <c r="N19" s="90">
        <f t="shared" si="4"/>
        <v>130262971</v>
      </c>
      <c r="O19" s="91">
        <f>'28 Bag Adm Pbg'!N26</f>
        <v>100</v>
      </c>
      <c r="P19" s="91">
        <f t="shared" si="5"/>
        <v>6.1355944289900322E-2</v>
      </c>
      <c r="Q19" s="91">
        <f>'28 Bag Adm Pbg'!P26</f>
        <v>92.588697479007365</v>
      </c>
      <c r="R19" s="91">
        <f t="shared" si="6"/>
        <v>5.6808669643964096E-2</v>
      </c>
      <c r="S19" s="91">
        <f>'28 Bag Adm Pbg'!R26</f>
        <v>92.588697479007365</v>
      </c>
      <c r="T19" s="91">
        <f t="shared" si="7"/>
        <v>462.94348739503681</v>
      </c>
      <c r="U19" s="91">
        <f t="shared" si="8"/>
        <v>75.556978749354968</v>
      </c>
      <c r="V19" s="91">
        <f t="shared" si="9"/>
        <v>92.588697479007365</v>
      </c>
      <c r="W19" s="91">
        <f t="shared" si="10"/>
        <v>84.072838114181167</v>
      </c>
      <c r="X19" s="91">
        <f t="shared" si="11"/>
        <v>84.072838114181167</v>
      </c>
      <c r="Y19" s="80">
        <v>28</v>
      </c>
      <c r="Z19" s="204" t="s">
        <v>155</v>
      </c>
      <c r="AA19" s="120">
        <v>2</v>
      </c>
      <c r="AB19" s="103">
        <f t="shared" si="12"/>
        <v>75.556978749354968</v>
      </c>
      <c r="AC19" s="103" t="b">
        <f t="shared" si="13"/>
        <v>1</v>
      </c>
      <c r="AD19" s="103">
        <f t="shared" si="14"/>
        <v>75.556978749354968</v>
      </c>
      <c r="AE19" s="103">
        <f t="shared" si="15"/>
        <v>92.588697479007365</v>
      </c>
      <c r="AF19" s="121">
        <f t="shared" si="16"/>
        <v>84.072838114181167</v>
      </c>
      <c r="AG19" s="80">
        <f t="shared" si="17"/>
        <v>0</v>
      </c>
    </row>
    <row r="20" spans="1:33" s="80" customFormat="1" ht="29" customHeight="1">
      <c r="A20" s="81"/>
      <c r="B20" s="88">
        <v>11</v>
      </c>
      <c r="C20" s="89" t="s">
        <v>108</v>
      </c>
      <c r="D20" s="90">
        <f>Input!D51</f>
        <v>9046956120</v>
      </c>
      <c r="E20" s="91">
        <f t="shared" si="0"/>
        <v>1.041580964848511</v>
      </c>
      <c r="F20" s="90">
        <f>'40 Bappeda'!E77</f>
        <v>9046956120</v>
      </c>
      <c r="G20" s="91">
        <f>'40 Bappeda'!F77</f>
        <v>100.00000000000001</v>
      </c>
      <c r="H20" s="91">
        <f t="shared" si="1"/>
        <v>1.041580964848511</v>
      </c>
      <c r="I20" s="90">
        <f>'40 Bappeda'!H77</f>
        <v>8152167379</v>
      </c>
      <c r="J20" s="91">
        <f>'40 Bappeda'!I77</f>
        <v>90.109505018799624</v>
      </c>
      <c r="K20" s="91">
        <f t="shared" si="2"/>
        <v>0.93856345179503065</v>
      </c>
      <c r="L20" s="117">
        <f>'40 Bappeda'!K77</f>
        <v>90.109505018799624</v>
      </c>
      <c r="M20" s="91">
        <f t="shared" si="3"/>
        <v>450.54752509399816</v>
      </c>
      <c r="N20" s="90">
        <f t="shared" si="4"/>
        <v>894788741</v>
      </c>
      <c r="O20" s="91">
        <f>'40 Bappeda'!N77</f>
        <v>100.00000000000001</v>
      </c>
      <c r="P20" s="91">
        <f t="shared" si="5"/>
        <v>1.041580964848511</v>
      </c>
      <c r="Q20" s="91">
        <f>'40 Bappeda'!P77</f>
        <v>99.173283455916689</v>
      </c>
      <c r="R20" s="91">
        <f t="shared" si="6"/>
        <v>1.0329700426920858</v>
      </c>
      <c r="S20" s="91">
        <f>'40 Bappeda'!R77</f>
        <v>99.173283455916675</v>
      </c>
      <c r="T20" s="91">
        <f t="shared" si="7"/>
        <v>495.8664172795834</v>
      </c>
      <c r="U20" s="91">
        <f t="shared" si="8"/>
        <v>90.109505018799609</v>
      </c>
      <c r="V20" s="91">
        <f t="shared" si="9"/>
        <v>99.173283455916675</v>
      </c>
      <c r="W20" s="91">
        <f t="shared" si="10"/>
        <v>94.641394237358142</v>
      </c>
      <c r="X20" s="91">
        <f t="shared" si="11"/>
        <v>94.641394237358142</v>
      </c>
      <c r="Y20" s="80">
        <v>40</v>
      </c>
      <c r="Z20" s="204" t="s">
        <v>156</v>
      </c>
      <c r="AA20" s="120">
        <v>2</v>
      </c>
      <c r="AB20" s="103">
        <f t="shared" si="12"/>
        <v>90.109505018799624</v>
      </c>
      <c r="AC20" s="103" t="b">
        <f t="shared" si="13"/>
        <v>1</v>
      </c>
      <c r="AD20" s="103">
        <f t="shared" si="14"/>
        <v>90.109505018799624</v>
      </c>
      <c r="AE20" s="103">
        <f t="shared" si="15"/>
        <v>99.173283455916675</v>
      </c>
      <c r="AF20" s="121">
        <f t="shared" si="16"/>
        <v>94.641394237358156</v>
      </c>
      <c r="AG20" s="80">
        <f t="shared" si="17"/>
        <v>1</v>
      </c>
    </row>
    <row r="21" spans="1:33" s="80" customFormat="1" ht="29" customHeight="1">
      <c r="A21" s="81"/>
      <c r="B21" s="88">
        <v>12</v>
      </c>
      <c r="C21" s="89" t="s">
        <v>56</v>
      </c>
      <c r="D21" s="90">
        <f>Input!D14</f>
        <v>340508206590</v>
      </c>
      <c r="E21" s="91">
        <f t="shared" si="0"/>
        <v>39.202894504461064</v>
      </c>
      <c r="F21" s="90">
        <f>'3 DPUPR'!E81</f>
        <v>340508206590</v>
      </c>
      <c r="G21" s="91">
        <f>'3 DPUPR'!F81</f>
        <v>100.00000000000001</v>
      </c>
      <c r="H21" s="91">
        <f t="shared" si="1"/>
        <v>39.202894504461071</v>
      </c>
      <c r="I21" s="90">
        <f>'3 DPUPR'!H81</f>
        <v>162636554767</v>
      </c>
      <c r="J21" s="91">
        <f>'3 DPUPR'!I81</f>
        <v>47.762888417790137</v>
      </c>
      <c r="K21" s="91">
        <f t="shared" si="2"/>
        <v>18.72443475870972</v>
      </c>
      <c r="L21" s="117">
        <f>'3 DPUPR'!K81</f>
        <v>47.76288841779013</v>
      </c>
      <c r="M21" s="91">
        <f t="shared" si="3"/>
        <v>238.81444208895067</v>
      </c>
      <c r="N21" s="90">
        <f t="shared" si="4"/>
        <v>177871651823</v>
      </c>
      <c r="O21" s="91">
        <f>'3 DPUPR'!N81</f>
        <v>100.00000000000001</v>
      </c>
      <c r="P21" s="91">
        <f t="shared" si="5"/>
        <v>39.202894504461071</v>
      </c>
      <c r="Q21" s="91">
        <f>'3 DPUPR'!P81</f>
        <v>99.228558446996473</v>
      </c>
      <c r="R21" s="91">
        <f t="shared" si="6"/>
        <v>38.900467086273515</v>
      </c>
      <c r="S21" s="91">
        <f>'3 DPUPR'!R81</f>
        <v>99.228558446996459</v>
      </c>
      <c r="T21" s="91">
        <f t="shared" si="7"/>
        <v>496.14279223498238</v>
      </c>
      <c r="U21" s="91">
        <f t="shared" si="8"/>
        <v>47.76288841779013</v>
      </c>
      <c r="V21" s="91">
        <f t="shared" si="9"/>
        <v>99.228558446996459</v>
      </c>
      <c r="W21" s="91">
        <f t="shared" si="10"/>
        <v>73.495723432393291</v>
      </c>
      <c r="X21" s="91">
        <f t="shared" si="11"/>
        <v>73.495723432393291</v>
      </c>
      <c r="Y21" s="80">
        <v>3</v>
      </c>
      <c r="Z21" s="204" t="s">
        <v>157</v>
      </c>
      <c r="AA21" s="120">
        <v>2</v>
      </c>
      <c r="AB21" s="103">
        <f t="shared" si="12"/>
        <v>47.76288841779013</v>
      </c>
      <c r="AC21" s="103" t="b">
        <f t="shared" si="13"/>
        <v>1</v>
      </c>
      <c r="AD21" s="103">
        <f t="shared" si="14"/>
        <v>47.76288841779013</v>
      </c>
      <c r="AE21" s="103">
        <f t="shared" si="15"/>
        <v>99.228558446996459</v>
      </c>
      <c r="AF21" s="121">
        <f t="shared" si="16"/>
        <v>73.495723432393291</v>
      </c>
      <c r="AG21" s="80">
        <f t="shared" si="17"/>
        <v>0</v>
      </c>
    </row>
    <row r="22" spans="1:33" s="80" customFormat="1" ht="29" customHeight="1">
      <c r="A22" s="81"/>
      <c r="B22" s="88">
        <v>13</v>
      </c>
      <c r="C22" s="89" t="s">
        <v>69</v>
      </c>
      <c r="D22" s="90">
        <f>Input!D20</f>
        <v>15414047835</v>
      </c>
      <c r="E22" s="91">
        <f t="shared" si="0"/>
        <v>1.7746276872845499</v>
      </c>
      <c r="F22" s="90">
        <f>'9 DKP3'!E60</f>
        <v>15414047835</v>
      </c>
      <c r="G22" s="91">
        <f>'9 DKP3'!F60</f>
        <v>100</v>
      </c>
      <c r="H22" s="91">
        <f t="shared" si="1"/>
        <v>1.7746276872845499</v>
      </c>
      <c r="I22" s="90">
        <f>'9 DKP3'!H60</f>
        <v>7130047983</v>
      </c>
      <c r="J22" s="91">
        <f>'9 DKP3'!I60</f>
        <v>46.25681754282683</v>
      </c>
      <c r="K22" s="91">
        <f t="shared" si="2"/>
        <v>0.82088629137170177</v>
      </c>
      <c r="L22" s="117">
        <f>'9 DKP3'!K60</f>
        <v>46.25681754282683</v>
      </c>
      <c r="M22" s="91">
        <f t="shared" si="3"/>
        <v>231.28408771413413</v>
      </c>
      <c r="N22" s="90">
        <f t="shared" si="4"/>
        <v>8283999852</v>
      </c>
      <c r="O22" s="91">
        <f>'9 DKP3'!N60</f>
        <v>100</v>
      </c>
      <c r="P22" s="91">
        <f t="shared" si="5"/>
        <v>1.7746276872845499</v>
      </c>
      <c r="Q22" s="91">
        <f>'9 DKP3'!P60</f>
        <v>93.9995633913543</v>
      </c>
      <c r="R22" s="91">
        <f t="shared" si="6"/>
        <v>1.6681422778695654</v>
      </c>
      <c r="S22" s="91">
        <f>'9 DKP3'!R60</f>
        <v>93.9995633913543</v>
      </c>
      <c r="T22" s="91">
        <f t="shared" si="7"/>
        <v>469.99781695677154</v>
      </c>
      <c r="U22" s="91">
        <f t="shared" si="8"/>
        <v>46.25681754282683</v>
      </c>
      <c r="V22" s="91">
        <f t="shared" si="9"/>
        <v>93.9995633913543</v>
      </c>
      <c r="W22" s="91">
        <f t="shared" si="10"/>
        <v>70.128190467090562</v>
      </c>
      <c r="X22" s="91">
        <f t="shared" si="11"/>
        <v>70.128190467090562</v>
      </c>
      <c r="Y22" s="80">
        <v>9</v>
      </c>
      <c r="Z22" s="204" t="s">
        <v>158</v>
      </c>
      <c r="AA22" s="120">
        <v>2</v>
      </c>
      <c r="AB22" s="103">
        <f t="shared" si="12"/>
        <v>46.25681754282683</v>
      </c>
      <c r="AC22" s="103" t="b">
        <f t="shared" si="13"/>
        <v>1</v>
      </c>
      <c r="AD22" s="103">
        <f t="shared" si="14"/>
        <v>46.25681754282683</v>
      </c>
      <c r="AE22" s="103">
        <f t="shared" si="15"/>
        <v>93.9995633913543</v>
      </c>
      <c r="AF22" s="121">
        <f t="shared" si="16"/>
        <v>70.128190467090562</v>
      </c>
      <c r="AG22" s="80">
        <f t="shared" si="17"/>
        <v>0</v>
      </c>
    </row>
    <row r="23" spans="1:33" ht="12" customHeight="1">
      <c r="B23" s="92"/>
      <c r="C23" s="10"/>
      <c r="D23" s="11"/>
      <c r="E23" s="12"/>
      <c r="F23" s="11"/>
      <c r="G23" s="12"/>
      <c r="H23" s="12"/>
      <c r="I23" s="11"/>
      <c r="J23" s="12"/>
      <c r="K23" s="12"/>
      <c r="L23" s="12"/>
      <c r="M23" s="12"/>
      <c r="N23" s="11"/>
      <c r="O23" s="12"/>
      <c r="P23" s="12"/>
      <c r="Q23" s="12"/>
      <c r="R23" s="12"/>
      <c r="S23" s="12"/>
      <c r="T23" s="12"/>
      <c r="U23" s="12"/>
      <c r="V23" s="12"/>
      <c r="W23" s="12"/>
      <c r="X23" s="12"/>
    </row>
    <row r="24" spans="1:33" ht="29.25" customHeight="1">
      <c r="B24" s="84"/>
      <c r="C24" s="13" t="s">
        <v>14</v>
      </c>
      <c r="D24" s="14">
        <f>SUM(D10:D22)</f>
        <v>868579248788</v>
      </c>
      <c r="E24" s="15">
        <f>SUM(E10:E22)</f>
        <v>100.00000000000001</v>
      </c>
      <c r="F24" s="14">
        <f>SUM(F10:F22)</f>
        <v>868579248788</v>
      </c>
      <c r="G24" s="93">
        <f>H24</f>
        <v>100.00000000000001</v>
      </c>
      <c r="H24" s="15">
        <f>SUM(H10:H22)</f>
        <v>100.00000000000001</v>
      </c>
      <c r="I24" s="14">
        <f>SUM(I10:I22)</f>
        <v>553569276516</v>
      </c>
      <c r="J24" s="93">
        <f>K24</f>
        <v>63.732549135664769</v>
      </c>
      <c r="K24" s="15">
        <f>SUM(K10:K22)</f>
        <v>63.732549135664769</v>
      </c>
      <c r="L24" s="15">
        <f>I24/F24*100</f>
        <v>63.732731041921696</v>
      </c>
      <c r="M24" s="15">
        <f>J24/20*100</f>
        <v>318.66274567832386</v>
      </c>
      <c r="N24" s="14">
        <f>SUM(N10:N22)</f>
        <v>315009972272</v>
      </c>
      <c r="O24" s="93">
        <f>P24</f>
        <v>99.999862914216877</v>
      </c>
      <c r="P24" s="15">
        <f>SUM(P10:P22)</f>
        <v>99.999862914216877</v>
      </c>
      <c r="Q24" s="93">
        <f>R24</f>
        <v>95.120694571524595</v>
      </c>
      <c r="R24" s="15">
        <f>SUM(R10:R22)</f>
        <v>95.120694571524595</v>
      </c>
      <c r="S24" s="15">
        <f>Q24/O24*100</f>
        <v>95.120824968652414</v>
      </c>
      <c r="T24" s="15">
        <f>Q24/20*100</f>
        <v>475.60347285762299</v>
      </c>
      <c r="U24" s="15">
        <f>IF(H24&gt;0,K24/H24*100,K24)</f>
        <v>63.732549135664762</v>
      </c>
      <c r="V24" s="15">
        <f>IF(P24&gt;0,R24/P24*100,R24)</f>
        <v>95.120824968652414</v>
      </c>
      <c r="W24" s="15">
        <f>AVERAGE(U24:V24)</f>
        <v>79.426687052158584</v>
      </c>
      <c r="X24" s="15"/>
      <c r="AG24" s="1">
        <f>SUM(AG10:AG23)</f>
        <v>5</v>
      </c>
    </row>
    <row r="25" spans="1:33" ht="13" customHeight="1">
      <c r="D25" s="16"/>
    </row>
    <row r="26" spans="1:33" ht="13" customHeight="1">
      <c r="N26" s="353" t="s">
        <v>140</v>
      </c>
      <c r="O26" s="353"/>
      <c r="U26" s="1" t="s">
        <v>18</v>
      </c>
    </row>
    <row r="27" spans="1:33" ht="13" customHeight="1">
      <c r="N27" s="353" t="s">
        <v>141</v>
      </c>
      <c r="O27" s="353"/>
    </row>
    <row r="28" spans="1:33" ht="13" customHeight="1"/>
    <row r="29" spans="1:33" ht="13" customHeight="1">
      <c r="N29" s="353"/>
      <c r="O29" s="353"/>
    </row>
    <row r="30" spans="1:33" ht="13" customHeight="1">
      <c r="N30" s="353"/>
      <c r="O30" s="353"/>
    </row>
    <row r="31" spans="1:33" ht="13" customHeight="1">
      <c r="N31" s="353"/>
      <c r="O31" s="353"/>
    </row>
    <row r="32" spans="1:33" ht="13" customHeight="1">
      <c r="N32" s="353" t="s">
        <v>142</v>
      </c>
      <c r="O32" s="353"/>
    </row>
    <row r="33" spans="14:15" ht="13" customHeight="1">
      <c r="N33" s="353" t="s">
        <v>143</v>
      </c>
      <c r="O33" s="353"/>
    </row>
    <row r="34" spans="14:15" ht="13" customHeight="1">
      <c r="N34" s="353" t="s">
        <v>144</v>
      </c>
      <c r="O34" s="353"/>
    </row>
  </sheetData>
  <sheetProtection formatCells="0" formatColumns="0" formatRows="0" insertColumns="0" insertRows="0" insertHyperlinks="0" deleteColumns="0" deleteRows="0" sort="0" autoFilter="0" pivotTables="0"/>
  <autoFilter ref="C9:AA22" xr:uid="{00000000-0009-0000-0000-00000A000000}">
    <sortState xmlns:xlrd2="http://schemas.microsoft.com/office/spreadsheetml/2017/richdata2" ref="C11:AA22">
      <sortCondition descending="1" ref="L9"/>
    </sortState>
  </autoFilter>
  <mergeCells count="26">
    <mergeCell ref="Q7:R7"/>
    <mergeCell ref="S7:T7"/>
    <mergeCell ref="B1:X1"/>
    <mergeCell ref="B2:X2"/>
    <mergeCell ref="B3:X3"/>
    <mergeCell ref="B4:X4"/>
    <mergeCell ref="D6:E6"/>
    <mergeCell ref="F6:N6"/>
    <mergeCell ref="O6:T6"/>
    <mergeCell ref="U6:X6"/>
    <mergeCell ref="X7:X8"/>
    <mergeCell ref="N32:O32"/>
    <mergeCell ref="N33:O33"/>
    <mergeCell ref="N34:O34"/>
    <mergeCell ref="B6:B8"/>
    <mergeCell ref="C6:C8"/>
    <mergeCell ref="D7:D8"/>
    <mergeCell ref="E7:E8"/>
    <mergeCell ref="N26:O26"/>
    <mergeCell ref="N27:O27"/>
    <mergeCell ref="N29:O29"/>
    <mergeCell ref="N30:O30"/>
    <mergeCell ref="N31:O31"/>
    <mergeCell ref="F7:G7"/>
    <mergeCell ref="I7:J7"/>
    <mergeCell ref="O7:P7"/>
  </mergeCells>
  <conditionalFormatting sqref="B10:B22">
    <cfRule type="expression" dxfId="222" priority="9">
      <formula>$A10=1</formula>
    </cfRule>
  </conditionalFormatting>
  <conditionalFormatting sqref="X20:X21">
    <cfRule type="cellIs" dxfId="221" priority="3" operator="greaterThanOrEqual">
      <formula>85</formula>
    </cfRule>
    <cfRule type="cellIs" dxfId="220" priority="4" operator="greaterThanOrEqual">
      <formula>$W$24</formula>
    </cfRule>
    <cfRule type="cellIs" dxfId="219" priority="5" operator="lessThan">
      <formula>$W$24</formula>
    </cfRule>
  </conditionalFormatting>
  <hyperlinks>
    <hyperlink ref="Z17" location="'16 DPMPTSP'!A1" display="16 DPMPTSP'!A1" xr:uid="{00000000-0004-0000-0A00-000000000000}"/>
    <hyperlink ref="Z11" location="'17 Disbudporapar'!A1" display="17 Disbudporapar'!A1" xr:uid="{00000000-0004-0000-0A00-000001000000}"/>
    <hyperlink ref="Z21" location="'3 DPUPR'!A1" display="3 DPUPR'!A1" xr:uid="{00000000-0004-0000-0A00-000002000000}"/>
    <hyperlink ref="Z13" location="'4 DPRKP'!A1" display="4 DPRKP'!A1" xr:uid="{00000000-0004-0000-0A00-000003000000}"/>
    <hyperlink ref="Z22" location="'9 DKP3'!A1" display="9 DKP3'!A1" xr:uid="{00000000-0004-0000-0A00-000004000000}"/>
    <hyperlink ref="Z10" location="'10 DLH'!A1" display="10 DLH'!A1" xr:uid="{00000000-0004-0000-0A00-000005000000}"/>
    <hyperlink ref="Z14" location="'13 Dishub'!A1" display="13 Dishub'!A1" xr:uid="{00000000-0004-0000-0A00-000006000000}"/>
    <hyperlink ref="Z15" location="'15 Diskopumker'!A1" display="15 Diskopumker'!A1" xr:uid="{00000000-0004-0000-0A00-000007000000}"/>
    <hyperlink ref="Z12" location="'19 Disdagin'!A1" display="19 Disdagin'!A1" xr:uid="{00000000-0004-0000-0A00-000008000000}"/>
    <hyperlink ref="Z16" location="'23 Bag Eko'!A1" display="23 Bag Eko'!A1" xr:uid="{00000000-0004-0000-0A00-000009000000}"/>
    <hyperlink ref="Z18" location="'27 Bag PBJ'!A1" display="27 Bag PBJ'!A1" xr:uid="{00000000-0004-0000-0A00-00000A000000}"/>
    <hyperlink ref="Z19" location="'28 Bag Adm Pbg'!A1" display="28 Bag Adm Pbg'!A1" xr:uid="{00000000-0004-0000-0A00-00000B000000}"/>
    <hyperlink ref="Z20" location="'40 Bappeda'!A1" display="40 Bappeda'!A1" xr:uid="{00000000-0004-0000-0A00-00000C000000}"/>
  </hyperlinks>
  <pageMargins left="0.511811023622047" right="0.43307086614173201" top="0.39305555555555599" bottom="0.35416666666666702" header="0.82677165354330695" footer="0.31496062992126"/>
  <pageSetup paperSize="14" scale="64" fitToHeight="0" orientation="landscape" r:id="rId1"/>
  <rowBreaks count="1" manualBreakCount="1">
    <brk id="24" max="2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pageSetUpPr fitToPage="1"/>
  </sheetPr>
  <dimension ref="A1:AG33"/>
  <sheetViews>
    <sheetView zoomScale="60" zoomScaleNormal="60" zoomScaleSheetLayoutView="68" workbookViewId="0">
      <pane xSplit="3" ySplit="8" topLeftCell="D9" activePane="bottomRight" state="frozen"/>
      <selection pane="topRight"/>
      <selection pane="bottomLeft"/>
      <selection pane="bottomRight" activeCell="L24" sqref="L24"/>
    </sheetView>
  </sheetViews>
  <sheetFormatPr baseColWidth="10" defaultColWidth="9" defaultRowHeight="21"/>
  <cols>
    <col min="1" max="1" width="4.5" style="81" customWidth="1"/>
    <col min="2" max="2" width="4" style="2" customWidth="1"/>
    <col min="3" max="3" width="71.6640625" style="1" customWidth="1"/>
    <col min="4" max="4" width="20.33203125" style="1" customWidth="1"/>
    <col min="5" max="5" width="9.5" style="1" customWidth="1"/>
    <col min="6" max="6" width="20.83203125" style="1" customWidth="1"/>
    <col min="7" max="7" width="9.5" style="1" customWidth="1"/>
    <col min="8" max="8" width="9.5" style="1" hidden="1" customWidth="1"/>
    <col min="9" max="9" width="20.1640625" style="1" customWidth="1"/>
    <col min="10" max="10" width="8.5" style="1" customWidth="1"/>
    <col min="11" max="11" width="8.5" style="1" hidden="1" customWidth="1"/>
    <col min="12" max="12" width="9.6640625" style="1" customWidth="1"/>
    <col min="13" max="13" width="9" style="1" customWidth="1"/>
    <col min="14" max="14" width="20.5" style="1" customWidth="1"/>
    <col min="15" max="15" width="9.5" style="1" customWidth="1"/>
    <col min="16" max="16" width="9.5" style="1" hidden="1" customWidth="1"/>
    <col min="17" max="17" width="7.5" style="1" customWidth="1"/>
    <col min="18" max="18" width="7.5" style="1" hidden="1" customWidth="1"/>
    <col min="19" max="19" width="10.1640625" style="1" customWidth="1"/>
    <col min="20" max="20" width="8" style="1" customWidth="1"/>
    <col min="21" max="21" width="10.1640625" style="1" hidden="1" customWidth="1"/>
    <col min="22" max="22" width="8.5" style="1" hidden="1" customWidth="1"/>
    <col min="23" max="23" width="10.83203125" style="1" hidden="1" customWidth="1"/>
    <col min="24" max="24" width="3" style="1" hidden="1" customWidth="1"/>
    <col min="25" max="25" width="9.1640625" style="1"/>
    <col min="26" max="26" width="32.5" style="113" customWidth="1"/>
    <col min="27" max="27" width="11.5" style="113" customWidth="1"/>
    <col min="28" max="31" width="9.1640625" style="1"/>
    <col min="32" max="33" width="8.5" style="1" customWidth="1"/>
    <col min="34" max="16383" width="9.1640625" style="1"/>
    <col min="16384" max="16384" width="9" style="1"/>
  </cols>
  <sheetData>
    <row r="1" spans="1:33" ht="15" customHeight="1">
      <c r="B1" s="353" t="s">
        <v>21</v>
      </c>
      <c r="C1" s="353"/>
      <c r="D1" s="353"/>
      <c r="E1" s="353"/>
      <c r="F1" s="353"/>
      <c r="G1" s="353"/>
      <c r="H1" s="353"/>
      <c r="I1" s="353"/>
      <c r="J1" s="353"/>
      <c r="K1" s="353"/>
      <c r="L1" s="353"/>
      <c r="M1" s="353"/>
      <c r="N1" s="353"/>
      <c r="O1" s="353"/>
      <c r="P1" s="353"/>
      <c r="Q1" s="353"/>
      <c r="R1" s="353"/>
      <c r="S1" s="353"/>
      <c r="T1" s="353"/>
      <c r="U1" s="353"/>
      <c r="V1" s="353"/>
      <c r="W1" s="353"/>
      <c r="X1" s="353"/>
    </row>
    <row r="2" spans="1:33" ht="15" customHeight="1">
      <c r="B2" s="353" t="s">
        <v>159</v>
      </c>
      <c r="C2" s="353"/>
      <c r="D2" s="353"/>
      <c r="E2" s="353"/>
      <c r="F2" s="353"/>
      <c r="G2" s="353"/>
      <c r="H2" s="353"/>
      <c r="I2" s="353"/>
      <c r="J2" s="353"/>
      <c r="K2" s="353"/>
      <c r="L2" s="353"/>
      <c r="M2" s="353"/>
      <c r="N2" s="353"/>
      <c r="O2" s="353"/>
      <c r="P2" s="353"/>
      <c r="Q2" s="353"/>
      <c r="R2" s="353"/>
      <c r="S2" s="353"/>
      <c r="T2" s="353"/>
      <c r="U2" s="353"/>
      <c r="V2" s="353"/>
      <c r="W2" s="353"/>
      <c r="X2" s="353"/>
    </row>
    <row r="3" spans="1:33" ht="15" customHeight="1">
      <c r="B3" s="353" t="s">
        <v>112</v>
      </c>
      <c r="C3" s="353"/>
      <c r="D3" s="353"/>
      <c r="E3" s="353"/>
      <c r="F3" s="353"/>
      <c r="G3" s="353"/>
      <c r="H3" s="353"/>
      <c r="I3" s="353"/>
      <c r="J3" s="353"/>
      <c r="K3" s="353"/>
      <c r="L3" s="353"/>
      <c r="M3" s="353"/>
      <c r="N3" s="353"/>
      <c r="O3" s="353"/>
      <c r="P3" s="353"/>
      <c r="Q3" s="353"/>
      <c r="R3" s="353"/>
      <c r="S3" s="353"/>
      <c r="T3" s="353"/>
      <c r="U3" s="353"/>
      <c r="V3" s="353"/>
      <c r="W3" s="353"/>
      <c r="X3" s="353"/>
    </row>
    <row r="4" spans="1:33" ht="15" customHeight="1">
      <c r="B4" s="353" t="s">
        <v>113</v>
      </c>
      <c r="C4" s="353"/>
      <c r="D4" s="353"/>
      <c r="E4" s="353"/>
      <c r="F4" s="353"/>
      <c r="G4" s="353"/>
      <c r="H4" s="353"/>
      <c r="I4" s="353"/>
      <c r="J4" s="353"/>
      <c r="K4" s="353"/>
      <c r="L4" s="353"/>
      <c r="M4" s="353"/>
      <c r="N4" s="353"/>
      <c r="O4" s="353"/>
      <c r="P4" s="353"/>
      <c r="Q4" s="353"/>
      <c r="R4" s="353"/>
      <c r="S4" s="353"/>
      <c r="T4" s="353"/>
      <c r="U4" s="353"/>
      <c r="V4" s="353"/>
      <c r="W4" s="353"/>
      <c r="X4" s="353"/>
    </row>
    <row r="5" spans="1:33" ht="16" customHeight="1">
      <c r="B5" s="82" t="s">
        <v>25</v>
      </c>
    </row>
    <row r="6" spans="1:33">
      <c r="B6" s="359" t="s">
        <v>4</v>
      </c>
      <c r="C6" s="354" t="s">
        <v>27</v>
      </c>
      <c r="D6" s="354" t="s">
        <v>28</v>
      </c>
      <c r="E6" s="354"/>
      <c r="F6" s="356" t="s">
        <v>29</v>
      </c>
      <c r="G6" s="356"/>
      <c r="H6" s="356"/>
      <c r="I6" s="356"/>
      <c r="J6" s="356"/>
      <c r="K6" s="357"/>
      <c r="L6" s="357"/>
      <c r="M6" s="357"/>
      <c r="N6" s="358"/>
      <c r="O6" s="354" t="s">
        <v>30</v>
      </c>
      <c r="P6" s="354"/>
      <c r="Q6" s="354"/>
      <c r="R6" s="354"/>
      <c r="S6" s="354"/>
      <c r="T6" s="354"/>
      <c r="U6" s="354" t="s">
        <v>11</v>
      </c>
      <c r="V6" s="354"/>
      <c r="W6" s="354"/>
      <c r="X6" s="354"/>
    </row>
    <row r="7" spans="1:33" ht="15" customHeight="1">
      <c r="B7" s="359"/>
      <c r="C7" s="354"/>
      <c r="D7" s="354" t="s">
        <v>12</v>
      </c>
      <c r="E7" s="360" t="s">
        <v>13</v>
      </c>
      <c r="F7" s="361" t="s">
        <v>9</v>
      </c>
      <c r="G7" s="361"/>
      <c r="H7" s="86"/>
      <c r="I7" s="361" t="s">
        <v>10</v>
      </c>
      <c r="J7" s="361"/>
      <c r="K7" s="94"/>
      <c r="L7" s="13" t="s">
        <v>114</v>
      </c>
      <c r="M7" s="13"/>
      <c r="N7" s="3" t="s">
        <v>32</v>
      </c>
      <c r="O7" s="354" t="s">
        <v>33</v>
      </c>
      <c r="P7" s="354"/>
      <c r="Q7" s="354" t="s">
        <v>34</v>
      </c>
      <c r="R7" s="354"/>
      <c r="S7" s="354" t="s">
        <v>114</v>
      </c>
      <c r="T7" s="354"/>
      <c r="U7" s="3" t="s">
        <v>36</v>
      </c>
      <c r="V7" s="3" t="s">
        <v>30</v>
      </c>
      <c r="W7" s="3" t="s">
        <v>37</v>
      </c>
      <c r="X7" s="354" t="s">
        <v>38</v>
      </c>
    </row>
    <row r="8" spans="1:33" ht="44" customHeight="1">
      <c r="A8" s="81">
        <f>SUM(A10:A15)</f>
        <v>0</v>
      </c>
      <c r="B8" s="359"/>
      <c r="C8" s="354"/>
      <c r="D8" s="354"/>
      <c r="E8" s="360"/>
      <c r="F8" s="85" t="s">
        <v>12</v>
      </c>
      <c r="G8" s="86" t="s">
        <v>13</v>
      </c>
      <c r="H8" s="86" t="s">
        <v>13</v>
      </c>
      <c r="I8" s="106" t="s">
        <v>12</v>
      </c>
      <c r="J8" s="114" t="s">
        <v>13</v>
      </c>
      <c r="K8" s="3" t="s">
        <v>13</v>
      </c>
      <c r="L8" s="115" t="s">
        <v>115</v>
      </c>
      <c r="M8" s="115" t="s">
        <v>160</v>
      </c>
      <c r="N8" s="3" t="s">
        <v>12</v>
      </c>
      <c r="O8" s="3" t="s">
        <v>13</v>
      </c>
      <c r="P8" s="3" t="s">
        <v>13</v>
      </c>
      <c r="Q8" s="3" t="s">
        <v>13</v>
      </c>
      <c r="R8" s="3" t="s">
        <v>13</v>
      </c>
      <c r="S8" s="115" t="s">
        <v>115</v>
      </c>
      <c r="T8" s="115" t="s">
        <v>160</v>
      </c>
      <c r="U8" s="3" t="s">
        <v>13</v>
      </c>
      <c r="V8" s="3" t="s">
        <v>13</v>
      </c>
      <c r="W8" s="3" t="s">
        <v>13</v>
      </c>
      <c r="X8" s="354"/>
    </row>
    <row r="9" spans="1:33">
      <c r="B9" s="87"/>
      <c r="C9" s="4"/>
      <c r="D9" s="4"/>
      <c r="E9" s="4"/>
      <c r="F9" s="5"/>
      <c r="G9" s="5"/>
      <c r="H9" s="5"/>
      <c r="I9" s="5"/>
      <c r="J9" s="4"/>
      <c r="K9" s="4"/>
      <c r="L9" s="4"/>
      <c r="M9" s="116"/>
      <c r="N9" s="4"/>
      <c r="O9" s="4"/>
      <c r="P9" s="4"/>
      <c r="Q9" s="4"/>
      <c r="R9" s="4"/>
      <c r="S9" s="4"/>
      <c r="T9" s="4"/>
      <c r="U9" s="4"/>
      <c r="V9" s="4"/>
      <c r="W9" s="4"/>
      <c r="X9" s="4"/>
    </row>
    <row r="10" spans="1:33" s="80" customFormat="1" ht="29" customHeight="1">
      <c r="A10" s="81"/>
      <c r="B10" s="88">
        <v>1</v>
      </c>
      <c r="C10" s="89" t="s">
        <v>44</v>
      </c>
      <c r="D10" s="90">
        <f>Input!D36</f>
        <v>5846881800</v>
      </c>
      <c r="E10" s="91">
        <f t="shared" ref="E10:E15" si="0">D10/$D$17*100</f>
        <v>3.0674447540678038</v>
      </c>
      <c r="F10" s="90">
        <f>'25 Bag ProKoPim'!E31</f>
        <v>5846881800</v>
      </c>
      <c r="G10" s="91">
        <f>'25 Bag ProKoPim'!F31</f>
        <v>100.00000000000001</v>
      </c>
      <c r="H10" s="91">
        <f t="shared" ref="H10:H15" si="1">G10*E10/100</f>
        <v>3.0674447540678047</v>
      </c>
      <c r="I10" s="90">
        <f>'25 Bag ProKoPim'!H31</f>
        <v>5287021492</v>
      </c>
      <c r="J10" s="91">
        <f>'25 Bag ProKoPim'!I31</f>
        <v>90.424634409404348</v>
      </c>
      <c r="K10" s="91">
        <f t="shared" ref="K10:K15" si="2">J10*E10/100</f>
        <v>2.7737257045762642</v>
      </c>
      <c r="L10" s="91">
        <f>'25 Bag ProKoPim'!K31</f>
        <v>90.424634409404348</v>
      </c>
      <c r="M10" s="117">
        <f t="shared" ref="M10:M15" si="3">J10/50*100</f>
        <v>180.8492688188087</v>
      </c>
      <c r="N10" s="90">
        <f t="shared" ref="N10:N15" si="4">D10-I10</f>
        <v>559860308</v>
      </c>
      <c r="O10" s="91">
        <f>'25 Bag ProKoPim'!N31</f>
        <v>100.00000000000001</v>
      </c>
      <c r="P10" s="91">
        <f t="shared" ref="P10:P15" si="5">O10*E10/100</f>
        <v>3.0674447540678047</v>
      </c>
      <c r="Q10" s="91">
        <f>'25 Bag ProKoPim'!P31</f>
        <v>90.424634409404348</v>
      </c>
      <c r="R10" s="91">
        <f t="shared" ref="R10:R15" si="6">Q10*E10/100</f>
        <v>2.7737257045762642</v>
      </c>
      <c r="S10" s="91">
        <f>'25 Bag ProKoPim'!R31</f>
        <v>90.424634409404334</v>
      </c>
      <c r="T10" s="91">
        <f t="shared" ref="T10:T15" si="7">Q10/50*100</f>
        <v>180.8492688188087</v>
      </c>
      <c r="U10" s="91">
        <f t="shared" ref="U10:U15" si="8">IF(G10&gt;0,J10/G10*100,J10)</f>
        <v>90.424634409404334</v>
      </c>
      <c r="V10" s="91">
        <f t="shared" ref="V10:V15" si="9">IF(O10&gt;0,Q10/O10*100,Q10)</f>
        <v>90.424634409404334</v>
      </c>
      <c r="W10" s="91">
        <f t="shared" ref="W10:W15" si="10">AVERAGE(U10:V10)</f>
        <v>90.424634409404334</v>
      </c>
      <c r="X10" s="91">
        <f t="shared" ref="X10:X15" si="11">W10</f>
        <v>90.424634409404334</v>
      </c>
      <c r="Y10" s="80">
        <v>25</v>
      </c>
      <c r="Z10" s="204" t="s">
        <v>161</v>
      </c>
      <c r="AA10" s="120">
        <v>3</v>
      </c>
      <c r="AB10" s="103">
        <f t="shared" ref="AB10:AB15" si="12">I10/D10*100</f>
        <v>90.424634409404348</v>
      </c>
      <c r="AC10" s="103" t="b">
        <f t="shared" ref="AC10:AC15" si="13">AB10=J10</f>
        <v>1</v>
      </c>
      <c r="AD10" s="103">
        <f t="shared" ref="AD10:AD15" si="14">L10</f>
        <v>90.424634409404348</v>
      </c>
      <c r="AE10" s="103">
        <f t="shared" ref="AE10:AE15" si="15">S10</f>
        <v>90.424634409404334</v>
      </c>
      <c r="AF10" s="121">
        <f t="shared" ref="AF10:AF15" si="16">AVERAGE(S10,L10)</f>
        <v>90.424634409404348</v>
      </c>
      <c r="AG10" s="80">
        <f t="shared" ref="AG10:AG15" si="17">IF(AF10&gt;85,1,0)</f>
        <v>1</v>
      </c>
    </row>
    <row r="11" spans="1:33" s="80" customFormat="1" ht="29" customHeight="1">
      <c r="A11" s="81"/>
      <c r="B11" s="88">
        <v>2</v>
      </c>
      <c r="C11" s="89" t="s">
        <v>105</v>
      </c>
      <c r="D11" s="90">
        <f>Input!D29</f>
        <v>5713939474</v>
      </c>
      <c r="E11" s="91">
        <f t="shared" si="0"/>
        <v>2.9976993317330694</v>
      </c>
      <c r="F11" s="90">
        <f>'18 DPA'!E49</f>
        <v>5713439474</v>
      </c>
      <c r="G11" s="91">
        <f>'18 DPA'!F49</f>
        <v>99.991249469787448</v>
      </c>
      <c r="H11" s="91">
        <f t="shared" si="1"/>
        <v>2.9974370171473645</v>
      </c>
      <c r="I11" s="90">
        <f>'18 DPA'!H49</f>
        <v>3918986524</v>
      </c>
      <c r="J11" s="91">
        <f>'18 DPA'!I49</f>
        <v>68.586419961787655</v>
      </c>
      <c r="K11" s="91">
        <f t="shared" si="2"/>
        <v>2.0560146528541448</v>
      </c>
      <c r="L11" s="91">
        <f>'18 DPA'!K49</f>
        <v>68.59242216241249</v>
      </c>
      <c r="M11" s="117">
        <f t="shared" si="3"/>
        <v>137.17283992357531</v>
      </c>
      <c r="N11" s="90">
        <f t="shared" si="4"/>
        <v>1794952950</v>
      </c>
      <c r="O11" s="91">
        <f>'18 DPA'!N49</f>
        <v>99.997399342420849</v>
      </c>
      <c r="P11" s="91">
        <f t="shared" si="5"/>
        <v>2.9976213718381985</v>
      </c>
      <c r="Q11" s="91">
        <f>'18 DPA'!P49</f>
        <v>88.764972968385337</v>
      </c>
      <c r="R11" s="91">
        <f t="shared" si="6"/>
        <v>2.6609070014863265</v>
      </c>
      <c r="S11" s="91">
        <f>'18 DPA'!R49</f>
        <v>88.767281501419518</v>
      </c>
      <c r="T11" s="91">
        <f t="shared" si="7"/>
        <v>177.52994593677067</v>
      </c>
      <c r="U11" s="91">
        <f t="shared" si="8"/>
        <v>68.592422162412504</v>
      </c>
      <c r="V11" s="91">
        <f t="shared" si="9"/>
        <v>88.767281501419518</v>
      </c>
      <c r="W11" s="91">
        <f t="shared" si="10"/>
        <v>78.679851831916011</v>
      </c>
      <c r="X11" s="91">
        <f t="shared" si="11"/>
        <v>78.679851831916011</v>
      </c>
      <c r="Y11" s="80">
        <v>18</v>
      </c>
      <c r="Z11" s="205" t="s">
        <v>162</v>
      </c>
      <c r="AA11" s="119">
        <v>3</v>
      </c>
      <c r="AB11" s="103">
        <f t="shared" si="12"/>
        <v>68.586419961787641</v>
      </c>
      <c r="AC11" s="103" t="b">
        <f t="shared" si="13"/>
        <v>0</v>
      </c>
      <c r="AD11" s="103">
        <f t="shared" si="14"/>
        <v>68.59242216241249</v>
      </c>
      <c r="AE11" s="103">
        <f t="shared" si="15"/>
        <v>88.767281501419518</v>
      </c>
      <c r="AF11" s="121">
        <f t="shared" si="16"/>
        <v>78.679851831916011</v>
      </c>
      <c r="AG11" s="80">
        <f t="shared" si="17"/>
        <v>0</v>
      </c>
    </row>
    <row r="12" spans="1:33" s="80" customFormat="1" ht="29" customHeight="1">
      <c r="A12" s="81"/>
      <c r="B12" s="88">
        <v>3</v>
      </c>
      <c r="C12" s="89" t="s">
        <v>46</v>
      </c>
      <c r="D12" s="90">
        <f>Input!D37</f>
        <v>97394511314</v>
      </c>
      <c r="E12" s="91">
        <f t="shared" si="0"/>
        <v>51.096001770572251</v>
      </c>
      <c r="F12" s="90">
        <f>'26 Bag Umm'!E52</f>
        <v>97394511314</v>
      </c>
      <c r="G12" s="91">
        <f>'26 Bag Umm'!F52</f>
        <v>100.00000000000001</v>
      </c>
      <c r="H12" s="91">
        <f t="shared" si="1"/>
        <v>51.096001770572258</v>
      </c>
      <c r="I12" s="90">
        <f>'26 Bag Umm'!H52</f>
        <v>71612686776</v>
      </c>
      <c r="J12" s="91">
        <f>'26 Bag Umm'!I52</f>
        <v>73.528462548696012</v>
      </c>
      <c r="K12" s="91">
        <f t="shared" si="2"/>
        <v>37.570104525756271</v>
      </c>
      <c r="L12" s="91">
        <f>'26 Bag Umm'!K52</f>
        <v>73.528462548696027</v>
      </c>
      <c r="M12" s="117">
        <f t="shared" si="3"/>
        <v>147.05692509739202</v>
      </c>
      <c r="N12" s="90">
        <f t="shared" si="4"/>
        <v>25781824538</v>
      </c>
      <c r="O12" s="91">
        <f>'26 Bag Umm'!N52</f>
        <v>100.00000000000001</v>
      </c>
      <c r="P12" s="91">
        <f t="shared" si="5"/>
        <v>51.096001770572258</v>
      </c>
      <c r="Q12" s="91">
        <f>'26 Bag Umm'!P52</f>
        <v>77.053627151587222</v>
      </c>
      <c r="R12" s="91">
        <f t="shared" si="6"/>
        <v>39.371322693665149</v>
      </c>
      <c r="S12" s="91">
        <f>'26 Bag Umm'!R52</f>
        <v>77.053627151587207</v>
      </c>
      <c r="T12" s="91">
        <f t="shared" si="7"/>
        <v>154.10725430317444</v>
      </c>
      <c r="U12" s="91">
        <f t="shared" si="8"/>
        <v>73.528462548696012</v>
      </c>
      <c r="V12" s="91">
        <f t="shared" si="9"/>
        <v>77.053627151587207</v>
      </c>
      <c r="W12" s="91">
        <f t="shared" si="10"/>
        <v>75.291044850141617</v>
      </c>
      <c r="X12" s="91">
        <f t="shared" si="11"/>
        <v>75.291044850141617</v>
      </c>
      <c r="Y12" s="80">
        <v>26</v>
      </c>
      <c r="Z12" s="204" t="s">
        <v>163</v>
      </c>
      <c r="AA12" s="120">
        <v>3</v>
      </c>
      <c r="AB12" s="103">
        <f t="shared" si="12"/>
        <v>73.528462548696027</v>
      </c>
      <c r="AC12" s="103" t="b">
        <f t="shared" si="13"/>
        <v>1</v>
      </c>
      <c r="AD12" s="103">
        <f t="shared" si="14"/>
        <v>73.528462548696027</v>
      </c>
      <c r="AE12" s="103">
        <f t="shared" si="15"/>
        <v>77.053627151587207</v>
      </c>
      <c r="AF12" s="121">
        <f t="shared" si="16"/>
        <v>75.291044850141617</v>
      </c>
      <c r="AG12" s="80">
        <f t="shared" si="17"/>
        <v>0</v>
      </c>
    </row>
    <row r="13" spans="1:33" s="80" customFormat="1" ht="29" customHeight="1">
      <c r="A13" s="81"/>
      <c r="B13" s="133">
        <v>4</v>
      </c>
      <c r="C13" s="134" t="s">
        <v>65</v>
      </c>
      <c r="D13" s="90">
        <f>Input!D25</f>
        <v>21870976180</v>
      </c>
      <c r="E13" s="91">
        <f t="shared" si="0"/>
        <v>11.474152111247211</v>
      </c>
      <c r="F13" s="90">
        <f>'14 Diskominfotik'!E48</f>
        <v>21870976180</v>
      </c>
      <c r="G13" s="91">
        <f>'14 Diskominfotik'!F48</f>
        <v>99.999999999999986</v>
      </c>
      <c r="H13" s="91">
        <f t="shared" si="1"/>
        <v>11.474152111247209</v>
      </c>
      <c r="I13" s="90">
        <f>'14 Diskominfotik'!H48</f>
        <v>19862166347</v>
      </c>
      <c r="J13" s="91">
        <f>'14 Diskominfotik'!I48</f>
        <v>90.815179823400072</v>
      </c>
      <c r="K13" s="91">
        <f t="shared" si="2"/>
        <v>10.42027187303961</v>
      </c>
      <c r="L13" s="91">
        <f>'14 Diskominfotik'!K48</f>
        <v>90.815179823400101</v>
      </c>
      <c r="M13" s="117">
        <f t="shared" si="3"/>
        <v>181.63035964680014</v>
      </c>
      <c r="N13" s="90">
        <f t="shared" si="4"/>
        <v>2008809833</v>
      </c>
      <c r="O13" s="91">
        <f>'14 Diskominfotik'!N48</f>
        <v>99.999999999999986</v>
      </c>
      <c r="P13" s="91">
        <f t="shared" si="5"/>
        <v>11.474152111247209</v>
      </c>
      <c r="Q13" s="91">
        <f>'14 Diskominfotik'!P48</f>
        <v>99.474777901751608</v>
      </c>
      <c r="R13" s="91">
        <f t="shared" si="6"/>
        <v>11.413887328772304</v>
      </c>
      <c r="S13" s="91">
        <f>'14 Diskominfotik'!R48</f>
        <v>99.474777901751622</v>
      </c>
      <c r="T13" s="91">
        <f t="shared" si="7"/>
        <v>198.94955580350322</v>
      </c>
      <c r="U13" s="91">
        <f t="shared" si="8"/>
        <v>90.815179823400086</v>
      </c>
      <c r="V13" s="91">
        <f t="shared" si="9"/>
        <v>99.474777901751622</v>
      </c>
      <c r="W13" s="91">
        <f t="shared" si="10"/>
        <v>95.144978862575854</v>
      </c>
      <c r="X13" s="91">
        <f t="shared" si="11"/>
        <v>95.144978862575854</v>
      </c>
      <c r="Y13" s="80">
        <v>14</v>
      </c>
      <c r="Z13" s="204" t="s">
        <v>164</v>
      </c>
      <c r="AA13" s="120">
        <v>3</v>
      </c>
      <c r="AB13" s="103">
        <f t="shared" si="12"/>
        <v>90.815179823400101</v>
      </c>
      <c r="AC13" s="103" t="b">
        <f t="shared" si="13"/>
        <v>1</v>
      </c>
      <c r="AD13" s="103">
        <f t="shared" si="14"/>
        <v>90.815179823400101</v>
      </c>
      <c r="AE13" s="103">
        <f t="shared" si="15"/>
        <v>99.474777901751622</v>
      </c>
      <c r="AF13" s="121">
        <f t="shared" si="16"/>
        <v>95.144978862575869</v>
      </c>
      <c r="AG13" s="80">
        <f t="shared" si="17"/>
        <v>1</v>
      </c>
    </row>
    <row r="14" spans="1:33" s="80" customFormat="1" ht="29" customHeight="1">
      <c r="A14" s="81"/>
      <c r="B14" s="88">
        <v>5</v>
      </c>
      <c r="C14" s="89" t="s">
        <v>165</v>
      </c>
      <c r="D14" s="90">
        <f>Input!D41</f>
        <v>43858156052</v>
      </c>
      <c r="E14" s="91">
        <f t="shared" si="0"/>
        <v>23.009268069143197</v>
      </c>
      <c r="F14" s="90">
        <f>'30 BPKPAD'!E92</f>
        <v>43858124052</v>
      </c>
      <c r="G14" s="91">
        <f>'30 BPKPAD'!F92</f>
        <v>99.999927037516173</v>
      </c>
      <c r="H14" s="91">
        <f t="shared" si="1"/>
        <v>23.0092512810097</v>
      </c>
      <c r="I14" s="90">
        <f>'30 BPKPAD'!H92</f>
        <v>24104251419</v>
      </c>
      <c r="J14" s="91">
        <f>'30 BPKPAD'!I92</f>
        <v>54.959564169594898</v>
      </c>
      <c r="K14" s="91">
        <f t="shared" si="2"/>
        <v>12.645793449414864</v>
      </c>
      <c r="L14" s="91">
        <f>'30 BPKPAD'!K92</f>
        <v>54.959604269487237</v>
      </c>
      <c r="M14" s="117">
        <f t="shared" si="3"/>
        <v>109.9191283391898</v>
      </c>
      <c r="N14" s="90">
        <f t="shared" si="4"/>
        <v>19753904633</v>
      </c>
      <c r="O14" s="91">
        <f>'30 BPKPAD'!N92</f>
        <v>99.999927037516173</v>
      </c>
      <c r="P14" s="91">
        <f t="shared" si="5"/>
        <v>23.0092512810097</v>
      </c>
      <c r="Q14" s="91">
        <f>'30 BPKPAD'!P92</f>
        <v>54.955395275677347</v>
      </c>
      <c r="R14" s="91">
        <f t="shared" si="6"/>
        <v>12.644834217437856</v>
      </c>
      <c r="S14" s="91">
        <f>'30 BPKPAD'!R92</f>
        <v>54.955435372527994</v>
      </c>
      <c r="T14" s="91">
        <f t="shared" si="7"/>
        <v>109.91079055135469</v>
      </c>
      <c r="U14" s="91">
        <f t="shared" si="8"/>
        <v>54.959604269487272</v>
      </c>
      <c r="V14" s="91">
        <f t="shared" si="9"/>
        <v>54.955435372527994</v>
      </c>
      <c r="W14" s="91">
        <f t="shared" si="10"/>
        <v>54.957519821007637</v>
      </c>
      <c r="X14" s="91">
        <f t="shared" si="11"/>
        <v>54.957519821007637</v>
      </c>
      <c r="Y14" s="80">
        <v>30</v>
      </c>
      <c r="Z14" s="204" t="s">
        <v>166</v>
      </c>
      <c r="AA14" s="120">
        <v>3</v>
      </c>
      <c r="AB14" s="103">
        <f t="shared" si="12"/>
        <v>54.959564169594877</v>
      </c>
      <c r="AC14" s="103" t="b">
        <f t="shared" si="13"/>
        <v>1</v>
      </c>
      <c r="AD14" s="103">
        <f t="shared" si="14"/>
        <v>54.959604269487237</v>
      </c>
      <c r="AE14" s="103">
        <f t="shared" si="15"/>
        <v>54.955435372527994</v>
      </c>
      <c r="AF14" s="121">
        <f t="shared" si="16"/>
        <v>54.957519821007615</v>
      </c>
      <c r="AG14" s="80">
        <f t="shared" si="17"/>
        <v>0</v>
      </c>
    </row>
    <row r="15" spans="1:33" s="80" customFormat="1" ht="29" customHeight="1">
      <c r="A15" s="81"/>
      <c r="B15" s="88">
        <v>6</v>
      </c>
      <c r="C15" s="89" t="s">
        <v>67</v>
      </c>
      <c r="D15" s="90">
        <f>Input!D43</f>
        <v>15926361740</v>
      </c>
      <c r="E15" s="91">
        <f t="shared" si="0"/>
        <v>8.3554339632364698</v>
      </c>
      <c r="F15" s="90">
        <f>'32 BKD Diklat'!E43</f>
        <v>15926361840</v>
      </c>
      <c r="G15" s="91">
        <f>'32 BKD Diklat'!F43</f>
        <v>100.00000062788979</v>
      </c>
      <c r="H15" s="91">
        <f t="shared" si="1"/>
        <v>8.3554340156993856</v>
      </c>
      <c r="I15" s="90">
        <f>'32 BKD Diklat'!H43</f>
        <v>11663255895</v>
      </c>
      <c r="J15" s="91">
        <f>'32 BKD Diklat'!I43</f>
        <v>73.232393470675987</v>
      </c>
      <c r="K15" s="91">
        <f t="shared" si="2"/>
        <v>6.1188842761398279</v>
      </c>
      <c r="L15" s="91">
        <f>'32 BKD Diklat'!K43</f>
        <v>73.23239301085728</v>
      </c>
      <c r="M15" s="117">
        <f t="shared" si="3"/>
        <v>146.46478694135197</v>
      </c>
      <c r="N15" s="90">
        <f t="shared" si="4"/>
        <v>4263105845</v>
      </c>
      <c r="O15" s="91">
        <f>'32 BKD Diklat'!N43</f>
        <v>100.00000062788979</v>
      </c>
      <c r="P15" s="91">
        <f t="shared" si="5"/>
        <v>8.3554340156993856</v>
      </c>
      <c r="Q15" s="91">
        <f>'32 BKD Diklat'!P43</f>
        <v>73.232393470675987</v>
      </c>
      <c r="R15" s="91">
        <f t="shared" si="6"/>
        <v>6.1188842761398279</v>
      </c>
      <c r="S15" s="91">
        <f>'32 BKD Diklat'!R43</f>
        <v>73.232393010857265</v>
      </c>
      <c r="T15" s="91">
        <f t="shared" si="7"/>
        <v>146.46478694135197</v>
      </c>
      <c r="U15" s="91">
        <f t="shared" si="8"/>
        <v>73.232393010857265</v>
      </c>
      <c r="V15" s="91">
        <f t="shared" si="9"/>
        <v>73.232393010857265</v>
      </c>
      <c r="W15" s="91">
        <f t="shared" si="10"/>
        <v>73.232393010857265</v>
      </c>
      <c r="X15" s="91">
        <f t="shared" si="11"/>
        <v>73.232393010857265</v>
      </c>
      <c r="Y15" s="80">
        <v>32</v>
      </c>
      <c r="Z15" s="204" t="s">
        <v>167</v>
      </c>
      <c r="AA15" s="120">
        <v>3</v>
      </c>
      <c r="AB15" s="103">
        <f t="shared" si="12"/>
        <v>73.232393470675987</v>
      </c>
      <c r="AC15" s="103" t="b">
        <f t="shared" si="13"/>
        <v>1</v>
      </c>
      <c r="AD15" s="103">
        <f t="shared" si="14"/>
        <v>73.23239301085728</v>
      </c>
      <c r="AE15" s="103">
        <f t="shared" si="15"/>
        <v>73.232393010857265</v>
      </c>
      <c r="AF15" s="121">
        <f t="shared" si="16"/>
        <v>73.232393010857265</v>
      </c>
      <c r="AG15" s="80">
        <f t="shared" si="17"/>
        <v>0</v>
      </c>
    </row>
    <row r="16" spans="1:33" ht="12" customHeight="1">
      <c r="B16" s="92"/>
      <c r="C16" s="10"/>
      <c r="D16" s="11"/>
      <c r="E16" s="12"/>
      <c r="F16" s="11"/>
      <c r="G16" s="12"/>
      <c r="H16" s="12"/>
      <c r="I16" s="11"/>
      <c r="J16" s="12"/>
      <c r="K16" s="12"/>
      <c r="L16" s="12"/>
      <c r="M16" s="139"/>
      <c r="N16" s="11"/>
      <c r="O16" s="12"/>
      <c r="P16" s="12"/>
      <c r="Q16" s="12"/>
      <c r="R16" s="12"/>
      <c r="S16" s="12"/>
      <c r="T16" s="12"/>
      <c r="U16" s="12"/>
      <c r="V16" s="12"/>
      <c r="W16" s="12"/>
      <c r="X16" s="12"/>
    </row>
    <row r="17" spans="2:33" ht="29.25" customHeight="1">
      <c r="B17" s="84"/>
      <c r="C17" s="13" t="s">
        <v>14</v>
      </c>
      <c r="D17" s="14">
        <f>SUM(D10:D15)</f>
        <v>190610826560</v>
      </c>
      <c r="E17" s="15">
        <f>SUM(E10:E15)</f>
        <v>100</v>
      </c>
      <c r="F17" s="14">
        <f>SUM(F10:F15)</f>
        <v>190610294660</v>
      </c>
      <c r="G17" s="93">
        <f>H17</f>
        <v>99.999720949743718</v>
      </c>
      <c r="H17" s="15">
        <f>SUM(H10:H15)</f>
        <v>99.999720949743718</v>
      </c>
      <c r="I17" s="14">
        <f>SUM(I10:I15)</f>
        <v>136448368453</v>
      </c>
      <c r="J17" s="93">
        <f>K17</f>
        <v>71.584794481780975</v>
      </c>
      <c r="K17" s="15">
        <f>SUM(K10:K15)</f>
        <v>71.584794481780975</v>
      </c>
      <c r="L17" s="15">
        <f>I17/F17*100</f>
        <v>71.584994239890861</v>
      </c>
      <c r="M17" s="15">
        <f>J17/50*100</f>
        <v>143.16958896356195</v>
      </c>
      <c r="N17" s="14">
        <f>SUM(N10:N15)</f>
        <v>54162458107</v>
      </c>
      <c r="O17" s="93">
        <f>P17</f>
        <v>99.999905304434549</v>
      </c>
      <c r="P17" s="15">
        <f>SUM(P10:P15)</f>
        <v>99.999905304434549</v>
      </c>
      <c r="Q17" s="93">
        <f>R17</f>
        <v>74.983561222077725</v>
      </c>
      <c r="R17" s="15">
        <f>SUM(R10:R15)</f>
        <v>74.983561222077725</v>
      </c>
      <c r="S17" s="15">
        <f>Q17/O17*100</f>
        <v>74.983632228252262</v>
      </c>
      <c r="T17" s="15">
        <f>Q17/50*100</f>
        <v>149.96712244415545</v>
      </c>
      <c r="U17" s="15">
        <f>IF(H17&gt;0,K17/H17*100,K17)</f>
        <v>71.584994239890861</v>
      </c>
      <c r="V17" s="15">
        <f>IF(P17&gt;0,R17/P17*100,R17)</f>
        <v>74.983632228252262</v>
      </c>
      <c r="W17" s="15">
        <f>AVERAGE(U17:V17)</f>
        <v>73.284313234071561</v>
      </c>
      <c r="X17" s="15"/>
      <c r="AG17" s="1">
        <f>SUM(AG10:AG16)</f>
        <v>2</v>
      </c>
    </row>
    <row r="18" spans="2:33" ht="17" customHeight="1">
      <c r="B18" s="135"/>
      <c r="C18" s="136"/>
      <c r="D18" s="137"/>
      <c r="E18" s="138"/>
      <c r="F18" s="137"/>
      <c r="G18" s="138"/>
      <c r="H18" s="138"/>
      <c r="I18" s="137"/>
      <c r="J18" s="138"/>
      <c r="K18" s="138"/>
      <c r="L18" s="138"/>
      <c r="M18" s="138"/>
      <c r="N18" s="137"/>
      <c r="O18" s="138"/>
      <c r="P18" s="138"/>
      <c r="Q18" s="138"/>
      <c r="R18" s="138"/>
      <c r="S18" s="138"/>
      <c r="T18" s="138"/>
      <c r="U18" s="138"/>
      <c r="V18" s="138"/>
      <c r="W18" s="138"/>
      <c r="X18" s="138"/>
    </row>
    <row r="19" spans="2:33">
      <c r="C19" s="1" t="s">
        <v>168</v>
      </c>
      <c r="D19" s="16"/>
    </row>
    <row r="20" spans="2:33" ht="13" customHeight="1">
      <c r="D20" s="16"/>
    </row>
    <row r="21" spans="2:33" ht="13" customHeight="1">
      <c r="D21" s="16"/>
    </row>
    <row r="22" spans="2:33" ht="13" customHeight="1">
      <c r="D22" s="16"/>
    </row>
    <row r="23" spans="2:33" ht="13" customHeight="1">
      <c r="D23" s="16"/>
    </row>
    <row r="24" spans="2:33" ht="13" customHeight="1">
      <c r="D24" s="16"/>
    </row>
    <row r="25" spans="2:33" ht="13" customHeight="1">
      <c r="N25" s="353" t="s">
        <v>140</v>
      </c>
      <c r="O25" s="353"/>
      <c r="U25" s="1" t="s">
        <v>18</v>
      </c>
    </row>
    <row r="26" spans="2:33" ht="13" customHeight="1">
      <c r="N26" s="353" t="s">
        <v>141</v>
      </c>
      <c r="O26" s="353"/>
    </row>
    <row r="27" spans="2:33" ht="13" customHeight="1"/>
    <row r="28" spans="2:33" ht="13" customHeight="1">
      <c r="N28" s="353"/>
      <c r="O28" s="353"/>
    </row>
    <row r="29" spans="2:33" ht="13" customHeight="1">
      <c r="N29" s="353"/>
      <c r="O29" s="353"/>
    </row>
    <row r="30" spans="2:33" ht="13" customHeight="1">
      <c r="N30" s="353"/>
      <c r="O30" s="353"/>
    </row>
    <row r="31" spans="2:33" ht="13" customHeight="1">
      <c r="N31" s="353" t="s">
        <v>142</v>
      </c>
      <c r="O31" s="353"/>
    </row>
    <row r="32" spans="2:33" ht="13" customHeight="1">
      <c r="N32" s="353" t="s">
        <v>143</v>
      </c>
      <c r="O32" s="353"/>
    </row>
    <row r="33" spans="14:15" ht="13" customHeight="1">
      <c r="N33" s="353" t="s">
        <v>144</v>
      </c>
      <c r="O33" s="353"/>
    </row>
  </sheetData>
  <sheetProtection formatCells="0" formatColumns="0" formatRows="0" insertColumns="0" insertRows="0" insertHyperlinks="0" deleteColumns="0" deleteRows="0" sort="0" autoFilter="0" pivotTables="0"/>
  <autoFilter ref="C9:AA15" xr:uid="{00000000-0009-0000-0000-00000B000000}">
    <sortState xmlns:xlrd2="http://schemas.microsoft.com/office/spreadsheetml/2017/richdata2" ref="C11:AA15">
      <sortCondition descending="1" ref="M9"/>
    </sortState>
  </autoFilter>
  <mergeCells count="26">
    <mergeCell ref="Q7:R7"/>
    <mergeCell ref="S7:T7"/>
    <mergeCell ref="B1:X1"/>
    <mergeCell ref="B2:X2"/>
    <mergeCell ref="B3:X3"/>
    <mergeCell ref="B4:X4"/>
    <mergeCell ref="D6:E6"/>
    <mergeCell ref="F6:N6"/>
    <mergeCell ref="O6:T6"/>
    <mergeCell ref="U6:X6"/>
    <mergeCell ref="X7:X8"/>
    <mergeCell ref="N31:O31"/>
    <mergeCell ref="N32:O32"/>
    <mergeCell ref="N33:O33"/>
    <mergeCell ref="B6:B8"/>
    <mergeCell ref="C6:C8"/>
    <mergeCell ref="D7:D8"/>
    <mergeCell ref="E7:E8"/>
    <mergeCell ref="N25:O25"/>
    <mergeCell ref="N26:O26"/>
    <mergeCell ref="N28:O28"/>
    <mergeCell ref="N29:O29"/>
    <mergeCell ref="N30:O30"/>
    <mergeCell ref="F7:G7"/>
    <mergeCell ref="I7:J7"/>
    <mergeCell ref="O7:P7"/>
  </mergeCells>
  <conditionalFormatting sqref="B10:B15">
    <cfRule type="expression" dxfId="218" priority="9">
      <formula>$A10=1</formula>
    </cfRule>
  </conditionalFormatting>
  <conditionalFormatting sqref="AD10:AE15">
    <cfRule type="cellIs" dxfId="217" priority="1" operator="greaterThanOrEqual">
      <formula>85</formula>
    </cfRule>
  </conditionalFormatting>
  <hyperlinks>
    <hyperlink ref="Z13" location="'14 Diskominfotik'!A1" display="14 Diskominfotik'!A1" xr:uid="{00000000-0004-0000-0B00-000000000000}"/>
    <hyperlink ref="Z11" location="'18 DPA'!A1" display="18 DPA'!A1" xr:uid="{00000000-0004-0000-0B00-000001000000}"/>
    <hyperlink ref="Z10" location="'25 Bag ProKoPim'!A1" display="25 Bag ProKoPim'!A1" xr:uid="{00000000-0004-0000-0B00-000002000000}"/>
    <hyperlink ref="Z12" location="'26 Bag Umm'!A1" display="26 Bag Umm'!A1" xr:uid="{00000000-0004-0000-0B00-000003000000}"/>
    <hyperlink ref="Z14" location="'30 BPKPAD'!A1" display="30 BPKPAD'!A1" xr:uid="{00000000-0004-0000-0B00-000004000000}"/>
    <hyperlink ref="Z15" location="'32 BKD Diklat'!A1" display="32 BKD Diklat'!A1" xr:uid="{00000000-0004-0000-0B00-000005000000}"/>
  </hyperlinks>
  <pageMargins left="0.511811023622047" right="0.43307086614173201" top="0.39305555555555599" bottom="0.35416666666666702" header="0.82677165354330695" footer="0.31496062992126"/>
  <pageSetup paperSize="14" scale="65" fitToHeight="0" orientation="landscape"/>
  <rowBreaks count="1" manualBreakCount="1">
    <brk id="19"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pageSetUpPr fitToPage="1"/>
  </sheetPr>
  <dimension ref="A1:AM64"/>
  <sheetViews>
    <sheetView topLeftCell="A5" zoomScale="70" zoomScaleNormal="70" workbookViewId="0">
      <pane xSplit="3" ySplit="6" topLeftCell="D11" activePane="bottomRight" state="frozen"/>
      <selection pane="topRight"/>
      <selection pane="bottomLeft"/>
      <selection pane="bottomRight" activeCell="J142" sqref="J142"/>
    </sheetView>
  </sheetViews>
  <sheetFormatPr baseColWidth="10" defaultColWidth="9.1640625" defaultRowHeight="15"/>
  <cols>
    <col min="1" max="1" width="4.5" style="81" customWidth="1"/>
    <col min="2" max="2" width="4" style="2" customWidth="1"/>
    <col min="3" max="3" width="65.5" style="1" customWidth="1"/>
    <col min="4" max="6" width="23" style="1" customWidth="1"/>
    <col min="7" max="7" width="9.5" style="1" customWidth="1"/>
    <col min="8" max="8" width="23.5" style="1" customWidth="1"/>
    <col min="9" max="10" width="23" style="1" customWidth="1"/>
    <col min="11" max="12" width="9.5" style="1" customWidth="1"/>
    <col min="13" max="15" width="22" style="1" customWidth="1"/>
    <col min="16" max="17" width="8.5" style="1" customWidth="1"/>
    <col min="18" max="19" width="9" style="1" customWidth="1"/>
    <col min="20" max="20" width="24.5" style="1" customWidth="1"/>
    <col min="21" max="21" width="9.5" style="1" customWidth="1"/>
    <col min="22" max="22" width="9.5" style="1" hidden="1" customWidth="1"/>
    <col min="23" max="23" width="7.5" style="1" customWidth="1"/>
    <col min="24" max="24" width="7.5" style="1" hidden="1" customWidth="1"/>
    <col min="25" max="25" width="8" style="1" customWidth="1"/>
    <col min="26" max="26" width="8" style="1" hidden="1" customWidth="1"/>
    <col min="27" max="27" width="10.1640625" style="1" hidden="1" customWidth="1"/>
    <col min="28" max="28" width="8.5" style="1" hidden="1" customWidth="1"/>
    <col min="29" max="29" width="10.83203125" style="1" hidden="1" customWidth="1"/>
    <col min="30" max="30" width="7.33203125" style="1" hidden="1" customWidth="1"/>
    <col min="31" max="38" width="9.1640625" style="1"/>
    <col min="39" max="39" width="15.1640625" style="1"/>
    <col min="40" max="16384" width="9.1640625" style="1"/>
  </cols>
  <sheetData>
    <row r="1" spans="1:37">
      <c r="B1" s="353" t="s">
        <v>21</v>
      </c>
      <c r="C1" s="370"/>
      <c r="D1" s="370"/>
      <c r="E1" s="370"/>
      <c r="F1" s="370"/>
      <c r="G1" s="370"/>
      <c r="H1" s="370"/>
      <c r="I1" s="370"/>
      <c r="J1" s="370"/>
      <c r="K1" s="370"/>
      <c r="L1" s="370"/>
      <c r="M1" s="370"/>
      <c r="N1" s="370"/>
      <c r="O1" s="370"/>
      <c r="P1" s="370"/>
      <c r="Q1" s="370"/>
      <c r="R1" s="370"/>
      <c r="S1" s="370"/>
      <c r="T1" s="370"/>
      <c r="U1" s="370"/>
      <c r="V1" s="370"/>
      <c r="W1" s="370"/>
      <c r="X1" s="370"/>
      <c r="Y1" s="370"/>
      <c r="Z1" s="370"/>
      <c r="AA1" s="370"/>
      <c r="AB1" s="370"/>
      <c r="AC1" s="370"/>
      <c r="AD1" s="370"/>
    </row>
    <row r="2" spans="1:37">
      <c r="B2" s="353" t="s">
        <v>1</v>
      </c>
      <c r="C2" s="370"/>
      <c r="D2" s="370"/>
      <c r="E2" s="370"/>
      <c r="F2" s="370"/>
      <c r="G2" s="370"/>
      <c r="H2" s="370"/>
      <c r="I2" s="370"/>
      <c r="J2" s="370"/>
      <c r="K2" s="370"/>
      <c r="L2" s="370"/>
      <c r="M2" s="370"/>
      <c r="N2" s="370"/>
      <c r="O2" s="370"/>
      <c r="P2" s="370"/>
      <c r="Q2" s="370"/>
      <c r="R2" s="370"/>
      <c r="S2" s="370"/>
      <c r="T2" s="370"/>
      <c r="U2" s="370"/>
      <c r="V2" s="370"/>
      <c r="W2" s="370"/>
      <c r="X2" s="370"/>
      <c r="Y2" s="370"/>
      <c r="Z2" s="370"/>
      <c r="AA2" s="370"/>
      <c r="AB2" s="370"/>
      <c r="AC2" s="370"/>
      <c r="AD2" s="370"/>
    </row>
    <row r="3" spans="1:37">
      <c r="B3" s="353" t="s">
        <v>23</v>
      </c>
      <c r="C3" s="370"/>
      <c r="D3" s="370"/>
      <c r="E3" s="370"/>
      <c r="F3" s="370"/>
      <c r="G3" s="370"/>
      <c r="H3" s="370"/>
      <c r="I3" s="370"/>
      <c r="J3" s="370"/>
      <c r="K3" s="370"/>
      <c r="L3" s="370"/>
      <c r="M3" s="370"/>
      <c r="N3" s="370"/>
      <c r="O3" s="370"/>
      <c r="P3" s="370"/>
      <c r="Q3" s="370"/>
      <c r="R3" s="370"/>
      <c r="S3" s="370"/>
      <c r="T3" s="370"/>
      <c r="U3" s="370"/>
      <c r="V3" s="370"/>
      <c r="W3" s="370"/>
      <c r="X3" s="370"/>
      <c r="Y3" s="370"/>
      <c r="Z3" s="370"/>
      <c r="AA3" s="370"/>
      <c r="AB3" s="370"/>
      <c r="AC3" s="370"/>
      <c r="AD3" s="370"/>
    </row>
    <row r="4" spans="1:37">
      <c r="B4" s="353" t="s">
        <v>24</v>
      </c>
      <c r="C4" s="370"/>
      <c r="D4" s="370"/>
      <c r="E4" s="370"/>
      <c r="F4" s="370"/>
      <c r="G4" s="370"/>
      <c r="H4" s="370"/>
      <c r="I4" s="370"/>
      <c r="J4" s="370"/>
      <c r="K4" s="370"/>
      <c r="L4" s="370"/>
      <c r="M4" s="370"/>
      <c r="N4" s="370"/>
      <c r="O4" s="370"/>
      <c r="P4" s="370"/>
      <c r="Q4" s="370"/>
      <c r="R4" s="370"/>
      <c r="S4" s="370"/>
      <c r="T4" s="370"/>
      <c r="U4" s="370"/>
      <c r="V4" s="370"/>
      <c r="W4" s="370"/>
      <c r="X4" s="370"/>
      <c r="Y4" s="370"/>
      <c r="Z4" s="370"/>
      <c r="AA4" s="370"/>
      <c r="AB4" s="370"/>
      <c r="AC4" s="370"/>
      <c r="AD4" s="370"/>
    </row>
    <row r="6" spans="1:37">
      <c r="B6" s="82" t="s">
        <v>169</v>
      </c>
    </row>
    <row r="7" spans="1:37">
      <c r="B7" s="82"/>
    </row>
    <row r="8" spans="1:37">
      <c r="B8" s="354" t="s">
        <v>4</v>
      </c>
      <c r="C8" s="354" t="s">
        <v>27</v>
      </c>
      <c r="D8" s="354" t="s">
        <v>28</v>
      </c>
      <c r="E8" s="354"/>
      <c r="F8" s="354"/>
      <c r="G8" s="354"/>
      <c r="H8" s="122" t="s">
        <v>29</v>
      </c>
      <c r="I8" s="127"/>
      <c r="J8" s="127"/>
      <c r="K8" s="127"/>
      <c r="L8" s="127"/>
      <c r="M8" s="356" t="s">
        <v>170</v>
      </c>
      <c r="N8" s="356"/>
      <c r="O8" s="356"/>
      <c r="P8" s="127"/>
      <c r="Q8" s="127"/>
      <c r="R8" s="127"/>
      <c r="S8" s="127"/>
      <c r="T8" s="130"/>
      <c r="U8" s="354" t="s">
        <v>30</v>
      </c>
      <c r="V8" s="354"/>
      <c r="W8" s="354"/>
      <c r="X8" s="354"/>
      <c r="Y8" s="354"/>
      <c r="Z8" s="354"/>
      <c r="AA8" s="354" t="s">
        <v>11</v>
      </c>
      <c r="AB8" s="354"/>
      <c r="AC8" s="354"/>
      <c r="AD8" s="354"/>
    </row>
    <row r="9" spans="1:37">
      <c r="A9" s="81">
        <f>SUM(A12:A52)</f>
        <v>40</v>
      </c>
      <c r="B9" s="354"/>
      <c r="C9" s="354"/>
      <c r="D9" s="354" t="s">
        <v>171</v>
      </c>
      <c r="E9" s="363" t="s">
        <v>172</v>
      </c>
      <c r="F9" s="30" t="s">
        <v>173</v>
      </c>
      <c r="G9" s="354" t="s">
        <v>13</v>
      </c>
      <c r="H9" s="365" t="s">
        <v>174</v>
      </c>
      <c r="I9" s="361" t="s">
        <v>175</v>
      </c>
      <c r="J9" s="367" t="s">
        <v>173</v>
      </c>
      <c r="K9" s="128"/>
      <c r="L9" s="128"/>
      <c r="M9" s="361" t="s">
        <v>171</v>
      </c>
      <c r="N9" s="363" t="s">
        <v>172</v>
      </c>
      <c r="O9" s="369" t="s">
        <v>173</v>
      </c>
      <c r="P9" s="128"/>
      <c r="Q9" s="94"/>
      <c r="R9" s="354" t="s">
        <v>31</v>
      </c>
      <c r="S9" s="354"/>
      <c r="T9" s="3" t="s">
        <v>32</v>
      </c>
      <c r="U9" s="354" t="s">
        <v>33</v>
      </c>
      <c r="V9" s="354"/>
      <c r="W9" s="354" t="s">
        <v>34</v>
      </c>
      <c r="X9" s="354"/>
      <c r="Y9" s="354" t="s">
        <v>35</v>
      </c>
      <c r="Z9" s="354"/>
      <c r="AA9" s="3" t="s">
        <v>36</v>
      </c>
      <c r="AB9" s="3" t="s">
        <v>30</v>
      </c>
      <c r="AC9" s="3" t="s">
        <v>37</v>
      </c>
      <c r="AD9" s="354" t="s">
        <v>38</v>
      </c>
    </row>
    <row r="10" spans="1:37">
      <c r="B10" s="354"/>
      <c r="C10" s="354"/>
      <c r="D10" s="354"/>
      <c r="E10" s="364"/>
      <c r="F10" s="33"/>
      <c r="G10" s="354"/>
      <c r="H10" s="366"/>
      <c r="I10" s="361"/>
      <c r="J10" s="368"/>
      <c r="K10" s="3" t="s">
        <v>13</v>
      </c>
      <c r="L10" s="31" t="s">
        <v>13</v>
      </c>
      <c r="M10" s="361"/>
      <c r="N10" s="364"/>
      <c r="O10" s="369"/>
      <c r="P10" s="32" t="s">
        <v>13</v>
      </c>
      <c r="Q10" s="3" t="s">
        <v>13</v>
      </c>
      <c r="R10" s="3" t="s">
        <v>13</v>
      </c>
      <c r="S10" s="3" t="s">
        <v>13</v>
      </c>
      <c r="T10" s="3" t="s">
        <v>12</v>
      </c>
      <c r="U10" s="3" t="s">
        <v>13</v>
      </c>
      <c r="V10" s="3" t="s">
        <v>13</v>
      </c>
      <c r="W10" s="3" t="s">
        <v>13</v>
      </c>
      <c r="X10" s="3" t="s">
        <v>13</v>
      </c>
      <c r="Y10" s="3" t="s">
        <v>13</v>
      </c>
      <c r="Z10" s="3" t="s">
        <v>13</v>
      </c>
      <c r="AA10" s="3" t="s">
        <v>13</v>
      </c>
      <c r="AB10" s="3" t="s">
        <v>13</v>
      </c>
      <c r="AC10" s="3" t="s">
        <v>13</v>
      </c>
      <c r="AD10" s="354"/>
    </row>
    <row r="11" spans="1:37">
      <c r="B11" s="87"/>
      <c r="C11" s="4"/>
      <c r="D11" s="4"/>
      <c r="E11" s="4"/>
      <c r="F11" s="4"/>
      <c r="G11" s="4"/>
      <c r="H11" s="4"/>
      <c r="I11" s="5"/>
      <c r="J11" s="4"/>
      <c r="K11" s="4"/>
      <c r="L11" s="4"/>
      <c r="M11" s="5"/>
      <c r="N11" s="5"/>
      <c r="O11" s="5"/>
      <c r="P11" s="4"/>
      <c r="Q11" s="4"/>
      <c r="R11" s="4"/>
      <c r="S11" s="4"/>
      <c r="T11" s="4"/>
      <c r="U11" s="4"/>
      <c r="V11" s="4"/>
      <c r="W11" s="4"/>
      <c r="X11" s="4"/>
      <c r="Y11" s="4"/>
      <c r="Z11" s="4"/>
      <c r="AA11" s="4"/>
      <c r="AB11" s="4"/>
      <c r="AC11" s="4"/>
      <c r="AD11" s="4"/>
    </row>
    <row r="12" spans="1:37" s="80" customFormat="1" ht="29.25" customHeight="1">
      <c r="A12" s="81">
        <v>1</v>
      </c>
      <c r="B12" s="88">
        <v>1</v>
      </c>
      <c r="C12" s="89" t="s">
        <v>54</v>
      </c>
      <c r="D12" s="90">
        <f>'1 Disdik'!C106</f>
        <v>0</v>
      </c>
      <c r="E12" s="123"/>
      <c r="F12" s="90">
        <f t="shared" ref="F12:F28" si="0">E12-D12</f>
        <v>0</v>
      </c>
      <c r="G12" s="91">
        <f t="shared" ref="G12:G28" si="1">D12/$D$54*100</f>
        <v>0</v>
      </c>
      <c r="H12" s="91"/>
      <c r="I12" s="90">
        <f>'1 Disdik'!E106</f>
        <v>0</v>
      </c>
      <c r="J12" s="90">
        <f t="shared" ref="J12:J28" si="2">IF(A12=1,H12-I12,"Belum Input")</f>
        <v>0</v>
      </c>
      <c r="K12" s="91" t="e">
        <f>'1 Disdik'!F106</f>
        <v>#DIV/0!</v>
      </c>
      <c r="L12" s="91" t="e">
        <f t="shared" ref="L12:L28" si="3">K12*G12/100</f>
        <v>#DIV/0!</v>
      </c>
      <c r="M12" s="90">
        <f>'1 Disdik'!H106</f>
        <v>0</v>
      </c>
      <c r="N12" s="123"/>
      <c r="O12" s="90">
        <f t="shared" ref="O12:O28" si="4">IF(A12=1,M12-N12,"Belum Input")</f>
        <v>0</v>
      </c>
      <c r="P12" s="91" t="e">
        <f>'1 Disdik'!I106</f>
        <v>#DIV/0!</v>
      </c>
      <c r="Q12" s="91" t="e">
        <f t="shared" ref="Q12:Q28" si="5">P12*G12/100</f>
        <v>#DIV/0!</v>
      </c>
      <c r="R12" s="91" t="e">
        <f t="shared" ref="R12:R28" si="6">P12-K12</f>
        <v>#DIV/0!</v>
      </c>
      <c r="S12" s="91" t="e">
        <f t="shared" ref="S12:S28" si="7">Q12-L12</f>
        <v>#DIV/0!</v>
      </c>
      <c r="T12" s="90">
        <f t="shared" ref="T12:T28" si="8">D12-M12</f>
        <v>0</v>
      </c>
      <c r="U12" s="91" t="e">
        <f>'1 Disdik'!N106</f>
        <v>#DIV/0!</v>
      </c>
      <c r="V12" s="91" t="e">
        <f t="shared" ref="V12:V28" si="9">U12*G12/100</f>
        <v>#DIV/0!</v>
      </c>
      <c r="W12" s="91" t="e">
        <f>'1 Disdik'!P106</f>
        <v>#DIV/0!</v>
      </c>
      <c r="X12" s="91" t="e">
        <f t="shared" ref="X12:X28" si="10">W12*G12/100</f>
        <v>#DIV/0!</v>
      </c>
      <c r="Y12" s="91" t="e">
        <f t="shared" ref="Y12:Y28" si="11">W12-U12</f>
        <v>#DIV/0!</v>
      </c>
      <c r="Z12" s="91" t="e">
        <f t="shared" ref="Z12:Z28" si="12">X12-V12</f>
        <v>#DIV/0!</v>
      </c>
      <c r="AA12" s="91" t="e">
        <f t="shared" ref="AA12:AA28" si="13">IF(K12&gt;0,P12/K12*100,P12)</f>
        <v>#DIV/0!</v>
      </c>
      <c r="AB12" s="91" t="e">
        <f t="shared" ref="AB12:AB28" si="14">IF(U12&gt;0,W12/U12*100,W12)</f>
        <v>#DIV/0!</v>
      </c>
      <c r="AC12" s="91" t="e">
        <f t="shared" ref="AC12:AC28" si="15">AVERAGE(AA12:AB12)</f>
        <v>#DIV/0!</v>
      </c>
      <c r="AD12" s="91" t="e">
        <f t="shared" ref="AD12:AD28" si="16">AC12</f>
        <v>#DIV/0!</v>
      </c>
      <c r="AE12" s="80">
        <v>1</v>
      </c>
      <c r="AH12" s="131" t="e">
        <f t="shared" ref="AH12:AH28" si="17">M12/I12*100</f>
        <v>#DIV/0!</v>
      </c>
      <c r="AI12" s="131" t="e">
        <f t="shared" ref="AI12:AI28" si="18">W12/U12*100</f>
        <v>#DIV/0!</v>
      </c>
      <c r="AJ12" s="131" t="e">
        <f t="shared" ref="AJ12:AJ28" si="19">AVERAGE(AH12:AI12)</f>
        <v>#DIV/0!</v>
      </c>
      <c r="AK12" s="80" t="e">
        <f t="shared" ref="AK12:AK28" si="20">IF(AJ12&gt;85,1,0)</f>
        <v>#DIV/0!</v>
      </c>
    </row>
    <row r="13" spans="1:37" s="80" customFormat="1" ht="29.25" customHeight="1">
      <c r="A13" s="81">
        <v>1</v>
      </c>
      <c r="B13" s="88">
        <v>2</v>
      </c>
      <c r="C13" s="89" t="s">
        <v>55</v>
      </c>
      <c r="D13" s="90">
        <f>'2 Dinkes'!C93</f>
        <v>148191011987</v>
      </c>
      <c r="E13" s="123"/>
      <c r="F13" s="90">
        <f t="shared" si="0"/>
        <v>-148191011987</v>
      </c>
      <c r="G13" s="91">
        <f t="shared" si="1"/>
        <v>8.4985915270427732</v>
      </c>
      <c r="H13" s="91"/>
      <c r="I13" s="90">
        <f>'2 Dinkes'!E93</f>
        <v>148191011987</v>
      </c>
      <c r="J13" s="90">
        <f t="shared" si="2"/>
        <v>-148191011987</v>
      </c>
      <c r="K13" s="91">
        <f>'2 Dinkes'!F93</f>
        <v>100.00000000000001</v>
      </c>
      <c r="L13" s="91">
        <f t="shared" si="3"/>
        <v>8.498591527042775</v>
      </c>
      <c r="M13" s="90">
        <f>'2 Dinkes'!H93</f>
        <v>117087750889</v>
      </c>
      <c r="N13" s="123"/>
      <c r="O13" s="90">
        <f t="shared" si="4"/>
        <v>117087750889</v>
      </c>
      <c r="P13" s="91">
        <f>'2 Dinkes'!I93</f>
        <v>79.011371417904542</v>
      </c>
      <c r="Q13" s="91">
        <f t="shared" si="5"/>
        <v>6.714853716722331</v>
      </c>
      <c r="R13" s="91">
        <f t="shared" si="6"/>
        <v>-20.988628582095473</v>
      </c>
      <c r="S13" s="91">
        <f t="shared" si="7"/>
        <v>-1.783737810320444</v>
      </c>
      <c r="T13" s="90">
        <f t="shared" si="8"/>
        <v>31103261098</v>
      </c>
      <c r="U13" s="91">
        <f>'2 Dinkes'!N93</f>
        <v>99.989479187305477</v>
      </c>
      <c r="V13" s="91">
        <f t="shared" si="9"/>
        <v>8.4976974061465409</v>
      </c>
      <c r="W13" s="91">
        <f>'2 Dinkes'!P93</f>
        <v>81.90907297225165</v>
      </c>
      <c r="X13" s="91">
        <f t="shared" si="10"/>
        <v>6.9611175354990609</v>
      </c>
      <c r="Y13" s="91">
        <f t="shared" si="11"/>
        <v>-18.080406215053827</v>
      </c>
      <c r="Z13" s="91">
        <f t="shared" si="12"/>
        <v>-1.53657987064748</v>
      </c>
      <c r="AA13" s="91">
        <f t="shared" si="13"/>
        <v>79.011371417904527</v>
      </c>
      <c r="AB13" s="91">
        <f t="shared" si="14"/>
        <v>81.91769137912533</v>
      </c>
      <c r="AC13" s="91">
        <f t="shared" si="15"/>
        <v>80.464531398514936</v>
      </c>
      <c r="AD13" s="91">
        <f t="shared" si="16"/>
        <v>80.464531398514936</v>
      </c>
      <c r="AE13" s="80">
        <v>2</v>
      </c>
      <c r="AH13" s="131">
        <f t="shared" si="17"/>
        <v>79.011371417904527</v>
      </c>
      <c r="AI13" s="131">
        <f t="shared" si="18"/>
        <v>81.91769137912533</v>
      </c>
      <c r="AJ13" s="131">
        <f t="shared" si="19"/>
        <v>80.464531398514936</v>
      </c>
      <c r="AK13" s="80">
        <f t="shared" si="20"/>
        <v>0</v>
      </c>
    </row>
    <row r="14" spans="1:37" s="80" customFormat="1" ht="29.25" customHeight="1">
      <c r="A14" s="81">
        <v>1</v>
      </c>
      <c r="B14" s="88">
        <v>3</v>
      </c>
      <c r="C14" s="89" t="s">
        <v>56</v>
      </c>
      <c r="D14" s="90">
        <f>'3 DPUPR'!C81</f>
        <v>340508206590</v>
      </c>
      <c r="E14" s="123"/>
      <c r="F14" s="90">
        <f t="shared" si="0"/>
        <v>-340508206590</v>
      </c>
      <c r="G14" s="91">
        <f t="shared" si="1"/>
        <v>19.527771088223389</v>
      </c>
      <c r="H14" s="91"/>
      <c r="I14" s="90">
        <f>'3 DPUPR'!E81</f>
        <v>340508206590</v>
      </c>
      <c r="J14" s="90">
        <f t="shared" si="2"/>
        <v>-340508206590</v>
      </c>
      <c r="K14" s="91">
        <f>'3 DPUPR'!F81</f>
        <v>100.00000000000001</v>
      </c>
      <c r="L14" s="91">
        <f t="shared" si="3"/>
        <v>19.527771088223393</v>
      </c>
      <c r="M14" s="90">
        <f>'3 DPUPR'!H81</f>
        <v>162636554767</v>
      </c>
      <c r="N14" s="123"/>
      <c r="O14" s="90">
        <f t="shared" si="4"/>
        <v>162636554767</v>
      </c>
      <c r="P14" s="91">
        <f>'3 DPUPR'!I81</f>
        <v>47.762888417790137</v>
      </c>
      <c r="Q14" s="91">
        <f t="shared" si="5"/>
        <v>9.32702751534962</v>
      </c>
      <c r="R14" s="91">
        <f t="shared" si="6"/>
        <v>-52.237111582209877</v>
      </c>
      <c r="S14" s="91">
        <f t="shared" si="7"/>
        <v>-10.200743572873773</v>
      </c>
      <c r="T14" s="90">
        <f t="shared" si="8"/>
        <v>177871651823</v>
      </c>
      <c r="U14" s="91">
        <f>'3 DPUPR'!N81</f>
        <v>100.00000000000001</v>
      </c>
      <c r="V14" s="91">
        <f t="shared" si="9"/>
        <v>19.527771088223393</v>
      </c>
      <c r="W14" s="91">
        <f>'3 DPUPR'!P81</f>
        <v>99.228558446996473</v>
      </c>
      <c r="X14" s="91">
        <f t="shared" si="10"/>
        <v>19.377125747673425</v>
      </c>
      <c r="Y14" s="91">
        <f t="shared" si="11"/>
        <v>-0.771441553003541</v>
      </c>
      <c r="Z14" s="91">
        <f t="shared" si="12"/>
        <v>-0.1506453405499677</v>
      </c>
      <c r="AA14" s="91">
        <f t="shared" si="13"/>
        <v>47.76288841779013</v>
      </c>
      <c r="AB14" s="91">
        <f t="shared" si="14"/>
        <v>99.228558446996459</v>
      </c>
      <c r="AC14" s="91">
        <f t="shared" si="15"/>
        <v>73.495723432393291</v>
      </c>
      <c r="AD14" s="91">
        <f t="shared" si="16"/>
        <v>73.495723432393291</v>
      </c>
      <c r="AE14" s="80">
        <v>3</v>
      </c>
      <c r="AH14" s="131">
        <f t="shared" si="17"/>
        <v>47.76288841779013</v>
      </c>
      <c r="AI14" s="131">
        <f t="shared" si="18"/>
        <v>99.228558446996459</v>
      </c>
      <c r="AJ14" s="131">
        <f t="shared" si="19"/>
        <v>73.495723432393291</v>
      </c>
      <c r="AK14" s="80">
        <f t="shared" si="20"/>
        <v>0</v>
      </c>
    </row>
    <row r="15" spans="1:37" s="80" customFormat="1" ht="29.25" customHeight="1">
      <c r="A15" s="81">
        <v>1</v>
      </c>
      <c r="B15" s="88">
        <v>4</v>
      </c>
      <c r="C15" s="89" t="s">
        <v>101</v>
      </c>
      <c r="D15" s="90">
        <f>'4 DPRKP'!C55</f>
        <v>85619332316</v>
      </c>
      <c r="E15" s="123"/>
      <c r="F15" s="90">
        <f t="shared" si="0"/>
        <v>-85619332316</v>
      </c>
      <c r="G15" s="91">
        <f t="shared" si="1"/>
        <v>4.9101745268845951</v>
      </c>
      <c r="H15" s="91"/>
      <c r="I15" s="90">
        <f>'4 DPRKP'!E55</f>
        <v>85619332316</v>
      </c>
      <c r="J15" s="90">
        <f t="shared" si="2"/>
        <v>-85619332316</v>
      </c>
      <c r="K15" s="91">
        <f>'4 DPRKP'!F55</f>
        <v>100.00000000000003</v>
      </c>
      <c r="L15" s="91">
        <f t="shared" si="3"/>
        <v>4.910174526884596</v>
      </c>
      <c r="M15" s="90">
        <f>'4 DPRKP'!H55</f>
        <v>49545882005</v>
      </c>
      <c r="N15" s="123"/>
      <c r="O15" s="90">
        <f t="shared" si="4"/>
        <v>49545882005</v>
      </c>
      <c r="P15" s="91">
        <f>'4 DPRKP'!I55</f>
        <v>57.865788794222446</v>
      </c>
      <c r="Q15" s="91">
        <f t="shared" si="5"/>
        <v>2.8413112211547507</v>
      </c>
      <c r="R15" s="91">
        <f t="shared" si="6"/>
        <v>-42.134211205777582</v>
      </c>
      <c r="S15" s="91">
        <f t="shared" si="7"/>
        <v>-2.0688633057298453</v>
      </c>
      <c r="T15" s="90">
        <f t="shared" si="8"/>
        <v>36073450311</v>
      </c>
      <c r="U15" s="91">
        <f>'4 DPRKP'!N55</f>
        <v>99.998719037773711</v>
      </c>
      <c r="V15" s="91">
        <f t="shared" si="9"/>
        <v>4.9101116294036613</v>
      </c>
      <c r="W15" s="91">
        <f>'4 DPRKP'!P55</f>
        <v>98.893109608966327</v>
      </c>
      <c r="X15" s="91">
        <f t="shared" si="10"/>
        <v>4.855824276863526</v>
      </c>
      <c r="Y15" s="91">
        <f t="shared" si="11"/>
        <v>-1.1056094288073837</v>
      </c>
      <c r="Z15" s="91">
        <f t="shared" si="12"/>
        <v>-5.4287352540135281E-2</v>
      </c>
      <c r="AA15" s="91">
        <f t="shared" si="13"/>
        <v>57.865788794222425</v>
      </c>
      <c r="AB15" s="91">
        <f t="shared" si="14"/>
        <v>98.894376408572043</v>
      </c>
      <c r="AC15" s="91">
        <f t="shared" si="15"/>
        <v>78.380082601397234</v>
      </c>
      <c r="AD15" s="91">
        <f t="shared" si="16"/>
        <v>78.380082601397234</v>
      </c>
      <c r="AE15" s="80">
        <v>4</v>
      </c>
      <c r="AH15" s="131">
        <f t="shared" si="17"/>
        <v>57.867634171845992</v>
      </c>
      <c r="AI15" s="131">
        <f t="shared" si="18"/>
        <v>98.894376408572043</v>
      </c>
      <c r="AJ15" s="131">
        <f t="shared" si="19"/>
        <v>78.381005290209018</v>
      </c>
      <c r="AK15" s="80">
        <f t="shared" si="20"/>
        <v>0</v>
      </c>
    </row>
    <row r="16" spans="1:37" s="80" customFormat="1" ht="29.25" customHeight="1">
      <c r="A16" s="81">
        <v>1</v>
      </c>
      <c r="B16" s="88">
        <v>5</v>
      </c>
      <c r="C16" s="89" t="s">
        <v>102</v>
      </c>
      <c r="D16" s="90">
        <f>'5 SatpolPP'!C60</f>
        <v>20129014290</v>
      </c>
      <c r="E16" s="123"/>
      <c r="F16" s="90">
        <f t="shared" si="0"/>
        <v>-20129014290</v>
      </c>
      <c r="G16" s="91">
        <f t="shared" si="1"/>
        <v>1.1543768275752364</v>
      </c>
      <c r="H16" s="91"/>
      <c r="I16" s="90">
        <f>'5 SatpolPP'!E60</f>
        <v>20129014290</v>
      </c>
      <c r="J16" s="90">
        <f t="shared" si="2"/>
        <v>-20129014290</v>
      </c>
      <c r="K16" s="91">
        <f>'5 SatpolPP'!F60</f>
        <v>99.999999999999986</v>
      </c>
      <c r="L16" s="91">
        <f t="shared" si="3"/>
        <v>1.1543768275752362</v>
      </c>
      <c r="M16" s="90">
        <f>'5 SatpolPP'!H60</f>
        <v>19458047427</v>
      </c>
      <c r="N16" s="123"/>
      <c r="O16" s="90">
        <f t="shared" si="4"/>
        <v>19458047427</v>
      </c>
      <c r="P16" s="91">
        <f>'5 SatpolPP'!I60</f>
        <v>96.666668057693556</v>
      </c>
      <c r="Q16" s="91">
        <f t="shared" si="5"/>
        <v>1.1158976160470873</v>
      </c>
      <c r="R16" s="91">
        <f t="shared" si="6"/>
        <v>-3.3333319423064296</v>
      </c>
      <c r="S16" s="91">
        <f t="shared" si="7"/>
        <v>-3.8479211528148927E-2</v>
      </c>
      <c r="T16" s="90">
        <f t="shared" si="8"/>
        <v>670966863</v>
      </c>
      <c r="U16" s="91">
        <f>'5 SatpolPP'!N60</f>
        <v>99.999999999999986</v>
      </c>
      <c r="V16" s="91">
        <f t="shared" si="9"/>
        <v>1.1543768275752362</v>
      </c>
      <c r="W16" s="91">
        <f>'5 SatpolPP'!P60</f>
        <v>96.666668057693556</v>
      </c>
      <c r="X16" s="91">
        <f t="shared" si="10"/>
        <v>1.1158976160470873</v>
      </c>
      <c r="Y16" s="91">
        <f t="shared" si="11"/>
        <v>-3.3333319423064296</v>
      </c>
      <c r="Z16" s="91">
        <f t="shared" si="12"/>
        <v>-3.8479211528148927E-2</v>
      </c>
      <c r="AA16" s="91">
        <f t="shared" si="13"/>
        <v>96.66666805769357</v>
      </c>
      <c r="AB16" s="91">
        <f t="shared" si="14"/>
        <v>96.66666805769357</v>
      </c>
      <c r="AC16" s="91">
        <f t="shared" si="15"/>
        <v>96.66666805769357</v>
      </c>
      <c r="AD16" s="91">
        <f t="shared" si="16"/>
        <v>96.66666805769357</v>
      </c>
      <c r="AE16" s="80">
        <v>5</v>
      </c>
      <c r="AH16" s="131">
        <f t="shared" si="17"/>
        <v>96.666668057693556</v>
      </c>
      <c r="AI16" s="131">
        <f t="shared" si="18"/>
        <v>96.66666805769357</v>
      </c>
      <c r="AJ16" s="131">
        <f t="shared" si="19"/>
        <v>96.666668057693556</v>
      </c>
      <c r="AK16" s="80">
        <f t="shared" si="20"/>
        <v>1</v>
      </c>
    </row>
    <row r="17" spans="1:37" s="80" customFormat="1" ht="29.25" customHeight="1">
      <c r="A17" s="81">
        <v>1</v>
      </c>
      <c r="B17" s="88">
        <v>6</v>
      </c>
      <c r="C17" s="89" t="s">
        <v>79</v>
      </c>
      <c r="D17" s="90">
        <f>'6 Bakesbangpol'!C49</f>
        <v>37344395500</v>
      </c>
      <c r="E17" s="123"/>
      <c r="F17" s="90">
        <f t="shared" si="0"/>
        <v>-37344395500</v>
      </c>
      <c r="G17" s="91">
        <f t="shared" si="1"/>
        <v>2.1416600030147297</v>
      </c>
      <c r="H17" s="91"/>
      <c r="I17" s="90">
        <f>'6 Bakesbangpol'!E49-1</f>
        <v>37344395499</v>
      </c>
      <c r="J17" s="90">
        <f t="shared" si="2"/>
        <v>-37344395499</v>
      </c>
      <c r="K17" s="91">
        <f>'6 Bakesbangpol'!F49</f>
        <v>100.00000000000001</v>
      </c>
      <c r="L17" s="91">
        <f t="shared" si="3"/>
        <v>2.1416600030147297</v>
      </c>
      <c r="M17" s="90">
        <f>'6 Bakesbangpol'!H49-1</f>
        <v>35560560899</v>
      </c>
      <c r="N17" s="123"/>
      <c r="O17" s="90">
        <f t="shared" si="4"/>
        <v>35560560899</v>
      </c>
      <c r="P17" s="91">
        <f>'6 Bakesbangpol'!I49</f>
        <v>95.223286985593319</v>
      </c>
      <c r="Q17" s="91">
        <f t="shared" si="5"/>
        <v>2.0393590509263824</v>
      </c>
      <c r="R17" s="91">
        <f t="shared" si="6"/>
        <v>-4.7767130144066954</v>
      </c>
      <c r="S17" s="91">
        <f t="shared" si="7"/>
        <v>-0.10230095208834733</v>
      </c>
      <c r="T17" s="90">
        <f t="shared" si="8"/>
        <v>1783834601</v>
      </c>
      <c r="U17" s="91">
        <f>'6 Bakesbangpol'!N49</f>
        <v>100.00000000000001</v>
      </c>
      <c r="V17" s="91">
        <f t="shared" si="9"/>
        <v>2.1416600030147297</v>
      </c>
      <c r="W17" s="91">
        <f>'6 Bakesbangpol'!P49</f>
        <v>96.651906393048989</v>
      </c>
      <c r="X17" s="91">
        <f t="shared" si="10"/>
        <v>2.0699552213711665</v>
      </c>
      <c r="Y17" s="91">
        <f t="shared" si="11"/>
        <v>-3.348093606951025</v>
      </c>
      <c r="Z17" s="91">
        <f t="shared" si="12"/>
        <v>-7.1704781643563198E-2</v>
      </c>
      <c r="AA17" s="91">
        <f t="shared" si="13"/>
        <v>95.223286985593305</v>
      </c>
      <c r="AB17" s="91">
        <f t="shared" si="14"/>
        <v>96.651906393048975</v>
      </c>
      <c r="AC17" s="91">
        <f t="shared" si="15"/>
        <v>95.93759668932114</v>
      </c>
      <c r="AD17" s="91">
        <f t="shared" si="16"/>
        <v>95.93759668932114</v>
      </c>
      <c r="AE17" s="80">
        <v>6</v>
      </c>
      <c r="AH17" s="131">
        <f t="shared" si="17"/>
        <v>95.223286985465421</v>
      </c>
      <c r="AI17" s="131">
        <f t="shared" si="18"/>
        <v>96.651906393048975</v>
      </c>
      <c r="AJ17" s="131">
        <f t="shared" si="19"/>
        <v>95.937596689257191</v>
      </c>
      <c r="AK17" s="80">
        <f t="shared" si="20"/>
        <v>1</v>
      </c>
    </row>
    <row r="18" spans="1:37" s="80" customFormat="1" ht="29.25" customHeight="1">
      <c r="A18" s="81">
        <v>1</v>
      </c>
      <c r="B18" s="88">
        <v>7</v>
      </c>
      <c r="C18" s="89" t="s">
        <v>68</v>
      </c>
      <c r="D18" s="90">
        <f>'7 Dinsos'!C72</f>
        <v>23911805140</v>
      </c>
      <c r="E18" s="123"/>
      <c r="F18" s="90">
        <f t="shared" si="0"/>
        <v>-23911805140</v>
      </c>
      <c r="G18" s="91">
        <f t="shared" si="1"/>
        <v>1.3713157217451821</v>
      </c>
      <c r="H18" s="91"/>
      <c r="I18" s="90">
        <f>'7 Dinsos'!E72</f>
        <v>23911805140</v>
      </c>
      <c r="J18" s="90">
        <f t="shared" si="2"/>
        <v>-23911805140</v>
      </c>
      <c r="K18" s="91">
        <f>'7 Dinsos'!F72</f>
        <v>100</v>
      </c>
      <c r="L18" s="91">
        <f t="shared" si="3"/>
        <v>1.3713157217451823</v>
      </c>
      <c r="M18" s="90">
        <f>'7 Dinsos'!H72</f>
        <v>21076689314</v>
      </c>
      <c r="N18" s="123"/>
      <c r="O18" s="90">
        <f t="shared" si="4"/>
        <v>21076689314</v>
      </c>
      <c r="P18" s="91">
        <f>'7 Dinsos'!I72</f>
        <v>88.14344709903402</v>
      </c>
      <c r="Q18" s="91">
        <f t="shared" si="5"/>
        <v>1.2087249477572011</v>
      </c>
      <c r="R18" s="91">
        <f t="shared" si="6"/>
        <v>-11.85655290096598</v>
      </c>
      <c r="S18" s="91">
        <f t="shared" si="7"/>
        <v>-0.16259077398798127</v>
      </c>
      <c r="T18" s="90">
        <f t="shared" si="8"/>
        <v>2835115826</v>
      </c>
      <c r="U18" s="91">
        <f>'7 Dinsos'!N72</f>
        <v>100</v>
      </c>
      <c r="V18" s="91">
        <f t="shared" si="9"/>
        <v>1.3713157217451823</v>
      </c>
      <c r="W18" s="91">
        <f>'7 Dinsos'!P72</f>
        <v>95.485215797471966</v>
      </c>
      <c r="X18" s="91">
        <f t="shared" si="10"/>
        <v>1.3094037761730473</v>
      </c>
      <c r="Y18" s="91">
        <f t="shared" si="11"/>
        <v>-4.514784202528034</v>
      </c>
      <c r="Z18" s="91">
        <f t="shared" si="12"/>
        <v>-6.1911945572135085E-2</v>
      </c>
      <c r="AA18" s="91">
        <f t="shared" si="13"/>
        <v>88.14344709903402</v>
      </c>
      <c r="AB18" s="91">
        <f t="shared" si="14"/>
        <v>95.485215797471966</v>
      </c>
      <c r="AC18" s="91">
        <f t="shared" si="15"/>
        <v>91.814331448253</v>
      </c>
      <c r="AD18" s="91">
        <f t="shared" si="16"/>
        <v>91.814331448253</v>
      </c>
      <c r="AE18" s="80">
        <v>7</v>
      </c>
      <c r="AH18" s="131">
        <f t="shared" si="17"/>
        <v>88.143447099034034</v>
      </c>
      <c r="AI18" s="131">
        <f t="shared" si="18"/>
        <v>95.485215797471966</v>
      </c>
      <c r="AJ18" s="131">
        <f t="shared" si="19"/>
        <v>91.814331448253</v>
      </c>
      <c r="AK18" s="80">
        <f t="shared" si="20"/>
        <v>1</v>
      </c>
    </row>
    <row r="19" spans="1:37" s="80" customFormat="1" ht="29.25" customHeight="1">
      <c r="A19" s="81">
        <v>1</v>
      </c>
      <c r="B19" s="88">
        <v>8</v>
      </c>
      <c r="C19" s="89" t="s">
        <v>82</v>
      </c>
      <c r="D19" s="90">
        <f>'8 DP3A'!C58</f>
        <v>3037162840</v>
      </c>
      <c r="E19" s="123"/>
      <c r="F19" s="90">
        <f t="shared" si="0"/>
        <v>-3037162840</v>
      </c>
      <c r="G19" s="91">
        <f t="shared" si="1"/>
        <v>0.17417794798875844</v>
      </c>
      <c r="H19" s="91"/>
      <c r="I19" s="90">
        <f>'8 DP3A'!E58</f>
        <v>3037162840</v>
      </c>
      <c r="J19" s="90">
        <f t="shared" si="2"/>
        <v>-3037162840</v>
      </c>
      <c r="K19" s="91">
        <f>'8 DP3A'!F58</f>
        <v>100</v>
      </c>
      <c r="L19" s="91">
        <f t="shared" si="3"/>
        <v>0.17417794798875844</v>
      </c>
      <c r="M19" s="90">
        <f>'8 DP3A'!H58</f>
        <v>2616831401</v>
      </c>
      <c r="N19" s="123"/>
      <c r="O19" s="90">
        <f t="shared" si="4"/>
        <v>2616831401</v>
      </c>
      <c r="P19" s="91">
        <f>'8 DP3A'!I58</f>
        <v>86.160391749031135</v>
      </c>
      <c r="Q19" s="91">
        <f t="shared" si="5"/>
        <v>0.15007240232753796</v>
      </c>
      <c r="R19" s="91">
        <f t="shared" si="6"/>
        <v>-13.839608250968865</v>
      </c>
      <c r="S19" s="91">
        <f t="shared" si="7"/>
        <v>-2.4105545661220473E-2</v>
      </c>
      <c r="T19" s="90">
        <f t="shared" si="8"/>
        <v>420331439</v>
      </c>
      <c r="U19" s="91">
        <f>'8 DP3A'!N58</f>
        <v>100</v>
      </c>
      <c r="V19" s="91">
        <f t="shared" si="9"/>
        <v>0.17417794798875844</v>
      </c>
      <c r="W19" s="91">
        <f>'8 DP3A'!P58</f>
        <v>97.188082941249206</v>
      </c>
      <c r="X19" s="91">
        <f t="shared" si="10"/>
        <v>0.16928020855668044</v>
      </c>
      <c r="Y19" s="91">
        <f t="shared" si="11"/>
        <v>-2.8119170587507938</v>
      </c>
      <c r="Z19" s="91">
        <f t="shared" si="12"/>
        <v>-4.8977394320779966E-3</v>
      </c>
      <c r="AA19" s="91">
        <f t="shared" si="13"/>
        <v>86.160391749031135</v>
      </c>
      <c r="AB19" s="91">
        <f t="shared" si="14"/>
        <v>97.188082941249206</v>
      </c>
      <c r="AC19" s="91">
        <f t="shared" si="15"/>
        <v>91.67423734514017</v>
      </c>
      <c r="AD19" s="91">
        <f t="shared" si="16"/>
        <v>91.67423734514017</v>
      </c>
      <c r="AE19" s="80">
        <v>8</v>
      </c>
      <c r="AH19" s="131">
        <f t="shared" si="17"/>
        <v>86.160391749031135</v>
      </c>
      <c r="AI19" s="131">
        <f t="shared" si="18"/>
        <v>97.188082941249206</v>
      </c>
      <c r="AJ19" s="131">
        <f t="shared" si="19"/>
        <v>91.67423734514017</v>
      </c>
      <c r="AK19" s="80">
        <f t="shared" si="20"/>
        <v>1</v>
      </c>
    </row>
    <row r="20" spans="1:37" s="80" customFormat="1" ht="29.25" customHeight="1">
      <c r="A20" s="81">
        <v>1</v>
      </c>
      <c r="B20" s="88">
        <v>9</v>
      </c>
      <c r="C20" s="89" t="s">
        <v>69</v>
      </c>
      <c r="D20" s="90">
        <f>'9 DKP3'!C60</f>
        <v>15414047835</v>
      </c>
      <c r="E20" s="123"/>
      <c r="F20" s="90">
        <f t="shared" si="0"/>
        <v>-15414047835</v>
      </c>
      <c r="G20" s="91">
        <f t="shared" si="1"/>
        <v>0.88397868785358402</v>
      </c>
      <c r="H20" s="91"/>
      <c r="I20" s="90">
        <f>'9 DKP3'!E60</f>
        <v>15414047835</v>
      </c>
      <c r="J20" s="90">
        <f t="shared" si="2"/>
        <v>-15414047835</v>
      </c>
      <c r="K20" s="91">
        <f>'9 DKP3'!F60</f>
        <v>100</v>
      </c>
      <c r="L20" s="91">
        <f t="shared" si="3"/>
        <v>0.88397868785358402</v>
      </c>
      <c r="M20" s="90">
        <f>'9 DKP3'!H60</f>
        <v>7130047983</v>
      </c>
      <c r="N20" s="123"/>
      <c r="O20" s="90">
        <f t="shared" si="4"/>
        <v>7130047983</v>
      </c>
      <c r="P20" s="91">
        <f>'9 DKP3'!I60</f>
        <v>46.25681754282683</v>
      </c>
      <c r="Q20" s="91">
        <f t="shared" si="5"/>
        <v>0.40890040875790712</v>
      </c>
      <c r="R20" s="91">
        <f t="shared" si="6"/>
        <v>-53.74318245717317</v>
      </c>
      <c r="S20" s="91">
        <f t="shared" si="7"/>
        <v>-0.4750782790956769</v>
      </c>
      <c r="T20" s="90">
        <f t="shared" si="8"/>
        <v>8283999852</v>
      </c>
      <c r="U20" s="91">
        <f>'9 DKP3'!N60</f>
        <v>100</v>
      </c>
      <c r="V20" s="91">
        <f t="shared" si="9"/>
        <v>0.88397868785358402</v>
      </c>
      <c r="W20" s="91">
        <f>'9 DKP3'!P60</f>
        <v>93.9995633913543</v>
      </c>
      <c r="X20" s="91">
        <f t="shared" si="10"/>
        <v>0.83093610705499177</v>
      </c>
      <c r="Y20" s="91">
        <f t="shared" si="11"/>
        <v>-6.0004366086456997</v>
      </c>
      <c r="Z20" s="91">
        <f t="shared" si="12"/>
        <v>-5.3042580798592254E-2</v>
      </c>
      <c r="AA20" s="91">
        <f t="shared" si="13"/>
        <v>46.25681754282683</v>
      </c>
      <c r="AB20" s="91">
        <f t="shared" si="14"/>
        <v>93.9995633913543</v>
      </c>
      <c r="AC20" s="91">
        <f t="shared" si="15"/>
        <v>70.128190467090562</v>
      </c>
      <c r="AD20" s="91">
        <f t="shared" si="16"/>
        <v>70.128190467090562</v>
      </c>
      <c r="AE20" s="80">
        <v>9</v>
      </c>
      <c r="AH20" s="131">
        <f t="shared" si="17"/>
        <v>46.25681754282683</v>
      </c>
      <c r="AI20" s="131">
        <f t="shared" si="18"/>
        <v>93.9995633913543</v>
      </c>
      <c r="AJ20" s="131">
        <f t="shared" si="19"/>
        <v>70.128190467090562</v>
      </c>
      <c r="AK20" s="80">
        <f t="shared" si="20"/>
        <v>0</v>
      </c>
    </row>
    <row r="21" spans="1:37" s="80" customFormat="1" ht="29.25" customHeight="1">
      <c r="A21" s="81"/>
      <c r="B21" s="88">
        <v>10</v>
      </c>
      <c r="C21" s="89" t="s">
        <v>58</v>
      </c>
      <c r="D21" s="90">
        <f>'10 DLH'!C59</f>
        <v>191028321341</v>
      </c>
      <c r="E21" s="123"/>
      <c r="F21" s="90">
        <f t="shared" si="0"/>
        <v>-191028321341</v>
      </c>
      <c r="G21" s="91">
        <f t="shared" si="1"/>
        <v>10.955264097368099</v>
      </c>
      <c r="H21" s="91"/>
      <c r="I21" s="90">
        <f>'10 DLH'!E59</f>
        <v>191028321341</v>
      </c>
      <c r="J21" s="90" t="str">
        <f t="shared" si="2"/>
        <v>Belum Input</v>
      </c>
      <c r="K21" s="91">
        <f>'10 DLH'!F59</f>
        <v>100</v>
      </c>
      <c r="L21" s="91">
        <f t="shared" si="3"/>
        <v>10.955264097368099</v>
      </c>
      <c r="M21" s="90">
        <f>'10 DLH'!H59</f>
        <v>147181810816</v>
      </c>
      <c r="N21" s="123"/>
      <c r="O21" s="90" t="str">
        <f t="shared" si="4"/>
        <v>Belum Input</v>
      </c>
      <c r="P21" s="91">
        <f>'10 DLH'!I59</f>
        <v>77.047115204069328</v>
      </c>
      <c r="Q21" s="91">
        <f t="shared" si="5"/>
        <v>8.4407149500092444</v>
      </c>
      <c r="R21" s="91">
        <f t="shared" si="6"/>
        <v>-22.952884795930672</v>
      </c>
      <c r="S21" s="91">
        <f t="shared" si="7"/>
        <v>-2.5145491473588546</v>
      </c>
      <c r="T21" s="90">
        <f t="shared" si="8"/>
        <v>43846510525</v>
      </c>
      <c r="U21" s="91">
        <f>'10 DLH'!N59</f>
        <v>100</v>
      </c>
      <c r="V21" s="91">
        <f t="shared" si="9"/>
        <v>10.955264097368099</v>
      </c>
      <c r="W21" s="91">
        <f>'10 DLH'!P59</f>
        <v>86.858277327272987</v>
      </c>
      <c r="X21" s="91">
        <f t="shared" si="10"/>
        <v>9.5155536716271527</v>
      </c>
      <c r="Y21" s="91">
        <f t="shared" si="11"/>
        <v>-13.141722672727013</v>
      </c>
      <c r="Z21" s="91">
        <f t="shared" si="12"/>
        <v>-1.4397104257409463</v>
      </c>
      <c r="AA21" s="91">
        <f t="shared" si="13"/>
        <v>77.047115204069328</v>
      </c>
      <c r="AB21" s="91">
        <f t="shared" si="14"/>
        <v>86.858277327272987</v>
      </c>
      <c r="AC21" s="91">
        <f t="shared" si="15"/>
        <v>81.952696265671165</v>
      </c>
      <c r="AD21" s="91">
        <f t="shared" si="16"/>
        <v>81.952696265671165</v>
      </c>
      <c r="AE21" s="80">
        <v>10</v>
      </c>
      <c r="AH21" s="131">
        <f t="shared" si="17"/>
        <v>77.047115204069314</v>
      </c>
      <c r="AI21" s="131">
        <f t="shared" si="18"/>
        <v>86.858277327272987</v>
      </c>
      <c r="AJ21" s="131">
        <f t="shared" si="19"/>
        <v>81.95269626567115</v>
      </c>
      <c r="AK21" s="80">
        <f t="shared" si="20"/>
        <v>0</v>
      </c>
    </row>
    <row r="22" spans="1:37" s="80" customFormat="1" ht="29.25" customHeight="1">
      <c r="A22" s="81">
        <v>1</v>
      </c>
      <c r="B22" s="88">
        <v>11</v>
      </c>
      <c r="C22" s="89" t="s">
        <v>103</v>
      </c>
      <c r="D22" s="90">
        <f>'11 Disdukcapil'!C50</f>
        <v>7173793620</v>
      </c>
      <c r="E22" s="123"/>
      <c r="F22" s="90">
        <f t="shared" si="0"/>
        <v>-7173793620</v>
      </c>
      <c r="G22" s="91">
        <f t="shared" si="1"/>
        <v>0.41140917291956836</v>
      </c>
      <c r="H22" s="91"/>
      <c r="I22" s="90">
        <f>'11 Disdukcapil'!E50</f>
        <v>7173793620</v>
      </c>
      <c r="J22" s="90">
        <f t="shared" si="2"/>
        <v>-7173793620</v>
      </c>
      <c r="K22" s="91">
        <f>'11 Disdukcapil'!F50</f>
        <v>100.00000000000001</v>
      </c>
      <c r="L22" s="91">
        <f t="shared" si="3"/>
        <v>0.41140917291956841</v>
      </c>
      <c r="M22" s="90">
        <f>'11 Disdukcapil'!H50</f>
        <v>6521557057</v>
      </c>
      <c r="N22" s="123"/>
      <c r="O22" s="90">
        <f t="shared" si="4"/>
        <v>6521557057</v>
      </c>
      <c r="P22" s="91">
        <f>'11 Disdukcapil'!I50</f>
        <v>90.908066254072168</v>
      </c>
      <c r="Q22" s="91">
        <f t="shared" si="5"/>
        <v>0.37400412349305157</v>
      </c>
      <c r="R22" s="91">
        <f t="shared" si="6"/>
        <v>-9.0919337459278466</v>
      </c>
      <c r="S22" s="91">
        <f t="shared" si="7"/>
        <v>-3.7405049426516845E-2</v>
      </c>
      <c r="T22" s="90">
        <f t="shared" si="8"/>
        <v>652236563</v>
      </c>
      <c r="U22" s="91">
        <f>'11 Disdukcapil'!N50</f>
        <v>100.00000000000001</v>
      </c>
      <c r="V22" s="91">
        <f t="shared" si="9"/>
        <v>0.41140917291956841</v>
      </c>
      <c r="W22" s="91">
        <f>'11 Disdukcapil'!P50</f>
        <v>96.004216859531027</v>
      </c>
      <c r="X22" s="91">
        <f t="shared" si="10"/>
        <v>0.39497015454970535</v>
      </c>
      <c r="Y22" s="91">
        <f t="shared" si="11"/>
        <v>-3.995783140468987</v>
      </c>
      <c r="Z22" s="91">
        <f t="shared" si="12"/>
        <v>-1.6439018369863057E-2</v>
      </c>
      <c r="AA22" s="91">
        <f t="shared" si="13"/>
        <v>90.908066254072153</v>
      </c>
      <c r="AB22" s="91">
        <f t="shared" si="14"/>
        <v>96.004216859531013</v>
      </c>
      <c r="AC22" s="91">
        <f t="shared" si="15"/>
        <v>93.456141556801583</v>
      </c>
      <c r="AD22" s="91">
        <f t="shared" si="16"/>
        <v>93.456141556801583</v>
      </c>
      <c r="AE22" s="80">
        <v>11</v>
      </c>
      <c r="AH22" s="131">
        <f t="shared" si="17"/>
        <v>90.908066254072139</v>
      </c>
      <c r="AI22" s="131">
        <f t="shared" si="18"/>
        <v>96.004216859531013</v>
      </c>
      <c r="AJ22" s="131">
        <f t="shared" si="19"/>
        <v>93.456141556801583</v>
      </c>
      <c r="AK22" s="80">
        <f t="shared" si="20"/>
        <v>1</v>
      </c>
    </row>
    <row r="23" spans="1:37" s="80" customFormat="1" ht="29.25" customHeight="1">
      <c r="A23" s="81">
        <v>1</v>
      </c>
      <c r="B23" s="88">
        <v>12</v>
      </c>
      <c r="C23" s="89" t="s">
        <v>74</v>
      </c>
      <c r="D23" s="90">
        <f>'12 DPPKBPM'!C78</f>
        <v>22264989480</v>
      </c>
      <c r="E23" s="123"/>
      <c r="F23" s="90">
        <f t="shared" si="0"/>
        <v>-22264989480</v>
      </c>
      <c r="G23" s="91">
        <f t="shared" si="1"/>
        <v>1.2768726551447251</v>
      </c>
      <c r="H23" s="91"/>
      <c r="I23" s="90">
        <f>'12 DPPKBPM'!E78</f>
        <v>22264989480</v>
      </c>
      <c r="J23" s="90">
        <f t="shared" si="2"/>
        <v>-22264989480</v>
      </c>
      <c r="K23" s="91">
        <f>'12 DPPKBPM'!F78</f>
        <v>100.00000000000001</v>
      </c>
      <c r="L23" s="91">
        <f t="shared" si="3"/>
        <v>1.2768726551447254</v>
      </c>
      <c r="M23" s="90">
        <f>'12 DPPKBPM'!H78</f>
        <v>20597399787</v>
      </c>
      <c r="N23" s="123"/>
      <c r="O23" s="90">
        <f t="shared" si="4"/>
        <v>20597399787</v>
      </c>
      <c r="P23" s="91">
        <f>'12 DPPKBPM'!I78</f>
        <v>92.510260584232697</v>
      </c>
      <c r="Q23" s="91">
        <f t="shared" si="5"/>
        <v>1.1812382206031962</v>
      </c>
      <c r="R23" s="91">
        <f t="shared" si="6"/>
        <v>-7.4897394157673176</v>
      </c>
      <c r="S23" s="91">
        <f t="shared" si="7"/>
        <v>-9.5634434541529201E-2</v>
      </c>
      <c r="T23" s="90">
        <f t="shared" si="8"/>
        <v>1667589693</v>
      </c>
      <c r="U23" s="91">
        <f>'12 DPPKBPM'!N78</f>
        <v>100.00000000000001</v>
      </c>
      <c r="V23" s="91">
        <f t="shared" si="9"/>
        <v>1.2768726551447254</v>
      </c>
      <c r="W23" s="91">
        <f>'12 DPPKBPM'!P78</f>
        <v>92.510260584232697</v>
      </c>
      <c r="X23" s="91">
        <f t="shared" si="10"/>
        <v>1.1812382206031962</v>
      </c>
      <c r="Y23" s="91">
        <f t="shared" si="11"/>
        <v>-7.4897394157673176</v>
      </c>
      <c r="Z23" s="91">
        <f t="shared" si="12"/>
        <v>-9.5634434541529201E-2</v>
      </c>
      <c r="AA23" s="91">
        <f t="shared" si="13"/>
        <v>92.510260584232682</v>
      </c>
      <c r="AB23" s="91">
        <f t="shared" si="14"/>
        <v>92.510260584232682</v>
      </c>
      <c r="AC23" s="91">
        <f t="shared" si="15"/>
        <v>92.510260584232682</v>
      </c>
      <c r="AD23" s="91">
        <f t="shared" si="16"/>
        <v>92.510260584232682</v>
      </c>
      <c r="AE23" s="80">
        <v>12</v>
      </c>
      <c r="AH23" s="131">
        <f t="shared" si="17"/>
        <v>92.510260584232711</v>
      </c>
      <c r="AI23" s="131">
        <f t="shared" si="18"/>
        <v>92.510260584232682</v>
      </c>
      <c r="AJ23" s="131">
        <f t="shared" si="19"/>
        <v>92.510260584232697</v>
      </c>
      <c r="AK23" s="80">
        <f t="shared" si="20"/>
        <v>1</v>
      </c>
    </row>
    <row r="24" spans="1:37" s="80" customFormat="1" ht="29.25" customHeight="1">
      <c r="A24" s="81">
        <v>1</v>
      </c>
      <c r="B24" s="88">
        <v>13</v>
      </c>
      <c r="C24" s="89" t="s">
        <v>61</v>
      </c>
      <c r="D24" s="90">
        <f>'13 Dishub'!C60</f>
        <v>110163437096</v>
      </c>
      <c r="E24" s="123"/>
      <c r="F24" s="90">
        <f t="shared" si="0"/>
        <v>-110163437096</v>
      </c>
      <c r="G24" s="91">
        <f t="shared" si="1"/>
        <v>6.3177519374528996</v>
      </c>
      <c r="H24" s="91"/>
      <c r="I24" s="90">
        <f>'13 Dishub'!E60</f>
        <v>110163437096</v>
      </c>
      <c r="J24" s="90">
        <f t="shared" si="2"/>
        <v>-110163437096</v>
      </c>
      <c r="K24" s="91">
        <f>'13 Dishub'!F60</f>
        <v>100.00000000000001</v>
      </c>
      <c r="L24" s="91">
        <f t="shared" si="3"/>
        <v>6.3177519374529005</v>
      </c>
      <c r="M24" s="90">
        <f>'13 Dishub'!H60</f>
        <v>81596135942</v>
      </c>
      <c r="N24" s="123"/>
      <c r="O24" s="90">
        <f t="shared" si="4"/>
        <v>81596135942</v>
      </c>
      <c r="P24" s="91">
        <f>'13 Dishub'!I60</f>
        <v>74.068255396656212</v>
      </c>
      <c r="Q24" s="91">
        <f t="shared" si="5"/>
        <v>4.6794486403598095</v>
      </c>
      <c r="R24" s="91">
        <f t="shared" si="6"/>
        <v>-25.931744603343802</v>
      </c>
      <c r="S24" s="91">
        <f t="shared" si="7"/>
        <v>-1.6383032970930911</v>
      </c>
      <c r="T24" s="90">
        <f t="shared" si="8"/>
        <v>28567301154</v>
      </c>
      <c r="U24" s="91">
        <f>'13 Dishub'!N60</f>
        <v>100.00000000000001</v>
      </c>
      <c r="V24" s="91">
        <f t="shared" si="9"/>
        <v>6.3177519374529005</v>
      </c>
      <c r="W24" s="91">
        <f>'13 Dishub'!P60</f>
        <v>93.230805427120472</v>
      </c>
      <c r="X24" s="91">
        <f t="shared" si="10"/>
        <v>5.8900910161748472</v>
      </c>
      <c r="Y24" s="91">
        <f t="shared" si="11"/>
        <v>-6.7691945728795417</v>
      </c>
      <c r="Z24" s="91">
        <f t="shared" si="12"/>
        <v>-0.42766092127805333</v>
      </c>
      <c r="AA24" s="91">
        <f t="shared" si="13"/>
        <v>74.068255396656198</v>
      </c>
      <c r="AB24" s="91">
        <f t="shared" si="14"/>
        <v>93.230805427120458</v>
      </c>
      <c r="AC24" s="91">
        <f t="shared" si="15"/>
        <v>83.649530411888321</v>
      </c>
      <c r="AD24" s="91">
        <f t="shared" si="16"/>
        <v>83.649530411888321</v>
      </c>
      <c r="AE24" s="80">
        <v>13</v>
      </c>
      <c r="AH24" s="131">
        <f t="shared" si="17"/>
        <v>74.068255396656227</v>
      </c>
      <c r="AI24" s="131">
        <f t="shared" si="18"/>
        <v>93.230805427120458</v>
      </c>
      <c r="AJ24" s="131">
        <f t="shared" si="19"/>
        <v>83.64953041188835</v>
      </c>
      <c r="AK24" s="80">
        <f t="shared" si="20"/>
        <v>0</v>
      </c>
    </row>
    <row r="25" spans="1:37" s="80" customFormat="1" ht="29.25" customHeight="1">
      <c r="A25" s="81">
        <v>1</v>
      </c>
      <c r="B25" s="88">
        <v>14</v>
      </c>
      <c r="C25" s="89" t="s">
        <v>65</v>
      </c>
      <c r="D25" s="90">
        <f>'14 Diskominfotik'!C48</f>
        <v>21870976180</v>
      </c>
      <c r="E25" s="123"/>
      <c r="F25" s="90">
        <f t="shared" si="0"/>
        <v>-21870976180</v>
      </c>
      <c r="G25" s="91">
        <f t="shared" si="1"/>
        <v>1.2542764258051489</v>
      </c>
      <c r="H25" s="91"/>
      <c r="I25" s="90">
        <f>'14 Diskominfotik'!E48</f>
        <v>21870976180</v>
      </c>
      <c r="J25" s="90">
        <f t="shared" si="2"/>
        <v>-21870976180</v>
      </c>
      <c r="K25" s="91">
        <f>'14 Diskominfotik'!F48</f>
        <v>99.999999999999986</v>
      </c>
      <c r="L25" s="91">
        <f t="shared" si="3"/>
        <v>1.2542764258051486</v>
      </c>
      <c r="M25" s="90">
        <f>'14 Diskominfotik'!H48</f>
        <v>19862166347</v>
      </c>
      <c r="N25" s="123"/>
      <c r="O25" s="90">
        <f t="shared" si="4"/>
        <v>19862166347</v>
      </c>
      <c r="P25" s="91">
        <f>'14 Diskominfotik'!I48</f>
        <v>90.815179823400072</v>
      </c>
      <c r="Q25" s="91">
        <f t="shared" si="5"/>
        <v>1.1390733915774611</v>
      </c>
      <c r="R25" s="91">
        <f t="shared" si="6"/>
        <v>-9.1848201765999136</v>
      </c>
      <c r="S25" s="91">
        <f t="shared" si="7"/>
        <v>-0.11520303422768752</v>
      </c>
      <c r="T25" s="90">
        <f t="shared" si="8"/>
        <v>2008809833</v>
      </c>
      <c r="U25" s="91">
        <f>'14 Diskominfotik'!N48</f>
        <v>99.999999999999986</v>
      </c>
      <c r="V25" s="91">
        <f t="shared" si="9"/>
        <v>1.2542764258051486</v>
      </c>
      <c r="W25" s="91">
        <f>'14 Diskominfotik'!P48</f>
        <v>99.474777901751608</v>
      </c>
      <c r="X25" s="91">
        <f t="shared" si="10"/>
        <v>1.2476886888437</v>
      </c>
      <c r="Y25" s="91">
        <f t="shared" si="11"/>
        <v>-0.52522209824837773</v>
      </c>
      <c r="Z25" s="91">
        <f t="shared" si="12"/>
        <v>-6.5877369614486536E-3</v>
      </c>
      <c r="AA25" s="91">
        <f t="shared" si="13"/>
        <v>90.815179823400086</v>
      </c>
      <c r="AB25" s="91">
        <f t="shared" si="14"/>
        <v>99.474777901751622</v>
      </c>
      <c r="AC25" s="91">
        <f t="shared" si="15"/>
        <v>95.144978862575854</v>
      </c>
      <c r="AD25" s="91">
        <f t="shared" si="16"/>
        <v>95.144978862575854</v>
      </c>
      <c r="AE25" s="80">
        <v>14</v>
      </c>
      <c r="AH25" s="131">
        <f t="shared" si="17"/>
        <v>90.815179823400101</v>
      </c>
      <c r="AI25" s="131">
        <f t="shared" si="18"/>
        <v>99.474777901751622</v>
      </c>
      <c r="AJ25" s="131">
        <f t="shared" si="19"/>
        <v>95.144978862575869</v>
      </c>
      <c r="AK25" s="80">
        <f t="shared" si="20"/>
        <v>1</v>
      </c>
    </row>
    <row r="26" spans="1:37" s="80" customFormat="1" ht="29.25" customHeight="1">
      <c r="A26" s="81">
        <v>1</v>
      </c>
      <c r="B26" s="88">
        <v>15</v>
      </c>
      <c r="C26" s="89" t="s">
        <v>71</v>
      </c>
      <c r="D26" s="90">
        <f>'15 Diskopumker'!C66</f>
        <v>12341692134</v>
      </c>
      <c r="E26" s="123"/>
      <c r="F26" s="90">
        <f t="shared" si="0"/>
        <v>-12341692134</v>
      </c>
      <c r="G26" s="91">
        <f t="shared" si="1"/>
        <v>0.7077824679986936</v>
      </c>
      <c r="H26" s="91"/>
      <c r="I26" s="90">
        <f>'15 Diskopumker'!E66</f>
        <v>12341692134</v>
      </c>
      <c r="J26" s="90">
        <f t="shared" si="2"/>
        <v>-12341692134</v>
      </c>
      <c r="K26" s="91">
        <f>'15 Diskopumker'!F66</f>
        <v>100.00000000000004</v>
      </c>
      <c r="L26" s="91">
        <f t="shared" si="3"/>
        <v>0.70778246799869393</v>
      </c>
      <c r="M26" s="90">
        <f>'15 Diskopumker'!H66</f>
        <v>10066912180</v>
      </c>
      <c r="N26" s="123"/>
      <c r="O26" s="90">
        <f t="shared" si="4"/>
        <v>10066912180</v>
      </c>
      <c r="P26" s="91">
        <f>'15 Diskopumker'!I66</f>
        <v>81.568330101727057</v>
      </c>
      <c r="Q26" s="91">
        <f t="shared" si="5"/>
        <v>0.57732633989932514</v>
      </c>
      <c r="R26" s="91">
        <f t="shared" si="6"/>
        <v>-18.431669898272986</v>
      </c>
      <c r="S26" s="91">
        <f t="shared" si="7"/>
        <v>-0.1304561280993688</v>
      </c>
      <c r="T26" s="90">
        <f t="shared" si="8"/>
        <v>2274779954</v>
      </c>
      <c r="U26" s="91">
        <f>'15 Diskopumker'!N66</f>
        <v>100.00000000000004</v>
      </c>
      <c r="V26" s="91">
        <f t="shared" si="9"/>
        <v>0.70778246799869393</v>
      </c>
      <c r="W26" s="91">
        <f>'15 Diskopumker'!P66</f>
        <v>90.779905294630026</v>
      </c>
      <c r="X26" s="91">
        <f t="shared" si="10"/>
        <v>0.64252425414120906</v>
      </c>
      <c r="Y26" s="91">
        <f t="shared" si="11"/>
        <v>-9.2200947053700162</v>
      </c>
      <c r="Z26" s="91">
        <f t="shared" si="12"/>
        <v>-6.525821385748487E-2</v>
      </c>
      <c r="AA26" s="91">
        <f t="shared" si="13"/>
        <v>81.568330101727028</v>
      </c>
      <c r="AB26" s="91">
        <f t="shared" si="14"/>
        <v>90.779905294629998</v>
      </c>
      <c r="AC26" s="91">
        <f t="shared" si="15"/>
        <v>86.17411769817852</v>
      </c>
      <c r="AD26" s="91">
        <f t="shared" si="16"/>
        <v>86.17411769817852</v>
      </c>
      <c r="AE26" s="80">
        <v>15</v>
      </c>
      <c r="AH26" s="131">
        <f t="shared" si="17"/>
        <v>81.568330101727042</v>
      </c>
      <c r="AI26" s="131">
        <f t="shared" si="18"/>
        <v>90.779905294629998</v>
      </c>
      <c r="AJ26" s="131">
        <f t="shared" si="19"/>
        <v>86.17411769817852</v>
      </c>
      <c r="AK26" s="80">
        <f t="shared" si="20"/>
        <v>1</v>
      </c>
    </row>
    <row r="27" spans="1:37" s="80" customFormat="1" ht="29.25" customHeight="1">
      <c r="A27" s="81">
        <v>1</v>
      </c>
      <c r="B27" s="88">
        <v>16</v>
      </c>
      <c r="C27" s="89" t="s">
        <v>77</v>
      </c>
      <c r="D27" s="90">
        <f>'16 DPMPTSP'!C46</f>
        <v>7611880902</v>
      </c>
      <c r="E27" s="123"/>
      <c r="F27" s="90">
        <f t="shared" si="0"/>
        <v>-7611880902</v>
      </c>
      <c r="G27" s="91">
        <f t="shared" si="1"/>
        <v>0.43653299664537565</v>
      </c>
      <c r="H27" s="91"/>
      <c r="I27" s="90">
        <f>'16 DPMPTSP'!E46</f>
        <v>7611880902</v>
      </c>
      <c r="J27" s="90">
        <f t="shared" si="2"/>
        <v>-7611880902</v>
      </c>
      <c r="K27" s="91">
        <f>'16 DPMPTSP'!F46</f>
        <v>100</v>
      </c>
      <c r="L27" s="91">
        <f t="shared" si="3"/>
        <v>0.43653299664537565</v>
      </c>
      <c r="M27" s="90">
        <f>'16 DPMPTSP'!H46</f>
        <v>5634139905</v>
      </c>
      <c r="N27" s="123"/>
      <c r="O27" s="90">
        <f t="shared" si="4"/>
        <v>5634139905</v>
      </c>
      <c r="P27" s="91">
        <f>'16 DPMPTSP'!I46</f>
        <v>74.017709650707303</v>
      </c>
      <c r="Q27" s="91">
        <f t="shared" si="5"/>
        <v>0.323111725986506</v>
      </c>
      <c r="R27" s="91">
        <f t="shared" si="6"/>
        <v>-25.982290349292697</v>
      </c>
      <c r="S27" s="91">
        <f t="shared" si="7"/>
        <v>-0.11342127065886964</v>
      </c>
      <c r="T27" s="90">
        <f t="shared" si="8"/>
        <v>1977740997</v>
      </c>
      <c r="U27" s="91">
        <f>'16 DPMPTSP'!N46</f>
        <v>100</v>
      </c>
      <c r="V27" s="91">
        <f t="shared" si="9"/>
        <v>0.43653299664537565</v>
      </c>
      <c r="W27" s="91">
        <f>'16 DPMPTSP'!P46</f>
        <v>94.187672932668278</v>
      </c>
      <c r="X27" s="91">
        <f t="shared" si="10"/>
        <v>0.41116027112352221</v>
      </c>
      <c r="Y27" s="91">
        <f t="shared" si="11"/>
        <v>-5.8123270673317222</v>
      </c>
      <c r="Z27" s="91">
        <f t="shared" si="12"/>
        <v>-2.5372725521853434E-2</v>
      </c>
      <c r="AA27" s="91">
        <f t="shared" si="13"/>
        <v>74.017709650707303</v>
      </c>
      <c r="AB27" s="91">
        <f t="shared" si="14"/>
        <v>94.187672932668278</v>
      </c>
      <c r="AC27" s="91">
        <f t="shared" si="15"/>
        <v>84.10269129168779</v>
      </c>
      <c r="AD27" s="91">
        <f t="shared" si="16"/>
        <v>84.10269129168779</v>
      </c>
      <c r="AE27" s="80">
        <v>16</v>
      </c>
      <c r="AH27" s="131">
        <f t="shared" si="17"/>
        <v>74.017709650707303</v>
      </c>
      <c r="AI27" s="131">
        <f t="shared" si="18"/>
        <v>94.187672932668278</v>
      </c>
      <c r="AJ27" s="131">
        <f t="shared" si="19"/>
        <v>84.10269129168779</v>
      </c>
      <c r="AK27" s="80">
        <f t="shared" si="20"/>
        <v>0</v>
      </c>
    </row>
    <row r="28" spans="1:37" s="80" customFormat="1" ht="29.25" customHeight="1">
      <c r="A28" s="81">
        <v>1</v>
      </c>
      <c r="B28" s="88">
        <v>17</v>
      </c>
      <c r="C28" s="89" t="s">
        <v>104</v>
      </c>
      <c r="D28" s="90">
        <f>'17 Disbudporapar'!C110</f>
        <v>70752461400</v>
      </c>
      <c r="E28" s="123"/>
      <c r="F28" s="90">
        <f t="shared" si="0"/>
        <v>-70752461400</v>
      </c>
      <c r="G28" s="91">
        <f t="shared" si="1"/>
        <v>4.0575758334399481</v>
      </c>
      <c r="H28" s="91"/>
      <c r="I28" s="90">
        <f>'17 Disbudporapar'!E110</f>
        <v>70752461400</v>
      </c>
      <c r="J28" s="90">
        <f t="shared" si="2"/>
        <v>-70752461400</v>
      </c>
      <c r="K28" s="91">
        <f>'17 Disbudporapar'!F110</f>
        <v>99.999999999999986</v>
      </c>
      <c r="L28" s="91">
        <f t="shared" si="3"/>
        <v>4.0575758334399472</v>
      </c>
      <c r="M28" s="90">
        <f>'17 Disbudporapar'!H110</f>
        <v>58623706375</v>
      </c>
      <c r="N28" s="123"/>
      <c r="O28" s="90">
        <f t="shared" si="4"/>
        <v>58623706375</v>
      </c>
      <c r="P28" s="91">
        <f>'17 Disbudporapar'!I110</f>
        <v>82.857479746987295</v>
      </c>
      <c r="Q28" s="91">
        <f t="shared" si="5"/>
        <v>3.3620050744111558</v>
      </c>
      <c r="R28" s="91">
        <f t="shared" si="6"/>
        <v>-17.142520253012691</v>
      </c>
      <c r="S28" s="91">
        <f t="shared" si="7"/>
        <v>-0.6955707590287914</v>
      </c>
      <c r="T28" s="90">
        <f t="shared" si="8"/>
        <v>12128755025</v>
      </c>
      <c r="U28" s="91">
        <f>'17 Disbudporapar'!N110</f>
        <v>99.999999999999986</v>
      </c>
      <c r="V28" s="91">
        <f t="shared" si="9"/>
        <v>4.0575758334399472</v>
      </c>
      <c r="W28" s="91">
        <f>'17 Disbudporapar'!P110</f>
        <v>95.665031057138563</v>
      </c>
      <c r="X28" s="91">
        <f t="shared" si="10"/>
        <v>3.8816811812272753</v>
      </c>
      <c r="Y28" s="91">
        <f t="shared" si="11"/>
        <v>-4.3349689428614226</v>
      </c>
      <c r="Z28" s="91">
        <f t="shared" si="12"/>
        <v>-0.17589465221267186</v>
      </c>
      <c r="AA28" s="91">
        <f t="shared" si="13"/>
        <v>82.857479746987309</v>
      </c>
      <c r="AB28" s="91">
        <f t="shared" si="14"/>
        <v>95.665031057138577</v>
      </c>
      <c r="AC28" s="91">
        <f t="shared" si="15"/>
        <v>89.261255402062943</v>
      </c>
      <c r="AD28" s="91">
        <f t="shared" si="16"/>
        <v>89.261255402062943</v>
      </c>
      <c r="AE28" s="80">
        <v>17</v>
      </c>
      <c r="AH28" s="131">
        <f t="shared" si="17"/>
        <v>82.857479746987295</v>
      </c>
      <c r="AI28" s="131">
        <f t="shared" si="18"/>
        <v>95.665031057138577</v>
      </c>
      <c r="AJ28" s="131">
        <f t="shared" si="19"/>
        <v>89.261255402062943</v>
      </c>
      <c r="AK28" s="80">
        <f t="shared" si="20"/>
        <v>1</v>
      </c>
    </row>
    <row r="29" spans="1:37" s="80" customFormat="1" ht="29.25" customHeight="1">
      <c r="A29" s="81">
        <v>1</v>
      </c>
      <c r="B29" s="88">
        <v>18</v>
      </c>
      <c r="C29" s="89" t="s">
        <v>105</v>
      </c>
      <c r="D29" s="90">
        <f>'18 DPA'!C49</f>
        <v>5713939474</v>
      </c>
      <c r="E29" s="123"/>
      <c r="F29" s="90">
        <f t="shared" ref="F29:F52" si="21">E29-D29</f>
        <v>-5713939474</v>
      </c>
      <c r="G29" s="91">
        <f t="shared" ref="G29:G52" si="22">D29/$D$54*100</f>
        <v>0.32768814348896941</v>
      </c>
      <c r="H29" s="91"/>
      <c r="I29" s="90">
        <f>'18 DPA'!E49</f>
        <v>5713439474</v>
      </c>
      <c r="J29" s="90">
        <f t="shared" ref="J29:J52" si="23">IF(A29=1,H29-I29,"Belum Input")</f>
        <v>-5713439474</v>
      </c>
      <c r="K29" s="91">
        <f>'18 DPA'!F49</f>
        <v>99.991249469787448</v>
      </c>
      <c r="L29" s="91">
        <f t="shared" ref="L29:L52" si="24">K29*G29/100</f>
        <v>0.32765946903897047</v>
      </c>
      <c r="M29" s="90">
        <f>'18 DPA'!H49</f>
        <v>3918986524</v>
      </c>
      <c r="N29" s="123"/>
      <c r="O29" s="90">
        <f t="shared" ref="O29:O52" si="25">IF(A29=1,M29-N29,"Belum Input")</f>
        <v>3918986524</v>
      </c>
      <c r="P29" s="91">
        <f>'18 DPA'!I49</f>
        <v>68.586419961787655</v>
      </c>
      <c r="Q29" s="91">
        <f t="shared" ref="Q29:Q52" si="26">P29*G29/100</f>
        <v>0.22474956625832987</v>
      </c>
      <c r="R29" s="91">
        <f t="shared" ref="R29:R52" si="27">P29-K29</f>
        <v>-31.404829507999793</v>
      </c>
      <c r="S29" s="91">
        <f t="shared" ref="S29:S52" si="28">Q29-L29</f>
        <v>-0.10290990278064061</v>
      </c>
      <c r="T29" s="90">
        <f t="shared" ref="T29:T52" si="29">D29-M29</f>
        <v>1794952950</v>
      </c>
      <c r="U29" s="91">
        <f>'18 DPA'!N49</f>
        <v>99.997399342420849</v>
      </c>
      <c r="V29" s="91">
        <f t="shared" ref="V29:V52" si="30">U29*G29/100</f>
        <v>0.32767962144242979</v>
      </c>
      <c r="W29" s="91">
        <f>'18 DPA'!P49</f>
        <v>88.764972968385337</v>
      </c>
      <c r="X29" s="91">
        <f t="shared" ref="X29:X52" si="31">W29*G29/100</f>
        <v>0.29087229198858744</v>
      </c>
      <c r="Y29" s="91">
        <f t="shared" ref="Y29:Y52" si="32">W29-U29</f>
        <v>-11.232426374035512</v>
      </c>
      <c r="Z29" s="91">
        <f t="shared" ref="Z29:Z52" si="33">X29-V29</f>
        <v>-3.6807329453842352E-2</v>
      </c>
      <c r="AA29" s="91">
        <f t="shared" ref="AA29:AA52" si="34">IF(K29&gt;0,P29/K29*100,P29)</f>
        <v>68.592422162412504</v>
      </c>
      <c r="AB29" s="91">
        <f t="shared" ref="AB29:AB52" si="35">IF(U29&gt;0,W29/U29*100,W29)</f>
        <v>88.767281501419518</v>
      </c>
      <c r="AC29" s="91">
        <f t="shared" ref="AC29:AC52" si="36">AVERAGE(AA29:AB29)</f>
        <v>78.679851831916011</v>
      </c>
      <c r="AD29" s="91">
        <f t="shared" ref="AD29:AD52" si="37">AC29</f>
        <v>78.679851831916011</v>
      </c>
      <c r="AE29" s="80">
        <v>19</v>
      </c>
      <c r="AH29" s="131">
        <f t="shared" ref="AH29:AH52" si="38">M29/I29*100</f>
        <v>68.59242216241249</v>
      </c>
      <c r="AI29" s="131">
        <f t="shared" ref="AI29:AI52" si="39">W29/U29*100</f>
        <v>88.767281501419518</v>
      </c>
      <c r="AJ29" s="131">
        <f t="shared" ref="AJ29:AJ52" si="40">AVERAGE(AH29:AI29)</f>
        <v>78.679851831916011</v>
      </c>
      <c r="AK29" s="80">
        <f t="shared" ref="AK29:AK52" si="41">IF(AJ29&gt;85,1,0)</f>
        <v>0</v>
      </c>
    </row>
    <row r="30" spans="1:37" s="80" customFormat="1" ht="29.25" customHeight="1">
      <c r="A30" s="81">
        <v>1</v>
      </c>
      <c r="B30" s="88">
        <v>19</v>
      </c>
      <c r="C30" s="89" t="s">
        <v>70</v>
      </c>
      <c r="D30" s="90">
        <f>'19 Disdagin'!C64</f>
        <v>21715737354</v>
      </c>
      <c r="E30" s="123"/>
      <c r="F30" s="90">
        <f t="shared" si="21"/>
        <v>-21715737354</v>
      </c>
      <c r="G30" s="91">
        <f t="shared" si="22"/>
        <v>1.24537364989707</v>
      </c>
      <c r="H30" s="91"/>
      <c r="I30" s="90">
        <f>'19 Disdagin'!E64</f>
        <v>21715737354</v>
      </c>
      <c r="J30" s="90">
        <f t="shared" si="23"/>
        <v>-21715737354</v>
      </c>
      <c r="K30" s="91">
        <f>'19 Disdagin'!F64</f>
        <v>99.999999999999986</v>
      </c>
      <c r="L30" s="91">
        <f t="shared" si="24"/>
        <v>1.2453736498970698</v>
      </c>
      <c r="M30" s="90">
        <f>'19 Disdagin'!H64</f>
        <v>19609903978</v>
      </c>
      <c r="N30" s="123"/>
      <c r="O30" s="90">
        <f t="shared" si="25"/>
        <v>19609903978</v>
      </c>
      <c r="P30" s="91">
        <f>'19 Disdagin'!I64</f>
        <v>90.302731416982695</v>
      </c>
      <c r="Q30" s="91">
        <f t="shared" si="26"/>
        <v>1.1246064222044254</v>
      </c>
      <c r="R30" s="91">
        <f t="shared" si="27"/>
        <v>-9.6972685830172907</v>
      </c>
      <c r="S30" s="91">
        <f t="shared" si="28"/>
        <v>-0.12076722769264436</v>
      </c>
      <c r="T30" s="90">
        <f t="shared" si="29"/>
        <v>2105833376</v>
      </c>
      <c r="U30" s="91">
        <f>'19 Disdagin'!N64</f>
        <v>99.999567376605853</v>
      </c>
      <c r="V30" s="91">
        <f t="shared" si="30"/>
        <v>1.2453682621193161</v>
      </c>
      <c r="W30" s="91">
        <f>'19 Disdagin'!P64</f>
        <v>99.310748598203006</v>
      </c>
      <c r="X30" s="91">
        <f t="shared" si="31"/>
        <v>1.236789894557544</v>
      </c>
      <c r="Y30" s="91">
        <f t="shared" si="32"/>
        <v>-0.68881877840284744</v>
      </c>
      <c r="Z30" s="91">
        <f t="shared" si="33"/>
        <v>-8.5783675617721045E-3</v>
      </c>
      <c r="AA30" s="91">
        <f t="shared" si="34"/>
        <v>90.302731416982709</v>
      </c>
      <c r="AB30" s="91">
        <f t="shared" si="35"/>
        <v>99.311178241593083</v>
      </c>
      <c r="AC30" s="91">
        <f t="shared" si="36"/>
        <v>94.806954829287889</v>
      </c>
      <c r="AD30" s="91">
        <f t="shared" si="37"/>
        <v>94.806954829287889</v>
      </c>
      <c r="AE30" s="80">
        <v>20</v>
      </c>
      <c r="AH30" s="131">
        <f t="shared" si="38"/>
        <v>90.302731416982667</v>
      </c>
      <c r="AI30" s="131">
        <f t="shared" si="39"/>
        <v>99.311178241593083</v>
      </c>
      <c r="AJ30" s="131">
        <f t="shared" si="40"/>
        <v>94.806954829287875</v>
      </c>
      <c r="AK30" s="80">
        <f t="shared" si="41"/>
        <v>1</v>
      </c>
    </row>
    <row r="31" spans="1:37" s="80" customFormat="1" ht="29.25" customHeight="1">
      <c r="A31" s="81">
        <v>1</v>
      </c>
      <c r="B31" s="88">
        <v>20</v>
      </c>
      <c r="C31" s="89" t="s">
        <v>45</v>
      </c>
      <c r="D31" s="90">
        <f>'20 Bag Pem'!C26</f>
        <v>2503687400</v>
      </c>
      <c r="E31" s="123"/>
      <c r="F31" s="90">
        <f t="shared" si="21"/>
        <v>-2503687400</v>
      </c>
      <c r="G31" s="91">
        <f t="shared" si="22"/>
        <v>0.143583718328817</v>
      </c>
      <c r="H31" s="91"/>
      <c r="I31" s="90">
        <f>'20 Bag Pem'!E26</f>
        <v>2503687400</v>
      </c>
      <c r="J31" s="90">
        <f t="shared" si="23"/>
        <v>-2503687400</v>
      </c>
      <c r="K31" s="91">
        <f>'20 Bag Pem'!F26</f>
        <v>100</v>
      </c>
      <c r="L31" s="91">
        <f t="shared" si="24"/>
        <v>0.143583718328817</v>
      </c>
      <c r="M31" s="90">
        <f>'20 Bag Pem'!H26</f>
        <v>2256659211</v>
      </c>
      <c r="N31" s="123"/>
      <c r="O31" s="90">
        <f t="shared" si="25"/>
        <v>2256659211</v>
      </c>
      <c r="P31" s="91">
        <f>'20 Bag Pem'!I26</f>
        <v>90.133425243103432</v>
      </c>
      <c r="Q31" s="91">
        <f t="shared" si="26"/>
        <v>0.12941692342117248</v>
      </c>
      <c r="R31" s="91">
        <f t="shared" si="27"/>
        <v>-9.8665747568965685</v>
      </c>
      <c r="S31" s="91">
        <f t="shared" si="28"/>
        <v>-1.4166794907644525E-2</v>
      </c>
      <c r="T31" s="90">
        <f t="shared" si="29"/>
        <v>247028189</v>
      </c>
      <c r="U31" s="91">
        <f>'20 Bag Pem'!N26</f>
        <v>100</v>
      </c>
      <c r="V31" s="91">
        <f t="shared" si="30"/>
        <v>0.143583718328817</v>
      </c>
      <c r="W31" s="91">
        <f>'20 Bag Pem'!P26</f>
        <v>95.912311616857593</v>
      </c>
      <c r="X31" s="91">
        <f t="shared" si="31"/>
        <v>0.13771446335460602</v>
      </c>
      <c r="Y31" s="91">
        <f t="shared" si="32"/>
        <v>-4.0876883831424067</v>
      </c>
      <c r="Z31" s="91">
        <f t="shared" si="33"/>
        <v>-5.8692549742109801E-3</v>
      </c>
      <c r="AA31" s="91">
        <f t="shared" si="34"/>
        <v>90.133425243103432</v>
      </c>
      <c r="AB31" s="91">
        <f t="shared" si="35"/>
        <v>95.912311616857593</v>
      </c>
      <c r="AC31" s="91">
        <f t="shared" si="36"/>
        <v>93.02286842998052</v>
      </c>
      <c r="AD31" s="91">
        <f t="shared" si="37"/>
        <v>93.02286842998052</v>
      </c>
      <c r="AE31" s="80">
        <v>21</v>
      </c>
      <c r="AH31" s="131">
        <f t="shared" si="38"/>
        <v>90.133425243103432</v>
      </c>
      <c r="AI31" s="131">
        <f t="shared" si="39"/>
        <v>95.912311616857593</v>
      </c>
      <c r="AJ31" s="131">
        <f t="shared" si="40"/>
        <v>93.02286842998052</v>
      </c>
      <c r="AK31" s="80">
        <f t="shared" si="41"/>
        <v>1</v>
      </c>
    </row>
    <row r="32" spans="1:37" s="80" customFormat="1" ht="29.25" customHeight="1">
      <c r="A32" s="81">
        <v>1</v>
      </c>
      <c r="B32" s="88">
        <v>21</v>
      </c>
      <c r="C32" s="89" t="s">
        <v>40</v>
      </c>
      <c r="D32" s="90">
        <f>'21 Bag Kum'!C25</f>
        <v>1786110000</v>
      </c>
      <c r="E32" s="123"/>
      <c r="F32" s="90">
        <f t="shared" si="21"/>
        <v>-1786110000</v>
      </c>
      <c r="G32" s="91">
        <f t="shared" si="22"/>
        <v>0.10243144377540235</v>
      </c>
      <c r="H32" s="91"/>
      <c r="I32" s="90">
        <f>'21 Bag Kum'!E25</f>
        <v>1786110000</v>
      </c>
      <c r="J32" s="90">
        <f t="shared" si="23"/>
        <v>-1786110000</v>
      </c>
      <c r="K32" s="91">
        <f>'21 Bag Kum'!F25</f>
        <v>99.999999999999986</v>
      </c>
      <c r="L32" s="91">
        <f t="shared" si="24"/>
        <v>0.10243144377540232</v>
      </c>
      <c r="M32" s="90">
        <f>'21 Bag Kum'!H25</f>
        <v>1670286245</v>
      </c>
      <c r="N32" s="123"/>
      <c r="O32" s="90">
        <f t="shared" si="25"/>
        <v>1670286245</v>
      </c>
      <c r="P32" s="91">
        <f>'21 Bag Kum'!I25</f>
        <v>93.51530672802906</v>
      </c>
      <c r="Q32" s="91">
        <f t="shared" si="26"/>
        <v>9.5789078832516139E-2</v>
      </c>
      <c r="R32" s="91">
        <f t="shared" si="27"/>
        <v>-6.4846932719709258</v>
      </c>
      <c r="S32" s="91">
        <f t="shared" si="28"/>
        <v>-6.6423649428861836E-3</v>
      </c>
      <c r="T32" s="90">
        <f t="shared" si="29"/>
        <v>115823755</v>
      </c>
      <c r="U32" s="91">
        <f>'21 Bag Kum'!N25</f>
        <v>99.999999999999986</v>
      </c>
      <c r="V32" s="91">
        <f t="shared" si="30"/>
        <v>0.10243144377540232</v>
      </c>
      <c r="W32" s="91">
        <f>'21 Bag Kum'!P25</f>
        <v>93.51530672802906</v>
      </c>
      <c r="X32" s="91">
        <f t="shared" si="31"/>
        <v>9.5789078832516139E-2</v>
      </c>
      <c r="Y32" s="91">
        <f t="shared" si="32"/>
        <v>-6.4846932719709258</v>
      </c>
      <c r="Z32" s="91">
        <f t="shared" si="33"/>
        <v>-6.6423649428861836E-3</v>
      </c>
      <c r="AA32" s="91">
        <f t="shared" si="34"/>
        <v>93.515306728029074</v>
      </c>
      <c r="AB32" s="91">
        <f t="shared" si="35"/>
        <v>93.515306728029074</v>
      </c>
      <c r="AC32" s="91">
        <f t="shared" si="36"/>
        <v>93.515306728029074</v>
      </c>
      <c r="AD32" s="91">
        <f t="shared" si="37"/>
        <v>93.515306728029074</v>
      </c>
      <c r="AE32" s="80">
        <v>22</v>
      </c>
      <c r="AH32" s="131">
        <f t="shared" si="38"/>
        <v>93.515306728029074</v>
      </c>
      <c r="AI32" s="131">
        <f t="shared" si="39"/>
        <v>93.515306728029074</v>
      </c>
      <c r="AJ32" s="131">
        <f t="shared" si="40"/>
        <v>93.515306728029074</v>
      </c>
      <c r="AK32" s="80">
        <f t="shared" si="41"/>
        <v>1</v>
      </c>
    </row>
    <row r="33" spans="1:37" s="80" customFormat="1" ht="29.25" customHeight="1">
      <c r="A33" s="81">
        <v>1</v>
      </c>
      <c r="B33" s="88">
        <v>22</v>
      </c>
      <c r="C33" s="89" t="s">
        <v>43</v>
      </c>
      <c r="D33" s="90">
        <f>'22 Bag Org'!C29</f>
        <v>2094940500</v>
      </c>
      <c r="E33" s="123"/>
      <c r="F33" s="90">
        <f t="shared" si="21"/>
        <v>-2094940500</v>
      </c>
      <c r="G33" s="91">
        <f t="shared" si="22"/>
        <v>0.1201425332362303</v>
      </c>
      <c r="H33" s="91"/>
      <c r="I33" s="90">
        <f>'22 Bag Org'!E29</f>
        <v>2094940500</v>
      </c>
      <c r="J33" s="90">
        <f t="shared" si="23"/>
        <v>-2094940500</v>
      </c>
      <c r="K33" s="91">
        <f>'22 Bag Org'!F29</f>
        <v>100.00000000000001</v>
      </c>
      <c r="L33" s="91">
        <f t="shared" si="24"/>
        <v>0.12014253323623031</v>
      </c>
      <c r="M33" s="90">
        <f>'22 Bag Org'!H29</f>
        <v>1675538579</v>
      </c>
      <c r="N33" s="123"/>
      <c r="O33" s="90">
        <f t="shared" si="25"/>
        <v>1675538579</v>
      </c>
      <c r="P33" s="91">
        <f>'22 Bag Org'!I29</f>
        <v>79.980246646623144</v>
      </c>
      <c r="Q33" s="91">
        <f t="shared" si="26"/>
        <v>9.6090294409838184E-2</v>
      </c>
      <c r="R33" s="91">
        <f t="shared" si="27"/>
        <v>-20.019753353376871</v>
      </c>
      <c r="S33" s="91">
        <f t="shared" si="28"/>
        <v>-2.4052238826392125E-2</v>
      </c>
      <c r="T33" s="90">
        <f t="shared" si="29"/>
        <v>419401921</v>
      </c>
      <c r="U33" s="91">
        <f>'22 Bag Org'!N29</f>
        <v>100.00000000000001</v>
      </c>
      <c r="V33" s="91">
        <f t="shared" si="30"/>
        <v>0.12014253323623031</v>
      </c>
      <c r="W33" s="91">
        <f>'22 Bag Org'!P29</f>
        <v>100.00000000000001</v>
      </c>
      <c r="X33" s="91">
        <f t="shared" si="31"/>
        <v>0.12014253323623031</v>
      </c>
      <c r="Y33" s="91">
        <f t="shared" si="32"/>
        <v>0</v>
      </c>
      <c r="Z33" s="91">
        <f t="shared" si="33"/>
        <v>0</v>
      </c>
      <c r="AA33" s="91">
        <f t="shared" si="34"/>
        <v>79.980246646623129</v>
      </c>
      <c r="AB33" s="91">
        <f t="shared" si="35"/>
        <v>100</v>
      </c>
      <c r="AC33" s="91">
        <f t="shared" si="36"/>
        <v>89.990123323311565</v>
      </c>
      <c r="AD33" s="91">
        <f t="shared" si="37"/>
        <v>89.990123323311565</v>
      </c>
      <c r="AE33" s="80">
        <v>23</v>
      </c>
      <c r="AH33" s="131">
        <f t="shared" si="38"/>
        <v>79.980246646623144</v>
      </c>
      <c r="AI33" s="131">
        <f t="shared" si="39"/>
        <v>100</v>
      </c>
      <c r="AJ33" s="131">
        <f t="shared" si="40"/>
        <v>89.990123323311565</v>
      </c>
      <c r="AK33" s="80">
        <f t="shared" si="41"/>
        <v>1</v>
      </c>
    </row>
    <row r="34" spans="1:37" s="80" customFormat="1" ht="29.25" customHeight="1">
      <c r="A34" s="81">
        <v>1</v>
      </c>
      <c r="B34" s="88">
        <v>23</v>
      </c>
      <c r="C34" s="89" t="s">
        <v>41</v>
      </c>
      <c r="D34" s="90">
        <f>'23 Bag Eko'!C26</f>
        <v>1552394200</v>
      </c>
      <c r="E34" s="123"/>
      <c r="F34" s="90">
        <f t="shared" si="21"/>
        <v>-1552394200</v>
      </c>
      <c r="G34" s="91">
        <f t="shared" si="22"/>
        <v>8.902809973325311E-2</v>
      </c>
      <c r="H34" s="91"/>
      <c r="I34" s="90">
        <f>'23 Bag Eko'!E26</f>
        <v>1552394200</v>
      </c>
      <c r="J34" s="90">
        <f t="shared" si="23"/>
        <v>-1552394200</v>
      </c>
      <c r="K34" s="91">
        <f>'23 Bag Eko'!F26</f>
        <v>100.00000000000001</v>
      </c>
      <c r="L34" s="91">
        <f t="shared" si="24"/>
        <v>8.902809973325311E-2</v>
      </c>
      <c r="M34" s="90">
        <f>'23 Bag Eko'!H26</f>
        <v>1369394810</v>
      </c>
      <c r="N34" s="123"/>
      <c r="O34" s="90">
        <f t="shared" si="25"/>
        <v>1369394810</v>
      </c>
      <c r="P34" s="91">
        <f>'23 Bag Eko'!I26</f>
        <v>88.211796333688966</v>
      </c>
      <c r="Q34" s="91">
        <f t="shared" si="26"/>
        <v>7.8533286016450723E-2</v>
      </c>
      <c r="R34" s="91">
        <f t="shared" si="27"/>
        <v>-11.788203666311048</v>
      </c>
      <c r="S34" s="91">
        <f t="shared" si="28"/>
        <v>-1.0494813716802387E-2</v>
      </c>
      <c r="T34" s="90">
        <f t="shared" si="29"/>
        <v>182999390</v>
      </c>
      <c r="U34" s="91">
        <f>'23 Bag Eko'!N26</f>
        <v>100.00000000000001</v>
      </c>
      <c r="V34" s="91">
        <f t="shared" si="30"/>
        <v>8.902809973325311E-2</v>
      </c>
      <c r="W34" s="91">
        <f>'23 Bag Eko'!P26</f>
        <v>99.521838589708736</v>
      </c>
      <c r="X34" s="91">
        <f t="shared" si="31"/>
        <v>8.8602401716013066E-2</v>
      </c>
      <c r="Y34" s="91">
        <f t="shared" si="32"/>
        <v>-0.47816141029127834</v>
      </c>
      <c r="Z34" s="91">
        <f t="shared" si="33"/>
        <v>-4.2569801724004486E-4</v>
      </c>
      <c r="AA34" s="91">
        <f t="shared" si="34"/>
        <v>88.211796333688952</v>
      </c>
      <c r="AB34" s="91">
        <f t="shared" si="35"/>
        <v>99.521838589708722</v>
      </c>
      <c r="AC34" s="91">
        <f t="shared" si="36"/>
        <v>93.866817461698844</v>
      </c>
      <c r="AD34" s="91">
        <f t="shared" si="37"/>
        <v>93.866817461698844</v>
      </c>
      <c r="AE34" s="80">
        <v>24</v>
      </c>
      <c r="AH34" s="131">
        <f t="shared" si="38"/>
        <v>88.211796333688952</v>
      </c>
      <c r="AI34" s="131">
        <f t="shared" si="39"/>
        <v>99.521838589708722</v>
      </c>
      <c r="AJ34" s="131">
        <f t="shared" si="40"/>
        <v>93.866817461698844</v>
      </c>
      <c r="AK34" s="80">
        <f t="shared" si="41"/>
        <v>1</v>
      </c>
    </row>
    <row r="35" spans="1:37" s="80" customFormat="1" ht="29.25" customHeight="1">
      <c r="A35" s="81">
        <v>1</v>
      </c>
      <c r="B35" s="88">
        <v>24</v>
      </c>
      <c r="C35" s="89" t="s">
        <v>39</v>
      </c>
      <c r="D35" s="90">
        <f>'24 Bag Kesra'!C27</f>
        <v>34791280022</v>
      </c>
      <c r="E35" s="123"/>
      <c r="F35" s="90">
        <f t="shared" si="21"/>
        <v>-34791280022</v>
      </c>
      <c r="G35" s="91">
        <f t="shared" si="22"/>
        <v>1.9952416387835978</v>
      </c>
      <c r="H35" s="91"/>
      <c r="I35" s="90">
        <f>'24 Bag Kesra'!E27</f>
        <v>34791280022.000069</v>
      </c>
      <c r="J35" s="90">
        <f t="shared" si="23"/>
        <v>-34791280022.000069</v>
      </c>
      <c r="K35" s="91">
        <f>'24 Bag Kesra'!F27</f>
        <v>100.00000000000018</v>
      </c>
      <c r="L35" s="91">
        <f t="shared" si="24"/>
        <v>1.9952416387836016</v>
      </c>
      <c r="M35" s="90">
        <f>'24 Bag Kesra'!H27</f>
        <v>33884877647</v>
      </c>
      <c r="N35" s="123"/>
      <c r="O35" s="90">
        <f t="shared" si="25"/>
        <v>33884877647</v>
      </c>
      <c r="P35" s="91">
        <f>'24 Bag Kesra'!I27</f>
        <v>97.394742664176675</v>
      </c>
      <c r="Q35" s="91">
        <f t="shared" si="26"/>
        <v>1.9432604596217866</v>
      </c>
      <c r="R35" s="91">
        <f t="shared" si="27"/>
        <v>-2.6052573358235094</v>
      </c>
      <c r="S35" s="91">
        <f t="shared" si="28"/>
        <v>-5.1981179161814994E-2</v>
      </c>
      <c r="T35" s="90">
        <f t="shared" si="29"/>
        <v>906402375</v>
      </c>
      <c r="U35" s="91">
        <f>'24 Bag Kesra'!N27</f>
        <v>100.0000098297884</v>
      </c>
      <c r="V35" s="91">
        <f t="shared" si="30"/>
        <v>1.9952418349116288</v>
      </c>
      <c r="W35" s="91">
        <f>'24 Bag Kesra'!P27</f>
        <v>97.541974509649435</v>
      </c>
      <c r="X35" s="91">
        <f t="shared" si="31"/>
        <v>1.9461980907082088</v>
      </c>
      <c r="Y35" s="91">
        <f t="shared" si="32"/>
        <v>-2.4580353201389613</v>
      </c>
      <c r="Z35" s="91">
        <f t="shared" si="33"/>
        <v>-4.9043744203419948E-2</v>
      </c>
      <c r="AA35" s="91">
        <f t="shared" si="34"/>
        <v>97.394742664176491</v>
      </c>
      <c r="AB35" s="91">
        <f t="shared" si="35"/>
        <v>97.541964921480684</v>
      </c>
      <c r="AC35" s="91">
        <f t="shared" si="36"/>
        <v>97.468353792828594</v>
      </c>
      <c r="AD35" s="91">
        <f t="shared" si="37"/>
        <v>97.468353792828594</v>
      </c>
      <c r="AE35" s="80">
        <v>25</v>
      </c>
      <c r="AH35" s="131">
        <f t="shared" si="38"/>
        <v>97.394742664176462</v>
      </c>
      <c r="AI35" s="131">
        <f t="shared" si="39"/>
        <v>97.541964921480684</v>
      </c>
      <c r="AJ35" s="131">
        <f t="shared" si="40"/>
        <v>97.468353792828566</v>
      </c>
      <c r="AK35" s="80">
        <f t="shared" si="41"/>
        <v>1</v>
      </c>
    </row>
    <row r="36" spans="1:37" s="80" customFormat="1" ht="29.25" customHeight="1">
      <c r="A36" s="81">
        <v>1</v>
      </c>
      <c r="B36" s="88">
        <v>25</v>
      </c>
      <c r="C36" s="89" t="s">
        <v>44</v>
      </c>
      <c r="D36" s="90">
        <f>'25 Bag ProKoPim'!C31</f>
        <v>5846881800</v>
      </c>
      <c r="E36" s="123"/>
      <c r="F36" s="90">
        <f t="shared" si="21"/>
        <v>-5846881800</v>
      </c>
      <c r="G36" s="91">
        <f t="shared" si="22"/>
        <v>0.33531223964824303</v>
      </c>
      <c r="H36" s="91"/>
      <c r="I36" s="90">
        <f>'25 Bag ProKoPim'!E31</f>
        <v>5846881800</v>
      </c>
      <c r="J36" s="90">
        <f t="shared" si="23"/>
        <v>-5846881800</v>
      </c>
      <c r="K36" s="91">
        <f>'25 Bag ProKoPim'!F31</f>
        <v>100.00000000000001</v>
      </c>
      <c r="L36" s="91">
        <f t="shared" si="24"/>
        <v>0.33531223964824308</v>
      </c>
      <c r="M36" s="90">
        <f>'25 Bag ProKoPim'!H31</f>
        <v>5287021492</v>
      </c>
      <c r="N36" s="123"/>
      <c r="O36" s="90">
        <f t="shared" si="25"/>
        <v>5287021492</v>
      </c>
      <c r="P36" s="91">
        <f>'25 Bag ProKoPim'!I31</f>
        <v>90.424634409404348</v>
      </c>
      <c r="Q36" s="91">
        <f t="shared" si="26"/>
        <v>0.30320486683190956</v>
      </c>
      <c r="R36" s="91">
        <f t="shared" si="27"/>
        <v>-9.5753655905956663</v>
      </c>
      <c r="S36" s="91">
        <f t="shared" si="28"/>
        <v>-3.2107372816333524E-2</v>
      </c>
      <c r="T36" s="90">
        <f t="shared" si="29"/>
        <v>559860308</v>
      </c>
      <c r="U36" s="91">
        <f>'25 Bag ProKoPim'!N31</f>
        <v>100.00000000000001</v>
      </c>
      <c r="V36" s="91">
        <f t="shared" si="30"/>
        <v>0.33531223964824308</v>
      </c>
      <c r="W36" s="91">
        <f>'25 Bag ProKoPim'!P31</f>
        <v>90.424634409404348</v>
      </c>
      <c r="X36" s="91">
        <f t="shared" si="31"/>
        <v>0.30320486683190956</v>
      </c>
      <c r="Y36" s="91">
        <f t="shared" si="32"/>
        <v>-9.5753655905956663</v>
      </c>
      <c r="Z36" s="91">
        <f t="shared" si="33"/>
        <v>-3.2107372816333524E-2</v>
      </c>
      <c r="AA36" s="91">
        <f t="shared" si="34"/>
        <v>90.424634409404334</v>
      </c>
      <c r="AB36" s="91">
        <f t="shared" si="35"/>
        <v>90.424634409404334</v>
      </c>
      <c r="AC36" s="91">
        <f t="shared" si="36"/>
        <v>90.424634409404334</v>
      </c>
      <c r="AD36" s="91">
        <f t="shared" si="37"/>
        <v>90.424634409404334</v>
      </c>
      <c r="AE36" s="80">
        <v>26</v>
      </c>
      <c r="AH36" s="131">
        <f t="shared" si="38"/>
        <v>90.424634409404348</v>
      </c>
      <c r="AI36" s="131">
        <f t="shared" si="39"/>
        <v>90.424634409404334</v>
      </c>
      <c r="AJ36" s="131">
        <f t="shared" si="40"/>
        <v>90.424634409404348</v>
      </c>
      <c r="AK36" s="80">
        <f t="shared" si="41"/>
        <v>1</v>
      </c>
    </row>
    <row r="37" spans="1:37" s="80" customFormat="1" ht="29.25" customHeight="1">
      <c r="A37" s="81">
        <v>1</v>
      </c>
      <c r="B37" s="88">
        <v>26</v>
      </c>
      <c r="C37" s="89" t="s">
        <v>46</v>
      </c>
      <c r="D37" s="90">
        <f>'26 Bag Umm'!C52</f>
        <v>97394511314</v>
      </c>
      <c r="E37" s="123"/>
      <c r="F37" s="90">
        <f t="shared" si="21"/>
        <v>-97394511314</v>
      </c>
      <c r="G37" s="91">
        <f t="shared" si="22"/>
        <v>5.5854680896992797</v>
      </c>
      <c r="H37" s="91"/>
      <c r="I37" s="90">
        <f>'26 Bag Umm'!E52</f>
        <v>97394511314</v>
      </c>
      <c r="J37" s="90">
        <f t="shared" si="23"/>
        <v>-97394511314</v>
      </c>
      <c r="K37" s="91">
        <f>'26 Bag Umm'!F52</f>
        <v>100.00000000000001</v>
      </c>
      <c r="L37" s="91">
        <f t="shared" si="24"/>
        <v>5.5854680896992805</v>
      </c>
      <c r="M37" s="90">
        <f>'26 Bag Umm'!H52</f>
        <v>71612686776</v>
      </c>
      <c r="N37" s="123"/>
      <c r="O37" s="90">
        <f t="shared" si="25"/>
        <v>71612686776</v>
      </c>
      <c r="P37" s="91">
        <f>'26 Bag Umm'!I52</f>
        <v>73.528462548696012</v>
      </c>
      <c r="Q37" s="91">
        <f t="shared" si="26"/>
        <v>4.1069088125039013</v>
      </c>
      <c r="R37" s="91">
        <f t="shared" si="27"/>
        <v>-26.471537451304002</v>
      </c>
      <c r="S37" s="91">
        <f t="shared" si="28"/>
        <v>-1.4785592771953793</v>
      </c>
      <c r="T37" s="90">
        <f t="shared" si="29"/>
        <v>25781824538</v>
      </c>
      <c r="U37" s="91">
        <f>'26 Bag Umm'!N52</f>
        <v>100.00000000000001</v>
      </c>
      <c r="V37" s="91">
        <f t="shared" si="30"/>
        <v>5.5854680896992805</v>
      </c>
      <c r="W37" s="91">
        <f>'26 Bag Umm'!P52</f>
        <v>77.053627151587222</v>
      </c>
      <c r="X37" s="91">
        <f t="shared" si="31"/>
        <v>4.3038057565077645</v>
      </c>
      <c r="Y37" s="91">
        <f t="shared" si="32"/>
        <v>-22.946372848412793</v>
      </c>
      <c r="Z37" s="91">
        <f t="shared" si="33"/>
        <v>-1.281662333191516</v>
      </c>
      <c r="AA37" s="91">
        <f t="shared" si="34"/>
        <v>73.528462548696012</v>
      </c>
      <c r="AB37" s="91">
        <f t="shared" si="35"/>
        <v>77.053627151587207</v>
      </c>
      <c r="AC37" s="91">
        <f t="shared" si="36"/>
        <v>75.291044850141617</v>
      </c>
      <c r="AD37" s="91">
        <f t="shared" si="37"/>
        <v>75.291044850141617</v>
      </c>
      <c r="AE37" s="80">
        <v>27</v>
      </c>
      <c r="AH37" s="131">
        <f t="shared" si="38"/>
        <v>73.528462548696027</v>
      </c>
      <c r="AI37" s="131">
        <f t="shared" si="39"/>
        <v>77.053627151587207</v>
      </c>
      <c r="AJ37" s="131">
        <f t="shared" si="40"/>
        <v>75.291044850141617</v>
      </c>
      <c r="AK37" s="80">
        <f t="shared" si="41"/>
        <v>0</v>
      </c>
    </row>
    <row r="38" spans="1:37" s="80" customFormat="1" ht="29.25" customHeight="1">
      <c r="A38" s="81">
        <v>1</v>
      </c>
      <c r="B38" s="88">
        <v>27</v>
      </c>
      <c r="C38" s="89" t="s">
        <v>42</v>
      </c>
      <c r="D38" s="90">
        <f>'27 Bag PBJ'!C25</f>
        <v>2291856500</v>
      </c>
      <c r="E38" s="123"/>
      <c r="F38" s="90">
        <f t="shared" si="21"/>
        <v>-2291856500</v>
      </c>
      <c r="G38" s="91">
        <f t="shared" si="22"/>
        <v>0.13143544922823366</v>
      </c>
      <c r="H38" s="91"/>
      <c r="I38" s="90">
        <f>'27 Bag PBJ'!E25</f>
        <v>2291856500</v>
      </c>
      <c r="J38" s="90">
        <f t="shared" si="23"/>
        <v>-2291856500</v>
      </c>
      <c r="K38" s="91">
        <f>'27 Bag PBJ'!F25</f>
        <v>99.999999999999986</v>
      </c>
      <c r="L38" s="91">
        <f t="shared" si="24"/>
        <v>0.13143544922823364</v>
      </c>
      <c r="M38" s="90">
        <f>'27 Bag PBJ'!H25</f>
        <v>1619958347</v>
      </c>
      <c r="N38" s="123"/>
      <c r="O38" s="90">
        <f t="shared" si="25"/>
        <v>1619958347</v>
      </c>
      <c r="P38" s="91">
        <f>'27 Bag PBJ'!I25</f>
        <v>70.683236363184164</v>
      </c>
      <c r="Q38" s="91">
        <f t="shared" si="26"/>
        <v>9.290282924300533E-2</v>
      </c>
      <c r="R38" s="91">
        <f t="shared" si="27"/>
        <v>-29.316763636815821</v>
      </c>
      <c r="S38" s="91">
        <f t="shared" si="28"/>
        <v>-3.8532619985228306E-2</v>
      </c>
      <c r="T38" s="90">
        <f t="shared" si="29"/>
        <v>671898153</v>
      </c>
      <c r="U38" s="91">
        <f>'27 Bag PBJ'!N25</f>
        <v>99.999999999999986</v>
      </c>
      <c r="V38" s="91">
        <f t="shared" si="30"/>
        <v>0.13143544922823364</v>
      </c>
      <c r="W38" s="91">
        <f>'27 Bag PBJ'!P25</f>
        <v>82.513215814340882</v>
      </c>
      <c r="X38" s="91">
        <f t="shared" si="31"/>
        <v>0.10845161587824087</v>
      </c>
      <c r="Y38" s="91">
        <f t="shared" si="32"/>
        <v>-17.486784185659104</v>
      </c>
      <c r="Z38" s="91">
        <f t="shared" si="33"/>
        <v>-2.2983833349992766E-2</v>
      </c>
      <c r="AA38" s="91">
        <f t="shared" si="34"/>
        <v>70.683236363184179</v>
      </c>
      <c r="AB38" s="91">
        <f t="shared" si="35"/>
        <v>82.513215814340896</v>
      </c>
      <c r="AC38" s="91">
        <f t="shared" si="36"/>
        <v>76.598226088762544</v>
      </c>
      <c r="AD38" s="91">
        <f t="shared" si="37"/>
        <v>76.598226088762544</v>
      </c>
      <c r="AE38" s="80">
        <v>28</v>
      </c>
      <c r="AH38" s="131">
        <f t="shared" si="38"/>
        <v>70.683236363184164</v>
      </c>
      <c r="AI38" s="131">
        <f t="shared" si="39"/>
        <v>82.513215814340896</v>
      </c>
      <c r="AJ38" s="131">
        <f t="shared" si="40"/>
        <v>76.59822608876253</v>
      </c>
      <c r="AK38" s="80">
        <f t="shared" si="41"/>
        <v>0</v>
      </c>
    </row>
    <row r="39" spans="1:37" s="80" customFormat="1" ht="29.25" customHeight="1">
      <c r="A39" s="81">
        <v>1</v>
      </c>
      <c r="B39" s="88">
        <v>28</v>
      </c>
      <c r="C39" s="89" t="s">
        <v>47</v>
      </c>
      <c r="D39" s="90">
        <f>'28 Bag Adm Pbg'!C26</f>
        <v>532925000</v>
      </c>
      <c r="E39" s="123"/>
      <c r="F39" s="90">
        <f t="shared" si="21"/>
        <v>-532925000</v>
      </c>
      <c r="G39" s="91">
        <f t="shared" si="22"/>
        <v>3.0562662531426563E-2</v>
      </c>
      <c r="H39" s="91"/>
      <c r="I39" s="90">
        <f>'28 Bag Adm Pbg'!E26</f>
        <v>532925000</v>
      </c>
      <c r="J39" s="90">
        <f t="shared" si="23"/>
        <v>-532925000</v>
      </c>
      <c r="K39" s="91">
        <f>'28 Bag Adm Pbg'!F26</f>
        <v>100</v>
      </c>
      <c r="L39" s="91">
        <f t="shared" si="24"/>
        <v>3.0562662531426567E-2</v>
      </c>
      <c r="M39" s="90">
        <f>'28 Bag Adm Pbg'!H26</f>
        <v>402662029</v>
      </c>
      <c r="N39" s="123"/>
      <c r="O39" s="90">
        <f t="shared" si="25"/>
        <v>402662029</v>
      </c>
      <c r="P39" s="91">
        <f>'28 Bag Adm Pbg'!I26</f>
        <v>75.556978749354968</v>
      </c>
      <c r="Q39" s="91">
        <f t="shared" si="26"/>
        <v>2.3092224434107043E-2</v>
      </c>
      <c r="R39" s="91">
        <f t="shared" si="27"/>
        <v>-24.443021250645032</v>
      </c>
      <c r="S39" s="91">
        <f t="shared" si="28"/>
        <v>-7.4704380973195234E-3</v>
      </c>
      <c r="T39" s="90">
        <f t="shared" si="29"/>
        <v>130262971</v>
      </c>
      <c r="U39" s="91">
        <f>'28 Bag Adm Pbg'!N26</f>
        <v>100</v>
      </c>
      <c r="V39" s="91">
        <f t="shared" si="30"/>
        <v>3.0562662531426567E-2</v>
      </c>
      <c r="W39" s="91">
        <f>'28 Bag Adm Pbg'!P26</f>
        <v>92.588697479007365</v>
      </c>
      <c r="X39" s="91">
        <f t="shared" si="31"/>
        <v>2.8297571152752474E-2</v>
      </c>
      <c r="Y39" s="91">
        <f t="shared" si="32"/>
        <v>-7.4113025209926349</v>
      </c>
      <c r="Z39" s="91">
        <f t="shared" si="33"/>
        <v>-2.2650913786740924E-3</v>
      </c>
      <c r="AA39" s="91">
        <f t="shared" si="34"/>
        <v>75.556978749354968</v>
      </c>
      <c r="AB39" s="91">
        <f t="shared" si="35"/>
        <v>92.588697479007365</v>
      </c>
      <c r="AC39" s="91">
        <f t="shared" si="36"/>
        <v>84.072838114181167</v>
      </c>
      <c r="AD39" s="91">
        <f t="shared" si="37"/>
        <v>84.072838114181167</v>
      </c>
      <c r="AE39" s="80">
        <v>29</v>
      </c>
      <c r="AH39" s="131">
        <f t="shared" si="38"/>
        <v>75.556978749354968</v>
      </c>
      <c r="AI39" s="131">
        <f t="shared" si="39"/>
        <v>92.588697479007365</v>
      </c>
      <c r="AJ39" s="131">
        <f t="shared" si="40"/>
        <v>84.072838114181167</v>
      </c>
      <c r="AK39" s="80">
        <f t="shared" si="41"/>
        <v>0</v>
      </c>
    </row>
    <row r="40" spans="1:37" s="80" customFormat="1" ht="29.25" customHeight="1">
      <c r="A40" s="81">
        <v>1</v>
      </c>
      <c r="B40" s="88">
        <v>29</v>
      </c>
      <c r="C40" s="89" t="s">
        <v>57</v>
      </c>
      <c r="D40" s="90">
        <f>'29 Setwan'!C52</f>
        <v>106863094340</v>
      </c>
      <c r="E40" s="123"/>
      <c r="F40" s="90">
        <f t="shared" si="21"/>
        <v>-106863094340</v>
      </c>
      <c r="G40" s="91">
        <f t="shared" si="22"/>
        <v>6.1284809107799783</v>
      </c>
      <c r="H40" s="91"/>
      <c r="I40" s="90">
        <f>'29 Setwan'!E52</f>
        <v>106863094340</v>
      </c>
      <c r="J40" s="90">
        <f t="shared" si="23"/>
        <v>-106863094340</v>
      </c>
      <c r="K40" s="91">
        <f>'29 Setwan'!F52</f>
        <v>100</v>
      </c>
      <c r="L40" s="91">
        <f t="shared" si="24"/>
        <v>6.1284809107799791</v>
      </c>
      <c r="M40" s="90">
        <f>'29 Setwan'!H52</f>
        <v>81821324054</v>
      </c>
      <c r="N40" s="123"/>
      <c r="O40" s="90">
        <f t="shared" si="25"/>
        <v>81821324054</v>
      </c>
      <c r="P40" s="91">
        <f>'29 Setwan'!I52</f>
        <v>76.566493380468586</v>
      </c>
      <c r="Q40" s="91">
        <f t="shared" si="26"/>
        <v>4.6923629308756327</v>
      </c>
      <c r="R40" s="91">
        <f t="shared" si="27"/>
        <v>-23.433506619531414</v>
      </c>
      <c r="S40" s="91">
        <f t="shared" si="28"/>
        <v>-1.4361179799043464</v>
      </c>
      <c r="T40" s="90">
        <f t="shared" si="29"/>
        <v>25041770286</v>
      </c>
      <c r="U40" s="91">
        <f>'29 Setwan'!N52</f>
        <v>100</v>
      </c>
      <c r="V40" s="91">
        <f t="shared" si="30"/>
        <v>6.1284809107799791</v>
      </c>
      <c r="W40" s="91">
        <f>'29 Setwan'!P52</f>
        <v>76.566493380468586</v>
      </c>
      <c r="X40" s="91">
        <f t="shared" si="31"/>
        <v>4.6923629308756327</v>
      </c>
      <c r="Y40" s="91">
        <f t="shared" si="32"/>
        <v>-23.433506619531414</v>
      </c>
      <c r="Z40" s="91">
        <f t="shared" si="33"/>
        <v>-1.4361179799043464</v>
      </c>
      <c r="AA40" s="91">
        <f t="shared" si="34"/>
        <v>76.566493380468586</v>
      </c>
      <c r="AB40" s="91">
        <f t="shared" si="35"/>
        <v>76.566493380468586</v>
      </c>
      <c r="AC40" s="91">
        <f t="shared" si="36"/>
        <v>76.566493380468586</v>
      </c>
      <c r="AD40" s="91">
        <f t="shared" si="37"/>
        <v>76.566493380468586</v>
      </c>
      <c r="AE40" s="80">
        <v>30</v>
      </c>
      <c r="AH40" s="131">
        <f t="shared" si="38"/>
        <v>76.566493380468586</v>
      </c>
      <c r="AI40" s="131">
        <f t="shared" si="39"/>
        <v>76.566493380468586</v>
      </c>
      <c r="AJ40" s="131">
        <f t="shared" si="40"/>
        <v>76.566493380468586</v>
      </c>
      <c r="AK40" s="80">
        <f t="shared" si="41"/>
        <v>0</v>
      </c>
    </row>
    <row r="41" spans="1:37" s="80" customFormat="1" ht="29.25" customHeight="1">
      <c r="A41" s="81">
        <v>1</v>
      </c>
      <c r="B41" s="88">
        <v>30</v>
      </c>
      <c r="C41" s="89" t="s">
        <v>165</v>
      </c>
      <c r="D41" s="90">
        <f>'30 BPKPAD'!C92</f>
        <v>43858156052</v>
      </c>
      <c r="E41" s="123"/>
      <c r="F41" s="90">
        <f t="shared" si="21"/>
        <v>-43858156052</v>
      </c>
      <c r="G41" s="91">
        <f t="shared" si="22"/>
        <v>2.5152170055222021</v>
      </c>
      <c r="H41" s="91"/>
      <c r="I41" s="90">
        <f>'30 BPKPAD'!E92</f>
        <v>43858124052</v>
      </c>
      <c r="J41" s="90">
        <f t="shared" si="23"/>
        <v>-43858124052</v>
      </c>
      <c r="K41" s="91">
        <f>'30 BPKPAD'!F92</f>
        <v>99.999927037516173</v>
      </c>
      <c r="L41" s="91">
        <f t="shared" si="24"/>
        <v>2.5152151703574011</v>
      </c>
      <c r="M41" s="90">
        <f>'30 BPKPAD'!H92</f>
        <v>24104251419</v>
      </c>
      <c r="N41" s="123"/>
      <c r="O41" s="90">
        <f t="shared" si="25"/>
        <v>24104251419</v>
      </c>
      <c r="P41" s="91">
        <f>'30 BPKPAD'!I92</f>
        <v>54.959564169594898</v>
      </c>
      <c r="Q41" s="91">
        <f t="shared" si="26"/>
        <v>1.382352304154538</v>
      </c>
      <c r="R41" s="91">
        <f t="shared" si="27"/>
        <v>-45.040362867921274</v>
      </c>
      <c r="S41" s="91">
        <f t="shared" si="28"/>
        <v>-1.132862866202863</v>
      </c>
      <c r="T41" s="90">
        <f t="shared" si="29"/>
        <v>19753904633</v>
      </c>
      <c r="U41" s="91">
        <f>'30 BPKPAD'!N92</f>
        <v>99.999927037516173</v>
      </c>
      <c r="V41" s="91">
        <f t="shared" si="30"/>
        <v>2.5152151703574011</v>
      </c>
      <c r="W41" s="91">
        <f>'30 BPKPAD'!P92</f>
        <v>54.955395275677347</v>
      </c>
      <c r="X41" s="91">
        <f t="shared" si="31"/>
        <v>1.3822474474257813</v>
      </c>
      <c r="Y41" s="91">
        <f t="shared" si="32"/>
        <v>-45.044531761838826</v>
      </c>
      <c r="Z41" s="91">
        <f t="shared" si="33"/>
        <v>-1.1329677229316197</v>
      </c>
      <c r="AA41" s="91">
        <f t="shared" si="34"/>
        <v>54.959604269487272</v>
      </c>
      <c r="AB41" s="91">
        <f t="shared" si="35"/>
        <v>54.955435372527994</v>
      </c>
      <c r="AC41" s="91">
        <f t="shared" si="36"/>
        <v>54.957519821007637</v>
      </c>
      <c r="AD41" s="91">
        <f t="shared" si="37"/>
        <v>54.957519821007637</v>
      </c>
      <c r="AE41" s="80">
        <v>31</v>
      </c>
      <c r="AH41" s="131">
        <f t="shared" si="38"/>
        <v>54.959604269487237</v>
      </c>
      <c r="AI41" s="131">
        <f t="shared" si="39"/>
        <v>54.955435372527994</v>
      </c>
      <c r="AJ41" s="131">
        <f t="shared" si="40"/>
        <v>54.957519821007615</v>
      </c>
      <c r="AK41" s="80">
        <f t="shared" si="41"/>
        <v>0</v>
      </c>
    </row>
    <row r="42" spans="1:37" s="80" customFormat="1" ht="29.25" customHeight="1">
      <c r="A42" s="81">
        <v>1</v>
      </c>
      <c r="B42" s="88">
        <v>31</v>
      </c>
      <c r="C42" s="89" t="s">
        <v>78</v>
      </c>
      <c r="D42" s="90">
        <f>'31 Inspektorat'!C48</f>
        <v>7070912250</v>
      </c>
      <c r="E42" s="123"/>
      <c r="F42" s="90">
        <f t="shared" si="21"/>
        <v>-7070912250</v>
      </c>
      <c r="G42" s="91">
        <f t="shared" si="22"/>
        <v>0.40550903951978257</v>
      </c>
      <c r="H42" s="91"/>
      <c r="I42" s="90">
        <f>'31 Inspektorat'!E48</f>
        <v>7062884700</v>
      </c>
      <c r="J42" s="90">
        <f t="shared" si="23"/>
        <v>-7062884700</v>
      </c>
      <c r="K42" s="91">
        <f>'31 Inspektorat'!F48</f>
        <v>99.886470801557493</v>
      </c>
      <c r="L42" s="91">
        <f t="shared" si="24"/>
        <v>0.40504866835760384</v>
      </c>
      <c r="M42" s="90">
        <f>'31 Inspektorat'!H48</f>
        <v>5445575076</v>
      </c>
      <c r="N42" s="123"/>
      <c r="O42" s="90">
        <f t="shared" si="25"/>
        <v>5445575076</v>
      </c>
      <c r="P42" s="91">
        <f>'31 Inspektorat'!I48</f>
        <v>77.013755558909679</v>
      </c>
      <c r="Q42" s="91">
        <f t="shared" si="26"/>
        <v>0.31229774046504777</v>
      </c>
      <c r="R42" s="91">
        <f t="shared" si="27"/>
        <v>-22.872715242647814</v>
      </c>
      <c r="S42" s="91">
        <f t="shared" si="28"/>
        <v>-9.2750927892556068E-2</v>
      </c>
      <c r="T42" s="90">
        <f t="shared" si="29"/>
        <v>1625337174</v>
      </c>
      <c r="U42" s="91">
        <f>'31 Inspektorat'!N48</f>
        <v>100.00000282850792</v>
      </c>
      <c r="V42" s="91">
        <f t="shared" si="30"/>
        <v>0.40550905098963791</v>
      </c>
      <c r="W42" s="91">
        <f>'31 Inspektorat'!P48</f>
        <v>94.431448869981409</v>
      </c>
      <c r="X42" s="91">
        <f t="shared" si="31"/>
        <v>0.38292806131727614</v>
      </c>
      <c r="Y42" s="91">
        <f t="shared" si="32"/>
        <v>-5.5685539585265076</v>
      </c>
      <c r="Z42" s="91">
        <f t="shared" si="33"/>
        <v>-2.2580989672361773E-2</v>
      </c>
      <c r="AA42" s="91">
        <f t="shared" si="34"/>
        <v>77.101288033202621</v>
      </c>
      <c r="AB42" s="91">
        <f t="shared" si="35"/>
        <v>94.431446198980467</v>
      </c>
      <c r="AC42" s="91">
        <f t="shared" si="36"/>
        <v>85.766367116091544</v>
      </c>
      <c r="AD42" s="91">
        <f t="shared" si="37"/>
        <v>85.766367116091544</v>
      </c>
      <c r="AE42" s="80">
        <v>32</v>
      </c>
      <c r="AH42" s="131">
        <f t="shared" si="38"/>
        <v>77.101288033202636</v>
      </c>
      <c r="AI42" s="131">
        <f t="shared" si="39"/>
        <v>94.431446198980467</v>
      </c>
      <c r="AJ42" s="131">
        <f t="shared" si="40"/>
        <v>85.766367116091544</v>
      </c>
      <c r="AK42" s="80">
        <f t="shared" si="41"/>
        <v>1</v>
      </c>
    </row>
    <row r="43" spans="1:37" s="80" customFormat="1" ht="29.25" customHeight="1">
      <c r="A43" s="81">
        <v>1</v>
      </c>
      <c r="B43" s="88">
        <v>32</v>
      </c>
      <c r="C43" s="89" t="s">
        <v>67</v>
      </c>
      <c r="D43" s="90">
        <f>'32 BKD Diklat'!C43</f>
        <v>15926361740</v>
      </c>
      <c r="E43" s="123"/>
      <c r="F43" s="90">
        <f t="shared" si="21"/>
        <v>-15926361740</v>
      </c>
      <c r="G43" s="91">
        <f t="shared" si="22"/>
        <v>0.91335932675900655</v>
      </c>
      <c r="H43" s="91"/>
      <c r="I43" s="90">
        <f>'32 BKD Diklat'!E43</f>
        <v>15926361840</v>
      </c>
      <c r="J43" s="90">
        <f t="shared" si="23"/>
        <v>-15926361840</v>
      </c>
      <c r="K43" s="91">
        <f>'32 BKD Diklat'!F43</f>
        <v>100.00000062788979</v>
      </c>
      <c r="L43" s="91">
        <f t="shared" si="24"/>
        <v>0.91335933249389656</v>
      </c>
      <c r="M43" s="90">
        <f>'32 BKD Diklat'!H43</f>
        <v>11663255895</v>
      </c>
      <c r="N43" s="123"/>
      <c r="O43" s="90">
        <f t="shared" si="25"/>
        <v>11663255895</v>
      </c>
      <c r="P43" s="91">
        <f>'32 BKD Diklat'!I43</f>
        <v>73.232393470675987</v>
      </c>
      <c r="Q43" s="91">
        <f t="shared" si="26"/>
        <v>0.66887489597327288</v>
      </c>
      <c r="R43" s="91">
        <f t="shared" si="27"/>
        <v>-26.767607157213803</v>
      </c>
      <c r="S43" s="91">
        <f t="shared" si="28"/>
        <v>-0.24448443652062368</v>
      </c>
      <c r="T43" s="90">
        <f t="shared" si="29"/>
        <v>4263105845</v>
      </c>
      <c r="U43" s="91">
        <f>'32 BKD Diklat'!N43</f>
        <v>100.00000062788979</v>
      </c>
      <c r="V43" s="91">
        <f t="shared" si="30"/>
        <v>0.91335933249389656</v>
      </c>
      <c r="W43" s="91">
        <f>'32 BKD Diklat'!P43</f>
        <v>73.232393470675987</v>
      </c>
      <c r="X43" s="91">
        <f t="shared" si="31"/>
        <v>0.66887489597327288</v>
      </c>
      <c r="Y43" s="91">
        <f t="shared" si="32"/>
        <v>-26.767607157213803</v>
      </c>
      <c r="Z43" s="91">
        <f t="shared" si="33"/>
        <v>-0.24448443652062368</v>
      </c>
      <c r="AA43" s="91">
        <f t="shared" si="34"/>
        <v>73.232393010857265</v>
      </c>
      <c r="AB43" s="91">
        <f t="shared" si="35"/>
        <v>73.232393010857265</v>
      </c>
      <c r="AC43" s="91">
        <f t="shared" si="36"/>
        <v>73.232393010857265</v>
      </c>
      <c r="AD43" s="91">
        <f t="shared" si="37"/>
        <v>73.232393010857265</v>
      </c>
      <c r="AE43" s="80">
        <v>33</v>
      </c>
      <c r="AH43" s="131">
        <f t="shared" si="38"/>
        <v>73.23239301085728</v>
      </c>
      <c r="AI43" s="131">
        <f t="shared" si="39"/>
        <v>73.232393010857265</v>
      </c>
      <c r="AJ43" s="131">
        <f t="shared" si="40"/>
        <v>73.232393010857265</v>
      </c>
      <c r="AK43" s="80">
        <f t="shared" si="41"/>
        <v>0</v>
      </c>
    </row>
    <row r="44" spans="1:37" s="80" customFormat="1" ht="29.25" customHeight="1">
      <c r="A44" s="81">
        <v>1</v>
      </c>
      <c r="B44" s="88">
        <v>33</v>
      </c>
      <c r="C44" s="89" t="s">
        <v>84</v>
      </c>
      <c r="D44" s="90">
        <f>'33 BPBD'!C46</f>
        <v>4933045070</v>
      </c>
      <c r="E44" s="123"/>
      <c r="F44" s="90">
        <f t="shared" si="21"/>
        <v>-4933045070</v>
      </c>
      <c r="G44" s="91">
        <f t="shared" si="22"/>
        <v>0.28290470840498666</v>
      </c>
      <c r="H44" s="91"/>
      <c r="I44" s="90">
        <f>'33 BPBD'!E46</f>
        <v>4911045070</v>
      </c>
      <c r="J44" s="90">
        <f t="shared" si="23"/>
        <v>-4911045070</v>
      </c>
      <c r="K44" s="91">
        <f>'33 BPBD'!F46</f>
        <v>100.00000000000001</v>
      </c>
      <c r="L44" s="91">
        <f t="shared" si="24"/>
        <v>0.28290470840498672</v>
      </c>
      <c r="M44" s="90">
        <f>'33 BPBD'!H46</f>
        <v>4562802541</v>
      </c>
      <c r="N44" s="123"/>
      <c r="O44" s="90">
        <f t="shared" si="25"/>
        <v>4562802541</v>
      </c>
      <c r="P44" s="91">
        <f>'33 BPBD'!I46</f>
        <v>92.494645320562626</v>
      </c>
      <c r="Q44" s="91">
        <f t="shared" si="26"/>
        <v>0.26167170663436434</v>
      </c>
      <c r="R44" s="91">
        <f t="shared" si="27"/>
        <v>-7.5053546794373887</v>
      </c>
      <c r="S44" s="91">
        <f t="shared" si="28"/>
        <v>-2.1233001770622373E-2</v>
      </c>
      <c r="T44" s="90">
        <f t="shared" si="29"/>
        <v>370242529</v>
      </c>
      <c r="U44" s="91">
        <f>'33 BPBD'!N46</f>
        <v>100.00000000000001</v>
      </c>
      <c r="V44" s="91">
        <f t="shared" si="30"/>
        <v>0.28290470840498672</v>
      </c>
      <c r="W44" s="91">
        <f>'33 BPBD'!P46</f>
        <v>97.212755244500556</v>
      </c>
      <c r="X44" s="91">
        <f t="shared" si="31"/>
        <v>0.27501946175690767</v>
      </c>
      <c r="Y44" s="91">
        <f t="shared" si="32"/>
        <v>-2.7872447554994579</v>
      </c>
      <c r="Z44" s="91">
        <f t="shared" si="33"/>
        <v>-7.8852466480790473E-3</v>
      </c>
      <c r="AA44" s="91">
        <f t="shared" si="34"/>
        <v>92.494645320562611</v>
      </c>
      <c r="AB44" s="91">
        <f t="shared" si="35"/>
        <v>97.212755244500542</v>
      </c>
      <c r="AC44" s="91">
        <f t="shared" si="36"/>
        <v>94.853700282531577</v>
      </c>
      <c r="AD44" s="91">
        <f t="shared" si="37"/>
        <v>94.853700282531577</v>
      </c>
      <c r="AE44" s="80">
        <v>34</v>
      </c>
      <c r="AH44" s="131">
        <f t="shared" si="38"/>
        <v>92.908993421231216</v>
      </c>
      <c r="AI44" s="131">
        <f t="shared" si="39"/>
        <v>97.212755244500542</v>
      </c>
      <c r="AJ44" s="131">
        <f t="shared" si="40"/>
        <v>95.060874332865879</v>
      </c>
      <c r="AK44" s="80">
        <f t="shared" si="41"/>
        <v>1</v>
      </c>
    </row>
    <row r="45" spans="1:37" s="80" customFormat="1" ht="29.25" customHeight="1">
      <c r="A45" s="81">
        <v>1</v>
      </c>
      <c r="B45" s="88">
        <v>34</v>
      </c>
      <c r="C45" s="89" t="s">
        <v>107</v>
      </c>
      <c r="D45" s="90">
        <f>'34  Damkar'!C55</f>
        <v>9647941770</v>
      </c>
      <c r="E45" s="123"/>
      <c r="F45" s="90">
        <f t="shared" si="21"/>
        <v>-9647941770</v>
      </c>
      <c r="G45" s="91">
        <f t="shared" si="22"/>
        <v>0.55329884775411986</v>
      </c>
      <c r="H45" s="91"/>
      <c r="I45" s="90">
        <f>'34  Damkar'!E55</f>
        <v>9647941770</v>
      </c>
      <c r="J45" s="90">
        <f t="shared" si="23"/>
        <v>-9647941770</v>
      </c>
      <c r="K45" s="91">
        <f>'34  Damkar'!F55</f>
        <v>100.00000000000001</v>
      </c>
      <c r="L45" s="91">
        <f t="shared" si="24"/>
        <v>0.55329884775411986</v>
      </c>
      <c r="M45" s="90">
        <f>'34  Damkar'!H55</f>
        <v>8826576197</v>
      </c>
      <c r="N45" s="123"/>
      <c r="O45" s="90">
        <f t="shared" si="25"/>
        <v>8826576197</v>
      </c>
      <c r="P45" s="91">
        <f>'34  Damkar'!I55</f>
        <v>91.486623856354385</v>
      </c>
      <c r="Q45" s="91">
        <f t="shared" si="26"/>
        <v>0.50619443564635458</v>
      </c>
      <c r="R45" s="91">
        <f t="shared" si="27"/>
        <v>-8.5133761436456297</v>
      </c>
      <c r="S45" s="91">
        <f t="shared" si="28"/>
        <v>-4.7104412107765281E-2</v>
      </c>
      <c r="T45" s="90">
        <f t="shared" si="29"/>
        <v>821365573</v>
      </c>
      <c r="U45" s="91">
        <f>'34  Damkar'!N55</f>
        <v>100.00000000000001</v>
      </c>
      <c r="V45" s="91">
        <f t="shared" si="30"/>
        <v>0.55329884775411986</v>
      </c>
      <c r="W45" s="91">
        <f>'34  Damkar'!P55</f>
        <v>94.492268591728873</v>
      </c>
      <c r="X45" s="91">
        <f t="shared" si="31"/>
        <v>0.52282463333476392</v>
      </c>
      <c r="Y45" s="91">
        <f t="shared" si="32"/>
        <v>-5.507731408271141</v>
      </c>
      <c r="Z45" s="91">
        <f t="shared" si="33"/>
        <v>-3.0474214419355938E-2</v>
      </c>
      <c r="AA45" s="91">
        <f t="shared" si="34"/>
        <v>91.48662385635437</v>
      </c>
      <c r="AB45" s="91">
        <f t="shared" si="35"/>
        <v>94.492268591728859</v>
      </c>
      <c r="AC45" s="91">
        <f t="shared" si="36"/>
        <v>92.989446224041615</v>
      </c>
      <c r="AD45" s="91">
        <f t="shared" si="37"/>
        <v>92.989446224041615</v>
      </c>
      <c r="AE45" s="80">
        <v>35</v>
      </c>
      <c r="AH45" s="131">
        <f t="shared" si="38"/>
        <v>91.486623856354385</v>
      </c>
      <c r="AI45" s="131">
        <f t="shared" si="39"/>
        <v>94.492268591728859</v>
      </c>
      <c r="AJ45" s="131">
        <f t="shared" si="40"/>
        <v>92.989446224041615</v>
      </c>
      <c r="AK45" s="80">
        <f t="shared" si="41"/>
        <v>1</v>
      </c>
    </row>
    <row r="46" spans="1:37" s="80" customFormat="1" ht="29.25" customHeight="1">
      <c r="A46" s="81">
        <v>1</v>
      </c>
      <c r="B46" s="88">
        <v>35</v>
      </c>
      <c r="C46" s="89" t="s">
        <v>72</v>
      </c>
      <c r="D46" s="90">
        <f>'35 Kec Bjm Timur'!C187</f>
        <v>9008477710</v>
      </c>
      <c r="E46" s="123"/>
      <c r="F46" s="90">
        <f t="shared" si="21"/>
        <v>-9008477710</v>
      </c>
      <c r="G46" s="91">
        <f t="shared" si="22"/>
        <v>0.51662628732487381</v>
      </c>
      <c r="H46" s="91"/>
      <c r="I46" s="90">
        <f>'35 Kec Bjm Timur'!E187</f>
        <v>9008477710</v>
      </c>
      <c r="J46" s="90">
        <f t="shared" si="23"/>
        <v>-9008477710</v>
      </c>
      <c r="K46" s="91">
        <f>'35 Kec Bjm Timur'!F187</f>
        <v>100</v>
      </c>
      <c r="L46" s="91">
        <f t="shared" si="24"/>
        <v>0.51662628732487381</v>
      </c>
      <c r="M46" s="90">
        <f>'35 Kec Bjm Timur'!H187</f>
        <v>8626468286</v>
      </c>
      <c r="N46" s="123"/>
      <c r="O46" s="90">
        <f t="shared" si="25"/>
        <v>8626468286</v>
      </c>
      <c r="P46" s="91">
        <f>'35 Kec Bjm Timur'!I187</f>
        <v>95.75944531032205</v>
      </c>
      <c r="Q46" s="91">
        <f t="shared" si="26"/>
        <v>0.49471846706960981</v>
      </c>
      <c r="R46" s="91">
        <f t="shared" si="27"/>
        <v>-4.2405546896779498</v>
      </c>
      <c r="S46" s="91">
        <f t="shared" si="28"/>
        <v>-2.1907820255263999E-2</v>
      </c>
      <c r="T46" s="90">
        <f t="shared" si="29"/>
        <v>382009424</v>
      </c>
      <c r="U46" s="91">
        <f>'35 Kec Bjm Timur'!N187</f>
        <v>99.999999999999986</v>
      </c>
      <c r="V46" s="91">
        <f t="shared" si="30"/>
        <v>0.51662628732487381</v>
      </c>
      <c r="W46" s="91">
        <f>'35 Kec Bjm Timur'!P187</f>
        <v>98.01531289746282</v>
      </c>
      <c r="X46" s="91">
        <f t="shared" si="31"/>
        <v>0.5063728720320203</v>
      </c>
      <c r="Y46" s="91">
        <f t="shared" si="32"/>
        <v>-1.9846871025371655</v>
      </c>
      <c r="Z46" s="91">
        <f t="shared" si="33"/>
        <v>-1.0253415292853507E-2</v>
      </c>
      <c r="AA46" s="91">
        <f t="shared" si="34"/>
        <v>95.75944531032205</v>
      </c>
      <c r="AB46" s="91">
        <f t="shared" si="35"/>
        <v>98.015312897462834</v>
      </c>
      <c r="AC46" s="91">
        <f t="shared" si="36"/>
        <v>96.887379103892442</v>
      </c>
      <c r="AD46" s="91">
        <f t="shared" si="37"/>
        <v>96.887379103892442</v>
      </c>
      <c r="AE46" s="80">
        <v>35</v>
      </c>
      <c r="AH46" s="131">
        <f t="shared" si="38"/>
        <v>95.759445310322022</v>
      </c>
      <c r="AI46" s="131">
        <f t="shared" si="39"/>
        <v>98.015312897462834</v>
      </c>
      <c r="AJ46" s="131">
        <f t="shared" si="40"/>
        <v>96.887379103892428</v>
      </c>
      <c r="AK46" s="80">
        <f t="shared" si="41"/>
        <v>1</v>
      </c>
    </row>
    <row r="47" spans="1:37" s="80" customFormat="1" ht="29.25" customHeight="1">
      <c r="A47" s="81">
        <v>1</v>
      </c>
      <c r="B47" s="88">
        <v>36</v>
      </c>
      <c r="C47" s="89" t="s">
        <v>63</v>
      </c>
      <c r="D47" s="90">
        <f>'36 Kec Bjm Utara'!C166</f>
        <v>17407428217</v>
      </c>
      <c r="E47" s="123"/>
      <c r="F47" s="90">
        <f t="shared" si="21"/>
        <v>-17407428217</v>
      </c>
      <c r="G47" s="91">
        <f t="shared" si="22"/>
        <v>0.99829686003884877</v>
      </c>
      <c r="H47" s="91"/>
      <c r="I47" s="90">
        <f>'36 Kec Bjm Utara'!E166</f>
        <v>17407428217</v>
      </c>
      <c r="J47" s="90">
        <f t="shared" si="23"/>
        <v>-17407428217</v>
      </c>
      <c r="K47" s="91">
        <f>'36 Kec Bjm Utara'!F166</f>
        <v>100.00000000000003</v>
      </c>
      <c r="L47" s="91">
        <f t="shared" si="24"/>
        <v>0.99829686003884899</v>
      </c>
      <c r="M47" s="90">
        <f>'36 Kec Bjm Utara'!H166</f>
        <v>12382363709</v>
      </c>
      <c r="N47" s="123"/>
      <c r="O47" s="90">
        <f t="shared" si="25"/>
        <v>12382363709</v>
      </c>
      <c r="P47" s="91">
        <f>'36 Kec Bjm Utara'!I166</f>
        <v>71.132642654860675</v>
      </c>
      <c r="Q47" s="91">
        <f t="shared" si="26"/>
        <v>0.71011493808612902</v>
      </c>
      <c r="R47" s="91">
        <f t="shared" si="27"/>
        <v>-28.867357345139354</v>
      </c>
      <c r="S47" s="91">
        <f t="shared" si="28"/>
        <v>-0.28818192195271997</v>
      </c>
      <c r="T47" s="90">
        <f t="shared" si="29"/>
        <v>5025064508</v>
      </c>
      <c r="U47" s="91">
        <f>'36 Kec Bjm Utara'!N166</f>
        <v>100.00000000000003</v>
      </c>
      <c r="V47" s="91">
        <f t="shared" si="30"/>
        <v>0.99829686003884899</v>
      </c>
      <c r="W47" s="91">
        <f>'36 Kec Bjm Utara'!P166</f>
        <v>90.562821107625325</v>
      </c>
      <c r="X47" s="91">
        <f t="shared" si="31"/>
        <v>0.90408579948002343</v>
      </c>
      <c r="Y47" s="91">
        <f t="shared" si="32"/>
        <v>-9.4371788923747033</v>
      </c>
      <c r="Z47" s="91">
        <f t="shared" si="33"/>
        <v>-9.4211060558825555E-2</v>
      </c>
      <c r="AA47" s="91">
        <f t="shared" si="34"/>
        <v>71.132642654860661</v>
      </c>
      <c r="AB47" s="91">
        <f t="shared" si="35"/>
        <v>90.562821107625297</v>
      </c>
      <c r="AC47" s="91">
        <f t="shared" si="36"/>
        <v>80.847731881242979</v>
      </c>
      <c r="AD47" s="91">
        <f t="shared" si="37"/>
        <v>80.847731881242979</v>
      </c>
      <c r="AE47" s="80">
        <v>36</v>
      </c>
      <c r="AH47" s="131">
        <f t="shared" si="38"/>
        <v>71.132642654860703</v>
      </c>
      <c r="AI47" s="131">
        <f t="shared" si="39"/>
        <v>90.562821107625297</v>
      </c>
      <c r="AJ47" s="131">
        <f t="shared" si="40"/>
        <v>80.847731881242993</v>
      </c>
      <c r="AK47" s="80">
        <f t="shared" si="41"/>
        <v>0</v>
      </c>
    </row>
    <row r="48" spans="1:37" s="80" customFormat="1" ht="29.25" customHeight="1">
      <c r="A48" s="81">
        <v>1</v>
      </c>
      <c r="B48" s="88">
        <v>37</v>
      </c>
      <c r="C48" s="89" t="s">
        <v>62</v>
      </c>
      <c r="D48" s="90">
        <f>'37 Kec Bjm Tengah'!C184</f>
        <v>11804243670</v>
      </c>
      <c r="E48" s="123"/>
      <c r="F48" s="90">
        <f t="shared" si="21"/>
        <v>-11804243670</v>
      </c>
      <c r="G48" s="91">
        <f t="shared" si="22"/>
        <v>0.67696038978268647</v>
      </c>
      <c r="H48" s="91"/>
      <c r="I48" s="90">
        <f>'37 Kec Bjm Tengah'!E184</f>
        <v>11804243670</v>
      </c>
      <c r="J48" s="90">
        <f t="shared" si="23"/>
        <v>-11804243670</v>
      </c>
      <c r="K48" s="91">
        <f>'37 Kec Bjm Tengah'!F184</f>
        <v>100.00000000000003</v>
      </c>
      <c r="L48" s="91">
        <f t="shared" si="24"/>
        <v>0.67696038978268658</v>
      </c>
      <c r="M48" s="90">
        <f>'37 Kec Bjm Tengah'!H184</f>
        <v>9766310293</v>
      </c>
      <c r="N48" s="123"/>
      <c r="O48" s="90">
        <f t="shared" si="25"/>
        <v>9766310293</v>
      </c>
      <c r="P48" s="91">
        <f>'37 Kec Bjm Tengah'!I184</f>
        <v>82.735587014530026</v>
      </c>
      <c r="Q48" s="91">
        <f t="shared" si="26"/>
        <v>0.56008715234255613</v>
      </c>
      <c r="R48" s="91">
        <f t="shared" si="27"/>
        <v>-17.264412985470003</v>
      </c>
      <c r="S48" s="91">
        <f t="shared" si="28"/>
        <v>-0.11687323744013045</v>
      </c>
      <c r="T48" s="90">
        <f t="shared" si="29"/>
        <v>2037933377</v>
      </c>
      <c r="U48" s="91">
        <f>'37 Kec Bjm Tengah'!N184</f>
        <v>100.00000000000003</v>
      </c>
      <c r="V48" s="91">
        <f t="shared" si="30"/>
        <v>0.67696038978268658</v>
      </c>
      <c r="W48" s="91">
        <f>'37 Kec Bjm Tengah'!P184</f>
        <v>90.97585655820339</v>
      </c>
      <c r="X48" s="91">
        <f t="shared" si="31"/>
        <v>0.61587051316455144</v>
      </c>
      <c r="Y48" s="91">
        <f t="shared" si="32"/>
        <v>-9.0241434417966389</v>
      </c>
      <c r="Z48" s="91">
        <f t="shared" si="33"/>
        <v>-6.1089876618135142E-2</v>
      </c>
      <c r="AA48" s="91">
        <f t="shared" si="34"/>
        <v>82.735587014529997</v>
      </c>
      <c r="AB48" s="91">
        <f t="shared" si="35"/>
        <v>90.975856558203361</v>
      </c>
      <c r="AC48" s="91">
        <f t="shared" si="36"/>
        <v>86.855721786366672</v>
      </c>
      <c r="AD48" s="91">
        <f t="shared" si="37"/>
        <v>86.855721786366672</v>
      </c>
      <c r="AE48" s="80">
        <v>37</v>
      </c>
      <c r="AH48" s="131">
        <f t="shared" si="38"/>
        <v>82.735587014529997</v>
      </c>
      <c r="AI48" s="131">
        <f t="shared" si="39"/>
        <v>90.975856558203361</v>
      </c>
      <c r="AJ48" s="131">
        <f t="shared" si="40"/>
        <v>86.855721786366672</v>
      </c>
      <c r="AK48" s="80">
        <f t="shared" si="41"/>
        <v>1</v>
      </c>
    </row>
    <row r="49" spans="1:39" s="80" customFormat="1" ht="29.25" customHeight="1">
      <c r="A49" s="81">
        <v>1</v>
      </c>
      <c r="B49" s="88">
        <v>38</v>
      </c>
      <c r="C49" s="89" t="s">
        <v>76</v>
      </c>
      <c r="D49" s="90">
        <f>'38 Kec Bjm Barat'!C190</f>
        <v>11109159386</v>
      </c>
      <c r="E49" s="123"/>
      <c r="F49" s="90">
        <f t="shared" si="21"/>
        <v>-11109159386</v>
      </c>
      <c r="G49" s="91">
        <f t="shared" si="22"/>
        <v>0.63709807068939894</v>
      </c>
      <c r="H49" s="91"/>
      <c r="I49" s="90">
        <f>'38 Kec Bjm Barat'!E190</f>
        <v>11109159386</v>
      </c>
      <c r="J49" s="90">
        <f t="shared" si="23"/>
        <v>-11109159386</v>
      </c>
      <c r="K49" s="91">
        <f>'38 Kec Bjm Barat'!F190</f>
        <v>99.999999999999972</v>
      </c>
      <c r="L49" s="91">
        <f t="shared" si="24"/>
        <v>0.63709807068939872</v>
      </c>
      <c r="M49" s="90">
        <f>'38 Kec Bjm Barat'!H190</f>
        <v>9534446854</v>
      </c>
      <c r="N49" s="123"/>
      <c r="O49" s="90">
        <f t="shared" si="25"/>
        <v>9534446854</v>
      </c>
      <c r="P49" s="91">
        <f>'38 Kec Bjm Barat'!I190</f>
        <v>85.825904387541257</v>
      </c>
      <c r="Q49" s="91">
        <f t="shared" si="26"/>
        <v>0.54679518100475355</v>
      </c>
      <c r="R49" s="91">
        <f t="shared" si="27"/>
        <v>-14.174095612458714</v>
      </c>
      <c r="S49" s="91">
        <f t="shared" si="28"/>
        <v>-9.0302889684645171E-2</v>
      </c>
      <c r="T49" s="90">
        <f t="shared" si="29"/>
        <v>1574712532</v>
      </c>
      <c r="U49" s="91">
        <f>'38 Kec Bjm Barat'!N190</f>
        <v>99.999999999999972</v>
      </c>
      <c r="V49" s="91">
        <f t="shared" si="30"/>
        <v>0.63709807068939872</v>
      </c>
      <c r="W49" s="91">
        <f>'38 Kec Bjm Barat'!P190</f>
        <v>93.052828352757473</v>
      </c>
      <c r="X49" s="91">
        <f t="shared" si="31"/>
        <v>0.59283777415733585</v>
      </c>
      <c r="Y49" s="91">
        <f t="shared" si="32"/>
        <v>-6.9471716472424987</v>
      </c>
      <c r="Z49" s="91">
        <f t="shared" si="33"/>
        <v>-4.4260296532062871E-2</v>
      </c>
      <c r="AA49" s="91">
        <f t="shared" si="34"/>
        <v>85.825904387541286</v>
      </c>
      <c r="AB49" s="91">
        <f t="shared" si="35"/>
        <v>93.052828352757501</v>
      </c>
      <c r="AC49" s="91">
        <f t="shared" si="36"/>
        <v>89.439366370149401</v>
      </c>
      <c r="AD49" s="91">
        <f t="shared" si="37"/>
        <v>89.439366370149401</v>
      </c>
      <c r="AE49" s="80">
        <v>38</v>
      </c>
      <c r="AH49" s="131">
        <f t="shared" si="38"/>
        <v>85.825097315783523</v>
      </c>
      <c r="AI49" s="131">
        <f t="shared" si="39"/>
        <v>93.052828352757501</v>
      </c>
      <c r="AJ49" s="131">
        <f t="shared" si="40"/>
        <v>89.438962834270512</v>
      </c>
      <c r="AK49" s="80">
        <f t="shared" si="41"/>
        <v>1</v>
      </c>
    </row>
    <row r="50" spans="1:39" s="80" customFormat="1" ht="29.25" customHeight="1">
      <c r="A50" s="81">
        <v>1</v>
      </c>
      <c r="B50" s="88">
        <v>39</v>
      </c>
      <c r="C50" s="89" t="s">
        <v>64</v>
      </c>
      <c r="D50" s="90">
        <f>'39 Kec Bjm Selatan'!C243</f>
        <v>12382095979</v>
      </c>
      <c r="E50" s="123"/>
      <c r="F50" s="90">
        <f t="shared" si="21"/>
        <v>-12382095979</v>
      </c>
      <c r="G50" s="91">
        <f t="shared" si="22"/>
        <v>0.71009958406513274</v>
      </c>
      <c r="H50" s="91"/>
      <c r="I50" s="90">
        <f>'39 Kec Bjm Selatan'!E243</f>
        <v>12382095979</v>
      </c>
      <c r="J50" s="90">
        <f t="shared" si="23"/>
        <v>-12382095979</v>
      </c>
      <c r="K50" s="91">
        <f>'39 Kec Bjm Selatan'!F243</f>
        <v>100.00000000000001</v>
      </c>
      <c r="L50" s="91">
        <f t="shared" si="24"/>
        <v>0.71009958406513274</v>
      </c>
      <c r="M50" s="90">
        <f>'39 Kec Bjm Selatan'!H243</f>
        <v>10557506619</v>
      </c>
      <c r="N50" s="123"/>
      <c r="O50" s="90">
        <f t="shared" si="25"/>
        <v>10557506619</v>
      </c>
      <c r="P50" s="91">
        <f>'39 Kec Bjm Selatan'!I243</f>
        <v>85.264293193216275</v>
      </c>
      <c r="Q50" s="91">
        <f t="shared" si="26"/>
        <v>0.60546139132110399</v>
      </c>
      <c r="R50" s="91">
        <f t="shared" si="27"/>
        <v>-14.735706806783739</v>
      </c>
      <c r="S50" s="91">
        <f t="shared" si="28"/>
        <v>-0.10463819274402875</v>
      </c>
      <c r="T50" s="90">
        <f t="shared" si="29"/>
        <v>1824589360</v>
      </c>
      <c r="U50" s="91">
        <f>'39 Kec Bjm Selatan'!N243</f>
        <v>100.00000000000001</v>
      </c>
      <c r="V50" s="91">
        <f t="shared" si="30"/>
        <v>0.71009958406513274</v>
      </c>
      <c r="W50" s="91">
        <f>'39 Kec Bjm Selatan'!P243</f>
        <v>85.264293193216275</v>
      </c>
      <c r="X50" s="91">
        <f t="shared" si="31"/>
        <v>0.60546139132110399</v>
      </c>
      <c r="Y50" s="91">
        <f t="shared" si="32"/>
        <v>-14.735706806783739</v>
      </c>
      <c r="Z50" s="91">
        <f t="shared" si="33"/>
        <v>-0.10463819274402875</v>
      </c>
      <c r="AA50" s="91">
        <f t="shared" si="34"/>
        <v>85.264293193216261</v>
      </c>
      <c r="AB50" s="91">
        <f t="shared" si="35"/>
        <v>85.264293193216261</v>
      </c>
      <c r="AC50" s="91">
        <f t="shared" si="36"/>
        <v>85.264293193216261</v>
      </c>
      <c r="AD50" s="91">
        <f t="shared" si="37"/>
        <v>85.264293193216261</v>
      </c>
      <c r="AE50" s="80">
        <v>39</v>
      </c>
      <c r="AH50" s="131">
        <f t="shared" si="38"/>
        <v>85.264293193216247</v>
      </c>
      <c r="AI50" s="131">
        <f t="shared" si="39"/>
        <v>85.264293193216261</v>
      </c>
      <c r="AJ50" s="131">
        <f t="shared" si="40"/>
        <v>85.264293193216247</v>
      </c>
      <c r="AK50" s="80">
        <f t="shared" si="41"/>
        <v>1</v>
      </c>
    </row>
    <row r="51" spans="1:39" s="80" customFormat="1" ht="29.25" customHeight="1">
      <c r="A51" s="81">
        <v>1</v>
      </c>
      <c r="B51" s="88">
        <v>40</v>
      </c>
      <c r="C51" s="89" t="s">
        <v>108</v>
      </c>
      <c r="D51" s="90">
        <f>'40 Bappeda'!C77</f>
        <v>9046956120</v>
      </c>
      <c r="E51" s="123"/>
      <c r="F51" s="90">
        <f t="shared" si="21"/>
        <v>-9046956120</v>
      </c>
      <c r="G51" s="91">
        <f t="shared" si="22"/>
        <v>0.5188329818120454</v>
      </c>
      <c r="H51" s="91"/>
      <c r="I51" s="90">
        <f>'40 Bappeda'!E77</f>
        <v>9046956120</v>
      </c>
      <c r="J51" s="90">
        <f t="shared" si="23"/>
        <v>-9046956120</v>
      </c>
      <c r="K51" s="91">
        <f>'40 Bappeda'!F77</f>
        <v>100.00000000000001</v>
      </c>
      <c r="L51" s="91">
        <f t="shared" si="24"/>
        <v>0.5188329818120454</v>
      </c>
      <c r="M51" s="90">
        <f>'40 Bappeda'!H77</f>
        <v>8152167379</v>
      </c>
      <c r="N51" s="123"/>
      <c r="O51" s="90">
        <f t="shared" si="25"/>
        <v>8152167379</v>
      </c>
      <c r="P51" s="91">
        <f>'40 Bappeda'!I77</f>
        <v>90.109505018799624</v>
      </c>
      <c r="Q51" s="91">
        <f t="shared" si="26"/>
        <v>0.4675178317851128</v>
      </c>
      <c r="R51" s="91">
        <f t="shared" si="27"/>
        <v>-9.8904949812003906</v>
      </c>
      <c r="S51" s="91">
        <f t="shared" si="28"/>
        <v>-5.1315150026932599E-2</v>
      </c>
      <c r="T51" s="90">
        <f t="shared" si="29"/>
        <v>894788741</v>
      </c>
      <c r="U51" s="91">
        <f>'40 Bappeda'!N77</f>
        <v>100.00000000000001</v>
      </c>
      <c r="V51" s="91">
        <f t="shared" si="30"/>
        <v>0.5188329818120454</v>
      </c>
      <c r="W51" s="91">
        <f>'40 Bappeda'!P77</f>
        <v>99.173283455916689</v>
      </c>
      <c r="X51" s="91">
        <f t="shared" si="31"/>
        <v>0.51454370371524449</v>
      </c>
      <c r="Y51" s="91">
        <f t="shared" si="32"/>
        <v>-0.82671654408332529</v>
      </c>
      <c r="Z51" s="91">
        <f t="shared" si="33"/>
        <v>-4.2892780968009081E-3</v>
      </c>
      <c r="AA51" s="91">
        <f t="shared" si="34"/>
        <v>90.109505018799609</v>
      </c>
      <c r="AB51" s="91">
        <f t="shared" si="35"/>
        <v>99.173283455916675</v>
      </c>
      <c r="AC51" s="91">
        <f t="shared" si="36"/>
        <v>94.641394237358142</v>
      </c>
      <c r="AD51" s="91">
        <f t="shared" si="37"/>
        <v>94.641394237358142</v>
      </c>
      <c r="AE51" s="80">
        <v>40</v>
      </c>
      <c r="AH51" s="131">
        <f t="shared" si="38"/>
        <v>90.109505018799624</v>
      </c>
      <c r="AI51" s="131">
        <f t="shared" si="39"/>
        <v>99.173283455916675</v>
      </c>
      <c r="AJ51" s="131">
        <f t="shared" si="40"/>
        <v>94.641394237358156</v>
      </c>
      <c r="AK51" s="80">
        <f t="shared" si="41"/>
        <v>1</v>
      </c>
    </row>
    <row r="52" spans="1:39" s="80" customFormat="1" ht="29.25" customHeight="1">
      <c r="A52" s="81">
        <v>1</v>
      </c>
      <c r="B52" s="88">
        <v>41</v>
      </c>
      <c r="C52" s="89" t="s">
        <v>176</v>
      </c>
      <c r="D52" s="90">
        <f>'41 RSUD SS'!C20</f>
        <v>191067943805</v>
      </c>
      <c r="E52" s="123"/>
      <c r="F52" s="90">
        <f t="shared" si="21"/>
        <v>-191067943805</v>
      </c>
      <c r="G52" s="91">
        <f t="shared" si="22"/>
        <v>10.957536402093709</v>
      </c>
      <c r="H52" s="91"/>
      <c r="I52" s="90">
        <f>'41 RSUD SS'!E20</f>
        <v>191067943805</v>
      </c>
      <c r="J52" s="90">
        <f t="shared" si="23"/>
        <v>-191067943805</v>
      </c>
      <c r="K52" s="91">
        <f>'41 RSUD SS'!F20</f>
        <v>99.999999999999972</v>
      </c>
      <c r="L52" s="91">
        <f t="shared" si="24"/>
        <v>10.957536402093705</v>
      </c>
      <c r="M52" s="90">
        <f>'41 RSUD SS'!H20</f>
        <v>137615528611</v>
      </c>
      <c r="N52" s="123"/>
      <c r="O52" s="90">
        <f t="shared" si="25"/>
        <v>137615528611</v>
      </c>
      <c r="P52" s="91">
        <f>'41 RSUD SS'!I20</f>
        <v>72.024393977593405</v>
      </c>
      <c r="Q52" s="91">
        <f t="shared" si="26"/>
        <v>7.8920991884821863</v>
      </c>
      <c r="R52" s="91">
        <f t="shared" si="27"/>
        <v>-27.975606022406566</v>
      </c>
      <c r="S52" s="91">
        <f t="shared" si="28"/>
        <v>-3.0654372136115189</v>
      </c>
      <c r="T52" s="90">
        <f t="shared" si="29"/>
        <v>53452415194</v>
      </c>
      <c r="U52" s="91">
        <f>'41 RSUD SS'!N20</f>
        <v>99.999999999999972</v>
      </c>
      <c r="V52" s="91">
        <f t="shared" si="30"/>
        <v>10.957536402093705</v>
      </c>
      <c r="W52" s="91">
        <f>'41 RSUD SS'!P20</f>
        <v>90.691681451729423</v>
      </c>
      <c r="X52" s="91">
        <f t="shared" si="31"/>
        <v>9.9375740087441198</v>
      </c>
      <c r="Y52" s="91">
        <f t="shared" si="32"/>
        <v>-9.3083185482705488</v>
      </c>
      <c r="Z52" s="91">
        <f t="shared" si="33"/>
        <v>-1.0199623933495854</v>
      </c>
      <c r="AA52" s="91">
        <f t="shared" si="34"/>
        <v>72.024393977593419</v>
      </c>
      <c r="AB52" s="91">
        <f t="shared" si="35"/>
        <v>90.691681451729451</v>
      </c>
      <c r="AC52" s="91">
        <f t="shared" si="36"/>
        <v>81.358037714661435</v>
      </c>
      <c r="AD52" s="91">
        <f t="shared" si="37"/>
        <v>81.358037714661435</v>
      </c>
      <c r="AE52" s="80">
        <v>40</v>
      </c>
      <c r="AH52" s="131">
        <f t="shared" si="38"/>
        <v>72.024393977593419</v>
      </c>
      <c r="AI52" s="131">
        <f t="shared" si="39"/>
        <v>90.691681451729451</v>
      </c>
      <c r="AJ52" s="131">
        <f t="shared" si="40"/>
        <v>81.358037714661435</v>
      </c>
      <c r="AK52" s="80">
        <f t="shared" si="41"/>
        <v>0</v>
      </c>
    </row>
    <row r="53" spans="1:39" ht="12" customHeight="1">
      <c r="B53" s="92"/>
      <c r="C53" s="10"/>
      <c r="D53" s="11"/>
      <c r="E53" s="11"/>
      <c r="F53" s="11"/>
      <c r="G53" s="12"/>
      <c r="H53" s="12"/>
      <c r="I53" s="11"/>
      <c r="J53" s="11"/>
      <c r="K53" s="12"/>
      <c r="L53" s="12"/>
      <c r="M53" s="11"/>
      <c r="N53" s="11"/>
      <c r="O53" s="11"/>
      <c r="P53" s="12"/>
      <c r="Q53" s="12"/>
      <c r="R53" s="12"/>
      <c r="S53" s="12"/>
      <c r="T53" s="11"/>
      <c r="U53" s="12"/>
      <c r="V53" s="12"/>
      <c r="W53" s="12"/>
      <c r="X53" s="12"/>
      <c r="Y53" s="12"/>
      <c r="Z53" s="12"/>
      <c r="AA53" s="12"/>
      <c r="AB53" s="12"/>
      <c r="AC53" s="12"/>
      <c r="AD53" s="12"/>
    </row>
    <row r="54" spans="1:39" ht="29.25" customHeight="1">
      <c r="B54" s="3"/>
      <c r="C54" s="13" t="s">
        <v>14</v>
      </c>
      <c r="D54" s="14">
        <f>SUM(D12:D52)</f>
        <v>1743712608324</v>
      </c>
      <c r="E54" s="14">
        <f>SUM(E12:E52)</f>
        <v>0</v>
      </c>
      <c r="F54" s="14"/>
      <c r="G54" s="15">
        <f>SUM(G12:G52)</f>
        <v>100.00000000000001</v>
      </c>
      <c r="H54" s="15">
        <f>SUM(H12:H52)</f>
        <v>0</v>
      </c>
      <c r="I54" s="14">
        <f>SUM(I12:I52)</f>
        <v>1743682048873</v>
      </c>
      <c r="J54" s="14"/>
      <c r="K54" s="15" t="e">
        <f>L54</f>
        <v>#DIV/0!</v>
      </c>
      <c r="L54" s="15" t="e">
        <f>SUM(L12:L52)</f>
        <v>#DIV/0!</v>
      </c>
      <c r="M54" s="14">
        <f>SUM(M12:M52)</f>
        <v>1241562745665</v>
      </c>
      <c r="N54" s="14">
        <f>SUM(N12:N52)</f>
        <v>0</v>
      </c>
      <c r="O54" s="14"/>
      <c r="P54" s="15" t="e">
        <f>Q54</f>
        <v>#DIV/0!</v>
      </c>
      <c r="Q54" s="15" t="e">
        <f>SUM(Q12:Q52)</f>
        <v>#DIV/0!</v>
      </c>
      <c r="R54" s="15" t="e">
        <f>S54</f>
        <v>#DIV/0!</v>
      </c>
      <c r="S54" s="15" t="e">
        <f>SUM(S12:S52)</f>
        <v>#DIV/0!</v>
      </c>
      <c r="T54" s="14">
        <f>SUM(T12:T52)</f>
        <v>502149862659</v>
      </c>
      <c r="U54" s="15" t="e">
        <f>V54</f>
        <v>#DIV/0!</v>
      </c>
      <c r="V54" s="15" t="e">
        <f>SUM(V12:V52)</f>
        <v>#DIV/0!</v>
      </c>
      <c r="W54" s="15" t="e">
        <f>X54</f>
        <v>#DIV/0!</v>
      </c>
      <c r="X54" s="15" t="e">
        <f>SUM(X12:X52)</f>
        <v>#DIV/0!</v>
      </c>
      <c r="Y54" s="15" t="e">
        <f>Z54</f>
        <v>#DIV/0!</v>
      </c>
      <c r="Z54" s="15" t="e">
        <f>SUM(Z12:Z52)</f>
        <v>#DIV/0!</v>
      </c>
      <c r="AA54" s="15" t="e">
        <f>IF(L54&gt;0,Q54/L54*100,Q54)</f>
        <v>#DIV/0!</v>
      </c>
      <c r="AB54" s="15" t="e">
        <f>IF(V54&gt;0,X54/V54*100,X54)</f>
        <v>#DIV/0!</v>
      </c>
      <c r="AC54" s="15" t="e">
        <f>AVERAGE(AA54:AB54)</f>
        <v>#DIV/0!</v>
      </c>
      <c r="AD54" s="15"/>
      <c r="AK54" s="1" t="e">
        <f>SUM(AK12:AK53)</f>
        <v>#DIV/0!</v>
      </c>
      <c r="AM54" s="132">
        <f>26/41*100</f>
        <v>63.414634146341463</v>
      </c>
    </row>
    <row r="55" spans="1:39">
      <c r="N55" s="129"/>
    </row>
    <row r="56" spans="1:39">
      <c r="E56" s="124"/>
      <c r="N56" s="21"/>
      <c r="O56" s="21"/>
      <c r="AA56" s="1" t="s">
        <v>177</v>
      </c>
    </row>
    <row r="57" spans="1:39">
      <c r="E57" s="16"/>
      <c r="M57" s="16"/>
      <c r="N57" s="16"/>
      <c r="O57" s="16"/>
      <c r="T57" s="353" t="s">
        <v>178</v>
      </c>
      <c r="U57" s="353"/>
      <c r="AA57" s="1" t="s">
        <v>16</v>
      </c>
    </row>
    <row r="58" spans="1:39">
      <c r="M58" s="16"/>
      <c r="T58" s="353" t="s">
        <v>141</v>
      </c>
      <c r="U58" s="353"/>
    </row>
    <row r="59" spans="1:39">
      <c r="D59" s="16"/>
      <c r="N59" s="16"/>
    </row>
    <row r="60" spans="1:39">
      <c r="O60" s="16"/>
    </row>
    <row r="61" spans="1:39">
      <c r="E61" s="124"/>
      <c r="N61" s="16"/>
      <c r="AA61" s="1" t="s">
        <v>18</v>
      </c>
    </row>
    <row r="62" spans="1:39">
      <c r="E62" s="16"/>
      <c r="T62" s="362" t="s">
        <v>179</v>
      </c>
      <c r="U62" s="362"/>
    </row>
    <row r="63" spans="1:39">
      <c r="E63" s="125"/>
      <c r="N63" s="16"/>
      <c r="T63" s="353" t="s">
        <v>180</v>
      </c>
      <c r="U63" s="353"/>
    </row>
    <row r="64" spans="1:39">
      <c r="E64" s="126"/>
      <c r="M64" s="124"/>
    </row>
  </sheetData>
  <sheetProtection formatCells="0" formatColumns="0" formatRows="0" insertColumns="0" insertRows="0" insertHyperlinks="0" deleteColumns="0" deleteRows="0" sort="0" autoFilter="0" pivotTables="0"/>
  <autoFilter ref="C11:AH52" xr:uid="{00000000-0009-0000-0000-00000C000000}"/>
  <mergeCells count="28">
    <mergeCell ref="W9:X9"/>
    <mergeCell ref="Y9:Z9"/>
    <mergeCell ref="T57:U57"/>
    <mergeCell ref="B1:AD1"/>
    <mergeCell ref="B2:AD2"/>
    <mergeCell ref="B3:AD3"/>
    <mergeCell ref="B4:AD4"/>
    <mergeCell ref="D8:G8"/>
    <mergeCell ref="M8:O8"/>
    <mergeCell ref="U8:Z8"/>
    <mergeCell ref="AA8:AD8"/>
    <mergeCell ref="AD9:AD10"/>
    <mergeCell ref="T58:U58"/>
    <mergeCell ref="T62:U62"/>
    <mergeCell ref="T63:U63"/>
    <mergeCell ref="B8:B10"/>
    <mergeCell ref="C8:C10"/>
    <mergeCell ref="D9:D10"/>
    <mergeCell ref="E9:E10"/>
    <mergeCell ref="G9:G10"/>
    <mergeCell ref="H9:H10"/>
    <mergeCell ref="I9:I10"/>
    <mergeCell ref="J9:J10"/>
    <mergeCell ref="M9:M10"/>
    <mergeCell ref="N9:N10"/>
    <mergeCell ref="O9:O10"/>
    <mergeCell ref="R9:S9"/>
    <mergeCell ref="U9:V9"/>
  </mergeCells>
  <conditionalFormatting sqref="B51">
    <cfRule type="expression" dxfId="216" priority="9">
      <formula>$A51=1</formula>
    </cfRule>
  </conditionalFormatting>
  <conditionalFormatting sqref="F45">
    <cfRule type="cellIs" dxfId="215" priority="20" operator="equal">
      <formula>0</formula>
    </cfRule>
    <cfRule type="cellIs" dxfId="214" priority="19" operator="greaterThan">
      <formula>0</formula>
    </cfRule>
    <cfRule type="containsText" dxfId="213" priority="17" operator="containsText" text="Belum Input">
      <formula>NOT(ISERROR(SEARCH("Belum Input",F45)))</formula>
    </cfRule>
    <cfRule type="cellIs" dxfId="212" priority="18" operator="lessThan">
      <formula>0</formula>
    </cfRule>
  </conditionalFormatting>
  <conditionalFormatting sqref="F51">
    <cfRule type="cellIs" dxfId="211" priority="3" operator="greaterThan">
      <formula>0</formula>
    </cfRule>
    <cfRule type="cellIs" dxfId="210" priority="2" operator="lessThan">
      <formula>0</formula>
    </cfRule>
    <cfRule type="cellIs" dxfId="209" priority="4" operator="equal">
      <formula>0</formula>
    </cfRule>
    <cfRule type="containsText" dxfId="208" priority="1" operator="containsText" text="Belum Input">
      <formula>NOT(ISERROR(SEARCH("Belum Input",F51)))</formula>
    </cfRule>
  </conditionalFormatting>
  <conditionalFormatting sqref="J45">
    <cfRule type="containsText" dxfId="207" priority="26" operator="containsText" text="Belum Input">
      <formula>NOT(ISERROR(SEARCH("Belum Input",J45)))</formula>
    </cfRule>
    <cfRule type="cellIs" dxfId="206" priority="27" operator="lessThan">
      <formula>0</formula>
    </cfRule>
    <cfRule type="cellIs" dxfId="205" priority="28" operator="greaterThan">
      <formula>0</formula>
    </cfRule>
    <cfRule type="cellIs" dxfId="204" priority="29" operator="equal">
      <formula>0</formula>
    </cfRule>
  </conditionalFormatting>
  <conditionalFormatting sqref="J51">
    <cfRule type="containsText" dxfId="203" priority="10" operator="containsText" text="Belum Input">
      <formula>NOT(ISERROR(SEARCH("Belum Input",J51)))</formula>
    </cfRule>
    <cfRule type="cellIs" dxfId="202" priority="12" operator="greaterThan">
      <formula>0</formula>
    </cfRule>
    <cfRule type="cellIs" dxfId="201" priority="11" operator="lessThan">
      <formula>0</formula>
    </cfRule>
    <cfRule type="cellIs" dxfId="200" priority="13" operator="equal">
      <formula>0</formula>
    </cfRule>
  </conditionalFormatting>
  <conditionalFormatting sqref="O45">
    <cfRule type="cellIs" dxfId="199" priority="24" operator="equal">
      <formula>0</formula>
    </cfRule>
    <cfRule type="cellIs" dxfId="198" priority="23" operator="greaterThan">
      <formula>0</formula>
    </cfRule>
    <cfRule type="cellIs" dxfId="197" priority="22" operator="lessThan">
      <formula>0</formula>
    </cfRule>
    <cfRule type="containsText" dxfId="196" priority="21" operator="containsText" text="Belum Input">
      <formula>NOT(ISERROR(SEARCH("Belum Input",O45)))</formula>
    </cfRule>
  </conditionalFormatting>
  <conditionalFormatting sqref="O51">
    <cfRule type="containsText" dxfId="195" priority="5" operator="containsText" text="Belum Input">
      <formula>NOT(ISERROR(SEARCH("Belum Input",O51)))</formula>
    </cfRule>
    <cfRule type="cellIs" dxfId="194" priority="6" operator="lessThan">
      <formula>0</formula>
    </cfRule>
    <cfRule type="cellIs" dxfId="193" priority="8" operator="equal">
      <formula>0</formula>
    </cfRule>
    <cfRule type="cellIs" dxfId="192" priority="7" operator="greaterThan">
      <formula>0</formula>
    </cfRule>
  </conditionalFormatting>
  <conditionalFormatting sqref="AD45">
    <cfRule type="cellIs" dxfId="191" priority="32" operator="lessThan">
      <formula>$AC$54</formula>
    </cfRule>
    <cfRule type="cellIs" dxfId="190" priority="30" operator="greaterThanOrEqual">
      <formula>85</formula>
    </cfRule>
    <cfRule type="cellIs" dxfId="189" priority="31" operator="greaterThanOrEqual">
      <formula>$AC$54</formula>
    </cfRule>
  </conditionalFormatting>
  <conditionalFormatting sqref="AD51">
    <cfRule type="cellIs" dxfId="188" priority="15" operator="greaterThanOrEqual">
      <formula>$AC$54</formula>
    </cfRule>
    <cfRule type="cellIs" dxfId="187" priority="14" operator="greaterThanOrEqual">
      <formula>85</formula>
    </cfRule>
    <cfRule type="cellIs" dxfId="186" priority="16" operator="lessThan">
      <formula>$AC$54</formula>
    </cfRule>
  </conditionalFormatting>
  <pageMargins left="0.52" right="0.44" top="0.75" bottom="0.17" header="0.3" footer="0.17"/>
  <pageSetup paperSize="129" scale="51" fitToHeight="0"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pageSetUpPr fitToPage="1"/>
  </sheetPr>
  <dimension ref="A1:AA63"/>
  <sheetViews>
    <sheetView view="pageBreakPreview" topLeftCell="A20" zoomScale="70" zoomScaleNormal="70" workbookViewId="0">
      <selection activeCell="F22" sqref="F22"/>
    </sheetView>
  </sheetViews>
  <sheetFormatPr baseColWidth="10" defaultColWidth="9" defaultRowHeight="15"/>
  <cols>
    <col min="1" max="1" width="4.5" style="81" customWidth="1"/>
    <col min="2" max="2" width="4" style="2" customWidth="1"/>
    <col min="3" max="3" width="65.5" style="1" customWidth="1"/>
    <col min="4" max="4" width="23" style="1" customWidth="1"/>
    <col min="5" max="5" width="9.5" style="1" customWidth="1"/>
    <col min="6" max="6" width="23" style="1" customWidth="1"/>
    <col min="7" max="7" width="9.5" style="1" customWidth="1"/>
    <col min="8" max="8" width="9.5" style="1" hidden="1" customWidth="1"/>
    <col min="9" max="9" width="22" style="1" customWidth="1"/>
    <col min="10" max="10" width="8.5" style="1" customWidth="1"/>
    <col min="11" max="11" width="8.5" style="1" hidden="1" customWidth="1"/>
    <col min="12" max="12" width="9" style="1" customWidth="1"/>
    <col min="13" max="13" width="9" style="1" hidden="1" customWidth="1"/>
    <col min="14" max="14" width="24.5" style="1" customWidth="1"/>
    <col min="15" max="15" width="9.5" style="1" customWidth="1"/>
    <col min="16" max="16" width="9.5" style="1" hidden="1" customWidth="1"/>
    <col min="17" max="17" width="7.5" style="1" customWidth="1"/>
    <col min="18" max="18" width="7.5" style="1" hidden="1" customWidth="1"/>
    <col min="19" max="19" width="8" style="1" customWidth="1"/>
    <col min="20" max="20" width="8" style="1" hidden="1" customWidth="1"/>
    <col min="21" max="21" width="10.1640625" style="1" hidden="1" customWidth="1"/>
    <col min="22" max="22" width="8.5" style="1" hidden="1" customWidth="1"/>
    <col min="23" max="23" width="10.83203125" style="1" hidden="1" customWidth="1"/>
    <col min="24" max="24" width="7.33203125" style="1" hidden="1" customWidth="1"/>
    <col min="25" max="25" width="9.1640625" style="1"/>
    <col min="26" max="26" width="12.83203125" style="1"/>
    <col min="27" max="27" width="14" style="1"/>
    <col min="28" max="16383" width="9.1640625" style="1"/>
    <col min="16384" max="16384" width="9" style="1"/>
  </cols>
  <sheetData>
    <row r="1" spans="1:27">
      <c r="B1" s="353" t="s">
        <v>21</v>
      </c>
      <c r="C1" s="353"/>
      <c r="D1" s="353"/>
      <c r="E1" s="353"/>
      <c r="F1" s="353"/>
      <c r="G1" s="353"/>
      <c r="H1" s="353"/>
      <c r="I1" s="353"/>
      <c r="J1" s="353"/>
      <c r="K1" s="353"/>
      <c r="L1" s="353"/>
      <c r="M1" s="353"/>
      <c r="N1" s="353"/>
      <c r="O1" s="353"/>
      <c r="P1" s="353"/>
      <c r="Q1" s="353"/>
      <c r="R1" s="353"/>
      <c r="S1" s="353"/>
      <c r="T1" s="353"/>
      <c r="U1" s="353"/>
      <c r="V1" s="353"/>
      <c r="W1" s="353"/>
      <c r="X1" s="353"/>
    </row>
    <row r="2" spans="1:27">
      <c r="B2" s="353" t="s">
        <v>1</v>
      </c>
      <c r="C2" s="353"/>
      <c r="D2" s="353"/>
      <c r="E2" s="353"/>
      <c r="F2" s="353"/>
      <c r="G2" s="353"/>
      <c r="H2" s="353"/>
      <c r="I2" s="353"/>
      <c r="J2" s="353"/>
      <c r="K2" s="353"/>
      <c r="L2" s="353"/>
      <c r="M2" s="353"/>
      <c r="N2" s="353"/>
      <c r="O2" s="353"/>
      <c r="P2" s="353"/>
      <c r="Q2" s="353"/>
      <c r="R2" s="353"/>
      <c r="S2" s="353"/>
      <c r="T2" s="353"/>
      <c r="U2" s="353"/>
      <c r="V2" s="353"/>
      <c r="W2" s="353"/>
      <c r="X2" s="353"/>
    </row>
    <row r="3" spans="1:27">
      <c r="B3" s="353" t="s">
        <v>182</v>
      </c>
      <c r="C3" s="353"/>
      <c r="D3" s="353"/>
      <c r="E3" s="353"/>
      <c r="F3" s="353"/>
      <c r="G3" s="353"/>
      <c r="H3" s="353"/>
      <c r="I3" s="353"/>
      <c r="J3" s="353"/>
      <c r="K3" s="353"/>
      <c r="L3" s="353"/>
      <c r="M3" s="353"/>
      <c r="N3" s="353"/>
      <c r="O3" s="353"/>
      <c r="P3" s="353"/>
      <c r="Q3" s="353"/>
      <c r="R3" s="353"/>
      <c r="S3" s="353"/>
      <c r="T3" s="353"/>
      <c r="U3" s="353"/>
      <c r="V3" s="353"/>
      <c r="W3" s="353"/>
      <c r="X3" s="353"/>
    </row>
    <row r="4" spans="1:27">
      <c r="B4" s="353" t="s">
        <v>183</v>
      </c>
      <c r="C4" s="353"/>
      <c r="D4" s="353"/>
      <c r="E4" s="353"/>
      <c r="F4" s="353"/>
      <c r="G4" s="353"/>
      <c r="H4" s="353"/>
      <c r="I4" s="353"/>
      <c r="J4" s="353"/>
      <c r="K4" s="353"/>
      <c r="L4" s="353"/>
      <c r="M4" s="353"/>
      <c r="N4" s="353"/>
      <c r="O4" s="353"/>
      <c r="P4" s="353"/>
      <c r="Q4" s="353"/>
      <c r="R4" s="353"/>
      <c r="S4" s="353"/>
      <c r="T4" s="353"/>
      <c r="U4" s="353"/>
      <c r="V4" s="353"/>
      <c r="W4" s="353"/>
      <c r="X4" s="353"/>
    </row>
    <row r="6" spans="1:27">
      <c r="B6" s="82" t="s">
        <v>25</v>
      </c>
    </row>
    <row r="7" spans="1:27">
      <c r="B7" s="83" t="s">
        <v>184</v>
      </c>
    </row>
    <row r="8" spans="1:27">
      <c r="B8" s="359" t="s">
        <v>4</v>
      </c>
      <c r="C8" s="354" t="s">
        <v>27</v>
      </c>
      <c r="D8" s="354" t="s">
        <v>28</v>
      </c>
      <c r="E8" s="354"/>
      <c r="F8" s="356" t="s">
        <v>29</v>
      </c>
      <c r="G8" s="356"/>
      <c r="H8" s="356"/>
      <c r="I8" s="356"/>
      <c r="J8" s="357"/>
      <c r="K8" s="357"/>
      <c r="L8" s="357"/>
      <c r="M8" s="357"/>
      <c r="N8" s="358"/>
      <c r="O8" s="354" t="s">
        <v>30</v>
      </c>
      <c r="P8" s="354"/>
      <c r="Q8" s="354"/>
      <c r="R8" s="354"/>
      <c r="S8" s="354"/>
      <c r="T8" s="354"/>
      <c r="U8" s="354" t="s">
        <v>11</v>
      </c>
      <c r="V8" s="354"/>
      <c r="W8" s="354"/>
      <c r="X8" s="354"/>
    </row>
    <row r="9" spans="1:27" ht="15" customHeight="1">
      <c r="B9" s="359"/>
      <c r="C9" s="354"/>
      <c r="D9" s="371" t="s">
        <v>12</v>
      </c>
      <c r="E9" s="372" t="s">
        <v>13</v>
      </c>
      <c r="F9" s="361" t="s">
        <v>9</v>
      </c>
      <c r="G9" s="361"/>
      <c r="H9" s="86"/>
      <c r="I9" s="85" t="s">
        <v>10</v>
      </c>
      <c r="J9" s="96"/>
      <c r="K9" s="94"/>
      <c r="L9" s="354" t="s">
        <v>31</v>
      </c>
      <c r="M9" s="354"/>
      <c r="N9" s="3" t="s">
        <v>32</v>
      </c>
      <c r="O9" s="354" t="s">
        <v>33</v>
      </c>
      <c r="P9" s="354"/>
      <c r="Q9" s="354" t="s">
        <v>34</v>
      </c>
      <c r="R9" s="354"/>
      <c r="S9" s="354" t="s">
        <v>35</v>
      </c>
      <c r="T9" s="354"/>
      <c r="U9" s="3" t="s">
        <v>36</v>
      </c>
      <c r="V9" s="3" t="s">
        <v>30</v>
      </c>
      <c r="W9" s="3" t="s">
        <v>37</v>
      </c>
      <c r="X9" s="354" t="s">
        <v>38</v>
      </c>
    </row>
    <row r="10" spans="1:27" ht="16">
      <c r="B10" s="359"/>
      <c r="C10" s="354"/>
      <c r="D10" s="371"/>
      <c r="E10" s="372"/>
      <c r="F10" s="85" t="s">
        <v>12</v>
      </c>
      <c r="G10" s="86" t="s">
        <v>13</v>
      </c>
      <c r="H10" s="86" t="s">
        <v>13</v>
      </c>
      <c r="I10" s="85" t="s">
        <v>12</v>
      </c>
      <c r="J10" s="32" t="s">
        <v>13</v>
      </c>
      <c r="K10" s="3" t="s">
        <v>13</v>
      </c>
      <c r="L10" s="3" t="s">
        <v>13</v>
      </c>
      <c r="M10" s="3" t="s">
        <v>13</v>
      </c>
      <c r="N10" s="3" t="s">
        <v>12</v>
      </c>
      <c r="O10" s="3" t="s">
        <v>13</v>
      </c>
      <c r="P10" s="3" t="s">
        <v>13</v>
      </c>
      <c r="Q10" s="3" t="s">
        <v>13</v>
      </c>
      <c r="R10" s="3" t="s">
        <v>13</v>
      </c>
      <c r="S10" s="3" t="s">
        <v>13</v>
      </c>
      <c r="T10" s="3" t="s">
        <v>13</v>
      </c>
      <c r="U10" s="3" t="s">
        <v>13</v>
      </c>
      <c r="V10" s="3" t="s">
        <v>13</v>
      </c>
      <c r="W10" s="3" t="s">
        <v>13</v>
      </c>
      <c r="X10" s="354"/>
    </row>
    <row r="11" spans="1:27">
      <c r="B11" s="87"/>
      <c r="C11" s="4"/>
      <c r="D11" s="100"/>
      <c r="E11" s="100"/>
      <c r="F11" s="5"/>
      <c r="G11" s="5"/>
      <c r="H11" s="5"/>
      <c r="I11" s="5"/>
      <c r="J11" s="4"/>
      <c r="K11" s="4"/>
      <c r="L11" s="4"/>
      <c r="M11" s="4"/>
      <c r="N11" s="4"/>
      <c r="O11" s="4"/>
      <c r="P11" s="4"/>
      <c r="Q11" s="4"/>
      <c r="R11" s="4"/>
      <c r="S11" s="4"/>
      <c r="T11" s="4"/>
      <c r="U11" s="4"/>
      <c r="V11" s="4"/>
      <c r="W11" s="4"/>
      <c r="X11" s="4"/>
    </row>
    <row r="12" spans="1:27" s="80" customFormat="1" ht="29" customHeight="1">
      <c r="A12" s="81"/>
      <c r="B12" s="88">
        <v>1</v>
      </c>
      <c r="C12" s="89" t="s">
        <v>54</v>
      </c>
      <c r="D12" s="112">
        <f>Input!D12</f>
        <v>0</v>
      </c>
      <c r="E12" s="102">
        <f t="shared" ref="E12:E52" si="0">D12/$D$54*100</f>
        <v>0</v>
      </c>
      <c r="F12" s="90">
        <f>'1 Disdik'!E106</f>
        <v>0</v>
      </c>
      <c r="G12" s="91" t="e">
        <f>'1 Disdik'!F106</f>
        <v>#DIV/0!</v>
      </c>
      <c r="H12" s="91" t="e">
        <f t="shared" ref="H12:H52" si="1">G12*E12/100</f>
        <v>#DIV/0!</v>
      </c>
      <c r="I12" s="90">
        <f>'1 Disdik'!H106</f>
        <v>0</v>
      </c>
      <c r="J12" s="91" t="e">
        <f>'1 Disdik'!I106</f>
        <v>#DIV/0!</v>
      </c>
      <c r="K12" s="91" t="e">
        <f t="shared" ref="K12:K52" si="2">J12*E12/100</f>
        <v>#DIV/0!</v>
      </c>
      <c r="L12" s="91" t="e">
        <f t="shared" ref="L12:L52" si="3">J12-G12</f>
        <v>#DIV/0!</v>
      </c>
      <c r="M12" s="91" t="e">
        <f t="shared" ref="M12:M52" si="4">K12-H12</f>
        <v>#DIV/0!</v>
      </c>
      <c r="N12" s="90">
        <f t="shared" ref="N12:N52" si="5">D12-I12</f>
        <v>0</v>
      </c>
      <c r="O12" s="91" t="e">
        <f>'1 Disdik'!N106</f>
        <v>#DIV/0!</v>
      </c>
      <c r="P12" s="91" t="e">
        <f t="shared" ref="P12:P52" si="6">O12*E12/100</f>
        <v>#DIV/0!</v>
      </c>
      <c r="Q12" s="91" t="e">
        <f>'1 Disdik'!P106</f>
        <v>#DIV/0!</v>
      </c>
      <c r="R12" s="91" t="e">
        <f t="shared" ref="R12:R52" si="7">Q12*E12/100</f>
        <v>#DIV/0!</v>
      </c>
      <c r="S12" s="91" t="e">
        <f t="shared" ref="S12:S52" si="8">Q12-O12</f>
        <v>#DIV/0!</v>
      </c>
      <c r="T12" s="91" t="e">
        <f t="shared" ref="T12:T52" si="9">R12-P12</f>
        <v>#DIV/0!</v>
      </c>
      <c r="U12" s="91" t="e">
        <f t="shared" ref="U12:U52" si="10">IF(G12&gt;0,J12/G12*100,J12)</f>
        <v>#DIV/0!</v>
      </c>
      <c r="V12" s="91" t="e">
        <f t="shared" ref="V12:V52" si="11">IF(O12&gt;0,Q12/O12*100,Q12)</f>
        <v>#DIV/0!</v>
      </c>
      <c r="W12" s="91" t="e">
        <f t="shared" ref="W12:W52" si="12">AVERAGE(U12:V12)</f>
        <v>#DIV/0!</v>
      </c>
      <c r="X12" s="91" t="e">
        <f t="shared" ref="X12:X52" si="13">W12</f>
        <v>#DIV/0!</v>
      </c>
      <c r="Y12" s="80">
        <v>1</v>
      </c>
      <c r="Z12" s="80">
        <v>19.2491812283602</v>
      </c>
      <c r="AA12" s="103" t="e">
        <f t="shared" ref="AA12:AA52" si="14">Z12-O12</f>
        <v>#DIV/0!</v>
      </c>
    </row>
    <row r="13" spans="1:27" s="80" customFormat="1" ht="29" customHeight="1">
      <c r="A13" s="81"/>
      <c r="B13" s="88">
        <v>2</v>
      </c>
      <c r="C13" s="89" t="s">
        <v>56</v>
      </c>
      <c r="D13" s="112">
        <f>Input!D14</f>
        <v>340508206590</v>
      </c>
      <c r="E13" s="102">
        <f t="shared" si="0"/>
        <v>19.527771088223389</v>
      </c>
      <c r="F13" s="90">
        <f>'3 DPUPR'!E81</f>
        <v>340508206590</v>
      </c>
      <c r="G13" s="91">
        <f>'3 DPUPR'!F81</f>
        <v>100.00000000000001</v>
      </c>
      <c r="H13" s="91">
        <f t="shared" si="1"/>
        <v>19.527771088223393</v>
      </c>
      <c r="I13" s="90">
        <f>'3 DPUPR'!H81</f>
        <v>162636554767</v>
      </c>
      <c r="J13" s="91">
        <f>'3 DPUPR'!I81</f>
        <v>47.762888417790137</v>
      </c>
      <c r="K13" s="91">
        <f t="shared" si="2"/>
        <v>9.32702751534962</v>
      </c>
      <c r="L13" s="91">
        <f t="shared" si="3"/>
        <v>-52.237111582209877</v>
      </c>
      <c r="M13" s="91">
        <f t="shared" si="4"/>
        <v>-10.200743572873773</v>
      </c>
      <c r="N13" s="90">
        <f t="shared" si="5"/>
        <v>177871651823</v>
      </c>
      <c r="O13" s="91">
        <f>'3 DPUPR'!N81</f>
        <v>100.00000000000001</v>
      </c>
      <c r="P13" s="91">
        <f t="shared" si="6"/>
        <v>19.527771088223393</v>
      </c>
      <c r="Q13" s="91">
        <f>'3 DPUPR'!P81</f>
        <v>99.228558446996473</v>
      </c>
      <c r="R13" s="91">
        <f t="shared" si="7"/>
        <v>19.377125747673425</v>
      </c>
      <c r="S13" s="91">
        <f t="shared" si="8"/>
        <v>-0.771441553003541</v>
      </c>
      <c r="T13" s="91">
        <f t="shared" si="9"/>
        <v>-0.1506453405499677</v>
      </c>
      <c r="U13" s="91">
        <f t="shared" si="10"/>
        <v>47.76288841779013</v>
      </c>
      <c r="V13" s="91">
        <f t="shared" si="11"/>
        <v>99.228558446996459</v>
      </c>
      <c r="W13" s="91">
        <f t="shared" si="12"/>
        <v>73.495723432393291</v>
      </c>
      <c r="X13" s="91">
        <f t="shared" si="13"/>
        <v>73.495723432393291</v>
      </c>
      <c r="Y13" s="80">
        <v>3</v>
      </c>
      <c r="Z13" s="80">
        <v>28.993169467364801</v>
      </c>
      <c r="AA13" s="80">
        <f t="shared" si="14"/>
        <v>-71.006830532635206</v>
      </c>
    </row>
    <row r="14" spans="1:27" s="80" customFormat="1" ht="29" customHeight="1">
      <c r="A14" s="81"/>
      <c r="B14" s="88">
        <v>3</v>
      </c>
      <c r="C14" s="89" t="s">
        <v>55</v>
      </c>
      <c r="D14" s="112">
        <f>Input!D13</f>
        <v>148191011987</v>
      </c>
      <c r="E14" s="102">
        <f t="shared" si="0"/>
        <v>8.4985915270427732</v>
      </c>
      <c r="F14" s="90">
        <f>'2 Dinkes'!E93</f>
        <v>148191011987</v>
      </c>
      <c r="G14" s="91">
        <f>'2 Dinkes'!F93</f>
        <v>100.00000000000001</v>
      </c>
      <c r="H14" s="91">
        <f t="shared" si="1"/>
        <v>8.498591527042775</v>
      </c>
      <c r="I14" s="90">
        <f>'2 Dinkes'!H93</f>
        <v>117087750889</v>
      </c>
      <c r="J14" s="91">
        <f>'2 Dinkes'!I93</f>
        <v>79.011371417904542</v>
      </c>
      <c r="K14" s="91">
        <f t="shared" si="2"/>
        <v>6.714853716722331</v>
      </c>
      <c r="L14" s="91">
        <f t="shared" si="3"/>
        <v>-20.988628582095473</v>
      </c>
      <c r="M14" s="91">
        <f t="shared" si="4"/>
        <v>-1.783737810320444</v>
      </c>
      <c r="N14" s="90">
        <f t="shared" si="5"/>
        <v>31103261098</v>
      </c>
      <c r="O14" s="91">
        <f>'2 Dinkes'!N93</f>
        <v>99.989479187305477</v>
      </c>
      <c r="P14" s="91">
        <f t="shared" si="6"/>
        <v>8.4976974061465409</v>
      </c>
      <c r="Q14" s="91">
        <f>'2 Dinkes'!P93</f>
        <v>81.90907297225165</v>
      </c>
      <c r="R14" s="91">
        <f t="shared" si="7"/>
        <v>6.9611175354990609</v>
      </c>
      <c r="S14" s="91">
        <f t="shared" si="8"/>
        <v>-18.080406215053827</v>
      </c>
      <c r="T14" s="91">
        <f t="shared" si="9"/>
        <v>-1.53657987064748</v>
      </c>
      <c r="U14" s="91">
        <f t="shared" si="10"/>
        <v>79.011371417904527</v>
      </c>
      <c r="V14" s="91">
        <f t="shared" si="11"/>
        <v>81.91769137912533</v>
      </c>
      <c r="W14" s="91">
        <f t="shared" si="12"/>
        <v>80.464531398514936</v>
      </c>
      <c r="X14" s="91">
        <f t="shared" si="13"/>
        <v>80.464531398514936</v>
      </c>
      <c r="Y14" s="80">
        <v>2</v>
      </c>
      <c r="Z14" s="80">
        <v>5.1434936186867102</v>
      </c>
      <c r="AA14" s="80">
        <f t="shared" si="14"/>
        <v>-94.845985568618772</v>
      </c>
    </row>
    <row r="15" spans="1:27" s="80" customFormat="1" ht="29" customHeight="1">
      <c r="A15" s="81"/>
      <c r="B15" s="88">
        <v>4</v>
      </c>
      <c r="C15" s="89" t="str">
        <f>Input!C52</f>
        <v>RSUD Sultan Suriansyah</v>
      </c>
      <c r="D15" s="112">
        <f>Input!D52</f>
        <v>191067943805</v>
      </c>
      <c r="E15" s="102">
        <f t="shared" si="0"/>
        <v>10.957536402093709</v>
      </c>
      <c r="F15" s="90">
        <f>'41 RSUD SS'!E20</f>
        <v>191067943805</v>
      </c>
      <c r="G15" s="91">
        <f>'41 RSUD SS'!F20</f>
        <v>99.999999999999972</v>
      </c>
      <c r="H15" s="91">
        <f t="shared" si="1"/>
        <v>10.957536402093705</v>
      </c>
      <c r="I15" s="90">
        <f>'41 RSUD SS'!H20</f>
        <v>137615528611</v>
      </c>
      <c r="J15" s="91">
        <f>'41 RSUD SS'!I20</f>
        <v>72.024393977593405</v>
      </c>
      <c r="K15" s="91">
        <f t="shared" si="2"/>
        <v>7.8920991884821863</v>
      </c>
      <c r="L15" s="91">
        <f t="shared" si="3"/>
        <v>-27.975606022406566</v>
      </c>
      <c r="M15" s="91">
        <f t="shared" si="4"/>
        <v>-3.0654372136115189</v>
      </c>
      <c r="N15" s="90">
        <f t="shared" si="5"/>
        <v>53452415194</v>
      </c>
      <c r="O15" s="91">
        <f>'41 RSUD SS'!N20</f>
        <v>99.999999999999972</v>
      </c>
      <c r="P15" s="91">
        <f t="shared" si="6"/>
        <v>10.957536402093705</v>
      </c>
      <c r="Q15" s="91">
        <f>'41 RSUD SS'!P20</f>
        <v>90.691681451729423</v>
      </c>
      <c r="R15" s="91">
        <f t="shared" si="7"/>
        <v>9.9375740087441198</v>
      </c>
      <c r="S15" s="91">
        <f t="shared" si="8"/>
        <v>-9.3083185482705488</v>
      </c>
      <c r="T15" s="91">
        <f t="shared" si="9"/>
        <v>-1.0199623933495854</v>
      </c>
      <c r="U15" s="91">
        <f t="shared" si="10"/>
        <v>72.024393977593419</v>
      </c>
      <c r="V15" s="91">
        <f t="shared" si="11"/>
        <v>90.691681451729451</v>
      </c>
      <c r="W15" s="91">
        <f t="shared" si="12"/>
        <v>81.358037714661435</v>
      </c>
      <c r="X15" s="91">
        <f t="shared" si="13"/>
        <v>81.358037714661435</v>
      </c>
      <c r="Y15" s="80">
        <v>41</v>
      </c>
      <c r="Z15" s="80">
        <v>2.6882789426420901</v>
      </c>
      <c r="AA15" s="80">
        <f t="shared" si="14"/>
        <v>-97.311721057357886</v>
      </c>
    </row>
    <row r="16" spans="1:27" s="80" customFormat="1" ht="29" customHeight="1">
      <c r="A16" s="81"/>
      <c r="B16" s="88">
        <v>5</v>
      </c>
      <c r="C16" s="89" t="s">
        <v>58</v>
      </c>
      <c r="D16" s="112">
        <f>Input!D21</f>
        <v>191028321341</v>
      </c>
      <c r="E16" s="102">
        <f t="shared" si="0"/>
        <v>10.955264097368099</v>
      </c>
      <c r="F16" s="90">
        <f>'10 DLH'!E59</f>
        <v>191028321341</v>
      </c>
      <c r="G16" s="91">
        <f>'10 DLH'!F59</f>
        <v>100</v>
      </c>
      <c r="H16" s="91">
        <f t="shared" si="1"/>
        <v>10.955264097368099</v>
      </c>
      <c r="I16" s="90">
        <f>'10 DLH'!H59</f>
        <v>147181810816</v>
      </c>
      <c r="J16" s="91">
        <f>'10 DLH'!I59</f>
        <v>77.047115204069328</v>
      </c>
      <c r="K16" s="91">
        <f t="shared" si="2"/>
        <v>8.4407149500092444</v>
      </c>
      <c r="L16" s="91">
        <f t="shared" si="3"/>
        <v>-22.952884795930672</v>
      </c>
      <c r="M16" s="91">
        <f t="shared" si="4"/>
        <v>-2.5145491473588546</v>
      </c>
      <c r="N16" s="90">
        <f t="shared" si="5"/>
        <v>43846510525</v>
      </c>
      <c r="O16" s="91">
        <f>'10 DLH'!N59</f>
        <v>100</v>
      </c>
      <c r="P16" s="91">
        <f t="shared" si="6"/>
        <v>10.955264097368099</v>
      </c>
      <c r="Q16" s="91">
        <f>'10 DLH'!P59</f>
        <v>86.858277327272987</v>
      </c>
      <c r="R16" s="91">
        <f t="shared" si="7"/>
        <v>9.5155536716271527</v>
      </c>
      <c r="S16" s="91">
        <f t="shared" si="8"/>
        <v>-13.141722672727013</v>
      </c>
      <c r="T16" s="91">
        <f t="shared" si="9"/>
        <v>-1.4397104257409463</v>
      </c>
      <c r="U16" s="91">
        <f t="shared" si="10"/>
        <v>77.047115204069328</v>
      </c>
      <c r="V16" s="91">
        <f t="shared" si="11"/>
        <v>86.858277327272987</v>
      </c>
      <c r="W16" s="91">
        <f t="shared" si="12"/>
        <v>81.952696265671165</v>
      </c>
      <c r="X16" s="91">
        <f t="shared" si="13"/>
        <v>81.952696265671165</v>
      </c>
      <c r="Y16" s="80">
        <v>10</v>
      </c>
      <c r="Z16" s="80">
        <v>100</v>
      </c>
      <c r="AA16" s="80">
        <f t="shared" si="14"/>
        <v>0</v>
      </c>
    </row>
    <row r="17" spans="1:27" s="80" customFormat="1" ht="29" customHeight="1">
      <c r="A17" s="81"/>
      <c r="B17" s="88">
        <v>6</v>
      </c>
      <c r="C17" s="89" t="s">
        <v>57</v>
      </c>
      <c r="D17" s="112">
        <f>Input!D40</f>
        <v>106863094340</v>
      </c>
      <c r="E17" s="102">
        <f t="shared" si="0"/>
        <v>6.1284809107799783</v>
      </c>
      <c r="F17" s="90">
        <f>'29 Setwan'!E52</f>
        <v>106863094340</v>
      </c>
      <c r="G17" s="91">
        <f>'29 Setwan'!F52</f>
        <v>100</v>
      </c>
      <c r="H17" s="91">
        <f t="shared" si="1"/>
        <v>6.1284809107799791</v>
      </c>
      <c r="I17" s="90">
        <f>'29 Setwan'!H52</f>
        <v>81821324054</v>
      </c>
      <c r="J17" s="91">
        <f>'29 Setwan'!I52</f>
        <v>76.566493380468586</v>
      </c>
      <c r="K17" s="91">
        <f t="shared" si="2"/>
        <v>4.6923629308756327</v>
      </c>
      <c r="L17" s="91">
        <f t="shared" si="3"/>
        <v>-23.433506619531414</v>
      </c>
      <c r="M17" s="91">
        <f t="shared" si="4"/>
        <v>-1.4361179799043464</v>
      </c>
      <c r="N17" s="90">
        <f t="shared" si="5"/>
        <v>25041770286</v>
      </c>
      <c r="O17" s="91">
        <f>'29 Setwan'!N52</f>
        <v>100</v>
      </c>
      <c r="P17" s="91">
        <f t="shared" si="6"/>
        <v>6.1284809107799791</v>
      </c>
      <c r="Q17" s="91">
        <f>'29 Setwan'!P52</f>
        <v>76.566493380468586</v>
      </c>
      <c r="R17" s="91">
        <f t="shared" si="7"/>
        <v>4.6923629308756327</v>
      </c>
      <c r="S17" s="91">
        <f t="shared" si="8"/>
        <v>-23.433506619531414</v>
      </c>
      <c r="T17" s="91">
        <f t="shared" si="9"/>
        <v>-1.4361179799043464</v>
      </c>
      <c r="U17" s="91">
        <f t="shared" si="10"/>
        <v>76.566493380468586</v>
      </c>
      <c r="V17" s="91">
        <f t="shared" si="11"/>
        <v>76.566493380468586</v>
      </c>
      <c r="W17" s="91">
        <f t="shared" si="12"/>
        <v>76.566493380468586</v>
      </c>
      <c r="X17" s="91">
        <f t="shared" si="13"/>
        <v>76.566493380468586</v>
      </c>
      <c r="Y17" s="80">
        <v>30</v>
      </c>
      <c r="Z17" s="80">
        <v>50.234961784276997</v>
      </c>
      <c r="AA17" s="80">
        <f t="shared" si="14"/>
        <v>-49.765038215723003</v>
      </c>
    </row>
    <row r="18" spans="1:27" s="80" customFormat="1" ht="29" customHeight="1">
      <c r="A18" s="81"/>
      <c r="B18" s="88">
        <v>7</v>
      </c>
      <c r="C18" s="89" t="s">
        <v>46</v>
      </c>
      <c r="D18" s="112">
        <f>Input!D37</f>
        <v>97394511314</v>
      </c>
      <c r="E18" s="102">
        <f t="shared" si="0"/>
        <v>5.5854680896992797</v>
      </c>
      <c r="F18" s="90">
        <f>'26 Bag Umm'!E52</f>
        <v>97394511314</v>
      </c>
      <c r="G18" s="91">
        <f>'26 Bag Umm'!F52</f>
        <v>100.00000000000001</v>
      </c>
      <c r="H18" s="91">
        <f t="shared" si="1"/>
        <v>5.5854680896992805</v>
      </c>
      <c r="I18" s="90">
        <f>'26 Bag Umm'!H52</f>
        <v>71612686776</v>
      </c>
      <c r="J18" s="91">
        <f>'26 Bag Umm'!I52</f>
        <v>73.528462548696012</v>
      </c>
      <c r="K18" s="91">
        <f t="shared" si="2"/>
        <v>4.1069088125039013</v>
      </c>
      <c r="L18" s="91">
        <f t="shared" si="3"/>
        <v>-26.471537451304002</v>
      </c>
      <c r="M18" s="91">
        <f t="shared" si="4"/>
        <v>-1.4785592771953793</v>
      </c>
      <c r="N18" s="90">
        <f t="shared" si="5"/>
        <v>25781824538</v>
      </c>
      <c r="O18" s="91">
        <f>'26 Bag Umm'!N52</f>
        <v>100.00000000000001</v>
      </c>
      <c r="P18" s="91">
        <f t="shared" si="6"/>
        <v>5.5854680896992805</v>
      </c>
      <c r="Q18" s="91">
        <f>'26 Bag Umm'!P52</f>
        <v>77.053627151587222</v>
      </c>
      <c r="R18" s="91">
        <f t="shared" si="7"/>
        <v>4.3038057565077645</v>
      </c>
      <c r="S18" s="91">
        <f t="shared" si="8"/>
        <v>-22.946372848412793</v>
      </c>
      <c r="T18" s="91">
        <f t="shared" si="9"/>
        <v>-1.281662333191516</v>
      </c>
      <c r="U18" s="91">
        <f t="shared" si="10"/>
        <v>73.528462548696012</v>
      </c>
      <c r="V18" s="91">
        <f t="shared" si="11"/>
        <v>77.053627151587207</v>
      </c>
      <c r="W18" s="91">
        <f t="shared" si="12"/>
        <v>75.291044850141617</v>
      </c>
      <c r="X18" s="91">
        <f t="shared" si="13"/>
        <v>75.291044850141617</v>
      </c>
      <c r="Y18" s="80">
        <v>27</v>
      </c>
      <c r="Z18" s="80">
        <v>36.240742831333201</v>
      </c>
      <c r="AA18" s="80">
        <f t="shared" si="14"/>
        <v>-63.759257168666814</v>
      </c>
    </row>
    <row r="19" spans="1:27" s="80" customFormat="1" ht="29" customHeight="1">
      <c r="A19" s="81"/>
      <c r="B19" s="88">
        <v>8</v>
      </c>
      <c r="C19" s="89" t="s">
        <v>104</v>
      </c>
      <c r="D19" s="112">
        <f>Input!D28</f>
        <v>70752461400</v>
      </c>
      <c r="E19" s="102">
        <f t="shared" si="0"/>
        <v>4.0575758334399481</v>
      </c>
      <c r="F19" s="90">
        <f>'17 Disbudporapar'!E110</f>
        <v>70752461400</v>
      </c>
      <c r="G19" s="91">
        <f>'17 Disbudporapar'!F110</f>
        <v>99.999999999999986</v>
      </c>
      <c r="H19" s="91">
        <f t="shared" si="1"/>
        <v>4.0575758334399472</v>
      </c>
      <c r="I19" s="90">
        <f>'17 Disbudporapar'!H110</f>
        <v>58623706375</v>
      </c>
      <c r="J19" s="91">
        <f>'17 Disbudporapar'!I110</f>
        <v>82.857479746987295</v>
      </c>
      <c r="K19" s="91">
        <f t="shared" si="2"/>
        <v>3.3620050744111558</v>
      </c>
      <c r="L19" s="91">
        <f t="shared" si="3"/>
        <v>-17.142520253012691</v>
      </c>
      <c r="M19" s="91">
        <f t="shared" si="4"/>
        <v>-0.6955707590287914</v>
      </c>
      <c r="N19" s="90">
        <f t="shared" si="5"/>
        <v>12128755025</v>
      </c>
      <c r="O19" s="91">
        <f>'17 Disbudporapar'!N110</f>
        <v>99.999999999999986</v>
      </c>
      <c r="P19" s="91">
        <f t="shared" si="6"/>
        <v>4.0575758334399472</v>
      </c>
      <c r="Q19" s="91">
        <f>'17 Disbudporapar'!P110</f>
        <v>95.665031057138563</v>
      </c>
      <c r="R19" s="91">
        <f t="shared" si="7"/>
        <v>3.8816811812272753</v>
      </c>
      <c r="S19" s="91">
        <f t="shared" si="8"/>
        <v>-4.3349689428614226</v>
      </c>
      <c r="T19" s="91">
        <f t="shared" si="9"/>
        <v>-0.17589465221267186</v>
      </c>
      <c r="U19" s="91">
        <f t="shared" si="10"/>
        <v>82.857479746987309</v>
      </c>
      <c r="V19" s="91">
        <f t="shared" si="11"/>
        <v>95.665031057138577</v>
      </c>
      <c r="W19" s="91">
        <f t="shared" si="12"/>
        <v>89.261255402062943</v>
      </c>
      <c r="X19" s="91">
        <f t="shared" si="13"/>
        <v>89.261255402062943</v>
      </c>
      <c r="Y19" s="80">
        <v>17</v>
      </c>
      <c r="Z19" s="80">
        <v>38.832171707185999</v>
      </c>
      <c r="AA19" s="80">
        <f t="shared" si="14"/>
        <v>-61.167828292813986</v>
      </c>
    </row>
    <row r="20" spans="1:27" s="80" customFormat="1" ht="29" customHeight="1">
      <c r="A20" s="81"/>
      <c r="B20" s="88">
        <v>9</v>
      </c>
      <c r="C20" s="89" t="s">
        <v>61</v>
      </c>
      <c r="D20" s="112">
        <f>Input!D24</f>
        <v>110163437096</v>
      </c>
      <c r="E20" s="102">
        <f t="shared" si="0"/>
        <v>6.3177519374528996</v>
      </c>
      <c r="F20" s="90">
        <f>'13 Dishub'!E60</f>
        <v>110163437096</v>
      </c>
      <c r="G20" s="91">
        <f>'13 Dishub'!F60</f>
        <v>100.00000000000001</v>
      </c>
      <c r="H20" s="91">
        <f t="shared" si="1"/>
        <v>6.3177519374529005</v>
      </c>
      <c r="I20" s="90">
        <f>'13 Dishub'!H60</f>
        <v>81596135942</v>
      </c>
      <c r="J20" s="91">
        <f>'13 Dishub'!I60</f>
        <v>74.068255396656212</v>
      </c>
      <c r="K20" s="91">
        <f t="shared" si="2"/>
        <v>4.6794486403598095</v>
      </c>
      <c r="L20" s="91">
        <f t="shared" si="3"/>
        <v>-25.931744603343802</v>
      </c>
      <c r="M20" s="91">
        <f t="shared" si="4"/>
        <v>-1.6383032970930911</v>
      </c>
      <c r="N20" s="90">
        <f t="shared" si="5"/>
        <v>28567301154</v>
      </c>
      <c r="O20" s="91">
        <f>'13 Dishub'!N60</f>
        <v>100.00000000000001</v>
      </c>
      <c r="P20" s="91">
        <f t="shared" si="6"/>
        <v>6.3177519374529005</v>
      </c>
      <c r="Q20" s="91">
        <f>'13 Dishub'!P60</f>
        <v>93.230805427120472</v>
      </c>
      <c r="R20" s="91">
        <f t="shared" si="7"/>
        <v>5.8900910161748472</v>
      </c>
      <c r="S20" s="91">
        <f t="shared" si="8"/>
        <v>-6.7691945728795417</v>
      </c>
      <c r="T20" s="91">
        <f t="shared" si="9"/>
        <v>-0.42766092127805333</v>
      </c>
      <c r="U20" s="91">
        <f t="shared" si="10"/>
        <v>74.068255396656198</v>
      </c>
      <c r="V20" s="91">
        <f t="shared" si="11"/>
        <v>93.230805427120458</v>
      </c>
      <c r="W20" s="91">
        <f t="shared" si="12"/>
        <v>83.649530411888321</v>
      </c>
      <c r="X20" s="91">
        <f t="shared" si="13"/>
        <v>83.649530411888321</v>
      </c>
      <c r="Y20" s="80">
        <v>13</v>
      </c>
      <c r="Z20" s="80">
        <v>43.517913084690498</v>
      </c>
      <c r="AA20" s="80">
        <f t="shared" si="14"/>
        <v>-56.482086915309516</v>
      </c>
    </row>
    <row r="21" spans="1:27" s="80" customFormat="1" ht="29" customHeight="1">
      <c r="A21" s="81"/>
      <c r="B21" s="88">
        <v>10</v>
      </c>
      <c r="C21" s="89" t="s">
        <v>101</v>
      </c>
      <c r="D21" s="112">
        <f>Input!D15</f>
        <v>85619332316</v>
      </c>
      <c r="E21" s="102">
        <f t="shared" si="0"/>
        <v>4.9101745268845951</v>
      </c>
      <c r="F21" s="90">
        <f>'4 DPRKP'!E55</f>
        <v>85619332316</v>
      </c>
      <c r="G21" s="91">
        <f>'4 DPRKP'!F55</f>
        <v>100.00000000000003</v>
      </c>
      <c r="H21" s="91">
        <f t="shared" si="1"/>
        <v>4.910174526884596</v>
      </c>
      <c r="I21" s="90">
        <f>'4 DPRKP'!H55</f>
        <v>49545882005</v>
      </c>
      <c r="J21" s="91">
        <f>'4 DPRKP'!I55</f>
        <v>57.865788794222446</v>
      </c>
      <c r="K21" s="91">
        <f t="shared" si="2"/>
        <v>2.8413112211547507</v>
      </c>
      <c r="L21" s="91">
        <f t="shared" si="3"/>
        <v>-42.134211205777582</v>
      </c>
      <c r="M21" s="91">
        <f t="shared" si="4"/>
        <v>-2.0688633057298453</v>
      </c>
      <c r="N21" s="90">
        <f t="shared" si="5"/>
        <v>36073450311</v>
      </c>
      <c r="O21" s="91">
        <f>'4 DPRKP'!N55</f>
        <v>99.998719037773711</v>
      </c>
      <c r="P21" s="91">
        <f t="shared" si="6"/>
        <v>4.9101116294036613</v>
      </c>
      <c r="Q21" s="91">
        <f>'4 DPRKP'!P55</f>
        <v>98.893109608966327</v>
      </c>
      <c r="R21" s="91">
        <f t="shared" si="7"/>
        <v>4.855824276863526</v>
      </c>
      <c r="S21" s="91">
        <f t="shared" si="8"/>
        <v>-1.1056094288073837</v>
      </c>
      <c r="T21" s="91">
        <f t="shared" si="9"/>
        <v>-5.4287352540135281E-2</v>
      </c>
      <c r="U21" s="91">
        <f t="shared" si="10"/>
        <v>57.865788794222425</v>
      </c>
      <c r="V21" s="91">
        <f t="shared" si="11"/>
        <v>98.894376408572043</v>
      </c>
      <c r="W21" s="91">
        <f t="shared" si="12"/>
        <v>78.380082601397234</v>
      </c>
      <c r="X21" s="91">
        <f t="shared" si="13"/>
        <v>78.380082601397234</v>
      </c>
      <c r="Y21" s="80">
        <v>4</v>
      </c>
      <c r="Z21" s="80">
        <v>26.026700820488799</v>
      </c>
      <c r="AA21" s="80">
        <f t="shared" si="14"/>
        <v>-73.972018217284912</v>
      </c>
    </row>
    <row r="22" spans="1:27" s="80" customFormat="1" ht="29" customHeight="1">
      <c r="A22" s="81"/>
      <c r="B22" s="88">
        <v>11</v>
      </c>
      <c r="C22" s="89" t="s">
        <v>165</v>
      </c>
      <c r="D22" s="112">
        <f>Input!D41</f>
        <v>43858156052</v>
      </c>
      <c r="E22" s="102">
        <f t="shared" si="0"/>
        <v>2.5152170055222021</v>
      </c>
      <c r="F22" s="90">
        <f>'30 BPKPAD'!E92</f>
        <v>43858124052</v>
      </c>
      <c r="G22" s="91">
        <f>'30 BPKPAD'!F92</f>
        <v>99.999927037516173</v>
      </c>
      <c r="H22" s="91">
        <f t="shared" si="1"/>
        <v>2.5152151703574011</v>
      </c>
      <c r="I22" s="90">
        <f>'30 BPKPAD'!H92</f>
        <v>24104251419</v>
      </c>
      <c r="J22" s="91">
        <f>'30 BPKPAD'!I92</f>
        <v>54.959564169594898</v>
      </c>
      <c r="K22" s="91">
        <f t="shared" si="2"/>
        <v>1.382352304154538</v>
      </c>
      <c r="L22" s="91">
        <f t="shared" si="3"/>
        <v>-45.040362867921274</v>
      </c>
      <c r="M22" s="91">
        <f t="shared" si="4"/>
        <v>-1.132862866202863</v>
      </c>
      <c r="N22" s="90">
        <f t="shared" si="5"/>
        <v>19753904633</v>
      </c>
      <c r="O22" s="91">
        <f>'30 BPKPAD'!N92</f>
        <v>99.999927037516173</v>
      </c>
      <c r="P22" s="91">
        <f t="shared" si="6"/>
        <v>2.5152151703574011</v>
      </c>
      <c r="Q22" s="91">
        <f>'30 BPKPAD'!P92</f>
        <v>54.955395275677347</v>
      </c>
      <c r="R22" s="91">
        <f t="shared" si="7"/>
        <v>1.3822474474257813</v>
      </c>
      <c r="S22" s="91">
        <f t="shared" si="8"/>
        <v>-45.044531761838826</v>
      </c>
      <c r="T22" s="91">
        <f t="shared" si="9"/>
        <v>-1.1329677229316197</v>
      </c>
      <c r="U22" s="91">
        <f t="shared" si="10"/>
        <v>54.959604269487272</v>
      </c>
      <c r="V22" s="91">
        <f t="shared" si="11"/>
        <v>54.955435372527994</v>
      </c>
      <c r="W22" s="91">
        <f t="shared" si="12"/>
        <v>54.957519821007637</v>
      </c>
      <c r="X22" s="91">
        <f t="shared" si="13"/>
        <v>54.957519821007637</v>
      </c>
      <c r="Y22" s="80">
        <v>31</v>
      </c>
      <c r="Z22" s="80">
        <v>22.075326222716999</v>
      </c>
      <c r="AA22" s="80">
        <f t="shared" si="14"/>
        <v>-77.924600814799177</v>
      </c>
    </row>
    <row r="23" spans="1:27" s="80" customFormat="1" ht="29" customHeight="1">
      <c r="A23" s="81"/>
      <c r="B23" s="88">
        <v>12</v>
      </c>
      <c r="C23" s="89" t="s">
        <v>102</v>
      </c>
      <c r="D23" s="112">
        <f>Input!D16</f>
        <v>20129014290</v>
      </c>
      <c r="E23" s="102">
        <f t="shared" si="0"/>
        <v>1.1543768275752364</v>
      </c>
      <c r="F23" s="90">
        <f>'5 SatpolPP'!E60</f>
        <v>20129014290</v>
      </c>
      <c r="G23" s="91">
        <f>'5 SatpolPP'!F60</f>
        <v>99.999999999999986</v>
      </c>
      <c r="H23" s="91">
        <f t="shared" si="1"/>
        <v>1.1543768275752362</v>
      </c>
      <c r="I23" s="90">
        <f>'5 SatpolPP'!H60</f>
        <v>19458047427</v>
      </c>
      <c r="J23" s="91">
        <f>'5 SatpolPP'!I60</f>
        <v>96.666668057693556</v>
      </c>
      <c r="K23" s="91">
        <f t="shared" si="2"/>
        <v>1.1158976160470873</v>
      </c>
      <c r="L23" s="91">
        <f t="shared" si="3"/>
        <v>-3.3333319423064296</v>
      </c>
      <c r="M23" s="91">
        <f t="shared" si="4"/>
        <v>-3.8479211528148927E-2</v>
      </c>
      <c r="N23" s="90">
        <f t="shared" si="5"/>
        <v>670966863</v>
      </c>
      <c r="O23" s="91">
        <f>'5 SatpolPP'!N60</f>
        <v>99.999999999999986</v>
      </c>
      <c r="P23" s="91">
        <f t="shared" si="6"/>
        <v>1.1543768275752362</v>
      </c>
      <c r="Q23" s="91">
        <f>'5 SatpolPP'!P60</f>
        <v>96.666668057693556</v>
      </c>
      <c r="R23" s="91">
        <f t="shared" si="7"/>
        <v>1.1158976160470873</v>
      </c>
      <c r="S23" s="91">
        <f t="shared" si="8"/>
        <v>-3.3333319423064296</v>
      </c>
      <c r="T23" s="91">
        <f t="shared" si="9"/>
        <v>-3.8479211528148927E-2</v>
      </c>
      <c r="U23" s="91">
        <f t="shared" si="10"/>
        <v>96.66666805769357</v>
      </c>
      <c r="V23" s="91">
        <f t="shared" si="11"/>
        <v>96.66666805769357</v>
      </c>
      <c r="W23" s="91">
        <f t="shared" si="12"/>
        <v>96.66666805769357</v>
      </c>
      <c r="X23" s="91">
        <f t="shared" si="13"/>
        <v>96.66666805769357</v>
      </c>
      <c r="Y23" s="80">
        <v>5</v>
      </c>
      <c r="Z23" s="80">
        <v>21.8481304911545</v>
      </c>
      <c r="AA23" s="80">
        <f t="shared" si="14"/>
        <v>-78.151869508845493</v>
      </c>
    </row>
    <row r="24" spans="1:27" s="80" customFormat="1" ht="29" customHeight="1">
      <c r="A24" s="81"/>
      <c r="B24" s="88">
        <v>13</v>
      </c>
      <c r="C24" s="89" t="s">
        <v>68</v>
      </c>
      <c r="D24" s="112">
        <f>Input!D18</f>
        <v>23911805140</v>
      </c>
      <c r="E24" s="102">
        <f t="shared" si="0"/>
        <v>1.3713157217451821</v>
      </c>
      <c r="F24" s="90">
        <f>'7 Dinsos'!E72</f>
        <v>23911805140</v>
      </c>
      <c r="G24" s="91">
        <f>'7 Dinsos'!F72</f>
        <v>100</v>
      </c>
      <c r="H24" s="91">
        <f t="shared" si="1"/>
        <v>1.3713157217451823</v>
      </c>
      <c r="I24" s="90">
        <f>'7 Dinsos'!H72</f>
        <v>21076689314</v>
      </c>
      <c r="J24" s="91">
        <f>'7 Dinsos'!I72</f>
        <v>88.14344709903402</v>
      </c>
      <c r="K24" s="91">
        <f t="shared" si="2"/>
        <v>1.2087249477572011</v>
      </c>
      <c r="L24" s="91">
        <f t="shared" si="3"/>
        <v>-11.85655290096598</v>
      </c>
      <c r="M24" s="91">
        <f t="shared" si="4"/>
        <v>-0.16259077398798127</v>
      </c>
      <c r="N24" s="90">
        <f t="shared" si="5"/>
        <v>2835115826</v>
      </c>
      <c r="O24" s="91">
        <f>'7 Dinsos'!N72</f>
        <v>100</v>
      </c>
      <c r="P24" s="91">
        <f t="shared" si="6"/>
        <v>1.3713157217451823</v>
      </c>
      <c r="Q24" s="91">
        <f>'7 Dinsos'!P72</f>
        <v>95.485215797471966</v>
      </c>
      <c r="R24" s="91">
        <f t="shared" si="7"/>
        <v>1.3094037761730473</v>
      </c>
      <c r="S24" s="91">
        <f t="shared" si="8"/>
        <v>-4.514784202528034</v>
      </c>
      <c r="T24" s="91">
        <f t="shared" si="9"/>
        <v>-6.1911945572135085E-2</v>
      </c>
      <c r="U24" s="91">
        <f t="shared" si="10"/>
        <v>88.14344709903402</v>
      </c>
      <c r="V24" s="91">
        <f t="shared" si="11"/>
        <v>95.485215797471966</v>
      </c>
      <c r="W24" s="91">
        <f t="shared" si="12"/>
        <v>91.814331448253</v>
      </c>
      <c r="X24" s="91">
        <f t="shared" si="13"/>
        <v>91.814331448253</v>
      </c>
      <c r="Y24" s="80">
        <v>7</v>
      </c>
      <c r="Z24" s="80">
        <v>31.176167975680102</v>
      </c>
      <c r="AA24" s="80">
        <f t="shared" si="14"/>
        <v>-68.823832024319898</v>
      </c>
    </row>
    <row r="25" spans="1:27" s="80" customFormat="1" ht="29" customHeight="1">
      <c r="A25" s="81"/>
      <c r="B25" s="88">
        <v>14</v>
      </c>
      <c r="C25" s="89" t="s">
        <v>70</v>
      </c>
      <c r="D25" s="112">
        <f>Input!D30</f>
        <v>21715737354</v>
      </c>
      <c r="E25" s="102">
        <f t="shared" si="0"/>
        <v>1.24537364989707</v>
      </c>
      <c r="F25" s="90">
        <f>'19 Disdagin'!E64</f>
        <v>21715737354</v>
      </c>
      <c r="G25" s="91">
        <f>'19 Disdagin'!F64</f>
        <v>99.999999999999986</v>
      </c>
      <c r="H25" s="91">
        <f t="shared" si="1"/>
        <v>1.2453736498970698</v>
      </c>
      <c r="I25" s="90">
        <f>'19 Disdagin'!H64</f>
        <v>19609903978</v>
      </c>
      <c r="J25" s="91">
        <f>'19 Disdagin'!I64</f>
        <v>90.302731416982695</v>
      </c>
      <c r="K25" s="91">
        <f t="shared" si="2"/>
        <v>1.1246064222044254</v>
      </c>
      <c r="L25" s="91">
        <f t="shared" si="3"/>
        <v>-9.6972685830172907</v>
      </c>
      <c r="M25" s="91">
        <f t="shared" si="4"/>
        <v>-0.12076722769264436</v>
      </c>
      <c r="N25" s="90">
        <f t="shared" si="5"/>
        <v>2105833376</v>
      </c>
      <c r="O25" s="91">
        <f>'19 Disdagin'!N64</f>
        <v>99.999567376605853</v>
      </c>
      <c r="P25" s="91">
        <f t="shared" si="6"/>
        <v>1.2453682621193161</v>
      </c>
      <c r="Q25" s="91">
        <f>'19 Disdagin'!P64</f>
        <v>99.310748598203006</v>
      </c>
      <c r="R25" s="91">
        <f t="shared" si="7"/>
        <v>1.236789894557544</v>
      </c>
      <c r="S25" s="91">
        <f t="shared" si="8"/>
        <v>-0.68881877840284744</v>
      </c>
      <c r="T25" s="91">
        <f t="shared" si="9"/>
        <v>-8.5783675617721045E-3</v>
      </c>
      <c r="U25" s="91">
        <f t="shared" si="10"/>
        <v>90.302731416982709</v>
      </c>
      <c r="V25" s="91">
        <f t="shared" si="11"/>
        <v>99.311178241593083</v>
      </c>
      <c r="W25" s="91">
        <f t="shared" si="12"/>
        <v>94.806954829287889</v>
      </c>
      <c r="X25" s="91">
        <f t="shared" si="13"/>
        <v>94.806954829287889</v>
      </c>
      <c r="Y25" s="80">
        <v>20</v>
      </c>
      <c r="Z25" s="80">
        <v>29.4477641321695</v>
      </c>
      <c r="AA25" s="80">
        <f t="shared" si="14"/>
        <v>-70.551803244436357</v>
      </c>
    </row>
    <row r="26" spans="1:27" s="80" customFormat="1" ht="29" customHeight="1">
      <c r="A26" s="81"/>
      <c r="B26" s="88">
        <v>15</v>
      </c>
      <c r="C26" s="89" t="s">
        <v>69</v>
      </c>
      <c r="D26" s="112">
        <f>Input!D20</f>
        <v>15414047835</v>
      </c>
      <c r="E26" s="102">
        <f t="shared" si="0"/>
        <v>0.88397868785358402</v>
      </c>
      <c r="F26" s="90">
        <f>'9 DKP3'!E60</f>
        <v>15414047835</v>
      </c>
      <c r="G26" s="91">
        <f>'9 DKP3'!F60</f>
        <v>100</v>
      </c>
      <c r="H26" s="91">
        <f t="shared" si="1"/>
        <v>0.88397868785358402</v>
      </c>
      <c r="I26" s="90">
        <f>'9 DKP3'!H60</f>
        <v>7130047983</v>
      </c>
      <c r="J26" s="91">
        <f>'9 DKP3'!I60</f>
        <v>46.25681754282683</v>
      </c>
      <c r="K26" s="91">
        <f t="shared" si="2"/>
        <v>0.40890040875790712</v>
      </c>
      <c r="L26" s="91">
        <f t="shared" si="3"/>
        <v>-53.74318245717317</v>
      </c>
      <c r="M26" s="91">
        <f t="shared" si="4"/>
        <v>-0.4750782790956769</v>
      </c>
      <c r="N26" s="90">
        <f t="shared" si="5"/>
        <v>8283999852</v>
      </c>
      <c r="O26" s="91">
        <f>'9 DKP3'!N60</f>
        <v>100</v>
      </c>
      <c r="P26" s="91">
        <f t="shared" si="6"/>
        <v>0.88397868785358402</v>
      </c>
      <c r="Q26" s="91">
        <f>'9 DKP3'!P60</f>
        <v>93.9995633913543</v>
      </c>
      <c r="R26" s="91">
        <f t="shared" si="7"/>
        <v>0.83093610705499177</v>
      </c>
      <c r="S26" s="91">
        <f t="shared" si="8"/>
        <v>-6.0004366086456997</v>
      </c>
      <c r="T26" s="91">
        <f t="shared" si="9"/>
        <v>-5.3042580798592254E-2</v>
      </c>
      <c r="U26" s="91">
        <f t="shared" si="10"/>
        <v>46.25681754282683</v>
      </c>
      <c r="V26" s="91">
        <f t="shared" si="11"/>
        <v>93.9995633913543</v>
      </c>
      <c r="W26" s="91">
        <f t="shared" si="12"/>
        <v>70.128190467090562</v>
      </c>
      <c r="X26" s="91">
        <f t="shared" si="13"/>
        <v>70.128190467090562</v>
      </c>
      <c r="Y26" s="80">
        <v>9</v>
      </c>
      <c r="Z26" s="80">
        <v>22.402992162512799</v>
      </c>
      <c r="AA26" s="80">
        <f t="shared" si="14"/>
        <v>-77.597007837487197</v>
      </c>
    </row>
    <row r="27" spans="1:27" s="80" customFormat="1" ht="29" customHeight="1">
      <c r="A27" s="81"/>
      <c r="B27" s="88">
        <v>16</v>
      </c>
      <c r="C27" s="89" t="s">
        <v>39</v>
      </c>
      <c r="D27" s="112">
        <f>Input!D35</f>
        <v>34791280022</v>
      </c>
      <c r="E27" s="102">
        <f t="shared" si="0"/>
        <v>1.9952416387835978</v>
      </c>
      <c r="F27" s="90">
        <f>'24 Bag Kesra'!E27</f>
        <v>34791280022.000069</v>
      </c>
      <c r="G27" s="91">
        <f>'24 Bag Kesra'!F27</f>
        <v>100.00000000000018</v>
      </c>
      <c r="H27" s="91">
        <f t="shared" si="1"/>
        <v>1.9952416387836016</v>
      </c>
      <c r="I27" s="90">
        <f>'24 Bag Kesra'!H27</f>
        <v>33884877647</v>
      </c>
      <c r="J27" s="91">
        <f>'24 Bag Kesra'!I27</f>
        <v>97.394742664176675</v>
      </c>
      <c r="K27" s="91">
        <f t="shared" si="2"/>
        <v>1.9432604596217866</v>
      </c>
      <c r="L27" s="91">
        <f t="shared" si="3"/>
        <v>-2.6052573358235094</v>
      </c>
      <c r="M27" s="91">
        <f t="shared" si="4"/>
        <v>-5.1981179161814994E-2</v>
      </c>
      <c r="N27" s="90">
        <f t="shared" si="5"/>
        <v>906402375</v>
      </c>
      <c r="O27" s="91">
        <f>'24 Bag Kesra'!N27</f>
        <v>100.0000098297884</v>
      </c>
      <c r="P27" s="91">
        <f t="shared" si="6"/>
        <v>1.9952418349116288</v>
      </c>
      <c r="Q27" s="91">
        <f>'24 Bag Kesra'!P27</f>
        <v>97.541974509649435</v>
      </c>
      <c r="R27" s="91">
        <f t="shared" si="7"/>
        <v>1.9461980907082088</v>
      </c>
      <c r="S27" s="91">
        <f t="shared" si="8"/>
        <v>-2.4580353201389613</v>
      </c>
      <c r="T27" s="91">
        <f t="shared" si="9"/>
        <v>-4.9043744203419948E-2</v>
      </c>
      <c r="U27" s="91">
        <f t="shared" si="10"/>
        <v>97.394742664176491</v>
      </c>
      <c r="V27" s="91">
        <f t="shared" si="11"/>
        <v>97.541964921480684</v>
      </c>
      <c r="W27" s="91">
        <f t="shared" si="12"/>
        <v>97.468353792828594</v>
      </c>
      <c r="X27" s="91">
        <f t="shared" si="13"/>
        <v>97.468353792828594</v>
      </c>
      <c r="Y27" s="80">
        <v>25</v>
      </c>
      <c r="Z27" s="80">
        <v>23.240688848398101</v>
      </c>
      <c r="AA27" s="80">
        <f t="shared" si="14"/>
        <v>-76.759320981390289</v>
      </c>
    </row>
    <row r="28" spans="1:27" s="80" customFormat="1" ht="29" customHeight="1">
      <c r="A28" s="81"/>
      <c r="B28" s="88">
        <v>17</v>
      </c>
      <c r="C28" s="89" t="s">
        <v>74</v>
      </c>
      <c r="D28" s="112">
        <f>Input!D23</f>
        <v>22264989480</v>
      </c>
      <c r="E28" s="102">
        <f t="shared" si="0"/>
        <v>1.2768726551447251</v>
      </c>
      <c r="F28" s="90">
        <f>'12 DPPKBPM'!E78</f>
        <v>22264989480</v>
      </c>
      <c r="G28" s="91">
        <f>'12 DPPKBPM'!F78</f>
        <v>100.00000000000001</v>
      </c>
      <c r="H28" s="91">
        <f t="shared" si="1"/>
        <v>1.2768726551447254</v>
      </c>
      <c r="I28" s="90">
        <f>'12 DPPKBPM'!H78</f>
        <v>20597399787</v>
      </c>
      <c r="J28" s="91">
        <f>'12 DPPKBPM'!I78</f>
        <v>92.510260584232697</v>
      </c>
      <c r="K28" s="91">
        <f t="shared" si="2"/>
        <v>1.1812382206031962</v>
      </c>
      <c r="L28" s="91">
        <f t="shared" si="3"/>
        <v>-7.4897394157673176</v>
      </c>
      <c r="M28" s="91">
        <f t="shared" si="4"/>
        <v>-9.5634434541529201E-2</v>
      </c>
      <c r="N28" s="90">
        <f t="shared" si="5"/>
        <v>1667589693</v>
      </c>
      <c r="O28" s="91">
        <f>'12 DPPKBPM'!N78</f>
        <v>100.00000000000001</v>
      </c>
      <c r="P28" s="91">
        <f t="shared" si="6"/>
        <v>1.2768726551447254</v>
      </c>
      <c r="Q28" s="91">
        <f>'12 DPPKBPM'!P78</f>
        <v>92.510260584232697</v>
      </c>
      <c r="R28" s="91">
        <f t="shared" si="7"/>
        <v>1.1812382206031962</v>
      </c>
      <c r="S28" s="91">
        <f t="shared" si="8"/>
        <v>-7.4897394157673176</v>
      </c>
      <c r="T28" s="91">
        <f t="shared" si="9"/>
        <v>-9.5634434541529201E-2</v>
      </c>
      <c r="U28" s="91">
        <f t="shared" si="10"/>
        <v>92.510260584232682</v>
      </c>
      <c r="V28" s="91">
        <f t="shared" si="11"/>
        <v>92.510260584232682</v>
      </c>
      <c r="W28" s="91">
        <f t="shared" si="12"/>
        <v>92.510260584232682</v>
      </c>
      <c r="X28" s="91">
        <f t="shared" si="13"/>
        <v>92.510260584232682</v>
      </c>
      <c r="Y28" s="80">
        <v>12</v>
      </c>
      <c r="Z28" s="80">
        <v>16.5009150696661</v>
      </c>
      <c r="AA28" s="80">
        <f t="shared" si="14"/>
        <v>-83.499084930333908</v>
      </c>
    </row>
    <row r="29" spans="1:27" s="80" customFormat="1" ht="29" customHeight="1">
      <c r="A29" s="81"/>
      <c r="B29" s="88">
        <v>18</v>
      </c>
      <c r="C29" s="89" t="s">
        <v>76</v>
      </c>
      <c r="D29" s="112">
        <f>Input!D49</f>
        <v>11109159386</v>
      </c>
      <c r="E29" s="102">
        <f t="shared" si="0"/>
        <v>0.63709807068939894</v>
      </c>
      <c r="F29" s="90">
        <f>'38 Kec Bjm Barat'!E190</f>
        <v>11109159386</v>
      </c>
      <c r="G29" s="91">
        <f>'38 Kec Bjm Barat'!F190</f>
        <v>99.999999999999972</v>
      </c>
      <c r="H29" s="91">
        <f t="shared" si="1"/>
        <v>0.63709807068939872</v>
      </c>
      <c r="I29" s="90">
        <f>'38 Kec Bjm Barat'!H190</f>
        <v>9534446854</v>
      </c>
      <c r="J29" s="91">
        <f>'38 Kec Bjm Barat'!I190</f>
        <v>85.825904387541257</v>
      </c>
      <c r="K29" s="91">
        <f t="shared" si="2"/>
        <v>0.54679518100475355</v>
      </c>
      <c r="L29" s="91">
        <f t="shared" si="3"/>
        <v>-14.174095612458714</v>
      </c>
      <c r="M29" s="91">
        <f t="shared" si="4"/>
        <v>-9.0302889684645171E-2</v>
      </c>
      <c r="N29" s="90">
        <f t="shared" si="5"/>
        <v>1574712532</v>
      </c>
      <c r="O29" s="91">
        <f>'38 Kec Bjm Barat'!N190</f>
        <v>99.999999999999972</v>
      </c>
      <c r="P29" s="91">
        <f t="shared" si="6"/>
        <v>0.63709807068939872</v>
      </c>
      <c r="Q29" s="91">
        <f>'38 Kec Bjm Barat'!P190</f>
        <v>93.052828352757473</v>
      </c>
      <c r="R29" s="91">
        <f t="shared" si="7"/>
        <v>0.59283777415733585</v>
      </c>
      <c r="S29" s="91">
        <f t="shared" si="8"/>
        <v>-6.9471716472424987</v>
      </c>
      <c r="T29" s="91">
        <f t="shared" si="9"/>
        <v>-4.4260296532062871E-2</v>
      </c>
      <c r="U29" s="91">
        <f t="shared" si="10"/>
        <v>85.825904387541286</v>
      </c>
      <c r="V29" s="91">
        <f t="shared" si="11"/>
        <v>93.052828352757501</v>
      </c>
      <c r="W29" s="91">
        <f t="shared" si="12"/>
        <v>89.439366370149401</v>
      </c>
      <c r="X29" s="91">
        <f t="shared" si="13"/>
        <v>89.439366370149401</v>
      </c>
      <c r="Y29" s="80">
        <v>38</v>
      </c>
      <c r="Z29" s="80">
        <v>43.338500214625803</v>
      </c>
      <c r="AA29" s="80">
        <f t="shared" si="14"/>
        <v>-56.661499785374168</v>
      </c>
    </row>
    <row r="30" spans="1:27" s="80" customFormat="1" ht="29" customHeight="1">
      <c r="A30" s="81"/>
      <c r="B30" s="88">
        <v>19</v>
      </c>
      <c r="C30" s="89" t="s">
        <v>65</v>
      </c>
      <c r="D30" s="112">
        <f>Input!D25</f>
        <v>21870976180</v>
      </c>
      <c r="E30" s="102">
        <f t="shared" si="0"/>
        <v>1.2542764258051489</v>
      </c>
      <c r="F30" s="90">
        <f>'14 Diskominfotik'!E48</f>
        <v>21870976180</v>
      </c>
      <c r="G30" s="91">
        <f>'14 Diskominfotik'!F48</f>
        <v>99.999999999999986</v>
      </c>
      <c r="H30" s="91">
        <f t="shared" si="1"/>
        <v>1.2542764258051486</v>
      </c>
      <c r="I30" s="90">
        <f>'14 Diskominfotik'!H48</f>
        <v>19862166347</v>
      </c>
      <c r="J30" s="91">
        <f>'14 Diskominfotik'!I48</f>
        <v>90.815179823400072</v>
      </c>
      <c r="K30" s="91">
        <f t="shared" si="2"/>
        <v>1.1390733915774611</v>
      </c>
      <c r="L30" s="91">
        <f t="shared" si="3"/>
        <v>-9.1848201765999136</v>
      </c>
      <c r="M30" s="91">
        <f t="shared" si="4"/>
        <v>-0.11520303422768752</v>
      </c>
      <c r="N30" s="90">
        <f t="shared" si="5"/>
        <v>2008809833</v>
      </c>
      <c r="O30" s="91">
        <f>'14 Diskominfotik'!N48</f>
        <v>99.999999999999986</v>
      </c>
      <c r="P30" s="91">
        <f t="shared" si="6"/>
        <v>1.2542764258051486</v>
      </c>
      <c r="Q30" s="91">
        <f>'14 Diskominfotik'!P48</f>
        <v>99.474777901751608</v>
      </c>
      <c r="R30" s="91">
        <f t="shared" si="7"/>
        <v>1.2476886888437</v>
      </c>
      <c r="S30" s="91">
        <f t="shared" si="8"/>
        <v>-0.52522209824837773</v>
      </c>
      <c r="T30" s="91">
        <f t="shared" si="9"/>
        <v>-6.5877369614486536E-3</v>
      </c>
      <c r="U30" s="91">
        <f t="shared" si="10"/>
        <v>90.815179823400086</v>
      </c>
      <c r="V30" s="91">
        <f t="shared" si="11"/>
        <v>99.474777901751622</v>
      </c>
      <c r="W30" s="91">
        <f t="shared" si="12"/>
        <v>95.144978862575854</v>
      </c>
      <c r="X30" s="91">
        <f t="shared" si="13"/>
        <v>95.144978862575854</v>
      </c>
      <c r="Y30" s="80">
        <v>14</v>
      </c>
      <c r="Z30" s="80">
        <v>28.550432220267801</v>
      </c>
      <c r="AA30" s="80">
        <f t="shared" si="14"/>
        <v>-71.449567779732178</v>
      </c>
    </row>
    <row r="31" spans="1:27" s="80" customFormat="1" ht="29" customHeight="1">
      <c r="A31" s="81"/>
      <c r="B31" s="88">
        <v>20</v>
      </c>
      <c r="C31" s="89" t="s">
        <v>62</v>
      </c>
      <c r="D31" s="112">
        <f>Input!D48</f>
        <v>11804243670</v>
      </c>
      <c r="E31" s="102">
        <f t="shared" si="0"/>
        <v>0.67696038978268647</v>
      </c>
      <c r="F31" s="90">
        <f>'37 Kec Bjm Tengah'!E184</f>
        <v>11804243670</v>
      </c>
      <c r="G31" s="91">
        <f>'37 Kec Bjm Tengah'!F184</f>
        <v>100.00000000000003</v>
      </c>
      <c r="H31" s="91">
        <f t="shared" si="1"/>
        <v>0.67696038978268658</v>
      </c>
      <c r="I31" s="90">
        <f>'37 Kec Bjm Tengah'!H184</f>
        <v>9766310293</v>
      </c>
      <c r="J31" s="91">
        <f>'37 Kec Bjm Tengah'!I184</f>
        <v>82.735587014530026</v>
      </c>
      <c r="K31" s="91">
        <f t="shared" si="2"/>
        <v>0.56008715234255613</v>
      </c>
      <c r="L31" s="91">
        <f t="shared" si="3"/>
        <v>-17.264412985470003</v>
      </c>
      <c r="M31" s="91">
        <f t="shared" si="4"/>
        <v>-0.11687323744013045</v>
      </c>
      <c r="N31" s="90">
        <f t="shared" si="5"/>
        <v>2037933377</v>
      </c>
      <c r="O31" s="91">
        <f>'37 Kec Bjm Tengah'!N184</f>
        <v>100.00000000000003</v>
      </c>
      <c r="P31" s="91">
        <f t="shared" si="6"/>
        <v>0.67696038978268658</v>
      </c>
      <c r="Q31" s="91">
        <f>'37 Kec Bjm Tengah'!P184</f>
        <v>90.97585655820339</v>
      </c>
      <c r="R31" s="91">
        <f t="shared" si="7"/>
        <v>0.61587051316455144</v>
      </c>
      <c r="S31" s="91">
        <f t="shared" si="8"/>
        <v>-9.0241434417966389</v>
      </c>
      <c r="T31" s="91">
        <f t="shared" si="9"/>
        <v>-6.1089876618135142E-2</v>
      </c>
      <c r="U31" s="91">
        <f t="shared" si="10"/>
        <v>82.735587014529997</v>
      </c>
      <c r="V31" s="91">
        <f t="shared" si="11"/>
        <v>90.975856558203361</v>
      </c>
      <c r="W31" s="91">
        <f t="shared" si="12"/>
        <v>86.855721786366672</v>
      </c>
      <c r="X31" s="91">
        <f t="shared" si="13"/>
        <v>86.855721786366672</v>
      </c>
      <c r="Y31" s="80">
        <v>37</v>
      </c>
      <c r="Z31" s="80">
        <v>34.604924105443096</v>
      </c>
      <c r="AA31" s="80">
        <f t="shared" si="14"/>
        <v>-65.395075894556925</v>
      </c>
    </row>
    <row r="32" spans="1:27" s="80" customFormat="1" ht="29" customHeight="1">
      <c r="A32" s="81"/>
      <c r="B32" s="88">
        <v>21</v>
      </c>
      <c r="C32" s="89" t="s">
        <v>64</v>
      </c>
      <c r="D32" s="112">
        <f>Input!D50</f>
        <v>12382095979</v>
      </c>
      <c r="E32" s="102">
        <f t="shared" si="0"/>
        <v>0.71009958406513274</v>
      </c>
      <c r="F32" s="90">
        <f>'39 Kec Bjm Selatan'!E243</f>
        <v>12382095979</v>
      </c>
      <c r="G32" s="91">
        <f>'39 Kec Bjm Selatan'!F243</f>
        <v>100.00000000000001</v>
      </c>
      <c r="H32" s="91">
        <f t="shared" si="1"/>
        <v>0.71009958406513274</v>
      </c>
      <c r="I32" s="90">
        <f>'39 Kec Bjm Selatan'!H243</f>
        <v>10557506619</v>
      </c>
      <c r="J32" s="91">
        <f>'39 Kec Bjm Selatan'!I243</f>
        <v>85.264293193216275</v>
      </c>
      <c r="K32" s="91">
        <f t="shared" si="2"/>
        <v>0.60546139132110399</v>
      </c>
      <c r="L32" s="91">
        <f t="shared" si="3"/>
        <v>-14.735706806783739</v>
      </c>
      <c r="M32" s="91">
        <f t="shared" si="4"/>
        <v>-0.10463819274402875</v>
      </c>
      <c r="N32" s="90">
        <f t="shared" si="5"/>
        <v>1824589360</v>
      </c>
      <c r="O32" s="91">
        <f>'39 Kec Bjm Selatan'!N243</f>
        <v>100.00000000000001</v>
      </c>
      <c r="P32" s="91">
        <f t="shared" si="6"/>
        <v>0.71009958406513274</v>
      </c>
      <c r="Q32" s="91">
        <f>'39 Kec Bjm Selatan'!P243</f>
        <v>85.264293193216275</v>
      </c>
      <c r="R32" s="91">
        <f t="shared" si="7"/>
        <v>0.60546139132110399</v>
      </c>
      <c r="S32" s="91">
        <f t="shared" si="8"/>
        <v>-14.735706806783739</v>
      </c>
      <c r="T32" s="91">
        <f t="shared" si="9"/>
        <v>-0.10463819274402875</v>
      </c>
      <c r="U32" s="91">
        <f t="shared" si="10"/>
        <v>85.264293193216261</v>
      </c>
      <c r="V32" s="91">
        <f t="shared" si="11"/>
        <v>85.264293193216261</v>
      </c>
      <c r="W32" s="91">
        <f t="shared" si="12"/>
        <v>85.264293193216261</v>
      </c>
      <c r="X32" s="91">
        <f t="shared" si="13"/>
        <v>85.264293193216261</v>
      </c>
      <c r="Y32" s="80">
        <v>39</v>
      </c>
      <c r="Z32" s="80">
        <v>31.1604163679078</v>
      </c>
      <c r="AA32" s="80">
        <f t="shared" si="14"/>
        <v>-68.839583632092214</v>
      </c>
    </row>
    <row r="33" spans="1:27" s="80" customFormat="1" ht="29" customHeight="1">
      <c r="A33" s="81"/>
      <c r="B33" s="88">
        <v>22</v>
      </c>
      <c r="C33" s="89" t="s">
        <v>71</v>
      </c>
      <c r="D33" s="112">
        <f>Input!D26</f>
        <v>12341692134</v>
      </c>
      <c r="E33" s="102">
        <f t="shared" si="0"/>
        <v>0.7077824679986936</v>
      </c>
      <c r="F33" s="90">
        <f>'15 Diskopumker'!E66</f>
        <v>12341692134</v>
      </c>
      <c r="G33" s="91">
        <f>'15 Diskopumker'!F66</f>
        <v>100.00000000000004</v>
      </c>
      <c r="H33" s="91">
        <f t="shared" si="1"/>
        <v>0.70778246799869393</v>
      </c>
      <c r="I33" s="90">
        <f>'15 Diskopumker'!H66</f>
        <v>10066912180</v>
      </c>
      <c r="J33" s="91">
        <f>'15 Diskopumker'!I66</f>
        <v>81.568330101727057</v>
      </c>
      <c r="K33" s="91">
        <f t="shared" si="2"/>
        <v>0.57732633989932514</v>
      </c>
      <c r="L33" s="91">
        <f t="shared" si="3"/>
        <v>-18.431669898272986</v>
      </c>
      <c r="M33" s="91">
        <f t="shared" si="4"/>
        <v>-0.1304561280993688</v>
      </c>
      <c r="N33" s="90">
        <f t="shared" si="5"/>
        <v>2274779954</v>
      </c>
      <c r="O33" s="91">
        <f>'15 Diskopumker'!N66</f>
        <v>100.00000000000004</v>
      </c>
      <c r="P33" s="91">
        <f t="shared" si="6"/>
        <v>0.70778246799869393</v>
      </c>
      <c r="Q33" s="91">
        <f>'15 Diskopumker'!P66</f>
        <v>90.779905294630026</v>
      </c>
      <c r="R33" s="91">
        <f t="shared" si="7"/>
        <v>0.64252425414120906</v>
      </c>
      <c r="S33" s="91">
        <f t="shared" si="8"/>
        <v>-9.2200947053700162</v>
      </c>
      <c r="T33" s="91">
        <f t="shared" si="9"/>
        <v>-6.525821385748487E-2</v>
      </c>
      <c r="U33" s="91">
        <f t="shared" si="10"/>
        <v>81.568330101727028</v>
      </c>
      <c r="V33" s="91">
        <f t="shared" si="11"/>
        <v>90.779905294629998</v>
      </c>
      <c r="W33" s="91">
        <f t="shared" si="12"/>
        <v>86.17411769817852</v>
      </c>
      <c r="X33" s="91">
        <f t="shared" si="13"/>
        <v>86.17411769817852</v>
      </c>
      <c r="Y33" s="80">
        <v>15</v>
      </c>
      <c r="Z33" s="80">
        <v>20.197197465772</v>
      </c>
      <c r="AA33" s="80">
        <f t="shared" si="14"/>
        <v>-79.80280253422805</v>
      </c>
    </row>
    <row r="34" spans="1:27" s="80" customFormat="1" ht="29" customHeight="1">
      <c r="A34" s="81"/>
      <c r="B34" s="88">
        <v>23</v>
      </c>
      <c r="C34" s="89" t="s">
        <v>63</v>
      </c>
      <c r="D34" s="112">
        <f>Input!D47</f>
        <v>17407428217</v>
      </c>
      <c r="E34" s="102">
        <f t="shared" si="0"/>
        <v>0.99829686003884877</v>
      </c>
      <c r="F34" s="90">
        <f>'36 Kec Bjm Utara'!E166</f>
        <v>17407428217</v>
      </c>
      <c r="G34" s="91">
        <f>'36 Kec Bjm Utara'!F166</f>
        <v>100.00000000000003</v>
      </c>
      <c r="H34" s="91">
        <f t="shared" si="1"/>
        <v>0.99829686003884899</v>
      </c>
      <c r="I34" s="90">
        <f>'36 Kec Bjm Utara'!H166</f>
        <v>12382363709</v>
      </c>
      <c r="J34" s="91">
        <f>'36 Kec Bjm Utara'!I166</f>
        <v>71.132642654860675</v>
      </c>
      <c r="K34" s="91">
        <f t="shared" si="2"/>
        <v>0.71011493808612902</v>
      </c>
      <c r="L34" s="91">
        <f t="shared" si="3"/>
        <v>-28.867357345139354</v>
      </c>
      <c r="M34" s="91">
        <f t="shared" si="4"/>
        <v>-0.28818192195271997</v>
      </c>
      <c r="N34" s="90">
        <f t="shared" si="5"/>
        <v>5025064508</v>
      </c>
      <c r="O34" s="91">
        <f>'36 Kec Bjm Utara'!N166</f>
        <v>100.00000000000003</v>
      </c>
      <c r="P34" s="91">
        <f t="shared" si="6"/>
        <v>0.99829686003884899</v>
      </c>
      <c r="Q34" s="91">
        <f>'36 Kec Bjm Utara'!P166</f>
        <v>90.562821107625325</v>
      </c>
      <c r="R34" s="91">
        <f t="shared" si="7"/>
        <v>0.90408579948002343</v>
      </c>
      <c r="S34" s="91">
        <f t="shared" si="8"/>
        <v>-9.4371788923747033</v>
      </c>
      <c r="T34" s="91">
        <f t="shared" si="9"/>
        <v>-9.4211060558825555E-2</v>
      </c>
      <c r="U34" s="91">
        <f t="shared" si="10"/>
        <v>71.132642654860661</v>
      </c>
      <c r="V34" s="91">
        <f t="shared" si="11"/>
        <v>90.562821107625297</v>
      </c>
      <c r="W34" s="91">
        <f t="shared" si="12"/>
        <v>80.847731881242979</v>
      </c>
      <c r="X34" s="91">
        <f t="shared" si="13"/>
        <v>80.847731881242979</v>
      </c>
      <c r="Y34" s="80">
        <v>36</v>
      </c>
      <c r="Z34" s="80">
        <v>28.073777833333299</v>
      </c>
      <c r="AA34" s="80">
        <f t="shared" si="14"/>
        <v>-71.926222166666733</v>
      </c>
    </row>
    <row r="35" spans="1:27" s="80" customFormat="1" ht="29" customHeight="1">
      <c r="A35" s="81"/>
      <c r="B35" s="88">
        <v>24</v>
      </c>
      <c r="C35" s="89" t="s">
        <v>72</v>
      </c>
      <c r="D35" s="112">
        <f>Input!D46</f>
        <v>9008477710</v>
      </c>
      <c r="E35" s="102">
        <f t="shared" si="0"/>
        <v>0.51662628732487381</v>
      </c>
      <c r="F35" s="90">
        <f>'35 Kec Bjm Timur'!E187</f>
        <v>9008477710</v>
      </c>
      <c r="G35" s="91">
        <f>'35 Kec Bjm Timur'!F187</f>
        <v>100</v>
      </c>
      <c r="H35" s="91">
        <f t="shared" si="1"/>
        <v>0.51662628732487381</v>
      </c>
      <c r="I35" s="90">
        <f>'35 Kec Bjm Timur'!H187</f>
        <v>8626468286</v>
      </c>
      <c r="J35" s="91">
        <f>'35 Kec Bjm Timur'!I187</f>
        <v>95.75944531032205</v>
      </c>
      <c r="K35" s="91">
        <f t="shared" si="2"/>
        <v>0.49471846706960981</v>
      </c>
      <c r="L35" s="91">
        <f t="shared" si="3"/>
        <v>-4.2405546896779498</v>
      </c>
      <c r="M35" s="91">
        <f t="shared" si="4"/>
        <v>-2.1907820255263999E-2</v>
      </c>
      <c r="N35" s="90">
        <f t="shared" si="5"/>
        <v>382009424</v>
      </c>
      <c r="O35" s="91">
        <f>'35 Kec Bjm Timur'!N187</f>
        <v>99.999999999999986</v>
      </c>
      <c r="P35" s="91">
        <f t="shared" si="6"/>
        <v>0.51662628732487381</v>
      </c>
      <c r="Q35" s="91">
        <f>'35 Kec Bjm Timur'!P187</f>
        <v>98.01531289746282</v>
      </c>
      <c r="R35" s="91">
        <f t="shared" si="7"/>
        <v>0.5063728720320203</v>
      </c>
      <c r="S35" s="91">
        <f t="shared" si="8"/>
        <v>-1.9846871025371655</v>
      </c>
      <c r="T35" s="91">
        <f t="shared" si="9"/>
        <v>-1.0253415292853507E-2</v>
      </c>
      <c r="U35" s="91">
        <f t="shared" si="10"/>
        <v>95.75944531032205</v>
      </c>
      <c r="V35" s="91">
        <f t="shared" si="11"/>
        <v>98.015312897462834</v>
      </c>
      <c r="W35" s="91">
        <f t="shared" si="12"/>
        <v>96.887379103892442</v>
      </c>
      <c r="X35" s="91">
        <f t="shared" si="13"/>
        <v>96.887379103892442</v>
      </c>
      <c r="Y35" s="80">
        <v>35</v>
      </c>
      <c r="Z35" s="80">
        <v>39.001619899145901</v>
      </c>
      <c r="AA35" s="80">
        <f t="shared" si="14"/>
        <v>-60.998380100854085</v>
      </c>
    </row>
    <row r="36" spans="1:27" s="80" customFormat="1" ht="29" customHeight="1">
      <c r="A36" s="81"/>
      <c r="B36" s="88">
        <v>25</v>
      </c>
      <c r="C36" s="89" t="s">
        <v>67</v>
      </c>
      <c r="D36" s="112">
        <f>Input!D43</f>
        <v>15926361740</v>
      </c>
      <c r="E36" s="102">
        <f t="shared" si="0"/>
        <v>0.91335932675900655</v>
      </c>
      <c r="F36" s="90">
        <f>'32 BKD Diklat'!E43</f>
        <v>15926361840</v>
      </c>
      <c r="G36" s="91">
        <f>'32 BKD Diklat'!F43</f>
        <v>100.00000062788979</v>
      </c>
      <c r="H36" s="91">
        <f t="shared" si="1"/>
        <v>0.91335933249389656</v>
      </c>
      <c r="I36" s="90">
        <f>'32 BKD Diklat'!H43</f>
        <v>11663255895</v>
      </c>
      <c r="J36" s="91">
        <f>'32 BKD Diklat'!I43</f>
        <v>73.232393470675987</v>
      </c>
      <c r="K36" s="91">
        <f t="shared" si="2"/>
        <v>0.66887489597327288</v>
      </c>
      <c r="L36" s="91">
        <f t="shared" si="3"/>
        <v>-26.767607157213803</v>
      </c>
      <c r="M36" s="91">
        <f t="shared" si="4"/>
        <v>-0.24448443652062368</v>
      </c>
      <c r="N36" s="90">
        <f t="shared" si="5"/>
        <v>4263105845</v>
      </c>
      <c r="O36" s="91">
        <f>'32 BKD Diklat'!N43</f>
        <v>100.00000062788979</v>
      </c>
      <c r="P36" s="91">
        <f t="shared" si="6"/>
        <v>0.91335933249389656</v>
      </c>
      <c r="Q36" s="91">
        <f>'32 BKD Diklat'!P43</f>
        <v>73.232393470675987</v>
      </c>
      <c r="R36" s="91">
        <f t="shared" si="7"/>
        <v>0.66887489597327288</v>
      </c>
      <c r="S36" s="91">
        <f t="shared" si="8"/>
        <v>-26.767607157213803</v>
      </c>
      <c r="T36" s="91">
        <f t="shared" si="9"/>
        <v>-0.24448443652062368</v>
      </c>
      <c r="U36" s="91">
        <f t="shared" si="10"/>
        <v>73.232393010857265</v>
      </c>
      <c r="V36" s="91">
        <f t="shared" si="11"/>
        <v>73.232393010857265</v>
      </c>
      <c r="W36" s="91">
        <f t="shared" si="12"/>
        <v>73.232393010857265</v>
      </c>
      <c r="X36" s="91">
        <f t="shared" si="13"/>
        <v>73.232393010857265</v>
      </c>
      <c r="Y36" s="80">
        <v>33</v>
      </c>
      <c r="Z36" s="80">
        <v>48.128815746113901</v>
      </c>
      <c r="AA36" s="80">
        <f t="shared" si="14"/>
        <v>-51.871184881775889</v>
      </c>
    </row>
    <row r="37" spans="1:27" s="80" customFormat="1" ht="29" customHeight="1">
      <c r="A37" s="81"/>
      <c r="B37" s="88">
        <v>26</v>
      </c>
      <c r="C37" s="89" t="s">
        <v>79</v>
      </c>
      <c r="D37" s="112">
        <f>Input!D17</f>
        <v>37344395500</v>
      </c>
      <c r="E37" s="102">
        <f t="shared" si="0"/>
        <v>2.1416600030147297</v>
      </c>
      <c r="F37" s="90">
        <f>'6 Bakesbangpol'!E49</f>
        <v>37344395500</v>
      </c>
      <c r="G37" s="91">
        <f>'6 Bakesbangpol'!F49</f>
        <v>100.00000000000001</v>
      </c>
      <c r="H37" s="91">
        <f t="shared" si="1"/>
        <v>2.1416600030147297</v>
      </c>
      <c r="I37" s="90">
        <f>'6 Bakesbangpol'!H49</f>
        <v>35560560900</v>
      </c>
      <c r="J37" s="91">
        <f>'6 Bakesbangpol'!I49</f>
        <v>95.223286985593319</v>
      </c>
      <c r="K37" s="91">
        <f t="shared" si="2"/>
        <v>2.0393590509263824</v>
      </c>
      <c r="L37" s="91">
        <f t="shared" si="3"/>
        <v>-4.7767130144066954</v>
      </c>
      <c r="M37" s="91">
        <f t="shared" si="4"/>
        <v>-0.10230095208834733</v>
      </c>
      <c r="N37" s="90">
        <f t="shared" si="5"/>
        <v>1783834600</v>
      </c>
      <c r="O37" s="91">
        <f>'6 Bakesbangpol'!N49</f>
        <v>100.00000000000001</v>
      </c>
      <c r="P37" s="91">
        <f t="shared" si="6"/>
        <v>2.1416600030147297</v>
      </c>
      <c r="Q37" s="91">
        <f>'6 Bakesbangpol'!P49</f>
        <v>96.651906393048989</v>
      </c>
      <c r="R37" s="91">
        <f t="shared" si="7"/>
        <v>2.0699552213711665</v>
      </c>
      <c r="S37" s="91">
        <f t="shared" si="8"/>
        <v>-3.348093606951025</v>
      </c>
      <c r="T37" s="91">
        <f t="shared" si="9"/>
        <v>-7.1704781643563198E-2</v>
      </c>
      <c r="U37" s="91">
        <f t="shared" si="10"/>
        <v>95.223286985593305</v>
      </c>
      <c r="V37" s="91">
        <f t="shared" si="11"/>
        <v>96.651906393048975</v>
      </c>
      <c r="W37" s="91">
        <f t="shared" si="12"/>
        <v>95.93759668932114</v>
      </c>
      <c r="X37" s="91">
        <f t="shared" si="13"/>
        <v>95.93759668932114</v>
      </c>
      <c r="Y37" s="80">
        <v>6</v>
      </c>
      <c r="Z37" s="80">
        <v>27.990307133140899</v>
      </c>
      <c r="AA37" s="80">
        <f t="shared" si="14"/>
        <v>-72.009692866859112</v>
      </c>
    </row>
    <row r="38" spans="1:27" s="80" customFormat="1" ht="29" customHeight="1">
      <c r="A38" s="81"/>
      <c r="B38" s="88">
        <v>27</v>
      </c>
      <c r="C38" s="89" t="s">
        <v>108</v>
      </c>
      <c r="D38" s="112">
        <f>Input!D51</f>
        <v>9046956120</v>
      </c>
      <c r="E38" s="102">
        <f t="shared" si="0"/>
        <v>0.5188329818120454</v>
      </c>
      <c r="F38" s="90">
        <f>'40 Bappeda'!E77</f>
        <v>9046956120</v>
      </c>
      <c r="G38" s="91">
        <f>'40 Bappeda'!F77</f>
        <v>100.00000000000001</v>
      </c>
      <c r="H38" s="91">
        <f t="shared" si="1"/>
        <v>0.5188329818120454</v>
      </c>
      <c r="I38" s="90">
        <f>'40 Bappeda'!H77</f>
        <v>8152167379</v>
      </c>
      <c r="J38" s="91">
        <f>'40 Bappeda'!I77</f>
        <v>90.109505018799624</v>
      </c>
      <c r="K38" s="91">
        <f t="shared" si="2"/>
        <v>0.4675178317851128</v>
      </c>
      <c r="L38" s="91">
        <f t="shared" si="3"/>
        <v>-9.8904949812003906</v>
      </c>
      <c r="M38" s="91">
        <f t="shared" si="4"/>
        <v>-5.1315150026932599E-2</v>
      </c>
      <c r="N38" s="90">
        <f t="shared" si="5"/>
        <v>894788741</v>
      </c>
      <c r="O38" s="91">
        <f>'40 Bappeda'!N77</f>
        <v>100.00000000000001</v>
      </c>
      <c r="P38" s="91">
        <f t="shared" si="6"/>
        <v>0.5188329818120454</v>
      </c>
      <c r="Q38" s="91">
        <f>'40 Bappeda'!P77</f>
        <v>99.173283455916689</v>
      </c>
      <c r="R38" s="91">
        <f t="shared" si="7"/>
        <v>0.51454370371524449</v>
      </c>
      <c r="S38" s="91">
        <f t="shared" si="8"/>
        <v>-0.82671654408332529</v>
      </c>
      <c r="T38" s="91">
        <f t="shared" si="9"/>
        <v>-4.2892780968009081E-3</v>
      </c>
      <c r="U38" s="91">
        <f t="shared" si="10"/>
        <v>90.109505018799609</v>
      </c>
      <c r="V38" s="91">
        <f t="shared" si="11"/>
        <v>99.173283455916675</v>
      </c>
      <c r="W38" s="91">
        <f t="shared" si="12"/>
        <v>94.641394237358142</v>
      </c>
      <c r="X38" s="91">
        <f t="shared" si="13"/>
        <v>94.641394237358142</v>
      </c>
      <c r="Y38" s="80">
        <v>40</v>
      </c>
      <c r="Z38" s="80">
        <v>40.576052644878203</v>
      </c>
      <c r="AA38" s="80">
        <f t="shared" si="14"/>
        <v>-59.423947355121811</v>
      </c>
    </row>
    <row r="39" spans="1:27" s="80" customFormat="1" ht="29" customHeight="1">
      <c r="A39" s="81"/>
      <c r="B39" s="88">
        <v>28</v>
      </c>
      <c r="C39" s="89" t="s">
        <v>78</v>
      </c>
      <c r="D39" s="112">
        <f>Input!D42</f>
        <v>7070912250</v>
      </c>
      <c r="E39" s="102">
        <f t="shared" si="0"/>
        <v>0.40550903951978257</v>
      </c>
      <c r="F39" s="90">
        <f>'31 Inspektorat'!E48</f>
        <v>7062884700</v>
      </c>
      <c r="G39" s="91">
        <f>'31 Inspektorat'!F48</f>
        <v>99.886470801557493</v>
      </c>
      <c r="H39" s="91">
        <f t="shared" si="1"/>
        <v>0.40504866835760384</v>
      </c>
      <c r="I39" s="90">
        <f>'31 Inspektorat'!H48</f>
        <v>5445575076</v>
      </c>
      <c r="J39" s="91">
        <f>'31 Inspektorat'!I48</f>
        <v>77.013755558909679</v>
      </c>
      <c r="K39" s="91">
        <f t="shared" si="2"/>
        <v>0.31229774046504777</v>
      </c>
      <c r="L39" s="91">
        <f t="shared" si="3"/>
        <v>-22.872715242647814</v>
      </c>
      <c r="M39" s="91">
        <f t="shared" si="4"/>
        <v>-9.2750927892556068E-2</v>
      </c>
      <c r="N39" s="90">
        <f t="shared" si="5"/>
        <v>1625337174</v>
      </c>
      <c r="O39" s="91">
        <f>'31 Inspektorat'!N48</f>
        <v>100.00000282850792</v>
      </c>
      <c r="P39" s="91">
        <f t="shared" si="6"/>
        <v>0.40550905098963791</v>
      </c>
      <c r="Q39" s="91">
        <f>'31 Inspektorat'!P48</f>
        <v>94.431448869981409</v>
      </c>
      <c r="R39" s="91">
        <f t="shared" si="7"/>
        <v>0.38292806131727614</v>
      </c>
      <c r="S39" s="91">
        <f t="shared" si="8"/>
        <v>-5.5685539585265076</v>
      </c>
      <c r="T39" s="91">
        <f t="shared" si="9"/>
        <v>-2.2580989672361773E-2</v>
      </c>
      <c r="U39" s="91">
        <f t="shared" si="10"/>
        <v>77.101288033202621</v>
      </c>
      <c r="V39" s="91">
        <f t="shared" si="11"/>
        <v>94.431446198980467</v>
      </c>
      <c r="W39" s="91">
        <f t="shared" si="12"/>
        <v>85.766367116091544</v>
      </c>
      <c r="X39" s="91">
        <f t="shared" si="13"/>
        <v>85.766367116091544</v>
      </c>
      <c r="Y39" s="80">
        <v>32</v>
      </c>
      <c r="Z39" s="80">
        <v>24.621692918982799</v>
      </c>
      <c r="AA39" s="80">
        <f t="shared" si="14"/>
        <v>-75.378309909525115</v>
      </c>
    </row>
    <row r="40" spans="1:27" s="80" customFormat="1" ht="29" customHeight="1">
      <c r="A40" s="81"/>
      <c r="B40" s="88">
        <v>29</v>
      </c>
      <c r="C40" s="89" t="s">
        <v>77</v>
      </c>
      <c r="D40" s="112">
        <f>Input!D27</f>
        <v>7611880902</v>
      </c>
      <c r="E40" s="102">
        <f t="shared" si="0"/>
        <v>0.43653299664537565</v>
      </c>
      <c r="F40" s="90">
        <f>'16 DPMPTSP'!E46</f>
        <v>7611880902</v>
      </c>
      <c r="G40" s="91">
        <f>'16 DPMPTSP'!F46</f>
        <v>100</v>
      </c>
      <c r="H40" s="91">
        <f t="shared" si="1"/>
        <v>0.43653299664537565</v>
      </c>
      <c r="I40" s="90">
        <f>'16 DPMPTSP'!H46</f>
        <v>5634139905</v>
      </c>
      <c r="J40" s="91">
        <f>'16 DPMPTSP'!I46</f>
        <v>74.017709650707303</v>
      </c>
      <c r="K40" s="91">
        <f t="shared" si="2"/>
        <v>0.323111725986506</v>
      </c>
      <c r="L40" s="91">
        <f t="shared" si="3"/>
        <v>-25.982290349292697</v>
      </c>
      <c r="M40" s="91">
        <f t="shared" si="4"/>
        <v>-0.11342127065886964</v>
      </c>
      <c r="N40" s="90">
        <f t="shared" si="5"/>
        <v>1977740997</v>
      </c>
      <c r="O40" s="91">
        <f>'16 DPMPTSP'!N46</f>
        <v>100</v>
      </c>
      <c r="P40" s="91">
        <f t="shared" si="6"/>
        <v>0.43653299664537565</v>
      </c>
      <c r="Q40" s="91">
        <f>'16 DPMPTSP'!P46</f>
        <v>94.187672932668278</v>
      </c>
      <c r="R40" s="91">
        <f t="shared" si="7"/>
        <v>0.41116027112352221</v>
      </c>
      <c r="S40" s="91">
        <f t="shared" si="8"/>
        <v>-5.8123270673317222</v>
      </c>
      <c r="T40" s="91">
        <f t="shared" si="9"/>
        <v>-2.5372725521853434E-2</v>
      </c>
      <c r="U40" s="91">
        <f t="shared" si="10"/>
        <v>74.017709650707303</v>
      </c>
      <c r="V40" s="91">
        <f t="shared" si="11"/>
        <v>94.187672932668278</v>
      </c>
      <c r="W40" s="91">
        <f t="shared" si="12"/>
        <v>84.10269129168779</v>
      </c>
      <c r="X40" s="91">
        <f t="shared" si="13"/>
        <v>84.10269129168779</v>
      </c>
      <c r="Y40" s="80">
        <v>16</v>
      </c>
      <c r="Z40" s="80">
        <v>44.0610912238187</v>
      </c>
      <c r="AA40" s="80">
        <f t="shared" si="14"/>
        <v>-55.9389087761813</v>
      </c>
    </row>
    <row r="41" spans="1:27" s="80" customFormat="1" ht="29" customHeight="1">
      <c r="A41" s="81"/>
      <c r="B41" s="88">
        <v>30</v>
      </c>
      <c r="C41" s="89" t="s">
        <v>103</v>
      </c>
      <c r="D41" s="112">
        <f>Input!D22</f>
        <v>7173793620</v>
      </c>
      <c r="E41" s="102">
        <f t="shared" si="0"/>
        <v>0.41140917291956836</v>
      </c>
      <c r="F41" s="90">
        <f>'11 Disdukcapil'!E50</f>
        <v>7173793620</v>
      </c>
      <c r="G41" s="91">
        <f>'11 Disdukcapil'!F50</f>
        <v>100.00000000000001</v>
      </c>
      <c r="H41" s="91">
        <f t="shared" si="1"/>
        <v>0.41140917291956841</v>
      </c>
      <c r="I41" s="90">
        <f>'11 Disdukcapil'!H50</f>
        <v>6521557057</v>
      </c>
      <c r="J41" s="91">
        <f>'11 Disdukcapil'!I50</f>
        <v>90.908066254072168</v>
      </c>
      <c r="K41" s="91">
        <f t="shared" si="2"/>
        <v>0.37400412349305157</v>
      </c>
      <c r="L41" s="91">
        <f t="shared" si="3"/>
        <v>-9.0919337459278466</v>
      </c>
      <c r="M41" s="91">
        <f t="shared" si="4"/>
        <v>-3.7405049426516845E-2</v>
      </c>
      <c r="N41" s="90">
        <f t="shared" si="5"/>
        <v>652236563</v>
      </c>
      <c r="O41" s="91">
        <f>'11 Disdukcapil'!N50</f>
        <v>100.00000000000001</v>
      </c>
      <c r="P41" s="91">
        <f t="shared" si="6"/>
        <v>0.41140917291956841</v>
      </c>
      <c r="Q41" s="91">
        <f>'11 Disdukcapil'!P50</f>
        <v>96.004216859531027</v>
      </c>
      <c r="R41" s="91">
        <f t="shared" si="7"/>
        <v>0.39497015454970535</v>
      </c>
      <c r="S41" s="91">
        <f t="shared" si="8"/>
        <v>-3.995783140468987</v>
      </c>
      <c r="T41" s="91">
        <f t="shared" si="9"/>
        <v>-1.6439018369863057E-2</v>
      </c>
      <c r="U41" s="91">
        <f t="shared" si="10"/>
        <v>90.908066254072153</v>
      </c>
      <c r="V41" s="91">
        <f t="shared" si="11"/>
        <v>96.004216859531013</v>
      </c>
      <c r="W41" s="91">
        <f t="shared" si="12"/>
        <v>93.456141556801583</v>
      </c>
      <c r="X41" s="91">
        <f t="shared" si="13"/>
        <v>93.456141556801583</v>
      </c>
      <c r="Y41" s="80">
        <v>11</v>
      </c>
      <c r="Z41" s="80">
        <v>28.4892353732284</v>
      </c>
      <c r="AA41" s="80">
        <f t="shared" si="14"/>
        <v>-71.510764626771618</v>
      </c>
    </row>
    <row r="42" spans="1:27" s="80" customFormat="1" ht="29" customHeight="1">
      <c r="A42" s="81"/>
      <c r="B42" s="88">
        <v>31</v>
      </c>
      <c r="C42" s="89" t="s">
        <v>107</v>
      </c>
      <c r="D42" s="112">
        <f>Input!D45</f>
        <v>9647941770</v>
      </c>
      <c r="E42" s="102">
        <f t="shared" si="0"/>
        <v>0.55329884775411986</v>
      </c>
      <c r="F42" s="90">
        <f>'34  Damkar'!E55</f>
        <v>9647941770</v>
      </c>
      <c r="G42" s="91">
        <f>'34  Damkar'!F55</f>
        <v>100.00000000000001</v>
      </c>
      <c r="H42" s="91">
        <f t="shared" si="1"/>
        <v>0.55329884775411986</v>
      </c>
      <c r="I42" s="90">
        <f>'34  Damkar'!H55</f>
        <v>8826576197</v>
      </c>
      <c r="J42" s="91">
        <f>'34  Damkar'!I55</f>
        <v>91.486623856354385</v>
      </c>
      <c r="K42" s="91">
        <f t="shared" si="2"/>
        <v>0.50619443564635458</v>
      </c>
      <c r="L42" s="91">
        <f t="shared" si="3"/>
        <v>-8.5133761436456297</v>
      </c>
      <c r="M42" s="91">
        <f t="shared" si="4"/>
        <v>-4.7104412107765281E-2</v>
      </c>
      <c r="N42" s="90">
        <f t="shared" si="5"/>
        <v>821365573</v>
      </c>
      <c r="O42" s="91">
        <f>'34  Damkar'!N55</f>
        <v>100.00000000000001</v>
      </c>
      <c r="P42" s="91">
        <f t="shared" si="6"/>
        <v>0.55329884775411986</v>
      </c>
      <c r="Q42" s="91">
        <f>'34  Damkar'!P55</f>
        <v>94.492268591728873</v>
      </c>
      <c r="R42" s="91">
        <f t="shared" si="7"/>
        <v>0.52282463333476392</v>
      </c>
      <c r="S42" s="91">
        <f t="shared" si="8"/>
        <v>-5.507731408271141</v>
      </c>
      <c r="T42" s="91">
        <f t="shared" si="9"/>
        <v>-3.0474214419355938E-2</v>
      </c>
      <c r="U42" s="91">
        <f t="shared" si="10"/>
        <v>91.48662385635437</v>
      </c>
      <c r="V42" s="91">
        <f t="shared" si="11"/>
        <v>94.492268591728859</v>
      </c>
      <c r="W42" s="91">
        <f t="shared" si="12"/>
        <v>92.989446224041615</v>
      </c>
      <c r="X42" s="91">
        <f t="shared" si="13"/>
        <v>92.989446224041615</v>
      </c>
      <c r="Y42" s="80">
        <v>35</v>
      </c>
      <c r="Z42" s="80">
        <v>40.470806003826503</v>
      </c>
      <c r="AA42" s="80">
        <f t="shared" si="14"/>
        <v>-59.529193996173511</v>
      </c>
    </row>
    <row r="43" spans="1:27" s="80" customFormat="1" ht="29" customHeight="1">
      <c r="A43" s="81"/>
      <c r="B43" s="88">
        <v>32</v>
      </c>
      <c r="C43" s="89" t="s">
        <v>82</v>
      </c>
      <c r="D43" s="112">
        <f>Input!D19</f>
        <v>3037162840</v>
      </c>
      <c r="E43" s="102">
        <f t="shared" si="0"/>
        <v>0.17417794798875844</v>
      </c>
      <c r="F43" s="90">
        <f>'8 DP3A'!E58</f>
        <v>3037162840</v>
      </c>
      <c r="G43" s="91">
        <f>'8 DP3A'!F58</f>
        <v>100</v>
      </c>
      <c r="H43" s="91">
        <f t="shared" si="1"/>
        <v>0.17417794798875844</v>
      </c>
      <c r="I43" s="90">
        <f>'8 DP3A'!H58</f>
        <v>2616831401</v>
      </c>
      <c r="J43" s="91">
        <f>'8 DP3A'!I58</f>
        <v>86.160391749031135</v>
      </c>
      <c r="K43" s="91">
        <f t="shared" si="2"/>
        <v>0.15007240232753796</v>
      </c>
      <c r="L43" s="91">
        <f t="shared" si="3"/>
        <v>-13.839608250968865</v>
      </c>
      <c r="M43" s="91">
        <f t="shared" si="4"/>
        <v>-2.4105545661220473E-2</v>
      </c>
      <c r="N43" s="90">
        <f t="shared" si="5"/>
        <v>420331439</v>
      </c>
      <c r="O43" s="91">
        <f>'8 DP3A'!N58</f>
        <v>100</v>
      </c>
      <c r="P43" s="91">
        <f t="shared" si="6"/>
        <v>0.17417794798875844</v>
      </c>
      <c r="Q43" s="91">
        <f>'8 DP3A'!P58</f>
        <v>97.188082941249206</v>
      </c>
      <c r="R43" s="91">
        <f t="shared" si="7"/>
        <v>0.16928020855668044</v>
      </c>
      <c r="S43" s="91">
        <f t="shared" si="8"/>
        <v>-2.8119170587507938</v>
      </c>
      <c r="T43" s="91">
        <f t="shared" si="9"/>
        <v>-4.8977394320779966E-3</v>
      </c>
      <c r="U43" s="91">
        <f t="shared" si="10"/>
        <v>86.160391749031135</v>
      </c>
      <c r="V43" s="91">
        <f t="shared" si="11"/>
        <v>97.188082941249206</v>
      </c>
      <c r="W43" s="91">
        <f t="shared" si="12"/>
        <v>91.67423734514017</v>
      </c>
      <c r="X43" s="91">
        <f t="shared" si="13"/>
        <v>91.67423734514017</v>
      </c>
      <c r="Y43" s="80">
        <v>8</v>
      </c>
      <c r="Z43" s="80">
        <v>61.542231790797899</v>
      </c>
      <c r="AA43" s="80">
        <f t="shared" si="14"/>
        <v>-38.457768209202101</v>
      </c>
    </row>
    <row r="44" spans="1:27" s="80" customFormat="1" ht="29" customHeight="1">
      <c r="A44" s="81"/>
      <c r="B44" s="88">
        <v>33</v>
      </c>
      <c r="C44" s="89" t="s">
        <v>105</v>
      </c>
      <c r="D44" s="112">
        <f>Input!D29</f>
        <v>5713939474</v>
      </c>
      <c r="E44" s="102">
        <f t="shared" si="0"/>
        <v>0.32768814348896941</v>
      </c>
      <c r="F44" s="90">
        <f>'18 DPA'!E49</f>
        <v>5713439474</v>
      </c>
      <c r="G44" s="91">
        <f>'18 DPA'!F49</f>
        <v>99.991249469787448</v>
      </c>
      <c r="H44" s="91">
        <f t="shared" si="1"/>
        <v>0.32765946903897047</v>
      </c>
      <c r="I44" s="90">
        <f>'18 DPA'!H49</f>
        <v>3918986524</v>
      </c>
      <c r="J44" s="91">
        <f>'18 DPA'!I49</f>
        <v>68.586419961787655</v>
      </c>
      <c r="K44" s="91">
        <f t="shared" si="2"/>
        <v>0.22474956625832987</v>
      </c>
      <c r="L44" s="91">
        <f t="shared" si="3"/>
        <v>-31.404829507999793</v>
      </c>
      <c r="M44" s="91">
        <f t="shared" si="4"/>
        <v>-0.10290990278064061</v>
      </c>
      <c r="N44" s="90">
        <f t="shared" si="5"/>
        <v>1794952950</v>
      </c>
      <c r="O44" s="91">
        <f>'18 DPA'!N49</f>
        <v>99.997399342420849</v>
      </c>
      <c r="P44" s="91">
        <f t="shared" si="6"/>
        <v>0.32767962144242979</v>
      </c>
      <c r="Q44" s="91">
        <f>'18 DPA'!P49</f>
        <v>88.764972968385337</v>
      </c>
      <c r="R44" s="91">
        <f t="shared" si="7"/>
        <v>0.29087229198858744</v>
      </c>
      <c r="S44" s="91">
        <f t="shared" si="8"/>
        <v>-11.232426374035512</v>
      </c>
      <c r="T44" s="91">
        <f t="shared" si="9"/>
        <v>-3.6807329453842352E-2</v>
      </c>
      <c r="U44" s="91">
        <f t="shared" si="10"/>
        <v>68.592422162412504</v>
      </c>
      <c r="V44" s="91">
        <f t="shared" si="11"/>
        <v>88.767281501419518</v>
      </c>
      <c r="W44" s="91">
        <f t="shared" si="12"/>
        <v>78.679851831916011</v>
      </c>
      <c r="X44" s="91">
        <f t="shared" si="13"/>
        <v>78.679851831916011</v>
      </c>
      <c r="Y44" s="80">
        <v>19</v>
      </c>
      <c r="Z44" s="80">
        <v>37.851212886843797</v>
      </c>
      <c r="AA44" s="80">
        <f t="shared" si="14"/>
        <v>-62.146186455577052</v>
      </c>
    </row>
    <row r="45" spans="1:27" s="80" customFormat="1" ht="29" customHeight="1">
      <c r="A45" s="81"/>
      <c r="B45" s="88">
        <v>34</v>
      </c>
      <c r="C45" s="89" t="s">
        <v>84</v>
      </c>
      <c r="D45" s="112">
        <f>Input!D44</f>
        <v>4933045070</v>
      </c>
      <c r="E45" s="102">
        <f t="shared" si="0"/>
        <v>0.28290470840498666</v>
      </c>
      <c r="F45" s="90">
        <f>'33 BPBD'!E46</f>
        <v>4911045070</v>
      </c>
      <c r="G45" s="91">
        <f>'33 BPBD'!F46</f>
        <v>100.00000000000001</v>
      </c>
      <c r="H45" s="91">
        <f t="shared" si="1"/>
        <v>0.28290470840498672</v>
      </c>
      <c r="I45" s="90">
        <f>'33 BPBD'!H46</f>
        <v>4562802541</v>
      </c>
      <c r="J45" s="91">
        <f>'33 BPBD'!I46</f>
        <v>92.494645320562626</v>
      </c>
      <c r="K45" s="91">
        <f t="shared" si="2"/>
        <v>0.26167170663436434</v>
      </c>
      <c r="L45" s="91">
        <f t="shared" si="3"/>
        <v>-7.5053546794373887</v>
      </c>
      <c r="M45" s="91">
        <f t="shared" si="4"/>
        <v>-2.1233001770622373E-2</v>
      </c>
      <c r="N45" s="90">
        <f t="shared" si="5"/>
        <v>370242529</v>
      </c>
      <c r="O45" s="91">
        <f>'33 BPBD'!N46</f>
        <v>100.00000000000001</v>
      </c>
      <c r="P45" s="91">
        <f t="shared" si="6"/>
        <v>0.28290470840498672</v>
      </c>
      <c r="Q45" s="91">
        <f>'33 BPBD'!P46</f>
        <v>97.212755244500556</v>
      </c>
      <c r="R45" s="91">
        <f t="shared" si="7"/>
        <v>0.27501946175690767</v>
      </c>
      <c r="S45" s="91">
        <f t="shared" si="8"/>
        <v>-2.7872447554994579</v>
      </c>
      <c r="T45" s="91">
        <f t="shared" si="9"/>
        <v>-7.8852466480790473E-3</v>
      </c>
      <c r="U45" s="91">
        <f t="shared" si="10"/>
        <v>92.494645320562611</v>
      </c>
      <c r="V45" s="91">
        <f t="shared" si="11"/>
        <v>97.212755244500542</v>
      </c>
      <c r="W45" s="91">
        <f t="shared" si="12"/>
        <v>94.853700282531577</v>
      </c>
      <c r="X45" s="91">
        <f t="shared" si="13"/>
        <v>94.853700282531577</v>
      </c>
      <c r="Y45" s="80">
        <v>34</v>
      </c>
      <c r="Z45" s="80">
        <v>30.408873802273899</v>
      </c>
      <c r="AA45" s="80">
        <f t="shared" si="14"/>
        <v>-69.591126197726112</v>
      </c>
    </row>
    <row r="46" spans="1:27" s="80" customFormat="1" ht="29" customHeight="1">
      <c r="A46" s="81"/>
      <c r="B46" s="88">
        <v>35</v>
      </c>
      <c r="C46" s="89" t="s">
        <v>44</v>
      </c>
      <c r="D46" s="112">
        <f>Input!D36</f>
        <v>5846881800</v>
      </c>
      <c r="E46" s="102">
        <f t="shared" si="0"/>
        <v>0.33531223964824303</v>
      </c>
      <c r="F46" s="90">
        <f>'25 Bag ProKoPim'!E31</f>
        <v>5846881800</v>
      </c>
      <c r="G46" s="91">
        <f>'25 Bag ProKoPim'!F31</f>
        <v>100.00000000000001</v>
      </c>
      <c r="H46" s="91">
        <f t="shared" si="1"/>
        <v>0.33531223964824308</v>
      </c>
      <c r="I46" s="90">
        <f>'25 Bag ProKoPim'!H31</f>
        <v>5287021492</v>
      </c>
      <c r="J46" s="91">
        <f>'25 Bag ProKoPim'!I31</f>
        <v>90.424634409404348</v>
      </c>
      <c r="K46" s="91">
        <f t="shared" si="2"/>
        <v>0.30320486683190956</v>
      </c>
      <c r="L46" s="91">
        <f t="shared" si="3"/>
        <v>-9.5753655905956663</v>
      </c>
      <c r="M46" s="91">
        <f t="shared" si="4"/>
        <v>-3.2107372816333524E-2</v>
      </c>
      <c r="N46" s="90">
        <f t="shared" si="5"/>
        <v>559860308</v>
      </c>
      <c r="O46" s="91">
        <f>'25 Bag ProKoPim'!N31</f>
        <v>100.00000000000001</v>
      </c>
      <c r="P46" s="91">
        <f t="shared" si="6"/>
        <v>0.33531223964824308</v>
      </c>
      <c r="Q46" s="91">
        <f>'25 Bag ProKoPim'!P31</f>
        <v>90.424634409404348</v>
      </c>
      <c r="R46" s="91">
        <f t="shared" si="7"/>
        <v>0.30320486683190956</v>
      </c>
      <c r="S46" s="91">
        <f t="shared" si="8"/>
        <v>-9.5753655905956663</v>
      </c>
      <c r="T46" s="91">
        <f t="shared" si="9"/>
        <v>-3.2107372816333524E-2</v>
      </c>
      <c r="U46" s="91">
        <f t="shared" si="10"/>
        <v>90.424634409404334</v>
      </c>
      <c r="V46" s="91">
        <f t="shared" si="11"/>
        <v>90.424634409404334</v>
      </c>
      <c r="W46" s="91">
        <f t="shared" si="12"/>
        <v>90.424634409404334</v>
      </c>
      <c r="X46" s="91">
        <f t="shared" si="13"/>
        <v>90.424634409404334</v>
      </c>
      <c r="Y46" s="80">
        <v>26</v>
      </c>
      <c r="Z46" s="80">
        <v>30.408873802273899</v>
      </c>
      <c r="AA46" s="80">
        <f t="shared" si="14"/>
        <v>-69.591126197726112</v>
      </c>
    </row>
    <row r="47" spans="1:27" s="80" customFormat="1" ht="29" customHeight="1">
      <c r="A47" s="81"/>
      <c r="B47" s="88">
        <v>36</v>
      </c>
      <c r="C47" s="89" t="s">
        <v>45</v>
      </c>
      <c r="D47" s="112">
        <f>Input!D31</f>
        <v>2503687400</v>
      </c>
      <c r="E47" s="102">
        <f t="shared" si="0"/>
        <v>0.143583718328817</v>
      </c>
      <c r="F47" s="90">
        <f>'20 Bag Pem'!E26</f>
        <v>2503687400</v>
      </c>
      <c r="G47" s="91">
        <f>'20 Bag Pem'!F26</f>
        <v>100</v>
      </c>
      <c r="H47" s="91">
        <f t="shared" si="1"/>
        <v>0.143583718328817</v>
      </c>
      <c r="I47" s="90">
        <f>'20 Bag Pem'!H26</f>
        <v>2256659211</v>
      </c>
      <c r="J47" s="91">
        <f>'20 Bag Pem'!I26</f>
        <v>90.133425243103432</v>
      </c>
      <c r="K47" s="91">
        <f t="shared" si="2"/>
        <v>0.12941692342117248</v>
      </c>
      <c r="L47" s="91">
        <f t="shared" si="3"/>
        <v>-9.8665747568965685</v>
      </c>
      <c r="M47" s="91">
        <f t="shared" si="4"/>
        <v>-1.4166794907644525E-2</v>
      </c>
      <c r="N47" s="90">
        <f t="shared" si="5"/>
        <v>247028189</v>
      </c>
      <c r="O47" s="91">
        <f>'20 Bag Pem'!N26</f>
        <v>100</v>
      </c>
      <c r="P47" s="91">
        <f t="shared" si="6"/>
        <v>0.143583718328817</v>
      </c>
      <c r="Q47" s="91">
        <f>'20 Bag Pem'!P26</f>
        <v>95.912311616857593</v>
      </c>
      <c r="R47" s="91">
        <f t="shared" si="7"/>
        <v>0.13771446335460602</v>
      </c>
      <c r="S47" s="91">
        <f t="shared" si="8"/>
        <v>-4.0876883831424067</v>
      </c>
      <c r="T47" s="91">
        <f t="shared" si="9"/>
        <v>-5.8692549742109801E-3</v>
      </c>
      <c r="U47" s="91">
        <f t="shared" si="10"/>
        <v>90.133425243103432</v>
      </c>
      <c r="V47" s="91">
        <f t="shared" si="11"/>
        <v>95.912311616857593</v>
      </c>
      <c r="W47" s="91">
        <f t="shared" si="12"/>
        <v>93.02286842998052</v>
      </c>
      <c r="X47" s="91">
        <f t="shared" si="13"/>
        <v>93.02286842998052</v>
      </c>
      <c r="Y47" s="80">
        <v>21</v>
      </c>
      <c r="Z47" s="80">
        <v>29.109317006490901</v>
      </c>
      <c r="AA47" s="80">
        <f t="shared" si="14"/>
        <v>-70.890682993509103</v>
      </c>
    </row>
    <row r="48" spans="1:27" s="80" customFormat="1" ht="29" customHeight="1">
      <c r="A48" s="81"/>
      <c r="B48" s="88">
        <v>37</v>
      </c>
      <c r="C48" s="89" t="s">
        <v>42</v>
      </c>
      <c r="D48" s="112">
        <f>Input!D38</f>
        <v>2291856500</v>
      </c>
      <c r="E48" s="102">
        <f t="shared" si="0"/>
        <v>0.13143544922823366</v>
      </c>
      <c r="F48" s="90">
        <f>'27 Bag PBJ'!E25</f>
        <v>2291856500</v>
      </c>
      <c r="G48" s="91">
        <f>'27 Bag PBJ'!F25</f>
        <v>99.999999999999986</v>
      </c>
      <c r="H48" s="91">
        <f t="shared" si="1"/>
        <v>0.13143544922823364</v>
      </c>
      <c r="I48" s="90">
        <f>'27 Bag PBJ'!H25</f>
        <v>1619958347</v>
      </c>
      <c r="J48" s="91">
        <f>'27 Bag PBJ'!I25</f>
        <v>70.683236363184164</v>
      </c>
      <c r="K48" s="91">
        <f t="shared" si="2"/>
        <v>9.290282924300533E-2</v>
      </c>
      <c r="L48" s="91">
        <f t="shared" si="3"/>
        <v>-29.316763636815821</v>
      </c>
      <c r="M48" s="91">
        <f t="shared" si="4"/>
        <v>-3.8532619985228306E-2</v>
      </c>
      <c r="N48" s="90">
        <f t="shared" si="5"/>
        <v>671898153</v>
      </c>
      <c r="O48" s="91">
        <f>'27 Bag PBJ'!N25</f>
        <v>99.999999999999986</v>
      </c>
      <c r="P48" s="91">
        <f t="shared" si="6"/>
        <v>0.13143544922823364</v>
      </c>
      <c r="Q48" s="91">
        <f>'27 Bag PBJ'!P25</f>
        <v>82.513215814340882</v>
      </c>
      <c r="R48" s="91">
        <f t="shared" si="7"/>
        <v>0.10845161587824087</v>
      </c>
      <c r="S48" s="91">
        <f t="shared" si="8"/>
        <v>-17.486784185659104</v>
      </c>
      <c r="T48" s="91">
        <f t="shared" si="9"/>
        <v>-2.2983833349992766E-2</v>
      </c>
      <c r="U48" s="91">
        <f t="shared" si="10"/>
        <v>70.683236363184179</v>
      </c>
      <c r="V48" s="91">
        <f t="shared" si="11"/>
        <v>82.513215814340896</v>
      </c>
      <c r="W48" s="91">
        <f t="shared" si="12"/>
        <v>76.598226088762544</v>
      </c>
      <c r="X48" s="91">
        <f t="shared" si="13"/>
        <v>76.598226088762544</v>
      </c>
      <c r="Y48" s="80">
        <v>28</v>
      </c>
      <c r="Z48" s="80">
        <v>9.6267450964921206</v>
      </c>
      <c r="AA48" s="80">
        <f t="shared" si="14"/>
        <v>-90.37325490350787</v>
      </c>
    </row>
    <row r="49" spans="1:27" s="80" customFormat="1" ht="29" customHeight="1">
      <c r="A49" s="81"/>
      <c r="B49" s="88">
        <v>38</v>
      </c>
      <c r="C49" s="89" t="s">
        <v>43</v>
      </c>
      <c r="D49" s="112">
        <f>Input!D33</f>
        <v>2094940500</v>
      </c>
      <c r="E49" s="102">
        <f t="shared" si="0"/>
        <v>0.1201425332362303</v>
      </c>
      <c r="F49" s="90">
        <f>'22 Bag Org'!E29</f>
        <v>2094940500</v>
      </c>
      <c r="G49" s="91">
        <f>'22 Bag Org'!F29</f>
        <v>100.00000000000001</v>
      </c>
      <c r="H49" s="91">
        <f t="shared" si="1"/>
        <v>0.12014253323623031</v>
      </c>
      <c r="I49" s="90">
        <f>'22 Bag Org'!H29</f>
        <v>1675538579</v>
      </c>
      <c r="J49" s="91">
        <f>'22 Bag Org'!I29</f>
        <v>79.980246646623144</v>
      </c>
      <c r="K49" s="91">
        <f t="shared" si="2"/>
        <v>9.6090294409838184E-2</v>
      </c>
      <c r="L49" s="91">
        <f t="shared" si="3"/>
        <v>-20.019753353376871</v>
      </c>
      <c r="M49" s="91">
        <f t="shared" si="4"/>
        <v>-2.4052238826392125E-2</v>
      </c>
      <c r="N49" s="90">
        <f t="shared" si="5"/>
        <v>419401921</v>
      </c>
      <c r="O49" s="91">
        <f>'22 Bag Org'!N29</f>
        <v>100.00000000000001</v>
      </c>
      <c r="P49" s="91">
        <f t="shared" si="6"/>
        <v>0.12014253323623031</v>
      </c>
      <c r="Q49" s="91">
        <f>'22 Bag Org'!P29</f>
        <v>100.00000000000001</v>
      </c>
      <c r="R49" s="91">
        <f t="shared" si="7"/>
        <v>0.12014253323623031</v>
      </c>
      <c r="S49" s="91">
        <f t="shared" si="8"/>
        <v>0</v>
      </c>
      <c r="T49" s="91">
        <f t="shared" si="9"/>
        <v>0</v>
      </c>
      <c r="U49" s="91">
        <f t="shared" si="10"/>
        <v>79.980246646623129</v>
      </c>
      <c r="V49" s="91">
        <f t="shared" si="11"/>
        <v>100</v>
      </c>
      <c r="W49" s="91">
        <f t="shared" si="12"/>
        <v>89.990123323311565</v>
      </c>
      <c r="X49" s="91">
        <f t="shared" si="13"/>
        <v>89.990123323311565</v>
      </c>
      <c r="Y49" s="80">
        <v>23</v>
      </c>
      <c r="Z49" s="80">
        <v>27.300804043303899</v>
      </c>
      <c r="AA49" s="80">
        <f t="shared" si="14"/>
        <v>-72.699195956696116</v>
      </c>
    </row>
    <row r="50" spans="1:27" s="80" customFormat="1" ht="29" customHeight="1">
      <c r="A50" s="81"/>
      <c r="B50" s="88">
        <v>39</v>
      </c>
      <c r="C50" s="89" t="s">
        <v>40</v>
      </c>
      <c r="D50" s="112">
        <f>Input!D32</f>
        <v>1786110000</v>
      </c>
      <c r="E50" s="102">
        <f t="shared" si="0"/>
        <v>0.10243144377540235</v>
      </c>
      <c r="F50" s="90">
        <f>'21 Bag Kum'!E25</f>
        <v>1786110000</v>
      </c>
      <c r="G50" s="91">
        <f>'21 Bag Kum'!F25</f>
        <v>99.999999999999986</v>
      </c>
      <c r="H50" s="91">
        <f t="shared" si="1"/>
        <v>0.10243144377540232</v>
      </c>
      <c r="I50" s="90">
        <f>'21 Bag Kum'!H25</f>
        <v>1670286245</v>
      </c>
      <c r="J50" s="91">
        <f>'21 Bag Kum'!I25</f>
        <v>93.51530672802906</v>
      </c>
      <c r="K50" s="91">
        <f t="shared" si="2"/>
        <v>9.5789078832516139E-2</v>
      </c>
      <c r="L50" s="91">
        <f t="shared" si="3"/>
        <v>-6.4846932719709258</v>
      </c>
      <c r="M50" s="91">
        <f t="shared" si="4"/>
        <v>-6.6423649428861836E-3</v>
      </c>
      <c r="N50" s="90">
        <f t="shared" si="5"/>
        <v>115823755</v>
      </c>
      <c r="O50" s="91">
        <f>'21 Bag Kum'!N25</f>
        <v>99.999999999999986</v>
      </c>
      <c r="P50" s="91">
        <f t="shared" si="6"/>
        <v>0.10243144377540232</v>
      </c>
      <c r="Q50" s="91">
        <f>'21 Bag Kum'!P25</f>
        <v>93.51530672802906</v>
      </c>
      <c r="R50" s="91">
        <f t="shared" si="7"/>
        <v>9.5789078832516139E-2</v>
      </c>
      <c r="S50" s="91">
        <f t="shared" si="8"/>
        <v>-6.4846932719709258</v>
      </c>
      <c r="T50" s="91">
        <f t="shared" si="9"/>
        <v>-6.6423649428861836E-3</v>
      </c>
      <c r="U50" s="91">
        <f t="shared" si="10"/>
        <v>93.515306728029074</v>
      </c>
      <c r="V50" s="91">
        <f t="shared" si="11"/>
        <v>93.515306728029074</v>
      </c>
      <c r="W50" s="91">
        <f t="shared" si="12"/>
        <v>93.515306728029074</v>
      </c>
      <c r="X50" s="91">
        <f t="shared" si="13"/>
        <v>93.515306728029074</v>
      </c>
      <c r="Y50" s="80">
        <v>22</v>
      </c>
      <c r="Z50" s="80">
        <v>29.4258632410281</v>
      </c>
      <c r="AA50" s="80">
        <f t="shared" si="14"/>
        <v>-70.574136758971889</v>
      </c>
    </row>
    <row r="51" spans="1:27" s="80" customFormat="1" ht="29" customHeight="1">
      <c r="A51" s="81"/>
      <c r="B51" s="88">
        <v>40</v>
      </c>
      <c r="C51" s="89" t="s">
        <v>41</v>
      </c>
      <c r="D51" s="112">
        <f>Input!D34</f>
        <v>1552394200</v>
      </c>
      <c r="E51" s="102">
        <f t="shared" si="0"/>
        <v>8.902809973325311E-2</v>
      </c>
      <c r="F51" s="90">
        <f>'23 Bag Eko'!E26</f>
        <v>1552394200</v>
      </c>
      <c r="G51" s="91">
        <f>'23 Bag Eko'!F26</f>
        <v>100.00000000000001</v>
      </c>
      <c r="H51" s="91">
        <f t="shared" si="1"/>
        <v>8.902809973325311E-2</v>
      </c>
      <c r="I51" s="90">
        <f>'23 Bag Eko'!H26</f>
        <v>1369394810</v>
      </c>
      <c r="J51" s="91">
        <f>'23 Bag Eko'!I26</f>
        <v>88.211796333688966</v>
      </c>
      <c r="K51" s="91">
        <f t="shared" si="2"/>
        <v>7.8533286016450723E-2</v>
      </c>
      <c r="L51" s="91">
        <f t="shared" si="3"/>
        <v>-11.788203666311048</v>
      </c>
      <c r="M51" s="91">
        <f t="shared" si="4"/>
        <v>-1.0494813716802387E-2</v>
      </c>
      <c r="N51" s="90">
        <f t="shared" si="5"/>
        <v>182999390</v>
      </c>
      <c r="O51" s="91">
        <f>'23 Bag Eko'!N26</f>
        <v>100.00000000000001</v>
      </c>
      <c r="P51" s="91">
        <f t="shared" si="6"/>
        <v>8.902809973325311E-2</v>
      </c>
      <c r="Q51" s="91">
        <f>'23 Bag Eko'!P26</f>
        <v>99.521838589708736</v>
      </c>
      <c r="R51" s="91">
        <f t="shared" si="7"/>
        <v>8.8602401716013066E-2</v>
      </c>
      <c r="S51" s="91">
        <f t="shared" si="8"/>
        <v>-0.47816141029127834</v>
      </c>
      <c r="T51" s="91">
        <f t="shared" si="9"/>
        <v>-4.2569801724004486E-4</v>
      </c>
      <c r="U51" s="91">
        <f t="shared" si="10"/>
        <v>88.211796333688952</v>
      </c>
      <c r="V51" s="91">
        <f t="shared" si="11"/>
        <v>99.521838589708722</v>
      </c>
      <c r="W51" s="91">
        <f t="shared" si="12"/>
        <v>93.866817461698844</v>
      </c>
      <c r="X51" s="91">
        <f t="shared" si="13"/>
        <v>93.866817461698844</v>
      </c>
      <c r="Y51" s="80">
        <v>24</v>
      </c>
      <c r="Z51" s="80">
        <v>50.162219162635502</v>
      </c>
      <c r="AA51" s="80">
        <f t="shared" si="14"/>
        <v>-49.837780837364512</v>
      </c>
    </row>
    <row r="52" spans="1:27" s="80" customFormat="1" ht="29" customHeight="1">
      <c r="A52" s="81"/>
      <c r="B52" s="88">
        <v>41</v>
      </c>
      <c r="C52" s="89" t="s">
        <v>47</v>
      </c>
      <c r="D52" s="112">
        <f>Input!D39</f>
        <v>532925000</v>
      </c>
      <c r="E52" s="102">
        <f t="shared" si="0"/>
        <v>3.0562662531426563E-2</v>
      </c>
      <c r="F52" s="90">
        <f>'28 Bag Adm Pbg'!E26</f>
        <v>532925000</v>
      </c>
      <c r="G52" s="91">
        <f>'28 Bag Adm Pbg'!F26</f>
        <v>100</v>
      </c>
      <c r="H52" s="91">
        <f t="shared" si="1"/>
        <v>3.0562662531426567E-2</v>
      </c>
      <c r="I52" s="90">
        <f>'28 Bag Adm Pbg'!H26</f>
        <v>402662029</v>
      </c>
      <c r="J52" s="91">
        <f>'28 Bag Adm Pbg'!I26</f>
        <v>75.556978749354968</v>
      </c>
      <c r="K52" s="91">
        <f t="shared" si="2"/>
        <v>2.3092224434107043E-2</v>
      </c>
      <c r="L52" s="91">
        <f t="shared" si="3"/>
        <v>-24.443021250645032</v>
      </c>
      <c r="M52" s="91">
        <f t="shared" si="4"/>
        <v>-7.4704380973195234E-3</v>
      </c>
      <c r="N52" s="90">
        <f t="shared" si="5"/>
        <v>130262971</v>
      </c>
      <c r="O52" s="91">
        <f>'28 Bag Adm Pbg'!N26</f>
        <v>100</v>
      </c>
      <c r="P52" s="91">
        <f t="shared" si="6"/>
        <v>3.0562662531426567E-2</v>
      </c>
      <c r="Q52" s="91">
        <f>'28 Bag Adm Pbg'!P26</f>
        <v>92.588697479007365</v>
      </c>
      <c r="R52" s="91">
        <f t="shared" si="7"/>
        <v>2.8297571152752474E-2</v>
      </c>
      <c r="S52" s="91">
        <f t="shared" si="8"/>
        <v>-7.4113025209926349</v>
      </c>
      <c r="T52" s="91">
        <f t="shared" si="9"/>
        <v>-2.2650913786740924E-3</v>
      </c>
      <c r="U52" s="91">
        <f t="shared" si="10"/>
        <v>75.556978749354968</v>
      </c>
      <c r="V52" s="91">
        <f t="shared" si="11"/>
        <v>92.588697479007365</v>
      </c>
      <c r="W52" s="91">
        <f t="shared" si="12"/>
        <v>84.072838114181167</v>
      </c>
      <c r="X52" s="91">
        <f t="shared" si="13"/>
        <v>84.072838114181167</v>
      </c>
      <c r="Y52" s="80">
        <v>29</v>
      </c>
      <c r="Z52" s="80">
        <v>50.162219162635502</v>
      </c>
      <c r="AA52" s="80">
        <f t="shared" si="14"/>
        <v>-49.837780837364498</v>
      </c>
    </row>
    <row r="53" spans="1:27" ht="12" customHeight="1">
      <c r="B53" s="92"/>
      <c r="C53" s="10"/>
      <c r="D53" s="11"/>
      <c r="E53" s="12"/>
      <c r="F53" s="11"/>
      <c r="G53" s="12"/>
      <c r="H53" s="12"/>
      <c r="I53" s="11"/>
      <c r="J53" s="12"/>
      <c r="K53" s="12"/>
      <c r="L53" s="12"/>
      <c r="M53" s="12"/>
      <c r="N53" s="11"/>
      <c r="O53" s="12"/>
      <c r="P53" s="12"/>
      <c r="Q53" s="12"/>
      <c r="R53" s="12"/>
      <c r="S53" s="12"/>
      <c r="T53" s="12"/>
      <c r="U53" s="12"/>
      <c r="V53" s="12"/>
      <c r="W53" s="12"/>
      <c r="X53" s="12"/>
    </row>
    <row r="54" spans="1:27" ht="29.25" customHeight="1">
      <c r="B54" s="84"/>
      <c r="C54" s="13" t="s">
        <v>14</v>
      </c>
      <c r="D54" s="14">
        <f>SUM(D12:D52)</f>
        <v>1743712608324</v>
      </c>
      <c r="E54" s="15">
        <f>SUM(E12:E52)</f>
        <v>99.999999999999986</v>
      </c>
      <c r="F54" s="14">
        <f>SUM(F12:F52)</f>
        <v>1743682048874</v>
      </c>
      <c r="G54" s="93" t="e">
        <f t="shared" ref="G54:L54" si="15">H54</f>
        <v>#DIV/0!</v>
      </c>
      <c r="H54" s="15" t="e">
        <f>SUM(H12:H52)</f>
        <v>#DIV/0!</v>
      </c>
      <c r="I54" s="14">
        <f>SUM(I12:I52)</f>
        <v>1241562745666</v>
      </c>
      <c r="J54" s="93" t="e">
        <f t="shared" si="15"/>
        <v>#DIV/0!</v>
      </c>
      <c r="K54" s="15" t="e">
        <f>SUM(K12:K52)</f>
        <v>#DIV/0!</v>
      </c>
      <c r="L54" s="15" t="e">
        <f t="shared" si="15"/>
        <v>#DIV/0!</v>
      </c>
      <c r="M54" s="15" t="e">
        <f>SUM(M12:M52)</f>
        <v>#DIV/0!</v>
      </c>
      <c r="N54" s="14">
        <f>SUM(N12:N52)</f>
        <v>502149862658</v>
      </c>
      <c r="O54" s="93" t="e">
        <f>P54</f>
        <v>#DIV/0!</v>
      </c>
      <c r="P54" s="15" t="e">
        <f>SUM(P12:P52)</f>
        <v>#DIV/0!</v>
      </c>
      <c r="Q54" s="93" t="e">
        <f>R54</f>
        <v>#DIV/0!</v>
      </c>
      <c r="R54" s="15" t="e">
        <f>SUM(R12:R52)</f>
        <v>#DIV/0!</v>
      </c>
      <c r="S54" s="15" t="e">
        <f>T54+0.01</f>
        <v>#DIV/0!</v>
      </c>
      <c r="T54" s="15" t="e">
        <f>SUM(T12:T52)</f>
        <v>#DIV/0!</v>
      </c>
      <c r="U54" s="15" t="e">
        <f>IF(H54&gt;0,K54/H54*100,K54)</f>
        <v>#DIV/0!</v>
      </c>
      <c r="V54" s="15" t="e">
        <f>IF(P54&gt;0,R54/P54*100,R54)</f>
        <v>#DIV/0!</v>
      </c>
      <c r="W54" s="15" t="e">
        <f>AVERAGE(U54:V54)</f>
        <v>#DIV/0!</v>
      </c>
      <c r="X54" s="15"/>
    </row>
    <row r="55" spans="1:27">
      <c r="D55" s="16"/>
    </row>
    <row r="56" spans="1:27">
      <c r="J56" s="21"/>
      <c r="N56" s="353" t="s">
        <v>185</v>
      </c>
      <c r="O56" s="353"/>
      <c r="U56" s="1" t="s">
        <v>16</v>
      </c>
    </row>
    <row r="57" spans="1:27">
      <c r="N57" s="353" t="s">
        <v>141</v>
      </c>
      <c r="O57" s="353"/>
    </row>
    <row r="60" spans="1:27">
      <c r="U60" s="1" t="s">
        <v>18</v>
      </c>
    </row>
    <row r="61" spans="1:27">
      <c r="N61" s="355" t="s">
        <v>142</v>
      </c>
      <c r="O61" s="355"/>
    </row>
    <row r="62" spans="1:27">
      <c r="N62" s="353" t="s">
        <v>186</v>
      </c>
      <c r="O62" s="353"/>
    </row>
    <row r="63" spans="1:27">
      <c r="N63" s="353" t="s">
        <v>144</v>
      </c>
      <c r="O63" s="353"/>
    </row>
  </sheetData>
  <sheetProtection formatCells="0" formatColumns="0" formatRows="0" insertColumns="0" insertRows="0" insertHyperlinks="0" deleteColumns="0" deleteRows="0" sort="0" autoFilter="0" pivotTables="0"/>
  <autoFilter ref="C11:Y52" xr:uid="{00000000-0009-0000-0000-00000E000000}">
    <sortState xmlns:xlrd2="http://schemas.microsoft.com/office/spreadsheetml/2017/richdata2" ref="C13:Y52">
      <sortCondition descending="1" ref="E11"/>
    </sortState>
  </autoFilter>
  <mergeCells count="23">
    <mergeCell ref="B1:X1"/>
    <mergeCell ref="B2:X2"/>
    <mergeCell ref="B3:X3"/>
    <mergeCell ref="B4:X4"/>
    <mergeCell ref="D8:E8"/>
    <mergeCell ref="F8:N8"/>
    <mergeCell ref="O8:T8"/>
    <mergeCell ref="U8:X8"/>
    <mergeCell ref="B8:B10"/>
    <mergeCell ref="C8:C10"/>
    <mergeCell ref="D9:D10"/>
    <mergeCell ref="E9:E10"/>
    <mergeCell ref="X9:X10"/>
    <mergeCell ref="F9:G9"/>
    <mergeCell ref="L9:M9"/>
    <mergeCell ref="O9:P9"/>
    <mergeCell ref="N62:O62"/>
    <mergeCell ref="N63:O63"/>
    <mergeCell ref="Q9:R9"/>
    <mergeCell ref="S9:T9"/>
    <mergeCell ref="N56:O56"/>
    <mergeCell ref="N57:O57"/>
    <mergeCell ref="N61:O61"/>
  </mergeCells>
  <conditionalFormatting sqref="B12:B52">
    <cfRule type="expression" dxfId="185" priority="7">
      <formula>$A12=1</formula>
    </cfRule>
  </conditionalFormatting>
  <conditionalFormatting sqref="X45">
    <cfRule type="cellIs" dxfId="184" priority="4" operator="greaterThanOrEqual">
      <formula>85</formula>
    </cfRule>
    <cfRule type="cellIs" dxfId="183" priority="5" operator="greaterThanOrEqual">
      <formula>$W$54</formula>
    </cfRule>
    <cfRule type="cellIs" dxfId="182" priority="6" operator="lessThan">
      <formula>$W$54</formula>
    </cfRule>
  </conditionalFormatting>
  <conditionalFormatting sqref="X51">
    <cfRule type="cellIs" dxfId="181" priority="3" operator="lessThan">
      <formula>$W$54</formula>
    </cfRule>
    <cfRule type="cellIs" dxfId="180" priority="2" operator="greaterThanOrEqual">
      <formula>$W$54</formula>
    </cfRule>
    <cfRule type="cellIs" dxfId="179" priority="1" operator="greaterThanOrEqual">
      <formula>85</formula>
    </cfRule>
  </conditionalFormatting>
  <pageMargins left="0.511811023622047" right="0.43307086614173201" top="0.47222222222222199" bottom="0.35416666666666702" header="0.82677165354330695" footer="0.31496062992126"/>
  <pageSetup paperSize="14" scale="64"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pageSetUpPr fitToPage="1"/>
  </sheetPr>
  <dimension ref="A1:AA63"/>
  <sheetViews>
    <sheetView view="pageBreakPreview" zoomScale="70" zoomScaleNormal="70" workbookViewId="0">
      <pane xSplit="3" ySplit="10" topLeftCell="D11" activePane="bottomRight" state="frozen"/>
      <selection pane="topRight"/>
      <selection pane="bottomLeft"/>
      <selection pane="bottomRight" activeCell="C24" sqref="C24"/>
    </sheetView>
  </sheetViews>
  <sheetFormatPr baseColWidth="10" defaultColWidth="9" defaultRowHeight="15"/>
  <cols>
    <col min="1" max="1" width="4.5" style="81" customWidth="1"/>
    <col min="2" max="2" width="4" style="2" customWidth="1"/>
    <col min="3" max="3" width="65.5" style="1" customWidth="1"/>
    <col min="4" max="4" width="23" style="1" customWidth="1"/>
    <col min="5" max="5" width="9.5" style="1" customWidth="1"/>
    <col min="6" max="6" width="23" style="1" customWidth="1"/>
    <col min="7" max="7" width="9.5" style="1" customWidth="1"/>
    <col min="8" max="8" width="9.5" style="1" hidden="1" customWidth="1"/>
    <col min="9" max="9" width="22" style="1" customWidth="1"/>
    <col min="10" max="10" width="8.5" style="1" customWidth="1"/>
    <col min="11" max="11" width="8.5" style="1" hidden="1" customWidth="1"/>
    <col min="12" max="12" width="9" style="1" customWidth="1"/>
    <col min="13" max="13" width="9" style="1" hidden="1" customWidth="1"/>
    <col min="14" max="14" width="24.5" style="1" customWidth="1"/>
    <col min="15" max="15" width="9.5" style="1" customWidth="1"/>
    <col min="16" max="16" width="9.5" style="1" hidden="1" customWidth="1"/>
    <col min="17" max="17" width="7.5" style="1" customWidth="1"/>
    <col min="18" max="18" width="7.5" style="1" hidden="1" customWidth="1"/>
    <col min="19" max="19" width="8" style="1" customWidth="1"/>
    <col min="20" max="20" width="8" style="1" hidden="1" customWidth="1"/>
    <col min="21" max="21" width="10.1640625" style="1" hidden="1" customWidth="1"/>
    <col min="22" max="22" width="8.5" style="1" hidden="1" customWidth="1"/>
    <col min="23" max="23" width="10.83203125" style="1" hidden="1" customWidth="1"/>
    <col min="24" max="24" width="7.33203125" style="1" hidden="1" customWidth="1"/>
    <col min="25" max="25" width="9.1640625" style="1"/>
    <col min="26" max="26" width="12.83203125" style="1"/>
    <col min="27" max="27" width="14" style="1"/>
    <col min="28" max="16383" width="9.1640625" style="1"/>
    <col min="16384" max="16384" width="9" style="1"/>
  </cols>
  <sheetData>
    <row r="1" spans="1:27">
      <c r="B1" s="353" t="s">
        <v>21</v>
      </c>
      <c r="C1" s="353"/>
      <c r="D1" s="353"/>
      <c r="E1" s="353"/>
      <c r="F1" s="353"/>
      <c r="G1" s="353"/>
      <c r="H1" s="353"/>
      <c r="I1" s="353"/>
      <c r="J1" s="353"/>
      <c r="K1" s="353"/>
      <c r="L1" s="353"/>
      <c r="M1" s="353"/>
      <c r="N1" s="353"/>
      <c r="O1" s="353"/>
      <c r="P1" s="353"/>
      <c r="Q1" s="353"/>
      <c r="R1" s="353"/>
      <c r="S1" s="353"/>
      <c r="T1" s="353"/>
      <c r="U1" s="353"/>
      <c r="V1" s="353"/>
      <c r="W1" s="353"/>
      <c r="X1" s="353"/>
    </row>
    <row r="2" spans="1:27">
      <c r="B2" s="353" t="s">
        <v>1</v>
      </c>
      <c r="C2" s="353"/>
      <c r="D2" s="353"/>
      <c r="E2" s="353"/>
      <c r="F2" s="353"/>
      <c r="G2" s="353"/>
      <c r="H2" s="353"/>
      <c r="I2" s="353"/>
      <c r="J2" s="353"/>
      <c r="K2" s="353"/>
      <c r="L2" s="353"/>
      <c r="M2" s="353"/>
      <c r="N2" s="353"/>
      <c r="O2" s="353"/>
      <c r="P2" s="353"/>
      <c r="Q2" s="353"/>
      <c r="R2" s="353"/>
      <c r="S2" s="353"/>
      <c r="T2" s="353"/>
      <c r="U2" s="353"/>
      <c r="V2" s="353"/>
      <c r="W2" s="353"/>
      <c r="X2" s="353"/>
    </row>
    <row r="3" spans="1:27">
      <c r="B3" s="353" t="s">
        <v>182</v>
      </c>
      <c r="C3" s="353"/>
      <c r="D3" s="353"/>
      <c r="E3" s="353"/>
      <c r="F3" s="353"/>
      <c r="G3" s="353"/>
      <c r="H3" s="353"/>
      <c r="I3" s="353"/>
      <c r="J3" s="353"/>
      <c r="K3" s="353"/>
      <c r="L3" s="353"/>
      <c r="M3" s="353"/>
      <c r="N3" s="353"/>
      <c r="O3" s="353"/>
      <c r="P3" s="353"/>
      <c r="Q3" s="353"/>
      <c r="R3" s="353"/>
      <c r="S3" s="353"/>
      <c r="T3" s="353"/>
      <c r="U3" s="353"/>
      <c r="V3" s="353"/>
      <c r="W3" s="353"/>
      <c r="X3" s="353"/>
    </row>
    <row r="4" spans="1:27">
      <c r="B4" s="353" t="s">
        <v>187</v>
      </c>
      <c r="C4" s="353"/>
      <c r="D4" s="353"/>
      <c r="E4" s="353"/>
      <c r="F4" s="353"/>
      <c r="G4" s="353"/>
      <c r="H4" s="353"/>
      <c r="I4" s="353"/>
      <c r="J4" s="353"/>
      <c r="K4" s="353"/>
      <c r="L4" s="353"/>
      <c r="M4" s="353"/>
      <c r="N4" s="353"/>
      <c r="O4" s="353"/>
      <c r="P4" s="353"/>
      <c r="Q4" s="353"/>
      <c r="R4" s="353"/>
      <c r="S4" s="353"/>
      <c r="T4" s="353"/>
      <c r="U4" s="353"/>
      <c r="V4" s="353"/>
      <c r="W4" s="353"/>
      <c r="X4" s="353"/>
    </row>
    <row r="6" spans="1:27">
      <c r="B6" s="82" t="s">
        <v>25</v>
      </c>
    </row>
    <row r="7" spans="1:27">
      <c r="B7" s="83" t="s">
        <v>188</v>
      </c>
    </row>
    <row r="8" spans="1:27">
      <c r="B8" s="359" t="s">
        <v>4</v>
      </c>
      <c r="C8" s="354" t="s">
        <v>27</v>
      </c>
      <c r="D8" s="354" t="s">
        <v>28</v>
      </c>
      <c r="E8" s="354"/>
      <c r="F8" s="356" t="s">
        <v>29</v>
      </c>
      <c r="G8" s="356"/>
      <c r="H8" s="356"/>
      <c r="I8" s="356"/>
      <c r="J8" s="357"/>
      <c r="K8" s="357"/>
      <c r="L8" s="357"/>
      <c r="M8" s="357"/>
      <c r="N8" s="358"/>
      <c r="O8" s="354" t="s">
        <v>30</v>
      </c>
      <c r="P8" s="354"/>
      <c r="Q8" s="354"/>
      <c r="R8" s="354"/>
      <c r="S8" s="354"/>
      <c r="T8" s="354"/>
      <c r="U8" s="354" t="s">
        <v>11</v>
      </c>
      <c r="V8" s="354"/>
      <c r="W8" s="354"/>
      <c r="X8" s="354"/>
    </row>
    <row r="9" spans="1:27" ht="15" customHeight="1">
      <c r="B9" s="359"/>
      <c r="C9" s="354"/>
      <c r="D9" s="354" t="s">
        <v>12</v>
      </c>
      <c r="E9" s="360" t="s">
        <v>13</v>
      </c>
      <c r="F9" s="361" t="s">
        <v>9</v>
      </c>
      <c r="G9" s="361"/>
      <c r="H9" s="86"/>
      <c r="I9" s="85" t="s">
        <v>10</v>
      </c>
      <c r="J9" s="96"/>
      <c r="K9" s="94"/>
      <c r="L9" s="371" t="s">
        <v>31</v>
      </c>
      <c r="M9" s="371"/>
      <c r="N9" s="3" t="s">
        <v>32</v>
      </c>
      <c r="O9" s="354" t="s">
        <v>33</v>
      </c>
      <c r="P9" s="354"/>
      <c r="Q9" s="354" t="s">
        <v>34</v>
      </c>
      <c r="R9" s="354"/>
      <c r="S9" s="354" t="s">
        <v>35</v>
      </c>
      <c r="T9" s="354"/>
      <c r="U9" s="3" t="s">
        <v>36</v>
      </c>
      <c r="V9" s="3" t="s">
        <v>30</v>
      </c>
      <c r="W9" s="3" t="s">
        <v>37</v>
      </c>
      <c r="X9" s="354" t="s">
        <v>38</v>
      </c>
    </row>
    <row r="10" spans="1:27" ht="16">
      <c r="B10" s="359"/>
      <c r="C10" s="354"/>
      <c r="D10" s="354"/>
      <c r="E10" s="360"/>
      <c r="F10" s="85" t="s">
        <v>12</v>
      </c>
      <c r="G10" s="86" t="s">
        <v>13</v>
      </c>
      <c r="H10" s="86" t="s">
        <v>13</v>
      </c>
      <c r="I10" s="85" t="s">
        <v>12</v>
      </c>
      <c r="J10" s="32" t="s">
        <v>13</v>
      </c>
      <c r="K10" s="3" t="s">
        <v>13</v>
      </c>
      <c r="L10" s="111" t="s">
        <v>13</v>
      </c>
      <c r="M10" s="111" t="s">
        <v>13</v>
      </c>
      <c r="N10" s="3" t="s">
        <v>12</v>
      </c>
      <c r="O10" s="3" t="s">
        <v>13</v>
      </c>
      <c r="P10" s="3" t="s">
        <v>13</v>
      </c>
      <c r="Q10" s="3" t="s">
        <v>13</v>
      </c>
      <c r="R10" s="3" t="s">
        <v>13</v>
      </c>
      <c r="S10" s="3" t="s">
        <v>13</v>
      </c>
      <c r="T10" s="3" t="s">
        <v>13</v>
      </c>
      <c r="U10" s="3" t="s">
        <v>13</v>
      </c>
      <c r="V10" s="3" t="s">
        <v>13</v>
      </c>
      <c r="W10" s="3" t="s">
        <v>13</v>
      </c>
      <c r="X10" s="354"/>
    </row>
    <row r="11" spans="1:27">
      <c r="B11" s="87"/>
      <c r="C11" s="4"/>
      <c r="D11" s="4"/>
      <c r="E11" s="4"/>
      <c r="F11" s="5"/>
      <c r="G11" s="5"/>
      <c r="H11" s="5"/>
      <c r="I11" s="5"/>
      <c r="J11" s="4"/>
      <c r="K11" s="4"/>
      <c r="L11" s="100"/>
      <c r="M11" s="100"/>
      <c r="N11" s="4"/>
      <c r="O11" s="4"/>
      <c r="P11" s="4"/>
      <c r="Q11" s="4"/>
      <c r="R11" s="4"/>
      <c r="S11" s="4"/>
      <c r="T11" s="4"/>
      <c r="U11" s="4"/>
      <c r="V11" s="4"/>
      <c r="W11" s="4"/>
      <c r="X11" s="4"/>
    </row>
    <row r="12" spans="1:27" s="80" customFormat="1" ht="29" customHeight="1">
      <c r="A12" s="81"/>
      <c r="B12" s="88">
        <v>1</v>
      </c>
      <c r="C12" s="89" t="s">
        <v>42</v>
      </c>
      <c r="D12" s="90">
        <f>Input!D38</f>
        <v>2291856500</v>
      </c>
      <c r="E12" s="91">
        <f t="shared" ref="E12:E52" si="0">D12/$D$54*100</f>
        <v>0.13143544922823366</v>
      </c>
      <c r="F12" s="90">
        <f>'27 Bag PBJ'!E25</f>
        <v>2291856500</v>
      </c>
      <c r="G12" s="91">
        <f>'27 Bag PBJ'!F25</f>
        <v>99.999999999999986</v>
      </c>
      <c r="H12" s="91">
        <f t="shared" ref="H12:H52" si="1">G12*E12/100</f>
        <v>0.13143544922823364</v>
      </c>
      <c r="I12" s="90">
        <f>'27 Bag PBJ'!H25</f>
        <v>1619958347</v>
      </c>
      <c r="J12" s="91">
        <f>'27 Bag PBJ'!I25</f>
        <v>70.683236363184164</v>
      </c>
      <c r="K12" s="91">
        <f t="shared" ref="K12:K52" si="2">J12*E12/100</f>
        <v>9.290282924300533E-2</v>
      </c>
      <c r="L12" s="102">
        <f t="shared" ref="L12:L52" si="3">J12-G12</f>
        <v>-29.316763636815821</v>
      </c>
      <c r="M12" s="102">
        <f t="shared" ref="M12:M52" si="4">K12-H12</f>
        <v>-3.8532619985228306E-2</v>
      </c>
      <c r="N12" s="90">
        <f t="shared" ref="N12:N52" si="5">D12-I12</f>
        <v>671898153</v>
      </c>
      <c r="O12" s="91">
        <f>'27 Bag PBJ'!N25</f>
        <v>99.999999999999986</v>
      </c>
      <c r="P12" s="91">
        <f t="shared" ref="P12:P52" si="6">O12*E12/100</f>
        <v>0.13143544922823364</v>
      </c>
      <c r="Q12" s="91">
        <f>'27 Bag PBJ'!P25</f>
        <v>82.513215814340882</v>
      </c>
      <c r="R12" s="91">
        <f t="shared" ref="R12:R52" si="7">Q12*E12/100</f>
        <v>0.10845161587824087</v>
      </c>
      <c r="S12" s="91">
        <f t="shared" ref="S12:S52" si="8">Q12-O12</f>
        <v>-17.486784185659104</v>
      </c>
      <c r="T12" s="91">
        <f t="shared" ref="T12:T52" si="9">R12-P12</f>
        <v>-2.2983833349992766E-2</v>
      </c>
      <c r="U12" s="91">
        <f t="shared" ref="U12:U52" si="10">IF(G12&gt;0,J12/G12*100,J12)</f>
        <v>70.683236363184179</v>
      </c>
      <c r="V12" s="91">
        <f t="shared" ref="V12:V52" si="11">IF(O12&gt;0,Q12/O12*100,Q12)</f>
        <v>82.513215814340896</v>
      </c>
      <c r="W12" s="91">
        <f t="shared" ref="W12:W52" si="12">AVERAGE(U12:V12)</f>
        <v>76.598226088762544</v>
      </c>
      <c r="X12" s="91">
        <f t="shared" ref="X12:X52" si="13">W12</f>
        <v>76.598226088762544</v>
      </c>
      <c r="Y12" s="80">
        <v>28</v>
      </c>
      <c r="Z12" s="80">
        <v>19.2491812283602</v>
      </c>
      <c r="AA12" s="103">
        <f t="shared" ref="AA12:AA52" si="14">Z12-O12</f>
        <v>-80.750818771639786</v>
      </c>
    </row>
    <row r="13" spans="1:27" s="80" customFormat="1" ht="29" customHeight="1">
      <c r="A13" s="81"/>
      <c r="B13" s="88">
        <v>2</v>
      </c>
      <c r="C13" s="89" t="s">
        <v>165</v>
      </c>
      <c r="D13" s="90">
        <f>Input!D41</f>
        <v>43858156052</v>
      </c>
      <c r="E13" s="91">
        <f t="shared" si="0"/>
        <v>2.5152170055222021</v>
      </c>
      <c r="F13" s="90">
        <f>'30 BPKPAD'!E92</f>
        <v>43858124052</v>
      </c>
      <c r="G13" s="91">
        <f>'30 BPKPAD'!F92</f>
        <v>99.999927037516173</v>
      </c>
      <c r="H13" s="91">
        <f t="shared" si="1"/>
        <v>2.5152151703574011</v>
      </c>
      <c r="I13" s="90">
        <f>'30 BPKPAD'!H92</f>
        <v>24104251419</v>
      </c>
      <c r="J13" s="91">
        <f>'30 BPKPAD'!I92</f>
        <v>54.959564169594898</v>
      </c>
      <c r="K13" s="91">
        <f t="shared" si="2"/>
        <v>1.382352304154538</v>
      </c>
      <c r="L13" s="102">
        <f t="shared" si="3"/>
        <v>-45.040362867921274</v>
      </c>
      <c r="M13" s="102">
        <f t="shared" si="4"/>
        <v>-1.132862866202863</v>
      </c>
      <c r="N13" s="90">
        <f t="shared" si="5"/>
        <v>19753904633</v>
      </c>
      <c r="O13" s="91">
        <f>'30 BPKPAD'!N92</f>
        <v>99.999927037516173</v>
      </c>
      <c r="P13" s="91">
        <f t="shared" si="6"/>
        <v>2.5152151703574011</v>
      </c>
      <c r="Q13" s="91">
        <f>'30 BPKPAD'!P92</f>
        <v>54.955395275677347</v>
      </c>
      <c r="R13" s="91">
        <f t="shared" si="7"/>
        <v>1.3822474474257813</v>
      </c>
      <c r="S13" s="91">
        <f t="shared" si="8"/>
        <v>-45.044531761838826</v>
      </c>
      <c r="T13" s="91">
        <f t="shared" si="9"/>
        <v>-1.1329677229316197</v>
      </c>
      <c r="U13" s="91">
        <f t="shared" si="10"/>
        <v>54.959604269487272</v>
      </c>
      <c r="V13" s="91">
        <f t="shared" si="11"/>
        <v>54.955435372527994</v>
      </c>
      <c r="W13" s="91">
        <f t="shared" si="12"/>
        <v>54.957519821007637</v>
      </c>
      <c r="X13" s="91">
        <f t="shared" si="13"/>
        <v>54.957519821007637</v>
      </c>
      <c r="Y13" s="80">
        <v>31</v>
      </c>
      <c r="Z13" s="80">
        <v>28.993169467364801</v>
      </c>
      <c r="AA13" s="80">
        <f t="shared" si="14"/>
        <v>-71.006757570151365</v>
      </c>
    </row>
    <row r="14" spans="1:27" s="80" customFormat="1" ht="29" customHeight="1">
      <c r="A14" s="81"/>
      <c r="B14" s="88">
        <v>3</v>
      </c>
      <c r="C14" s="89" t="s">
        <v>44</v>
      </c>
      <c r="D14" s="90">
        <f>Input!D36</f>
        <v>5846881800</v>
      </c>
      <c r="E14" s="91">
        <f t="shared" si="0"/>
        <v>0.33531223964824303</v>
      </c>
      <c r="F14" s="90">
        <f>'25 Bag ProKoPim'!E31</f>
        <v>5846881800</v>
      </c>
      <c r="G14" s="91">
        <f>'25 Bag ProKoPim'!F31</f>
        <v>100.00000000000001</v>
      </c>
      <c r="H14" s="91">
        <f t="shared" si="1"/>
        <v>0.33531223964824308</v>
      </c>
      <c r="I14" s="90">
        <f>'25 Bag ProKoPim'!H31</f>
        <v>5287021492</v>
      </c>
      <c r="J14" s="91">
        <f>'25 Bag ProKoPim'!I31</f>
        <v>90.424634409404348</v>
      </c>
      <c r="K14" s="91">
        <f t="shared" si="2"/>
        <v>0.30320486683190956</v>
      </c>
      <c r="L14" s="102">
        <f t="shared" si="3"/>
        <v>-9.5753655905956663</v>
      </c>
      <c r="M14" s="102">
        <f t="shared" si="4"/>
        <v>-3.2107372816333524E-2</v>
      </c>
      <c r="N14" s="90">
        <f t="shared" si="5"/>
        <v>559860308</v>
      </c>
      <c r="O14" s="91">
        <f>'25 Bag ProKoPim'!N31</f>
        <v>100.00000000000001</v>
      </c>
      <c r="P14" s="91">
        <f t="shared" si="6"/>
        <v>0.33531223964824308</v>
      </c>
      <c r="Q14" s="91">
        <f>'25 Bag ProKoPim'!P31</f>
        <v>90.424634409404348</v>
      </c>
      <c r="R14" s="91">
        <f t="shared" si="7"/>
        <v>0.30320486683190956</v>
      </c>
      <c r="S14" s="91">
        <f t="shared" si="8"/>
        <v>-9.5753655905956663</v>
      </c>
      <c r="T14" s="91">
        <f t="shared" si="9"/>
        <v>-3.2107372816333524E-2</v>
      </c>
      <c r="U14" s="91">
        <f t="shared" si="10"/>
        <v>90.424634409404334</v>
      </c>
      <c r="V14" s="91">
        <f t="shared" si="11"/>
        <v>90.424634409404334</v>
      </c>
      <c r="W14" s="91">
        <f t="shared" si="12"/>
        <v>90.424634409404334</v>
      </c>
      <c r="X14" s="91">
        <f t="shared" si="13"/>
        <v>90.424634409404334</v>
      </c>
      <c r="Y14" s="80">
        <v>26</v>
      </c>
      <c r="Z14" s="80">
        <v>5.1434936186867102</v>
      </c>
      <c r="AA14" s="80">
        <f t="shared" si="14"/>
        <v>-94.856506381313309</v>
      </c>
    </row>
    <row r="15" spans="1:27" s="80" customFormat="1" ht="29" customHeight="1">
      <c r="A15" s="81"/>
      <c r="B15" s="88">
        <v>4</v>
      </c>
      <c r="C15" s="89" t="s">
        <v>105</v>
      </c>
      <c r="D15" s="90">
        <f>Input!D29</f>
        <v>5713939474</v>
      </c>
      <c r="E15" s="91">
        <f t="shared" si="0"/>
        <v>0.32768814348896941</v>
      </c>
      <c r="F15" s="90">
        <f>'18 DPA'!E49</f>
        <v>5713439474</v>
      </c>
      <c r="G15" s="91">
        <f>'18 DPA'!F49</f>
        <v>99.991249469787448</v>
      </c>
      <c r="H15" s="91">
        <f t="shared" si="1"/>
        <v>0.32765946903897047</v>
      </c>
      <c r="I15" s="90">
        <f>'18 DPA'!H49</f>
        <v>3918986524</v>
      </c>
      <c r="J15" s="91">
        <f>'18 DPA'!I49</f>
        <v>68.586419961787655</v>
      </c>
      <c r="K15" s="91">
        <f t="shared" si="2"/>
        <v>0.22474956625832987</v>
      </c>
      <c r="L15" s="102">
        <f t="shared" si="3"/>
        <v>-31.404829507999793</v>
      </c>
      <c r="M15" s="102">
        <f t="shared" si="4"/>
        <v>-0.10290990278064061</v>
      </c>
      <c r="N15" s="90">
        <f t="shared" si="5"/>
        <v>1794952950</v>
      </c>
      <c r="O15" s="91">
        <f>'18 DPA'!N49</f>
        <v>99.997399342420849</v>
      </c>
      <c r="P15" s="91">
        <f t="shared" si="6"/>
        <v>0.32767962144242979</v>
      </c>
      <c r="Q15" s="91">
        <f>'18 DPA'!P49</f>
        <v>88.764972968385337</v>
      </c>
      <c r="R15" s="91">
        <f t="shared" si="7"/>
        <v>0.29087229198858744</v>
      </c>
      <c r="S15" s="91">
        <f t="shared" si="8"/>
        <v>-11.232426374035512</v>
      </c>
      <c r="T15" s="91">
        <f t="shared" si="9"/>
        <v>-3.6807329453842352E-2</v>
      </c>
      <c r="U15" s="91">
        <f t="shared" si="10"/>
        <v>68.592422162412504</v>
      </c>
      <c r="V15" s="91">
        <f t="shared" si="11"/>
        <v>88.767281501419518</v>
      </c>
      <c r="W15" s="91">
        <f t="shared" si="12"/>
        <v>78.679851831916011</v>
      </c>
      <c r="X15" s="91">
        <f t="shared" si="13"/>
        <v>78.679851831916011</v>
      </c>
      <c r="Y15" s="80">
        <v>19</v>
      </c>
      <c r="Z15" s="80">
        <v>2.6882789426420901</v>
      </c>
      <c r="AA15" s="80">
        <f t="shared" si="14"/>
        <v>-97.309120399778763</v>
      </c>
    </row>
    <row r="16" spans="1:27" s="80" customFormat="1" ht="29" customHeight="1">
      <c r="A16" s="81"/>
      <c r="B16" s="88">
        <v>5</v>
      </c>
      <c r="C16" s="89" t="s">
        <v>57</v>
      </c>
      <c r="D16" s="90">
        <f>Input!D40</f>
        <v>106863094340</v>
      </c>
      <c r="E16" s="91">
        <f t="shared" si="0"/>
        <v>6.1284809107799783</v>
      </c>
      <c r="F16" s="90">
        <f>'29 Setwan'!E52</f>
        <v>106863094340</v>
      </c>
      <c r="G16" s="91">
        <f>'29 Setwan'!F52</f>
        <v>100</v>
      </c>
      <c r="H16" s="91">
        <f t="shared" si="1"/>
        <v>6.1284809107799791</v>
      </c>
      <c r="I16" s="90">
        <f>'29 Setwan'!H52</f>
        <v>81821324054</v>
      </c>
      <c r="J16" s="91">
        <f>'29 Setwan'!I52</f>
        <v>76.566493380468586</v>
      </c>
      <c r="K16" s="91">
        <f t="shared" si="2"/>
        <v>4.6923629308756327</v>
      </c>
      <c r="L16" s="102">
        <f t="shared" si="3"/>
        <v>-23.433506619531414</v>
      </c>
      <c r="M16" s="102">
        <f t="shared" si="4"/>
        <v>-1.4361179799043464</v>
      </c>
      <c r="N16" s="90">
        <f t="shared" si="5"/>
        <v>25041770286</v>
      </c>
      <c r="O16" s="91">
        <f>'29 Setwan'!N52</f>
        <v>100</v>
      </c>
      <c r="P16" s="91">
        <f t="shared" si="6"/>
        <v>6.1284809107799791</v>
      </c>
      <c r="Q16" s="91">
        <f>'29 Setwan'!P52</f>
        <v>76.566493380468586</v>
      </c>
      <c r="R16" s="91">
        <f t="shared" si="7"/>
        <v>4.6923629308756327</v>
      </c>
      <c r="S16" s="91">
        <f t="shared" si="8"/>
        <v>-23.433506619531414</v>
      </c>
      <c r="T16" s="91">
        <f t="shared" si="9"/>
        <v>-1.4361179799043464</v>
      </c>
      <c r="U16" s="91">
        <f t="shared" si="10"/>
        <v>76.566493380468586</v>
      </c>
      <c r="V16" s="91">
        <f t="shared" si="11"/>
        <v>76.566493380468586</v>
      </c>
      <c r="W16" s="91">
        <f t="shared" si="12"/>
        <v>76.566493380468586</v>
      </c>
      <c r="X16" s="91">
        <f t="shared" si="13"/>
        <v>76.566493380468586</v>
      </c>
      <c r="Y16" s="80">
        <v>30</v>
      </c>
      <c r="Z16" s="80">
        <v>100</v>
      </c>
      <c r="AA16" s="80">
        <f t="shared" si="14"/>
        <v>0</v>
      </c>
    </row>
    <row r="17" spans="1:27" s="80" customFormat="1" ht="29" customHeight="1">
      <c r="A17" s="81"/>
      <c r="B17" s="88">
        <v>6</v>
      </c>
      <c r="C17" s="89" t="s">
        <v>45</v>
      </c>
      <c r="D17" s="90">
        <f>Input!D31</f>
        <v>2503687400</v>
      </c>
      <c r="E17" s="91">
        <f t="shared" si="0"/>
        <v>0.143583718328817</v>
      </c>
      <c r="F17" s="90">
        <f>'20 Bag Pem'!E26</f>
        <v>2503687400</v>
      </c>
      <c r="G17" s="91">
        <f>'20 Bag Pem'!F26</f>
        <v>100</v>
      </c>
      <c r="H17" s="91">
        <f t="shared" si="1"/>
        <v>0.143583718328817</v>
      </c>
      <c r="I17" s="90">
        <f>'20 Bag Pem'!H26</f>
        <v>2256659211</v>
      </c>
      <c r="J17" s="91">
        <f>'20 Bag Pem'!I26</f>
        <v>90.133425243103432</v>
      </c>
      <c r="K17" s="91">
        <f t="shared" si="2"/>
        <v>0.12941692342117248</v>
      </c>
      <c r="L17" s="102">
        <f t="shared" si="3"/>
        <v>-9.8665747568965685</v>
      </c>
      <c r="M17" s="102">
        <f t="shared" si="4"/>
        <v>-1.4166794907644525E-2</v>
      </c>
      <c r="N17" s="90">
        <f t="shared" si="5"/>
        <v>247028189</v>
      </c>
      <c r="O17" s="91">
        <f>'20 Bag Pem'!N26</f>
        <v>100</v>
      </c>
      <c r="P17" s="91">
        <f t="shared" si="6"/>
        <v>0.143583718328817</v>
      </c>
      <c r="Q17" s="91">
        <f>'20 Bag Pem'!P26</f>
        <v>95.912311616857593</v>
      </c>
      <c r="R17" s="91">
        <f t="shared" si="7"/>
        <v>0.13771446335460602</v>
      </c>
      <c r="S17" s="91">
        <f t="shared" si="8"/>
        <v>-4.0876883831424067</v>
      </c>
      <c r="T17" s="91">
        <f t="shared" si="9"/>
        <v>-5.8692549742109801E-3</v>
      </c>
      <c r="U17" s="91">
        <f t="shared" si="10"/>
        <v>90.133425243103432</v>
      </c>
      <c r="V17" s="91">
        <f t="shared" si="11"/>
        <v>95.912311616857593</v>
      </c>
      <c r="W17" s="91">
        <f t="shared" si="12"/>
        <v>93.02286842998052</v>
      </c>
      <c r="X17" s="91">
        <f t="shared" si="13"/>
        <v>93.02286842998052</v>
      </c>
      <c r="Y17" s="80">
        <v>21</v>
      </c>
      <c r="Z17" s="80">
        <v>50.234961784276997</v>
      </c>
      <c r="AA17" s="80">
        <f t="shared" si="14"/>
        <v>-49.765038215723003</v>
      </c>
    </row>
    <row r="18" spans="1:27" s="80" customFormat="1" ht="29" customHeight="1">
      <c r="A18" s="81"/>
      <c r="B18" s="88">
        <v>7</v>
      </c>
      <c r="C18" s="89" t="s">
        <v>46</v>
      </c>
      <c r="D18" s="90">
        <f>Input!D37</f>
        <v>97394511314</v>
      </c>
      <c r="E18" s="91">
        <f t="shared" si="0"/>
        <v>5.5854680896992797</v>
      </c>
      <c r="F18" s="90">
        <f>'26 Bag Umm'!E52</f>
        <v>97394511314</v>
      </c>
      <c r="G18" s="91">
        <f>'26 Bag Umm'!F52</f>
        <v>100.00000000000001</v>
      </c>
      <c r="H18" s="91">
        <f t="shared" si="1"/>
        <v>5.5854680896992805</v>
      </c>
      <c r="I18" s="90">
        <f>'26 Bag Umm'!H52</f>
        <v>71612686776</v>
      </c>
      <c r="J18" s="91">
        <f>'26 Bag Umm'!I52</f>
        <v>73.528462548696012</v>
      </c>
      <c r="K18" s="91">
        <f t="shared" si="2"/>
        <v>4.1069088125039013</v>
      </c>
      <c r="L18" s="102">
        <f t="shared" si="3"/>
        <v>-26.471537451304002</v>
      </c>
      <c r="M18" s="102">
        <f t="shared" si="4"/>
        <v>-1.4785592771953793</v>
      </c>
      <c r="N18" s="90">
        <f t="shared" si="5"/>
        <v>25781824538</v>
      </c>
      <c r="O18" s="91">
        <f>'26 Bag Umm'!N52</f>
        <v>100.00000000000001</v>
      </c>
      <c r="P18" s="91">
        <f t="shared" si="6"/>
        <v>5.5854680896992805</v>
      </c>
      <c r="Q18" s="91">
        <f>'26 Bag Umm'!P52</f>
        <v>77.053627151587222</v>
      </c>
      <c r="R18" s="91">
        <f t="shared" si="7"/>
        <v>4.3038057565077645</v>
      </c>
      <c r="S18" s="91">
        <f t="shared" si="8"/>
        <v>-22.946372848412793</v>
      </c>
      <c r="T18" s="91">
        <f t="shared" si="9"/>
        <v>-1.281662333191516</v>
      </c>
      <c r="U18" s="91">
        <f t="shared" si="10"/>
        <v>73.528462548696012</v>
      </c>
      <c r="V18" s="91">
        <f t="shared" si="11"/>
        <v>77.053627151587207</v>
      </c>
      <c r="W18" s="91">
        <f t="shared" si="12"/>
        <v>75.291044850141617</v>
      </c>
      <c r="X18" s="91">
        <f t="shared" si="13"/>
        <v>75.291044850141617</v>
      </c>
      <c r="Y18" s="80">
        <v>27</v>
      </c>
      <c r="Z18" s="80">
        <v>36.240742831333201</v>
      </c>
      <c r="AA18" s="80">
        <f t="shared" si="14"/>
        <v>-63.759257168666814</v>
      </c>
    </row>
    <row r="19" spans="1:27" s="80" customFormat="1" ht="29" customHeight="1">
      <c r="A19" s="81"/>
      <c r="B19" s="88">
        <v>8</v>
      </c>
      <c r="C19" s="89" t="s">
        <v>67</v>
      </c>
      <c r="D19" s="90">
        <f>Input!D43</f>
        <v>15926361740</v>
      </c>
      <c r="E19" s="91">
        <f t="shared" si="0"/>
        <v>0.91335932675900655</v>
      </c>
      <c r="F19" s="90">
        <f>'32 BKD Diklat'!E43</f>
        <v>15926361840</v>
      </c>
      <c r="G19" s="91">
        <f>'32 BKD Diklat'!F43</f>
        <v>100.00000062788979</v>
      </c>
      <c r="H19" s="91">
        <f t="shared" si="1"/>
        <v>0.91335933249389656</v>
      </c>
      <c r="I19" s="90">
        <f>'32 BKD Diklat'!H43</f>
        <v>11663255895</v>
      </c>
      <c r="J19" s="91">
        <f>'32 BKD Diklat'!I43</f>
        <v>73.232393470675987</v>
      </c>
      <c r="K19" s="91">
        <f t="shared" si="2"/>
        <v>0.66887489597327288</v>
      </c>
      <c r="L19" s="102">
        <f t="shared" si="3"/>
        <v>-26.767607157213803</v>
      </c>
      <c r="M19" s="102">
        <f t="shared" si="4"/>
        <v>-0.24448443652062368</v>
      </c>
      <c r="N19" s="90">
        <f t="shared" si="5"/>
        <v>4263105845</v>
      </c>
      <c r="O19" s="91">
        <f>'32 BKD Diklat'!N43</f>
        <v>100.00000062788979</v>
      </c>
      <c r="P19" s="91">
        <f t="shared" si="6"/>
        <v>0.91335933249389656</v>
      </c>
      <c r="Q19" s="91">
        <f>'32 BKD Diklat'!P43</f>
        <v>73.232393470675987</v>
      </c>
      <c r="R19" s="91">
        <f t="shared" si="7"/>
        <v>0.66887489597327288</v>
      </c>
      <c r="S19" s="91">
        <f t="shared" si="8"/>
        <v>-26.767607157213803</v>
      </c>
      <c r="T19" s="91">
        <f t="shared" si="9"/>
        <v>-0.24448443652062368</v>
      </c>
      <c r="U19" s="91">
        <f t="shared" si="10"/>
        <v>73.232393010857265</v>
      </c>
      <c r="V19" s="91">
        <f t="shared" si="11"/>
        <v>73.232393010857265</v>
      </c>
      <c r="W19" s="91">
        <f t="shared" si="12"/>
        <v>73.232393010857265</v>
      </c>
      <c r="X19" s="91">
        <f t="shared" si="13"/>
        <v>73.232393010857265</v>
      </c>
      <c r="Y19" s="80">
        <v>33</v>
      </c>
      <c r="Z19" s="80">
        <v>38.832171707185999</v>
      </c>
      <c r="AA19" s="80">
        <f t="shared" si="14"/>
        <v>-61.167828920703791</v>
      </c>
    </row>
    <row r="20" spans="1:27" s="80" customFormat="1" ht="29" customHeight="1">
      <c r="A20" s="81"/>
      <c r="B20" s="88">
        <v>9</v>
      </c>
      <c r="C20" s="89" t="s">
        <v>79</v>
      </c>
      <c r="D20" s="90">
        <f>Input!D17</f>
        <v>37344395500</v>
      </c>
      <c r="E20" s="91">
        <f t="shared" si="0"/>
        <v>2.1416600030147297</v>
      </c>
      <c r="F20" s="90">
        <f>'6 Bakesbangpol'!E49</f>
        <v>37344395500</v>
      </c>
      <c r="G20" s="91">
        <f>'6 Bakesbangpol'!F49</f>
        <v>100.00000000000001</v>
      </c>
      <c r="H20" s="91">
        <f t="shared" si="1"/>
        <v>2.1416600030147297</v>
      </c>
      <c r="I20" s="90">
        <f>'6 Bakesbangpol'!H49</f>
        <v>35560560900</v>
      </c>
      <c r="J20" s="91">
        <f>'6 Bakesbangpol'!I49</f>
        <v>95.223286985593319</v>
      </c>
      <c r="K20" s="91">
        <f t="shared" si="2"/>
        <v>2.0393590509263824</v>
      </c>
      <c r="L20" s="102">
        <f t="shared" si="3"/>
        <v>-4.7767130144066954</v>
      </c>
      <c r="M20" s="102">
        <f t="shared" si="4"/>
        <v>-0.10230095208834733</v>
      </c>
      <c r="N20" s="90">
        <f t="shared" si="5"/>
        <v>1783834600</v>
      </c>
      <c r="O20" s="91">
        <f>'6 Bakesbangpol'!N49</f>
        <v>100.00000000000001</v>
      </c>
      <c r="P20" s="91">
        <f t="shared" si="6"/>
        <v>2.1416600030147297</v>
      </c>
      <c r="Q20" s="91">
        <f>'6 Bakesbangpol'!P49</f>
        <v>96.651906393048989</v>
      </c>
      <c r="R20" s="91">
        <f t="shared" si="7"/>
        <v>2.0699552213711665</v>
      </c>
      <c r="S20" s="91">
        <f t="shared" si="8"/>
        <v>-3.348093606951025</v>
      </c>
      <c r="T20" s="91">
        <f t="shared" si="9"/>
        <v>-7.1704781643563198E-2</v>
      </c>
      <c r="U20" s="91">
        <f t="shared" si="10"/>
        <v>95.223286985593305</v>
      </c>
      <c r="V20" s="91">
        <f t="shared" si="11"/>
        <v>96.651906393048975</v>
      </c>
      <c r="W20" s="91">
        <f t="shared" si="12"/>
        <v>95.93759668932114</v>
      </c>
      <c r="X20" s="91">
        <f t="shared" si="13"/>
        <v>95.93759668932114</v>
      </c>
      <c r="Y20" s="80">
        <v>6</v>
      </c>
      <c r="Z20" s="80">
        <v>43.517913084690498</v>
      </c>
      <c r="AA20" s="80">
        <f t="shared" si="14"/>
        <v>-56.482086915309516</v>
      </c>
    </row>
    <row r="21" spans="1:27" s="80" customFormat="1" ht="29" customHeight="1">
      <c r="A21" s="81"/>
      <c r="B21" s="88">
        <v>10</v>
      </c>
      <c r="C21" s="89" t="s">
        <v>39</v>
      </c>
      <c r="D21" s="90">
        <f>Input!D35</f>
        <v>34791280022</v>
      </c>
      <c r="E21" s="91">
        <f t="shared" si="0"/>
        <v>1.9952416387835978</v>
      </c>
      <c r="F21" s="90">
        <f>'24 Bag Kesra'!E27</f>
        <v>34791280022.000069</v>
      </c>
      <c r="G21" s="91">
        <f>'24 Bag Kesra'!F27</f>
        <v>100.00000000000018</v>
      </c>
      <c r="H21" s="91">
        <f t="shared" si="1"/>
        <v>1.9952416387836016</v>
      </c>
      <c r="I21" s="90">
        <f>'24 Bag Kesra'!H27</f>
        <v>33884877647</v>
      </c>
      <c r="J21" s="91">
        <f>'24 Bag Kesra'!I27</f>
        <v>97.394742664176675</v>
      </c>
      <c r="K21" s="91">
        <f t="shared" si="2"/>
        <v>1.9432604596217866</v>
      </c>
      <c r="L21" s="102">
        <f t="shared" si="3"/>
        <v>-2.6052573358235094</v>
      </c>
      <c r="M21" s="102">
        <f t="shared" si="4"/>
        <v>-5.1981179161814994E-2</v>
      </c>
      <c r="N21" s="90">
        <f t="shared" si="5"/>
        <v>906402375</v>
      </c>
      <c r="O21" s="91">
        <f>'24 Bag Kesra'!N27</f>
        <v>100.0000098297884</v>
      </c>
      <c r="P21" s="91">
        <f t="shared" si="6"/>
        <v>1.9952418349116288</v>
      </c>
      <c r="Q21" s="91">
        <f>'24 Bag Kesra'!P27</f>
        <v>97.541974509649435</v>
      </c>
      <c r="R21" s="91">
        <f t="shared" si="7"/>
        <v>1.9461980907082088</v>
      </c>
      <c r="S21" s="91">
        <f t="shared" si="8"/>
        <v>-2.4580353201389613</v>
      </c>
      <c r="T21" s="91">
        <f t="shared" si="9"/>
        <v>-4.9043744203419948E-2</v>
      </c>
      <c r="U21" s="91">
        <f t="shared" si="10"/>
        <v>97.394742664176491</v>
      </c>
      <c r="V21" s="91">
        <f t="shared" si="11"/>
        <v>97.541964921480684</v>
      </c>
      <c r="W21" s="91">
        <f t="shared" si="12"/>
        <v>97.468353792828594</v>
      </c>
      <c r="X21" s="91">
        <f t="shared" si="13"/>
        <v>97.468353792828594</v>
      </c>
      <c r="Y21" s="80">
        <v>25</v>
      </c>
      <c r="Z21" s="80">
        <v>26.026700820488799</v>
      </c>
      <c r="AA21" s="80">
        <f t="shared" si="14"/>
        <v>-73.973309009299598</v>
      </c>
    </row>
    <row r="22" spans="1:27" s="80" customFormat="1" ht="29" customHeight="1">
      <c r="A22" s="81"/>
      <c r="B22" s="88">
        <v>11</v>
      </c>
      <c r="C22" s="89" t="s">
        <v>76</v>
      </c>
      <c r="D22" s="90">
        <f>Input!D49</f>
        <v>11109159386</v>
      </c>
      <c r="E22" s="91">
        <f t="shared" si="0"/>
        <v>0.63709807068939894</v>
      </c>
      <c r="F22" s="90">
        <f>'38 Kec Bjm Barat'!E190</f>
        <v>11109159386</v>
      </c>
      <c r="G22" s="91">
        <f>'38 Kec Bjm Barat'!F190</f>
        <v>99.999999999999972</v>
      </c>
      <c r="H22" s="91">
        <f t="shared" si="1"/>
        <v>0.63709807068939872</v>
      </c>
      <c r="I22" s="90">
        <f>'38 Kec Bjm Barat'!H190</f>
        <v>9534446854</v>
      </c>
      <c r="J22" s="91">
        <f>'38 Kec Bjm Barat'!I190</f>
        <v>85.825904387541257</v>
      </c>
      <c r="K22" s="91">
        <f t="shared" si="2"/>
        <v>0.54679518100475355</v>
      </c>
      <c r="L22" s="102">
        <f t="shared" si="3"/>
        <v>-14.174095612458714</v>
      </c>
      <c r="M22" s="102">
        <f t="shared" si="4"/>
        <v>-9.0302889684645171E-2</v>
      </c>
      <c r="N22" s="90">
        <f t="shared" si="5"/>
        <v>1574712532</v>
      </c>
      <c r="O22" s="91">
        <f>'38 Kec Bjm Barat'!N190</f>
        <v>99.999999999999972</v>
      </c>
      <c r="P22" s="91">
        <f t="shared" si="6"/>
        <v>0.63709807068939872</v>
      </c>
      <c r="Q22" s="91">
        <f>'38 Kec Bjm Barat'!P190</f>
        <v>93.052828352757473</v>
      </c>
      <c r="R22" s="91">
        <f t="shared" si="7"/>
        <v>0.59283777415733585</v>
      </c>
      <c r="S22" s="91">
        <f t="shared" si="8"/>
        <v>-6.9471716472424987</v>
      </c>
      <c r="T22" s="91">
        <f t="shared" si="9"/>
        <v>-4.4260296532062871E-2</v>
      </c>
      <c r="U22" s="91">
        <f t="shared" si="10"/>
        <v>85.825904387541286</v>
      </c>
      <c r="V22" s="91">
        <f t="shared" si="11"/>
        <v>93.052828352757501</v>
      </c>
      <c r="W22" s="91">
        <f t="shared" si="12"/>
        <v>89.439366370149401</v>
      </c>
      <c r="X22" s="91">
        <f t="shared" si="13"/>
        <v>89.439366370149401</v>
      </c>
      <c r="Y22" s="80">
        <v>38</v>
      </c>
      <c r="Z22" s="80">
        <v>22.075326222716999</v>
      </c>
      <c r="AA22" s="80">
        <f t="shared" si="14"/>
        <v>-77.924673777282976</v>
      </c>
    </row>
    <row r="23" spans="1:27" s="80" customFormat="1" ht="29" customHeight="1">
      <c r="A23" s="81"/>
      <c r="B23" s="88">
        <v>12</v>
      </c>
      <c r="C23" s="89" t="s">
        <v>69</v>
      </c>
      <c r="D23" s="90">
        <f>Input!D20</f>
        <v>15414047835</v>
      </c>
      <c r="E23" s="91">
        <f t="shared" si="0"/>
        <v>0.88397868785358402</v>
      </c>
      <c r="F23" s="90">
        <f>'9 DKP3'!E60</f>
        <v>15414047835</v>
      </c>
      <c r="G23" s="91">
        <f>'9 DKP3'!F60</f>
        <v>100</v>
      </c>
      <c r="H23" s="91">
        <f t="shared" si="1"/>
        <v>0.88397868785358402</v>
      </c>
      <c r="I23" s="90">
        <f>'9 DKP3'!H60</f>
        <v>7130047983</v>
      </c>
      <c r="J23" s="91">
        <f>'9 DKP3'!I60</f>
        <v>46.25681754282683</v>
      </c>
      <c r="K23" s="91">
        <f t="shared" si="2"/>
        <v>0.40890040875790712</v>
      </c>
      <c r="L23" s="102">
        <f t="shared" si="3"/>
        <v>-53.74318245717317</v>
      </c>
      <c r="M23" s="102">
        <f t="shared" si="4"/>
        <v>-0.4750782790956769</v>
      </c>
      <c r="N23" s="90">
        <f t="shared" si="5"/>
        <v>8283999852</v>
      </c>
      <c r="O23" s="91">
        <f>'9 DKP3'!N60</f>
        <v>100</v>
      </c>
      <c r="P23" s="91">
        <f t="shared" si="6"/>
        <v>0.88397868785358402</v>
      </c>
      <c r="Q23" s="91">
        <f>'9 DKP3'!P60</f>
        <v>93.9995633913543</v>
      </c>
      <c r="R23" s="91">
        <f t="shared" si="7"/>
        <v>0.83093610705499177</v>
      </c>
      <c r="S23" s="91">
        <f t="shared" si="8"/>
        <v>-6.0004366086456997</v>
      </c>
      <c r="T23" s="91">
        <f t="shared" si="9"/>
        <v>-5.3042580798592254E-2</v>
      </c>
      <c r="U23" s="91">
        <f t="shared" si="10"/>
        <v>46.25681754282683</v>
      </c>
      <c r="V23" s="91">
        <f t="shared" si="11"/>
        <v>93.9995633913543</v>
      </c>
      <c r="W23" s="91">
        <f t="shared" si="12"/>
        <v>70.128190467090562</v>
      </c>
      <c r="X23" s="91">
        <f t="shared" si="13"/>
        <v>70.128190467090562</v>
      </c>
      <c r="Y23" s="80">
        <v>9</v>
      </c>
      <c r="Z23" s="80">
        <v>21.8481304911545</v>
      </c>
      <c r="AA23" s="80">
        <f t="shared" si="14"/>
        <v>-78.151869508845493</v>
      </c>
    </row>
    <row r="24" spans="1:27" s="80" customFormat="1" ht="29" customHeight="1">
      <c r="A24" s="81"/>
      <c r="B24" s="88">
        <v>13</v>
      </c>
      <c r="C24" s="89" t="s">
        <v>54</v>
      </c>
      <c r="D24" s="90">
        <f>Input!D12</f>
        <v>0</v>
      </c>
      <c r="E24" s="91">
        <f t="shared" si="0"/>
        <v>0</v>
      </c>
      <c r="F24" s="90">
        <f>'1 Disdik'!E106</f>
        <v>0</v>
      </c>
      <c r="G24" s="91" t="e">
        <f>'1 Disdik'!F106</f>
        <v>#DIV/0!</v>
      </c>
      <c r="H24" s="91" t="e">
        <f t="shared" si="1"/>
        <v>#DIV/0!</v>
      </c>
      <c r="I24" s="90">
        <f>'1 Disdik'!H106</f>
        <v>0</v>
      </c>
      <c r="J24" s="91" t="e">
        <f>'1 Disdik'!I106</f>
        <v>#DIV/0!</v>
      </c>
      <c r="K24" s="91" t="e">
        <f t="shared" si="2"/>
        <v>#DIV/0!</v>
      </c>
      <c r="L24" s="102" t="e">
        <f t="shared" si="3"/>
        <v>#DIV/0!</v>
      </c>
      <c r="M24" s="102" t="e">
        <f t="shared" si="4"/>
        <v>#DIV/0!</v>
      </c>
      <c r="N24" s="90">
        <f t="shared" si="5"/>
        <v>0</v>
      </c>
      <c r="O24" s="91" t="e">
        <f>'1 Disdik'!N106</f>
        <v>#DIV/0!</v>
      </c>
      <c r="P24" s="91" t="e">
        <f t="shared" si="6"/>
        <v>#DIV/0!</v>
      </c>
      <c r="Q24" s="91" t="e">
        <f>'1 Disdik'!P106</f>
        <v>#DIV/0!</v>
      </c>
      <c r="R24" s="91" t="e">
        <f t="shared" si="7"/>
        <v>#DIV/0!</v>
      </c>
      <c r="S24" s="91" t="e">
        <f t="shared" si="8"/>
        <v>#DIV/0!</v>
      </c>
      <c r="T24" s="91" t="e">
        <f t="shared" si="9"/>
        <v>#DIV/0!</v>
      </c>
      <c r="U24" s="91" t="e">
        <f t="shared" si="10"/>
        <v>#DIV/0!</v>
      </c>
      <c r="V24" s="91" t="e">
        <f t="shared" si="11"/>
        <v>#DIV/0!</v>
      </c>
      <c r="W24" s="91" t="e">
        <f t="shared" si="12"/>
        <v>#DIV/0!</v>
      </c>
      <c r="X24" s="91" t="e">
        <f t="shared" si="13"/>
        <v>#DIV/0!</v>
      </c>
      <c r="Y24" s="80">
        <v>1</v>
      </c>
      <c r="Z24" s="80">
        <v>31.176167975680102</v>
      </c>
      <c r="AA24" s="80" t="e">
        <f t="shared" si="14"/>
        <v>#DIV/0!</v>
      </c>
    </row>
    <row r="25" spans="1:27" s="80" customFormat="1" ht="29" customHeight="1">
      <c r="A25" s="81"/>
      <c r="B25" s="88">
        <v>14</v>
      </c>
      <c r="C25" s="89" t="s">
        <v>74</v>
      </c>
      <c r="D25" s="90">
        <f>Input!D23</f>
        <v>22264989480</v>
      </c>
      <c r="E25" s="91">
        <f t="shared" si="0"/>
        <v>1.2768726551447251</v>
      </c>
      <c r="F25" s="90">
        <f>'12 DPPKBPM'!E78</f>
        <v>22264989480</v>
      </c>
      <c r="G25" s="91">
        <f>'12 DPPKBPM'!F78</f>
        <v>100.00000000000001</v>
      </c>
      <c r="H25" s="91">
        <f t="shared" si="1"/>
        <v>1.2768726551447254</v>
      </c>
      <c r="I25" s="90">
        <f>'12 DPPKBPM'!H78</f>
        <v>20597399787</v>
      </c>
      <c r="J25" s="91">
        <f>'12 DPPKBPM'!I78</f>
        <v>92.510260584232697</v>
      </c>
      <c r="K25" s="91">
        <f t="shared" si="2"/>
        <v>1.1812382206031962</v>
      </c>
      <c r="L25" s="102">
        <f t="shared" si="3"/>
        <v>-7.4897394157673176</v>
      </c>
      <c r="M25" s="102">
        <f t="shared" si="4"/>
        <v>-9.5634434541529201E-2</v>
      </c>
      <c r="N25" s="90">
        <f t="shared" si="5"/>
        <v>1667589693</v>
      </c>
      <c r="O25" s="91">
        <f>'12 DPPKBPM'!N78</f>
        <v>100.00000000000001</v>
      </c>
      <c r="P25" s="91">
        <f t="shared" si="6"/>
        <v>1.2768726551447254</v>
      </c>
      <c r="Q25" s="91">
        <f>'12 DPPKBPM'!P78</f>
        <v>92.510260584232697</v>
      </c>
      <c r="R25" s="91">
        <f t="shared" si="7"/>
        <v>1.1812382206031962</v>
      </c>
      <c r="S25" s="91">
        <f t="shared" si="8"/>
        <v>-7.4897394157673176</v>
      </c>
      <c r="T25" s="91">
        <f t="shared" si="9"/>
        <v>-9.5634434541529201E-2</v>
      </c>
      <c r="U25" s="91">
        <f t="shared" si="10"/>
        <v>92.510260584232682</v>
      </c>
      <c r="V25" s="91">
        <f t="shared" si="11"/>
        <v>92.510260584232682</v>
      </c>
      <c r="W25" s="91">
        <f t="shared" si="12"/>
        <v>92.510260584232682</v>
      </c>
      <c r="X25" s="91">
        <f t="shared" si="13"/>
        <v>92.510260584232682</v>
      </c>
      <c r="Y25" s="80">
        <v>12</v>
      </c>
      <c r="Z25" s="80">
        <v>29.4477641321695</v>
      </c>
      <c r="AA25" s="80">
        <f t="shared" si="14"/>
        <v>-70.552235867830518</v>
      </c>
    </row>
    <row r="26" spans="1:27" s="80" customFormat="1" ht="29" customHeight="1">
      <c r="A26" s="81"/>
      <c r="B26" s="88">
        <v>15</v>
      </c>
      <c r="C26" s="89" t="s">
        <v>70</v>
      </c>
      <c r="D26" s="90">
        <f>Input!D30</f>
        <v>21715737354</v>
      </c>
      <c r="E26" s="91">
        <f t="shared" si="0"/>
        <v>1.24537364989707</v>
      </c>
      <c r="F26" s="90">
        <f>'19 Disdagin'!E64</f>
        <v>21715737354</v>
      </c>
      <c r="G26" s="91">
        <f>'19 Disdagin'!F64</f>
        <v>99.999999999999986</v>
      </c>
      <c r="H26" s="91">
        <f t="shared" si="1"/>
        <v>1.2453736498970698</v>
      </c>
      <c r="I26" s="90">
        <f>'19 Disdagin'!H64</f>
        <v>19609903978</v>
      </c>
      <c r="J26" s="91">
        <f>'19 Disdagin'!I64</f>
        <v>90.302731416982695</v>
      </c>
      <c r="K26" s="91">
        <f t="shared" si="2"/>
        <v>1.1246064222044254</v>
      </c>
      <c r="L26" s="102">
        <f t="shared" si="3"/>
        <v>-9.6972685830172907</v>
      </c>
      <c r="M26" s="102">
        <f t="shared" si="4"/>
        <v>-0.12076722769264436</v>
      </c>
      <c r="N26" s="90">
        <f t="shared" si="5"/>
        <v>2105833376</v>
      </c>
      <c r="O26" s="91">
        <f>'19 Disdagin'!N64</f>
        <v>99.999567376605853</v>
      </c>
      <c r="P26" s="91">
        <f t="shared" si="6"/>
        <v>1.2453682621193161</v>
      </c>
      <c r="Q26" s="91">
        <f>'19 Disdagin'!P64</f>
        <v>99.310748598203006</v>
      </c>
      <c r="R26" s="91">
        <f t="shared" si="7"/>
        <v>1.236789894557544</v>
      </c>
      <c r="S26" s="91">
        <f t="shared" si="8"/>
        <v>-0.68881877840284744</v>
      </c>
      <c r="T26" s="91">
        <f t="shared" si="9"/>
        <v>-8.5783675617721045E-3</v>
      </c>
      <c r="U26" s="91">
        <f t="shared" si="10"/>
        <v>90.302731416982709</v>
      </c>
      <c r="V26" s="91">
        <f t="shared" si="11"/>
        <v>99.311178241593083</v>
      </c>
      <c r="W26" s="91">
        <f t="shared" si="12"/>
        <v>94.806954829287889</v>
      </c>
      <c r="X26" s="91">
        <f t="shared" si="13"/>
        <v>94.806954829287889</v>
      </c>
      <c r="Y26" s="80">
        <v>20</v>
      </c>
      <c r="Z26" s="80">
        <v>22.402992162512799</v>
      </c>
      <c r="AA26" s="80">
        <f t="shared" si="14"/>
        <v>-77.59657521409305</v>
      </c>
    </row>
    <row r="27" spans="1:27" s="80" customFormat="1" ht="29" customHeight="1">
      <c r="A27" s="81"/>
      <c r="B27" s="88">
        <v>16</v>
      </c>
      <c r="C27" s="89" t="str">
        <f>Input!C52</f>
        <v>RSUD Sultan Suriansyah</v>
      </c>
      <c r="D27" s="90">
        <f>Input!D52</f>
        <v>191067943805</v>
      </c>
      <c r="E27" s="91">
        <f t="shared" si="0"/>
        <v>10.957536402093709</v>
      </c>
      <c r="F27" s="90">
        <f>'41 RSUD SS'!E20</f>
        <v>191067943805</v>
      </c>
      <c r="G27" s="91">
        <f>'41 RSUD SS'!F20</f>
        <v>99.999999999999972</v>
      </c>
      <c r="H27" s="91">
        <f t="shared" si="1"/>
        <v>10.957536402093705</v>
      </c>
      <c r="I27" s="90">
        <f>'41 RSUD SS'!H20</f>
        <v>137615528611</v>
      </c>
      <c r="J27" s="91">
        <f>'41 RSUD SS'!I20</f>
        <v>72.024393977593405</v>
      </c>
      <c r="K27" s="91">
        <f t="shared" si="2"/>
        <v>7.8920991884821863</v>
      </c>
      <c r="L27" s="102">
        <f t="shared" si="3"/>
        <v>-27.975606022406566</v>
      </c>
      <c r="M27" s="102">
        <f t="shared" si="4"/>
        <v>-3.0654372136115189</v>
      </c>
      <c r="N27" s="90">
        <f t="shared" si="5"/>
        <v>53452415194</v>
      </c>
      <c r="O27" s="91">
        <f>'41 RSUD SS'!N20</f>
        <v>99.999999999999972</v>
      </c>
      <c r="P27" s="91">
        <f t="shared" si="6"/>
        <v>10.957536402093705</v>
      </c>
      <c r="Q27" s="91">
        <f>'41 RSUD SS'!P20</f>
        <v>90.691681451729423</v>
      </c>
      <c r="R27" s="91">
        <f t="shared" si="7"/>
        <v>9.9375740087441198</v>
      </c>
      <c r="S27" s="91">
        <f t="shared" si="8"/>
        <v>-9.3083185482705488</v>
      </c>
      <c r="T27" s="91">
        <f t="shared" si="9"/>
        <v>-1.0199623933495854</v>
      </c>
      <c r="U27" s="91">
        <f t="shared" si="10"/>
        <v>72.024393977593419</v>
      </c>
      <c r="V27" s="91">
        <f t="shared" si="11"/>
        <v>90.691681451729451</v>
      </c>
      <c r="W27" s="91">
        <f t="shared" si="12"/>
        <v>81.358037714661435</v>
      </c>
      <c r="X27" s="91">
        <f t="shared" si="13"/>
        <v>81.358037714661435</v>
      </c>
      <c r="Y27" s="80">
        <v>41</v>
      </c>
      <c r="Z27" s="80">
        <v>23.240688848398101</v>
      </c>
      <c r="AA27" s="80">
        <f t="shared" si="14"/>
        <v>-76.759311151601878</v>
      </c>
    </row>
    <row r="28" spans="1:27" s="80" customFormat="1" ht="29" customHeight="1">
      <c r="A28" s="81"/>
      <c r="B28" s="88">
        <v>17</v>
      </c>
      <c r="C28" s="89" t="s">
        <v>65</v>
      </c>
      <c r="D28" s="90">
        <f>Input!D25</f>
        <v>21870976180</v>
      </c>
      <c r="E28" s="91">
        <f t="shared" si="0"/>
        <v>1.2542764258051489</v>
      </c>
      <c r="F28" s="90">
        <f>'14 Diskominfotik'!E48</f>
        <v>21870976180</v>
      </c>
      <c r="G28" s="91">
        <f>'14 Diskominfotik'!F48</f>
        <v>99.999999999999986</v>
      </c>
      <c r="H28" s="91">
        <f t="shared" si="1"/>
        <v>1.2542764258051486</v>
      </c>
      <c r="I28" s="90">
        <f>'14 Diskominfotik'!H48</f>
        <v>19862166347</v>
      </c>
      <c r="J28" s="91">
        <f>'14 Diskominfotik'!I48</f>
        <v>90.815179823400072</v>
      </c>
      <c r="K28" s="91">
        <f t="shared" si="2"/>
        <v>1.1390733915774611</v>
      </c>
      <c r="L28" s="102">
        <f t="shared" si="3"/>
        <v>-9.1848201765999136</v>
      </c>
      <c r="M28" s="102">
        <f t="shared" si="4"/>
        <v>-0.11520303422768752</v>
      </c>
      <c r="N28" s="90">
        <f t="shared" si="5"/>
        <v>2008809833</v>
      </c>
      <c r="O28" s="91">
        <f>'14 Diskominfotik'!N48</f>
        <v>99.999999999999986</v>
      </c>
      <c r="P28" s="91">
        <f t="shared" si="6"/>
        <v>1.2542764258051486</v>
      </c>
      <c r="Q28" s="91">
        <f>'14 Diskominfotik'!P48</f>
        <v>99.474777901751608</v>
      </c>
      <c r="R28" s="91">
        <f t="shared" si="7"/>
        <v>1.2476886888437</v>
      </c>
      <c r="S28" s="91">
        <f t="shared" si="8"/>
        <v>-0.52522209824837773</v>
      </c>
      <c r="T28" s="91">
        <f t="shared" si="9"/>
        <v>-6.5877369614486536E-3</v>
      </c>
      <c r="U28" s="91">
        <f t="shared" si="10"/>
        <v>90.815179823400086</v>
      </c>
      <c r="V28" s="91">
        <f t="shared" si="11"/>
        <v>99.474777901751622</v>
      </c>
      <c r="W28" s="91">
        <f t="shared" si="12"/>
        <v>95.144978862575854</v>
      </c>
      <c r="X28" s="91">
        <f t="shared" si="13"/>
        <v>95.144978862575854</v>
      </c>
      <c r="Y28" s="80">
        <v>14</v>
      </c>
      <c r="Z28" s="80">
        <v>16.5009150696661</v>
      </c>
      <c r="AA28" s="80">
        <f t="shared" si="14"/>
        <v>-83.499084930333879</v>
      </c>
    </row>
    <row r="29" spans="1:27" s="80" customFormat="1" ht="29" customHeight="1">
      <c r="A29" s="81"/>
      <c r="B29" s="88">
        <v>18</v>
      </c>
      <c r="C29" s="89" t="s">
        <v>104</v>
      </c>
      <c r="D29" s="90">
        <f>Input!D28</f>
        <v>70752461400</v>
      </c>
      <c r="E29" s="91">
        <f t="shared" si="0"/>
        <v>4.0575758334399481</v>
      </c>
      <c r="F29" s="90">
        <f>'17 Disbudporapar'!E110</f>
        <v>70752461400</v>
      </c>
      <c r="G29" s="91">
        <f>'17 Disbudporapar'!F110</f>
        <v>99.999999999999986</v>
      </c>
      <c r="H29" s="91">
        <f t="shared" si="1"/>
        <v>4.0575758334399472</v>
      </c>
      <c r="I29" s="90">
        <f>'17 Disbudporapar'!H110</f>
        <v>58623706375</v>
      </c>
      <c r="J29" s="91">
        <f>'17 Disbudporapar'!I110</f>
        <v>82.857479746987295</v>
      </c>
      <c r="K29" s="91">
        <f t="shared" si="2"/>
        <v>3.3620050744111558</v>
      </c>
      <c r="L29" s="102">
        <f t="shared" si="3"/>
        <v>-17.142520253012691</v>
      </c>
      <c r="M29" s="102">
        <f t="shared" si="4"/>
        <v>-0.6955707590287914</v>
      </c>
      <c r="N29" s="90">
        <f t="shared" si="5"/>
        <v>12128755025</v>
      </c>
      <c r="O29" s="91">
        <f>'17 Disbudporapar'!N110</f>
        <v>99.999999999999986</v>
      </c>
      <c r="P29" s="91">
        <f t="shared" si="6"/>
        <v>4.0575758334399472</v>
      </c>
      <c r="Q29" s="91">
        <f>'17 Disbudporapar'!P110</f>
        <v>95.665031057138563</v>
      </c>
      <c r="R29" s="91">
        <f t="shared" si="7"/>
        <v>3.8816811812272753</v>
      </c>
      <c r="S29" s="91">
        <f t="shared" si="8"/>
        <v>-4.3349689428614226</v>
      </c>
      <c r="T29" s="91">
        <f t="shared" si="9"/>
        <v>-0.17589465221267186</v>
      </c>
      <c r="U29" s="91">
        <f t="shared" si="10"/>
        <v>82.857479746987309</v>
      </c>
      <c r="V29" s="91">
        <f t="shared" si="11"/>
        <v>95.665031057138577</v>
      </c>
      <c r="W29" s="91">
        <f t="shared" si="12"/>
        <v>89.261255402062943</v>
      </c>
      <c r="X29" s="91">
        <f t="shared" si="13"/>
        <v>89.261255402062943</v>
      </c>
      <c r="Y29" s="80">
        <v>17</v>
      </c>
      <c r="Z29" s="80">
        <v>43.338500214625803</v>
      </c>
      <c r="AA29" s="80">
        <f t="shared" si="14"/>
        <v>-56.661499785374183</v>
      </c>
    </row>
    <row r="30" spans="1:27" s="80" customFormat="1" ht="29" customHeight="1">
      <c r="A30" s="81"/>
      <c r="B30" s="88">
        <v>19</v>
      </c>
      <c r="C30" s="89" t="s">
        <v>102</v>
      </c>
      <c r="D30" s="90">
        <f>Input!D16</f>
        <v>20129014290</v>
      </c>
      <c r="E30" s="91">
        <f t="shared" si="0"/>
        <v>1.1543768275752364</v>
      </c>
      <c r="F30" s="90">
        <f>'5 SatpolPP'!E60</f>
        <v>20129014290</v>
      </c>
      <c r="G30" s="91">
        <f>'5 SatpolPP'!F60</f>
        <v>99.999999999999986</v>
      </c>
      <c r="H30" s="91">
        <f t="shared" si="1"/>
        <v>1.1543768275752362</v>
      </c>
      <c r="I30" s="90">
        <f>'5 SatpolPP'!H60</f>
        <v>19458047427</v>
      </c>
      <c r="J30" s="91">
        <f>'5 SatpolPP'!I60</f>
        <v>96.666668057693556</v>
      </c>
      <c r="K30" s="91">
        <f t="shared" si="2"/>
        <v>1.1158976160470873</v>
      </c>
      <c r="L30" s="102">
        <f t="shared" si="3"/>
        <v>-3.3333319423064296</v>
      </c>
      <c r="M30" s="102">
        <f t="shared" si="4"/>
        <v>-3.8479211528148927E-2</v>
      </c>
      <c r="N30" s="90">
        <f t="shared" si="5"/>
        <v>670966863</v>
      </c>
      <c r="O30" s="91">
        <f>'5 SatpolPP'!N60</f>
        <v>99.999999999999986</v>
      </c>
      <c r="P30" s="91">
        <f t="shared" si="6"/>
        <v>1.1543768275752362</v>
      </c>
      <c r="Q30" s="91">
        <f>'5 SatpolPP'!P60</f>
        <v>96.666668057693556</v>
      </c>
      <c r="R30" s="91">
        <f t="shared" si="7"/>
        <v>1.1158976160470873</v>
      </c>
      <c r="S30" s="91">
        <f t="shared" si="8"/>
        <v>-3.3333319423064296</v>
      </c>
      <c r="T30" s="91">
        <f t="shared" si="9"/>
        <v>-3.8479211528148927E-2</v>
      </c>
      <c r="U30" s="91">
        <f t="shared" si="10"/>
        <v>96.66666805769357</v>
      </c>
      <c r="V30" s="91">
        <f t="shared" si="11"/>
        <v>96.66666805769357</v>
      </c>
      <c r="W30" s="91">
        <f t="shared" si="12"/>
        <v>96.66666805769357</v>
      </c>
      <c r="X30" s="91">
        <f t="shared" si="13"/>
        <v>96.66666805769357</v>
      </c>
      <c r="Y30" s="80">
        <v>5</v>
      </c>
      <c r="Z30" s="80">
        <v>28.550432220267801</v>
      </c>
      <c r="AA30" s="80">
        <f t="shared" si="14"/>
        <v>-71.449567779732178</v>
      </c>
    </row>
    <row r="31" spans="1:27" s="80" customFormat="1" ht="29" customHeight="1">
      <c r="A31" s="81"/>
      <c r="B31" s="88">
        <v>20</v>
      </c>
      <c r="C31" s="89" t="s">
        <v>107</v>
      </c>
      <c r="D31" s="90">
        <f>Input!D45</f>
        <v>9647941770</v>
      </c>
      <c r="E31" s="91">
        <f t="shared" si="0"/>
        <v>0.55329884775411986</v>
      </c>
      <c r="F31" s="90">
        <f>'34  Damkar'!E55</f>
        <v>9647941770</v>
      </c>
      <c r="G31" s="91">
        <f>'34  Damkar'!F55</f>
        <v>100.00000000000001</v>
      </c>
      <c r="H31" s="91">
        <f t="shared" si="1"/>
        <v>0.55329884775411986</v>
      </c>
      <c r="I31" s="90">
        <f>'34  Damkar'!H55</f>
        <v>8826576197</v>
      </c>
      <c r="J31" s="91">
        <f>'34  Damkar'!I55</f>
        <v>91.486623856354385</v>
      </c>
      <c r="K31" s="91">
        <f t="shared" si="2"/>
        <v>0.50619443564635458</v>
      </c>
      <c r="L31" s="102">
        <f t="shared" si="3"/>
        <v>-8.5133761436456297</v>
      </c>
      <c r="M31" s="102">
        <f t="shared" si="4"/>
        <v>-4.7104412107765281E-2</v>
      </c>
      <c r="N31" s="90">
        <f t="shared" si="5"/>
        <v>821365573</v>
      </c>
      <c r="O31" s="91">
        <f>'34  Damkar'!N55</f>
        <v>100.00000000000001</v>
      </c>
      <c r="P31" s="91">
        <f t="shared" si="6"/>
        <v>0.55329884775411986</v>
      </c>
      <c r="Q31" s="91">
        <f>'34  Damkar'!P55</f>
        <v>94.492268591728873</v>
      </c>
      <c r="R31" s="91">
        <f t="shared" si="7"/>
        <v>0.52282463333476392</v>
      </c>
      <c r="S31" s="91">
        <f t="shared" si="8"/>
        <v>-5.507731408271141</v>
      </c>
      <c r="T31" s="91">
        <f t="shared" si="9"/>
        <v>-3.0474214419355938E-2</v>
      </c>
      <c r="U31" s="91">
        <f t="shared" si="10"/>
        <v>91.48662385635437</v>
      </c>
      <c r="V31" s="91">
        <f t="shared" si="11"/>
        <v>94.492268591728859</v>
      </c>
      <c r="W31" s="91">
        <f t="shared" si="12"/>
        <v>92.989446224041615</v>
      </c>
      <c r="X31" s="91">
        <f t="shared" si="13"/>
        <v>92.989446224041615</v>
      </c>
      <c r="Y31" s="80">
        <v>35</v>
      </c>
      <c r="Z31" s="80">
        <v>34.604924105443096</v>
      </c>
      <c r="AA31" s="80">
        <f t="shared" si="14"/>
        <v>-65.395075894556925</v>
      </c>
    </row>
    <row r="32" spans="1:27" s="80" customFormat="1" ht="29" customHeight="1">
      <c r="A32" s="81"/>
      <c r="B32" s="88">
        <v>21</v>
      </c>
      <c r="C32" s="89" t="s">
        <v>84</v>
      </c>
      <c r="D32" s="90">
        <f>Input!D44</f>
        <v>4933045070</v>
      </c>
      <c r="E32" s="91">
        <f t="shared" si="0"/>
        <v>0.28290470840498666</v>
      </c>
      <c r="F32" s="90">
        <f>'33 BPBD'!E46</f>
        <v>4911045070</v>
      </c>
      <c r="G32" s="91">
        <f>'33 BPBD'!F46</f>
        <v>100.00000000000001</v>
      </c>
      <c r="H32" s="91">
        <f t="shared" si="1"/>
        <v>0.28290470840498672</v>
      </c>
      <c r="I32" s="90">
        <f>'33 BPBD'!H46</f>
        <v>4562802541</v>
      </c>
      <c r="J32" s="91">
        <f>'33 BPBD'!I46</f>
        <v>92.494645320562626</v>
      </c>
      <c r="K32" s="91">
        <f t="shared" si="2"/>
        <v>0.26167170663436434</v>
      </c>
      <c r="L32" s="102">
        <f t="shared" si="3"/>
        <v>-7.5053546794373887</v>
      </c>
      <c r="M32" s="102">
        <f t="shared" si="4"/>
        <v>-2.1233001770622373E-2</v>
      </c>
      <c r="N32" s="90">
        <f t="shared" si="5"/>
        <v>370242529</v>
      </c>
      <c r="O32" s="91">
        <f>'33 BPBD'!N46</f>
        <v>100.00000000000001</v>
      </c>
      <c r="P32" s="91">
        <f t="shared" si="6"/>
        <v>0.28290470840498672</v>
      </c>
      <c r="Q32" s="91">
        <f>'33 BPBD'!P46</f>
        <v>97.212755244500556</v>
      </c>
      <c r="R32" s="91">
        <f t="shared" si="7"/>
        <v>0.27501946175690767</v>
      </c>
      <c r="S32" s="91">
        <f t="shared" si="8"/>
        <v>-2.7872447554994579</v>
      </c>
      <c r="T32" s="91">
        <f t="shared" si="9"/>
        <v>-7.8852466480790473E-3</v>
      </c>
      <c r="U32" s="91">
        <f t="shared" si="10"/>
        <v>92.494645320562611</v>
      </c>
      <c r="V32" s="91">
        <f t="shared" si="11"/>
        <v>97.212755244500542</v>
      </c>
      <c r="W32" s="91">
        <f t="shared" si="12"/>
        <v>94.853700282531577</v>
      </c>
      <c r="X32" s="91">
        <f t="shared" si="13"/>
        <v>94.853700282531577</v>
      </c>
      <c r="Y32" s="80">
        <v>34</v>
      </c>
      <c r="Z32" s="80">
        <v>31.1604163679078</v>
      </c>
      <c r="AA32" s="80">
        <f t="shared" si="14"/>
        <v>-68.839583632092214</v>
      </c>
    </row>
    <row r="33" spans="1:27" s="80" customFormat="1" ht="29" customHeight="1">
      <c r="A33" s="81"/>
      <c r="B33" s="88">
        <v>22</v>
      </c>
      <c r="C33" s="89" t="s">
        <v>47</v>
      </c>
      <c r="D33" s="90">
        <f>Input!D39</f>
        <v>532925000</v>
      </c>
      <c r="E33" s="91">
        <f t="shared" si="0"/>
        <v>3.0562662531426563E-2</v>
      </c>
      <c r="F33" s="90">
        <f>'28 Bag Adm Pbg'!E26</f>
        <v>532925000</v>
      </c>
      <c r="G33" s="91">
        <f>'28 Bag Adm Pbg'!F26</f>
        <v>100</v>
      </c>
      <c r="H33" s="91">
        <f t="shared" si="1"/>
        <v>3.0562662531426567E-2</v>
      </c>
      <c r="I33" s="90">
        <f>'28 Bag Adm Pbg'!H26</f>
        <v>402662029</v>
      </c>
      <c r="J33" s="91">
        <f>'28 Bag Adm Pbg'!I26</f>
        <v>75.556978749354968</v>
      </c>
      <c r="K33" s="91">
        <f t="shared" si="2"/>
        <v>2.3092224434107043E-2</v>
      </c>
      <c r="L33" s="102">
        <f t="shared" si="3"/>
        <v>-24.443021250645032</v>
      </c>
      <c r="M33" s="102">
        <f t="shared" si="4"/>
        <v>-7.4704380973195234E-3</v>
      </c>
      <c r="N33" s="90">
        <f t="shared" si="5"/>
        <v>130262971</v>
      </c>
      <c r="O33" s="91">
        <f>'28 Bag Adm Pbg'!N26</f>
        <v>100</v>
      </c>
      <c r="P33" s="91">
        <f t="shared" si="6"/>
        <v>3.0562662531426567E-2</v>
      </c>
      <c r="Q33" s="91">
        <f>'28 Bag Adm Pbg'!P26</f>
        <v>92.588697479007365</v>
      </c>
      <c r="R33" s="91">
        <f t="shared" si="7"/>
        <v>2.8297571152752474E-2</v>
      </c>
      <c r="S33" s="91">
        <f t="shared" si="8"/>
        <v>-7.4113025209926349</v>
      </c>
      <c r="T33" s="91">
        <f t="shared" si="9"/>
        <v>-2.2650913786740924E-3</v>
      </c>
      <c r="U33" s="91">
        <f t="shared" si="10"/>
        <v>75.556978749354968</v>
      </c>
      <c r="V33" s="91">
        <f t="shared" si="11"/>
        <v>92.588697479007365</v>
      </c>
      <c r="W33" s="91">
        <f t="shared" si="12"/>
        <v>84.072838114181167</v>
      </c>
      <c r="X33" s="91">
        <f t="shared" si="13"/>
        <v>84.072838114181167</v>
      </c>
      <c r="Y33" s="80">
        <v>29</v>
      </c>
      <c r="Z33" s="80">
        <v>20.197197465772</v>
      </c>
      <c r="AA33" s="80">
        <f t="shared" si="14"/>
        <v>-79.802802534227993</v>
      </c>
    </row>
    <row r="34" spans="1:27" s="80" customFormat="1" ht="29" customHeight="1">
      <c r="A34" s="81"/>
      <c r="B34" s="88">
        <v>23</v>
      </c>
      <c r="C34" s="89" t="s">
        <v>103</v>
      </c>
      <c r="D34" s="90">
        <f>Input!D22</f>
        <v>7173793620</v>
      </c>
      <c r="E34" s="91">
        <f t="shared" si="0"/>
        <v>0.41140917291956836</v>
      </c>
      <c r="F34" s="90">
        <f>'11 Disdukcapil'!E50</f>
        <v>7173793620</v>
      </c>
      <c r="G34" s="91">
        <f>'11 Disdukcapil'!F50</f>
        <v>100.00000000000001</v>
      </c>
      <c r="H34" s="91">
        <f t="shared" si="1"/>
        <v>0.41140917291956841</v>
      </c>
      <c r="I34" s="90">
        <f>'11 Disdukcapil'!H50</f>
        <v>6521557057</v>
      </c>
      <c r="J34" s="91">
        <f>'11 Disdukcapil'!I50</f>
        <v>90.908066254072168</v>
      </c>
      <c r="K34" s="91">
        <f t="shared" si="2"/>
        <v>0.37400412349305157</v>
      </c>
      <c r="L34" s="102">
        <f t="shared" si="3"/>
        <v>-9.0919337459278466</v>
      </c>
      <c r="M34" s="102">
        <f t="shared" si="4"/>
        <v>-3.7405049426516845E-2</v>
      </c>
      <c r="N34" s="90">
        <f t="shared" si="5"/>
        <v>652236563</v>
      </c>
      <c r="O34" s="91">
        <f>'11 Disdukcapil'!N50</f>
        <v>100.00000000000001</v>
      </c>
      <c r="P34" s="91">
        <f t="shared" si="6"/>
        <v>0.41140917291956841</v>
      </c>
      <c r="Q34" s="91">
        <f>'11 Disdukcapil'!P50</f>
        <v>96.004216859531027</v>
      </c>
      <c r="R34" s="91">
        <f t="shared" si="7"/>
        <v>0.39497015454970535</v>
      </c>
      <c r="S34" s="91">
        <f t="shared" si="8"/>
        <v>-3.995783140468987</v>
      </c>
      <c r="T34" s="91">
        <f t="shared" si="9"/>
        <v>-1.6439018369863057E-2</v>
      </c>
      <c r="U34" s="91">
        <f t="shared" si="10"/>
        <v>90.908066254072153</v>
      </c>
      <c r="V34" s="91">
        <f t="shared" si="11"/>
        <v>96.004216859531013</v>
      </c>
      <c r="W34" s="91">
        <f t="shared" si="12"/>
        <v>93.456141556801583</v>
      </c>
      <c r="X34" s="91">
        <f t="shared" si="13"/>
        <v>93.456141556801583</v>
      </c>
      <c r="Y34" s="80">
        <v>11</v>
      </c>
      <c r="Z34" s="80">
        <v>28.073777833333299</v>
      </c>
      <c r="AA34" s="80">
        <f t="shared" si="14"/>
        <v>-71.926222166666719</v>
      </c>
    </row>
    <row r="35" spans="1:27" s="80" customFormat="1" ht="29" customHeight="1">
      <c r="A35" s="81"/>
      <c r="B35" s="88">
        <v>24</v>
      </c>
      <c r="C35" s="89" t="s">
        <v>40</v>
      </c>
      <c r="D35" s="90">
        <f>Input!D32</f>
        <v>1786110000</v>
      </c>
      <c r="E35" s="91">
        <f t="shared" si="0"/>
        <v>0.10243144377540235</v>
      </c>
      <c r="F35" s="90">
        <f>'21 Bag Kum'!E25</f>
        <v>1786110000</v>
      </c>
      <c r="G35" s="91">
        <f>'21 Bag Kum'!F25</f>
        <v>99.999999999999986</v>
      </c>
      <c r="H35" s="91">
        <f t="shared" si="1"/>
        <v>0.10243144377540232</v>
      </c>
      <c r="I35" s="90">
        <f>'21 Bag Kum'!H25</f>
        <v>1670286245</v>
      </c>
      <c r="J35" s="91">
        <f>'21 Bag Kum'!I25</f>
        <v>93.51530672802906</v>
      </c>
      <c r="K35" s="91">
        <f t="shared" si="2"/>
        <v>9.5789078832516139E-2</v>
      </c>
      <c r="L35" s="102">
        <f t="shared" si="3"/>
        <v>-6.4846932719709258</v>
      </c>
      <c r="M35" s="102">
        <f t="shared" si="4"/>
        <v>-6.6423649428861836E-3</v>
      </c>
      <c r="N35" s="90">
        <f t="shared" si="5"/>
        <v>115823755</v>
      </c>
      <c r="O35" s="91">
        <f>'21 Bag Kum'!N25</f>
        <v>99.999999999999986</v>
      </c>
      <c r="P35" s="91">
        <f t="shared" si="6"/>
        <v>0.10243144377540232</v>
      </c>
      <c r="Q35" s="91">
        <f>'21 Bag Kum'!P25</f>
        <v>93.51530672802906</v>
      </c>
      <c r="R35" s="91">
        <f t="shared" si="7"/>
        <v>9.5789078832516139E-2</v>
      </c>
      <c r="S35" s="91">
        <f t="shared" si="8"/>
        <v>-6.4846932719709258</v>
      </c>
      <c r="T35" s="91">
        <f t="shared" si="9"/>
        <v>-6.6423649428861836E-3</v>
      </c>
      <c r="U35" s="91">
        <f t="shared" si="10"/>
        <v>93.515306728029074</v>
      </c>
      <c r="V35" s="91">
        <f t="shared" si="11"/>
        <v>93.515306728029074</v>
      </c>
      <c r="W35" s="91">
        <f t="shared" si="12"/>
        <v>93.515306728029074</v>
      </c>
      <c r="X35" s="91">
        <f t="shared" si="13"/>
        <v>93.515306728029074</v>
      </c>
      <c r="Y35" s="80">
        <v>22</v>
      </c>
      <c r="Z35" s="80">
        <v>39.001619899145901</v>
      </c>
      <c r="AA35" s="80">
        <f t="shared" si="14"/>
        <v>-60.998380100854085</v>
      </c>
    </row>
    <row r="36" spans="1:27" s="80" customFormat="1" ht="29" customHeight="1">
      <c r="A36" s="81"/>
      <c r="B36" s="88">
        <v>25</v>
      </c>
      <c r="C36" s="89" t="s">
        <v>108</v>
      </c>
      <c r="D36" s="90">
        <f>Input!D51</f>
        <v>9046956120</v>
      </c>
      <c r="E36" s="91">
        <f t="shared" si="0"/>
        <v>0.5188329818120454</v>
      </c>
      <c r="F36" s="90">
        <f>'40 Bappeda'!E77</f>
        <v>9046956120</v>
      </c>
      <c r="G36" s="91">
        <f>'40 Bappeda'!F77</f>
        <v>100.00000000000001</v>
      </c>
      <c r="H36" s="91">
        <f t="shared" si="1"/>
        <v>0.5188329818120454</v>
      </c>
      <c r="I36" s="90">
        <f>'40 Bappeda'!H77</f>
        <v>8152167379</v>
      </c>
      <c r="J36" s="91">
        <f>'40 Bappeda'!I77</f>
        <v>90.109505018799624</v>
      </c>
      <c r="K36" s="91">
        <f t="shared" si="2"/>
        <v>0.4675178317851128</v>
      </c>
      <c r="L36" s="102">
        <f t="shared" si="3"/>
        <v>-9.8904949812003906</v>
      </c>
      <c r="M36" s="102">
        <f t="shared" si="4"/>
        <v>-5.1315150026932599E-2</v>
      </c>
      <c r="N36" s="90">
        <f t="shared" si="5"/>
        <v>894788741</v>
      </c>
      <c r="O36" s="91">
        <f>'40 Bappeda'!N77</f>
        <v>100.00000000000001</v>
      </c>
      <c r="P36" s="91">
        <f t="shared" si="6"/>
        <v>0.5188329818120454</v>
      </c>
      <c r="Q36" s="91">
        <f>'40 Bappeda'!P77</f>
        <v>99.173283455916689</v>
      </c>
      <c r="R36" s="91">
        <f t="shared" si="7"/>
        <v>0.51454370371524449</v>
      </c>
      <c r="S36" s="91">
        <f t="shared" si="8"/>
        <v>-0.82671654408332529</v>
      </c>
      <c r="T36" s="91">
        <f t="shared" si="9"/>
        <v>-4.2892780968009081E-3</v>
      </c>
      <c r="U36" s="91">
        <f t="shared" si="10"/>
        <v>90.109505018799609</v>
      </c>
      <c r="V36" s="91">
        <f t="shared" si="11"/>
        <v>99.173283455916675</v>
      </c>
      <c r="W36" s="91">
        <f t="shared" si="12"/>
        <v>94.641394237358142</v>
      </c>
      <c r="X36" s="91">
        <f t="shared" si="13"/>
        <v>94.641394237358142</v>
      </c>
      <c r="Y36" s="80">
        <v>40</v>
      </c>
      <c r="Z36" s="80">
        <v>48.128815746113901</v>
      </c>
      <c r="AA36" s="80">
        <f t="shared" si="14"/>
        <v>-51.871184253886113</v>
      </c>
    </row>
    <row r="37" spans="1:27" s="80" customFormat="1" ht="29" customHeight="1">
      <c r="A37" s="81"/>
      <c r="B37" s="88">
        <v>26</v>
      </c>
      <c r="C37" s="89" t="s">
        <v>41</v>
      </c>
      <c r="D37" s="90">
        <f>Input!D34</f>
        <v>1552394200</v>
      </c>
      <c r="E37" s="91">
        <f t="shared" si="0"/>
        <v>8.902809973325311E-2</v>
      </c>
      <c r="F37" s="90">
        <f>'23 Bag Eko'!E26</f>
        <v>1552394200</v>
      </c>
      <c r="G37" s="91">
        <f>'23 Bag Eko'!F26</f>
        <v>100.00000000000001</v>
      </c>
      <c r="H37" s="91">
        <f t="shared" si="1"/>
        <v>8.902809973325311E-2</v>
      </c>
      <c r="I37" s="90">
        <f>'23 Bag Eko'!H26</f>
        <v>1369394810</v>
      </c>
      <c r="J37" s="91">
        <f>'23 Bag Eko'!I26</f>
        <v>88.211796333688966</v>
      </c>
      <c r="K37" s="91">
        <f t="shared" si="2"/>
        <v>7.8533286016450723E-2</v>
      </c>
      <c r="L37" s="102">
        <f t="shared" si="3"/>
        <v>-11.788203666311048</v>
      </c>
      <c r="M37" s="102">
        <f t="shared" si="4"/>
        <v>-1.0494813716802387E-2</v>
      </c>
      <c r="N37" s="90">
        <f t="shared" si="5"/>
        <v>182999390</v>
      </c>
      <c r="O37" s="91">
        <f>'23 Bag Eko'!N26</f>
        <v>100.00000000000001</v>
      </c>
      <c r="P37" s="91">
        <f t="shared" si="6"/>
        <v>8.902809973325311E-2</v>
      </c>
      <c r="Q37" s="91">
        <f>'23 Bag Eko'!P26</f>
        <v>99.521838589708736</v>
      </c>
      <c r="R37" s="91">
        <f t="shared" si="7"/>
        <v>8.8602401716013066E-2</v>
      </c>
      <c r="S37" s="91">
        <f t="shared" si="8"/>
        <v>-0.47816141029127834</v>
      </c>
      <c r="T37" s="91">
        <f t="shared" si="9"/>
        <v>-4.2569801724004486E-4</v>
      </c>
      <c r="U37" s="91">
        <f t="shared" si="10"/>
        <v>88.211796333688952</v>
      </c>
      <c r="V37" s="91">
        <f t="shared" si="11"/>
        <v>99.521838589708722</v>
      </c>
      <c r="W37" s="91">
        <f t="shared" si="12"/>
        <v>93.866817461698844</v>
      </c>
      <c r="X37" s="91">
        <f t="shared" si="13"/>
        <v>93.866817461698844</v>
      </c>
      <c r="Y37" s="80">
        <v>24</v>
      </c>
      <c r="Z37" s="80">
        <v>27.990307133140899</v>
      </c>
      <c r="AA37" s="80">
        <f t="shared" si="14"/>
        <v>-72.009692866859112</v>
      </c>
    </row>
    <row r="38" spans="1:27" s="80" customFormat="1" ht="29" customHeight="1">
      <c r="A38" s="81"/>
      <c r="B38" s="88">
        <v>27</v>
      </c>
      <c r="C38" s="89" t="s">
        <v>61</v>
      </c>
      <c r="D38" s="90">
        <f>Input!D24</f>
        <v>110163437096</v>
      </c>
      <c r="E38" s="91">
        <f t="shared" si="0"/>
        <v>6.3177519374528996</v>
      </c>
      <c r="F38" s="90">
        <f>'13 Dishub'!E60</f>
        <v>110163437096</v>
      </c>
      <c r="G38" s="91">
        <f>'13 Dishub'!F60</f>
        <v>100.00000000000001</v>
      </c>
      <c r="H38" s="91">
        <f t="shared" si="1"/>
        <v>6.3177519374529005</v>
      </c>
      <c r="I38" s="90">
        <f>'13 Dishub'!H60</f>
        <v>81596135942</v>
      </c>
      <c r="J38" s="91">
        <f>'13 Dishub'!I60</f>
        <v>74.068255396656212</v>
      </c>
      <c r="K38" s="91">
        <f t="shared" si="2"/>
        <v>4.6794486403598095</v>
      </c>
      <c r="L38" s="102">
        <f t="shared" si="3"/>
        <v>-25.931744603343802</v>
      </c>
      <c r="M38" s="102">
        <f t="shared" si="4"/>
        <v>-1.6383032970930911</v>
      </c>
      <c r="N38" s="90">
        <f t="shared" si="5"/>
        <v>28567301154</v>
      </c>
      <c r="O38" s="91">
        <f>'13 Dishub'!N60</f>
        <v>100.00000000000001</v>
      </c>
      <c r="P38" s="91">
        <f t="shared" si="6"/>
        <v>6.3177519374529005</v>
      </c>
      <c r="Q38" s="91">
        <f>'13 Dishub'!P60</f>
        <v>93.230805427120472</v>
      </c>
      <c r="R38" s="91">
        <f t="shared" si="7"/>
        <v>5.8900910161748472</v>
      </c>
      <c r="S38" s="91">
        <f t="shared" si="8"/>
        <v>-6.7691945728795417</v>
      </c>
      <c r="T38" s="91">
        <f t="shared" si="9"/>
        <v>-0.42766092127805333</v>
      </c>
      <c r="U38" s="91">
        <f t="shared" si="10"/>
        <v>74.068255396656198</v>
      </c>
      <c r="V38" s="91">
        <f t="shared" si="11"/>
        <v>93.230805427120458</v>
      </c>
      <c r="W38" s="91">
        <f t="shared" si="12"/>
        <v>83.649530411888321</v>
      </c>
      <c r="X38" s="91">
        <f t="shared" si="13"/>
        <v>83.649530411888321</v>
      </c>
      <c r="Y38" s="80">
        <v>13</v>
      </c>
      <c r="Z38" s="80">
        <v>40.576052644878203</v>
      </c>
      <c r="AA38" s="80">
        <f t="shared" si="14"/>
        <v>-59.423947355121811</v>
      </c>
    </row>
    <row r="39" spans="1:27" s="80" customFormat="1" ht="29" customHeight="1">
      <c r="A39" s="81"/>
      <c r="B39" s="88">
        <v>28</v>
      </c>
      <c r="C39" s="89" t="s">
        <v>62</v>
      </c>
      <c r="D39" s="90">
        <f>Input!D48</f>
        <v>11804243670</v>
      </c>
      <c r="E39" s="91">
        <f t="shared" si="0"/>
        <v>0.67696038978268647</v>
      </c>
      <c r="F39" s="90">
        <f>'37 Kec Bjm Tengah'!E184</f>
        <v>11804243670</v>
      </c>
      <c r="G39" s="91">
        <f>'37 Kec Bjm Tengah'!F184</f>
        <v>100.00000000000003</v>
      </c>
      <c r="H39" s="91">
        <f t="shared" si="1"/>
        <v>0.67696038978268658</v>
      </c>
      <c r="I39" s="90">
        <f>'37 Kec Bjm Tengah'!H184</f>
        <v>9766310293</v>
      </c>
      <c r="J39" s="91">
        <f>'37 Kec Bjm Tengah'!I184</f>
        <v>82.735587014530026</v>
      </c>
      <c r="K39" s="91">
        <f t="shared" si="2"/>
        <v>0.56008715234255613</v>
      </c>
      <c r="L39" s="102">
        <f t="shared" si="3"/>
        <v>-17.264412985470003</v>
      </c>
      <c r="M39" s="102">
        <f t="shared" si="4"/>
        <v>-0.11687323744013045</v>
      </c>
      <c r="N39" s="90">
        <f t="shared" si="5"/>
        <v>2037933377</v>
      </c>
      <c r="O39" s="91">
        <f>'37 Kec Bjm Tengah'!N184</f>
        <v>100.00000000000003</v>
      </c>
      <c r="P39" s="91">
        <f t="shared" si="6"/>
        <v>0.67696038978268658</v>
      </c>
      <c r="Q39" s="91">
        <f>'37 Kec Bjm Tengah'!P184</f>
        <v>90.97585655820339</v>
      </c>
      <c r="R39" s="91">
        <f t="shared" si="7"/>
        <v>0.61587051316455144</v>
      </c>
      <c r="S39" s="91">
        <f t="shared" si="8"/>
        <v>-9.0241434417966389</v>
      </c>
      <c r="T39" s="91">
        <f t="shared" si="9"/>
        <v>-6.1089876618135142E-2</v>
      </c>
      <c r="U39" s="91">
        <f t="shared" si="10"/>
        <v>82.735587014529997</v>
      </c>
      <c r="V39" s="91">
        <f t="shared" si="11"/>
        <v>90.975856558203361</v>
      </c>
      <c r="W39" s="91">
        <f t="shared" si="12"/>
        <v>86.855721786366672</v>
      </c>
      <c r="X39" s="91">
        <f t="shared" si="13"/>
        <v>86.855721786366672</v>
      </c>
      <c r="Y39" s="80">
        <v>37</v>
      </c>
      <c r="Z39" s="80">
        <v>24.621692918982799</v>
      </c>
      <c r="AA39" s="80">
        <f t="shared" si="14"/>
        <v>-75.378307081017226</v>
      </c>
    </row>
    <row r="40" spans="1:27" s="80" customFormat="1" ht="29" customHeight="1">
      <c r="A40" s="81"/>
      <c r="B40" s="88">
        <v>29</v>
      </c>
      <c r="C40" s="89" t="s">
        <v>55</v>
      </c>
      <c r="D40" s="90">
        <f>Input!D13</f>
        <v>148191011987</v>
      </c>
      <c r="E40" s="91">
        <f t="shared" si="0"/>
        <v>8.4985915270427732</v>
      </c>
      <c r="F40" s="90">
        <f>'2 Dinkes'!E93</f>
        <v>148191011987</v>
      </c>
      <c r="G40" s="91">
        <f>'2 Dinkes'!F93</f>
        <v>100.00000000000001</v>
      </c>
      <c r="H40" s="91">
        <f t="shared" si="1"/>
        <v>8.498591527042775</v>
      </c>
      <c r="I40" s="90">
        <f>'2 Dinkes'!H93</f>
        <v>117087750889</v>
      </c>
      <c r="J40" s="91">
        <f>'2 Dinkes'!I93</f>
        <v>79.011371417904542</v>
      </c>
      <c r="K40" s="91">
        <f t="shared" si="2"/>
        <v>6.714853716722331</v>
      </c>
      <c r="L40" s="102">
        <f t="shared" si="3"/>
        <v>-20.988628582095473</v>
      </c>
      <c r="M40" s="102">
        <f t="shared" si="4"/>
        <v>-1.783737810320444</v>
      </c>
      <c r="N40" s="90">
        <f t="shared" si="5"/>
        <v>31103261098</v>
      </c>
      <c r="O40" s="91">
        <f>'2 Dinkes'!N93</f>
        <v>99.989479187305477</v>
      </c>
      <c r="P40" s="91">
        <f t="shared" si="6"/>
        <v>8.4976974061465409</v>
      </c>
      <c r="Q40" s="91">
        <f>'2 Dinkes'!P93</f>
        <v>81.90907297225165</v>
      </c>
      <c r="R40" s="91">
        <f t="shared" si="7"/>
        <v>6.9611175354990609</v>
      </c>
      <c r="S40" s="91">
        <f t="shared" si="8"/>
        <v>-18.080406215053827</v>
      </c>
      <c r="T40" s="91">
        <f t="shared" si="9"/>
        <v>-1.53657987064748</v>
      </c>
      <c r="U40" s="91">
        <f t="shared" si="10"/>
        <v>79.011371417904527</v>
      </c>
      <c r="V40" s="91">
        <f t="shared" si="11"/>
        <v>81.91769137912533</v>
      </c>
      <c r="W40" s="91">
        <f t="shared" si="12"/>
        <v>80.464531398514936</v>
      </c>
      <c r="X40" s="91">
        <f t="shared" si="13"/>
        <v>80.464531398514936</v>
      </c>
      <c r="Y40" s="80">
        <v>2</v>
      </c>
      <c r="Z40" s="80">
        <v>44.0610912238187</v>
      </c>
      <c r="AA40" s="80">
        <f t="shared" si="14"/>
        <v>-55.928387963486777</v>
      </c>
    </row>
    <row r="41" spans="1:27" s="80" customFormat="1" ht="29" customHeight="1">
      <c r="A41" s="81"/>
      <c r="B41" s="88">
        <v>30</v>
      </c>
      <c r="C41" s="89" t="s">
        <v>64</v>
      </c>
      <c r="D41" s="90">
        <f>Input!D50</f>
        <v>12382095979</v>
      </c>
      <c r="E41" s="91">
        <f t="shared" si="0"/>
        <v>0.71009958406513274</v>
      </c>
      <c r="F41" s="90">
        <f>'39 Kec Bjm Selatan'!E243</f>
        <v>12382095979</v>
      </c>
      <c r="G41" s="91">
        <f>'39 Kec Bjm Selatan'!F243</f>
        <v>100.00000000000001</v>
      </c>
      <c r="H41" s="91">
        <f t="shared" si="1"/>
        <v>0.71009958406513274</v>
      </c>
      <c r="I41" s="90">
        <f>'39 Kec Bjm Selatan'!H243</f>
        <v>10557506619</v>
      </c>
      <c r="J41" s="91">
        <f>'39 Kec Bjm Selatan'!I243</f>
        <v>85.264293193216275</v>
      </c>
      <c r="K41" s="91">
        <f t="shared" si="2"/>
        <v>0.60546139132110399</v>
      </c>
      <c r="L41" s="102">
        <f t="shared" si="3"/>
        <v>-14.735706806783739</v>
      </c>
      <c r="M41" s="102">
        <f t="shared" si="4"/>
        <v>-0.10463819274402875</v>
      </c>
      <c r="N41" s="90">
        <f t="shared" si="5"/>
        <v>1824589360</v>
      </c>
      <c r="O41" s="91">
        <f>'39 Kec Bjm Selatan'!N243</f>
        <v>100.00000000000001</v>
      </c>
      <c r="P41" s="91">
        <f t="shared" si="6"/>
        <v>0.71009958406513274</v>
      </c>
      <c r="Q41" s="91">
        <f>'39 Kec Bjm Selatan'!P243</f>
        <v>85.264293193216275</v>
      </c>
      <c r="R41" s="91">
        <f t="shared" si="7"/>
        <v>0.60546139132110399</v>
      </c>
      <c r="S41" s="91">
        <f t="shared" si="8"/>
        <v>-14.735706806783739</v>
      </c>
      <c r="T41" s="91">
        <f t="shared" si="9"/>
        <v>-0.10463819274402875</v>
      </c>
      <c r="U41" s="91">
        <f t="shared" si="10"/>
        <v>85.264293193216261</v>
      </c>
      <c r="V41" s="91">
        <f t="shared" si="11"/>
        <v>85.264293193216261</v>
      </c>
      <c r="W41" s="91">
        <f t="shared" si="12"/>
        <v>85.264293193216261</v>
      </c>
      <c r="X41" s="91">
        <f t="shared" si="13"/>
        <v>85.264293193216261</v>
      </c>
      <c r="Y41" s="80">
        <v>39</v>
      </c>
      <c r="Z41" s="80">
        <v>28.4892353732284</v>
      </c>
      <c r="AA41" s="80">
        <f t="shared" si="14"/>
        <v>-71.510764626771618</v>
      </c>
    </row>
    <row r="42" spans="1:27" s="80" customFormat="1" ht="29" customHeight="1">
      <c r="A42" s="81"/>
      <c r="B42" s="88">
        <v>31</v>
      </c>
      <c r="C42" s="89" t="s">
        <v>77</v>
      </c>
      <c r="D42" s="90">
        <f>Input!D27</f>
        <v>7611880902</v>
      </c>
      <c r="E42" s="91">
        <f t="shared" si="0"/>
        <v>0.43653299664537565</v>
      </c>
      <c r="F42" s="90">
        <f>'16 DPMPTSP'!E46</f>
        <v>7611880902</v>
      </c>
      <c r="G42" s="91">
        <f>'16 DPMPTSP'!F46</f>
        <v>100</v>
      </c>
      <c r="H42" s="91">
        <f t="shared" si="1"/>
        <v>0.43653299664537565</v>
      </c>
      <c r="I42" s="90">
        <f>'16 DPMPTSP'!H46</f>
        <v>5634139905</v>
      </c>
      <c r="J42" s="91">
        <f>'16 DPMPTSP'!I46</f>
        <v>74.017709650707303</v>
      </c>
      <c r="K42" s="91">
        <f t="shared" si="2"/>
        <v>0.323111725986506</v>
      </c>
      <c r="L42" s="102">
        <f t="shared" si="3"/>
        <v>-25.982290349292697</v>
      </c>
      <c r="M42" s="102">
        <f t="shared" si="4"/>
        <v>-0.11342127065886964</v>
      </c>
      <c r="N42" s="90">
        <f t="shared" si="5"/>
        <v>1977740997</v>
      </c>
      <c r="O42" s="91">
        <f>'16 DPMPTSP'!N46</f>
        <v>100</v>
      </c>
      <c r="P42" s="91">
        <f t="shared" si="6"/>
        <v>0.43653299664537565</v>
      </c>
      <c r="Q42" s="91">
        <f>'16 DPMPTSP'!P46</f>
        <v>94.187672932668278</v>
      </c>
      <c r="R42" s="91">
        <f t="shared" si="7"/>
        <v>0.41116027112352221</v>
      </c>
      <c r="S42" s="91">
        <f t="shared" si="8"/>
        <v>-5.8123270673317222</v>
      </c>
      <c r="T42" s="91">
        <f t="shared" si="9"/>
        <v>-2.5372725521853434E-2</v>
      </c>
      <c r="U42" s="91">
        <f t="shared" si="10"/>
        <v>74.017709650707303</v>
      </c>
      <c r="V42" s="91">
        <f t="shared" si="11"/>
        <v>94.187672932668278</v>
      </c>
      <c r="W42" s="91">
        <f t="shared" si="12"/>
        <v>84.10269129168779</v>
      </c>
      <c r="X42" s="91">
        <f t="shared" si="13"/>
        <v>84.10269129168779</v>
      </c>
      <c r="Y42" s="80">
        <v>16</v>
      </c>
      <c r="Z42" s="80">
        <v>40.470806003826503</v>
      </c>
      <c r="AA42" s="80">
        <f t="shared" si="14"/>
        <v>-59.529193996173497</v>
      </c>
    </row>
    <row r="43" spans="1:27" s="80" customFormat="1" ht="29" customHeight="1">
      <c r="A43" s="81"/>
      <c r="B43" s="88">
        <v>32</v>
      </c>
      <c r="C43" s="89" t="s">
        <v>58</v>
      </c>
      <c r="D43" s="90">
        <f>Input!D21</f>
        <v>191028321341</v>
      </c>
      <c r="E43" s="91">
        <f t="shared" si="0"/>
        <v>10.955264097368099</v>
      </c>
      <c r="F43" s="90">
        <f>'10 DLH'!E59</f>
        <v>191028321341</v>
      </c>
      <c r="G43" s="91">
        <f>'10 DLH'!F59</f>
        <v>100</v>
      </c>
      <c r="H43" s="91">
        <f t="shared" si="1"/>
        <v>10.955264097368099</v>
      </c>
      <c r="I43" s="90">
        <f>'10 DLH'!H59</f>
        <v>147181810816</v>
      </c>
      <c r="J43" s="91">
        <f>'10 DLH'!I59</f>
        <v>77.047115204069328</v>
      </c>
      <c r="K43" s="91">
        <f t="shared" si="2"/>
        <v>8.4407149500092444</v>
      </c>
      <c r="L43" s="102">
        <f t="shared" si="3"/>
        <v>-22.952884795930672</v>
      </c>
      <c r="M43" s="102">
        <f t="shared" si="4"/>
        <v>-2.5145491473588546</v>
      </c>
      <c r="N43" s="90">
        <f t="shared" si="5"/>
        <v>43846510525</v>
      </c>
      <c r="O43" s="91">
        <f>'10 DLH'!N59</f>
        <v>100</v>
      </c>
      <c r="P43" s="91">
        <f t="shared" si="6"/>
        <v>10.955264097368099</v>
      </c>
      <c r="Q43" s="91">
        <f>'10 DLH'!P59</f>
        <v>86.858277327272987</v>
      </c>
      <c r="R43" s="91">
        <f t="shared" si="7"/>
        <v>9.5155536716271527</v>
      </c>
      <c r="S43" s="91">
        <f t="shared" si="8"/>
        <v>-13.141722672727013</v>
      </c>
      <c r="T43" s="91">
        <f t="shared" si="9"/>
        <v>-1.4397104257409463</v>
      </c>
      <c r="U43" s="91">
        <f t="shared" si="10"/>
        <v>77.047115204069328</v>
      </c>
      <c r="V43" s="91">
        <f t="shared" si="11"/>
        <v>86.858277327272987</v>
      </c>
      <c r="W43" s="91">
        <f t="shared" si="12"/>
        <v>81.952696265671165</v>
      </c>
      <c r="X43" s="91">
        <f t="shared" si="13"/>
        <v>81.952696265671165</v>
      </c>
      <c r="Y43" s="80">
        <v>10</v>
      </c>
      <c r="Z43" s="80">
        <v>61.542231790797899</v>
      </c>
      <c r="AA43" s="80">
        <f t="shared" si="14"/>
        <v>-38.457768209202101</v>
      </c>
    </row>
    <row r="44" spans="1:27" s="80" customFormat="1" ht="29" customHeight="1">
      <c r="A44" s="81"/>
      <c r="B44" s="88">
        <v>33</v>
      </c>
      <c r="C44" s="89" t="s">
        <v>43</v>
      </c>
      <c r="D44" s="90">
        <f>Input!D33</f>
        <v>2094940500</v>
      </c>
      <c r="E44" s="91">
        <f t="shared" si="0"/>
        <v>0.1201425332362303</v>
      </c>
      <c r="F44" s="90">
        <f>'22 Bag Org'!E29</f>
        <v>2094940500</v>
      </c>
      <c r="G44" s="91">
        <f>'22 Bag Org'!F29</f>
        <v>100.00000000000001</v>
      </c>
      <c r="H44" s="91">
        <f t="shared" si="1"/>
        <v>0.12014253323623031</v>
      </c>
      <c r="I44" s="90">
        <f>'22 Bag Org'!H29</f>
        <v>1675538579</v>
      </c>
      <c r="J44" s="91">
        <f>'22 Bag Org'!I29</f>
        <v>79.980246646623144</v>
      </c>
      <c r="K44" s="91">
        <f t="shared" si="2"/>
        <v>9.6090294409838184E-2</v>
      </c>
      <c r="L44" s="102">
        <f t="shared" si="3"/>
        <v>-20.019753353376871</v>
      </c>
      <c r="M44" s="102">
        <f t="shared" si="4"/>
        <v>-2.4052238826392125E-2</v>
      </c>
      <c r="N44" s="90">
        <f t="shared" si="5"/>
        <v>419401921</v>
      </c>
      <c r="O44" s="91">
        <f>'22 Bag Org'!N29</f>
        <v>100.00000000000001</v>
      </c>
      <c r="P44" s="91">
        <f t="shared" si="6"/>
        <v>0.12014253323623031</v>
      </c>
      <c r="Q44" s="91">
        <f>'22 Bag Org'!P29</f>
        <v>100.00000000000001</v>
      </c>
      <c r="R44" s="91">
        <f t="shared" si="7"/>
        <v>0.12014253323623031</v>
      </c>
      <c r="S44" s="91">
        <f t="shared" si="8"/>
        <v>0</v>
      </c>
      <c r="T44" s="91">
        <f t="shared" si="9"/>
        <v>0</v>
      </c>
      <c r="U44" s="91">
        <f t="shared" si="10"/>
        <v>79.980246646623129</v>
      </c>
      <c r="V44" s="91">
        <f t="shared" si="11"/>
        <v>100</v>
      </c>
      <c r="W44" s="91">
        <f t="shared" si="12"/>
        <v>89.990123323311565</v>
      </c>
      <c r="X44" s="91">
        <f t="shared" si="13"/>
        <v>89.990123323311565</v>
      </c>
      <c r="Y44" s="80">
        <v>23</v>
      </c>
      <c r="Z44" s="80">
        <v>37.851212886843797</v>
      </c>
      <c r="AA44" s="80">
        <f t="shared" si="14"/>
        <v>-62.148787113156217</v>
      </c>
    </row>
    <row r="45" spans="1:27" s="80" customFormat="1" ht="29" customHeight="1">
      <c r="A45" s="81"/>
      <c r="B45" s="88">
        <v>34</v>
      </c>
      <c r="C45" s="89" t="s">
        <v>68</v>
      </c>
      <c r="D45" s="90">
        <f>Input!D18</f>
        <v>23911805140</v>
      </c>
      <c r="E45" s="91">
        <f t="shared" si="0"/>
        <v>1.3713157217451821</v>
      </c>
      <c r="F45" s="90">
        <f>'7 Dinsos'!E72</f>
        <v>23911805140</v>
      </c>
      <c r="G45" s="91">
        <f>'7 Dinsos'!F72</f>
        <v>100</v>
      </c>
      <c r="H45" s="91">
        <f t="shared" si="1"/>
        <v>1.3713157217451823</v>
      </c>
      <c r="I45" s="90">
        <f>'7 Dinsos'!H72</f>
        <v>21076689314</v>
      </c>
      <c r="J45" s="91">
        <f>'7 Dinsos'!I72</f>
        <v>88.14344709903402</v>
      </c>
      <c r="K45" s="91">
        <f t="shared" si="2"/>
        <v>1.2087249477572011</v>
      </c>
      <c r="L45" s="102">
        <f t="shared" si="3"/>
        <v>-11.85655290096598</v>
      </c>
      <c r="M45" s="102">
        <f t="shared" si="4"/>
        <v>-0.16259077398798127</v>
      </c>
      <c r="N45" s="90">
        <f t="shared" si="5"/>
        <v>2835115826</v>
      </c>
      <c r="O45" s="91">
        <f>'7 Dinsos'!N72</f>
        <v>100</v>
      </c>
      <c r="P45" s="91">
        <f t="shared" si="6"/>
        <v>1.3713157217451823</v>
      </c>
      <c r="Q45" s="91">
        <f>'7 Dinsos'!P72</f>
        <v>95.485215797471966</v>
      </c>
      <c r="R45" s="91">
        <f t="shared" si="7"/>
        <v>1.3094037761730473</v>
      </c>
      <c r="S45" s="91">
        <f t="shared" si="8"/>
        <v>-4.514784202528034</v>
      </c>
      <c r="T45" s="91">
        <f t="shared" si="9"/>
        <v>-6.1911945572135085E-2</v>
      </c>
      <c r="U45" s="91">
        <f t="shared" si="10"/>
        <v>88.14344709903402</v>
      </c>
      <c r="V45" s="91">
        <f t="shared" si="11"/>
        <v>95.485215797471966</v>
      </c>
      <c r="W45" s="91">
        <f t="shared" si="12"/>
        <v>91.814331448253</v>
      </c>
      <c r="X45" s="91">
        <f t="shared" si="13"/>
        <v>91.814331448253</v>
      </c>
      <c r="Y45" s="80">
        <v>7</v>
      </c>
      <c r="Z45" s="80">
        <v>30.408873802273899</v>
      </c>
      <c r="AA45" s="80">
        <f t="shared" si="14"/>
        <v>-69.591126197726098</v>
      </c>
    </row>
    <row r="46" spans="1:27" s="80" customFormat="1" ht="29" customHeight="1">
      <c r="A46" s="81"/>
      <c r="B46" s="88">
        <v>35</v>
      </c>
      <c r="C46" s="89" t="s">
        <v>78</v>
      </c>
      <c r="D46" s="90">
        <f>Input!D42</f>
        <v>7070912250</v>
      </c>
      <c r="E46" s="91">
        <f t="shared" si="0"/>
        <v>0.40550903951978257</v>
      </c>
      <c r="F46" s="90">
        <f>'31 Inspektorat'!E48</f>
        <v>7062884700</v>
      </c>
      <c r="G46" s="91">
        <f>'31 Inspektorat'!F48</f>
        <v>99.886470801557493</v>
      </c>
      <c r="H46" s="91">
        <f t="shared" si="1"/>
        <v>0.40504866835760384</v>
      </c>
      <c r="I46" s="90">
        <f>'31 Inspektorat'!H48</f>
        <v>5445575076</v>
      </c>
      <c r="J46" s="91">
        <f>'31 Inspektorat'!I48</f>
        <v>77.013755558909679</v>
      </c>
      <c r="K46" s="91">
        <f t="shared" si="2"/>
        <v>0.31229774046504777</v>
      </c>
      <c r="L46" s="102">
        <f t="shared" si="3"/>
        <v>-22.872715242647814</v>
      </c>
      <c r="M46" s="102">
        <f t="shared" si="4"/>
        <v>-9.2750927892556068E-2</v>
      </c>
      <c r="N46" s="90">
        <f t="shared" si="5"/>
        <v>1625337174</v>
      </c>
      <c r="O46" s="91">
        <f>'31 Inspektorat'!N48</f>
        <v>100.00000282850792</v>
      </c>
      <c r="P46" s="91">
        <f t="shared" si="6"/>
        <v>0.40550905098963791</v>
      </c>
      <c r="Q46" s="91">
        <f>'31 Inspektorat'!P48</f>
        <v>94.431448869981409</v>
      </c>
      <c r="R46" s="91">
        <f t="shared" si="7"/>
        <v>0.38292806131727614</v>
      </c>
      <c r="S46" s="91">
        <f t="shared" si="8"/>
        <v>-5.5685539585265076</v>
      </c>
      <c r="T46" s="91">
        <f t="shared" si="9"/>
        <v>-2.2580989672361773E-2</v>
      </c>
      <c r="U46" s="91">
        <f t="shared" si="10"/>
        <v>77.101288033202621</v>
      </c>
      <c r="V46" s="91">
        <f t="shared" si="11"/>
        <v>94.431446198980467</v>
      </c>
      <c r="W46" s="91">
        <f t="shared" si="12"/>
        <v>85.766367116091544</v>
      </c>
      <c r="X46" s="91">
        <f t="shared" si="13"/>
        <v>85.766367116091544</v>
      </c>
      <c r="Y46" s="80">
        <v>32</v>
      </c>
      <c r="Z46" s="80">
        <v>30.408873802273899</v>
      </c>
      <c r="AA46" s="80">
        <f t="shared" si="14"/>
        <v>-69.591129026234015</v>
      </c>
    </row>
    <row r="47" spans="1:27" s="80" customFormat="1" ht="29" customHeight="1">
      <c r="A47" s="81"/>
      <c r="B47" s="88">
        <v>36</v>
      </c>
      <c r="C47" s="89" t="s">
        <v>82</v>
      </c>
      <c r="D47" s="90">
        <f>Input!D19</f>
        <v>3037162840</v>
      </c>
      <c r="E47" s="91">
        <f t="shared" si="0"/>
        <v>0.17417794798875844</v>
      </c>
      <c r="F47" s="90">
        <f>'8 DP3A'!E58</f>
        <v>3037162840</v>
      </c>
      <c r="G47" s="91">
        <f>'8 DP3A'!F58</f>
        <v>100</v>
      </c>
      <c r="H47" s="91">
        <f t="shared" si="1"/>
        <v>0.17417794798875844</v>
      </c>
      <c r="I47" s="90">
        <f>'8 DP3A'!H58</f>
        <v>2616831401</v>
      </c>
      <c r="J47" s="91">
        <f>'8 DP3A'!I58</f>
        <v>86.160391749031135</v>
      </c>
      <c r="K47" s="91">
        <f t="shared" si="2"/>
        <v>0.15007240232753796</v>
      </c>
      <c r="L47" s="102">
        <f t="shared" si="3"/>
        <v>-13.839608250968865</v>
      </c>
      <c r="M47" s="102">
        <f t="shared" si="4"/>
        <v>-2.4105545661220473E-2</v>
      </c>
      <c r="N47" s="90">
        <f t="shared" si="5"/>
        <v>420331439</v>
      </c>
      <c r="O47" s="91">
        <f>'8 DP3A'!N58</f>
        <v>100</v>
      </c>
      <c r="P47" s="91">
        <f t="shared" si="6"/>
        <v>0.17417794798875844</v>
      </c>
      <c r="Q47" s="91">
        <f>'8 DP3A'!P58</f>
        <v>97.188082941249206</v>
      </c>
      <c r="R47" s="91">
        <f t="shared" si="7"/>
        <v>0.16928020855668044</v>
      </c>
      <c r="S47" s="91">
        <f t="shared" si="8"/>
        <v>-2.8119170587507938</v>
      </c>
      <c r="T47" s="91">
        <f t="shared" si="9"/>
        <v>-4.8977394320779966E-3</v>
      </c>
      <c r="U47" s="91">
        <f t="shared" si="10"/>
        <v>86.160391749031135</v>
      </c>
      <c r="V47" s="91">
        <f t="shared" si="11"/>
        <v>97.188082941249206</v>
      </c>
      <c r="W47" s="91">
        <f t="shared" si="12"/>
        <v>91.67423734514017</v>
      </c>
      <c r="X47" s="91">
        <f t="shared" si="13"/>
        <v>91.67423734514017</v>
      </c>
      <c r="Y47" s="80">
        <v>8</v>
      </c>
      <c r="Z47" s="80">
        <v>29.109317006490901</v>
      </c>
      <c r="AA47" s="80">
        <f t="shared" si="14"/>
        <v>-70.890682993509103</v>
      </c>
    </row>
    <row r="48" spans="1:27" s="80" customFormat="1" ht="29" customHeight="1">
      <c r="A48" s="81"/>
      <c r="B48" s="88">
        <v>37</v>
      </c>
      <c r="C48" s="89" t="s">
        <v>63</v>
      </c>
      <c r="D48" s="90">
        <f>Input!D47</f>
        <v>17407428217</v>
      </c>
      <c r="E48" s="91">
        <f t="shared" si="0"/>
        <v>0.99829686003884877</v>
      </c>
      <c r="F48" s="90">
        <f>'36 Kec Bjm Utara'!E166</f>
        <v>17407428217</v>
      </c>
      <c r="G48" s="91">
        <f>'36 Kec Bjm Utara'!F166</f>
        <v>100.00000000000003</v>
      </c>
      <c r="H48" s="91">
        <f t="shared" si="1"/>
        <v>0.99829686003884899</v>
      </c>
      <c r="I48" s="90">
        <f>'36 Kec Bjm Utara'!H166</f>
        <v>12382363709</v>
      </c>
      <c r="J48" s="91">
        <f>'36 Kec Bjm Utara'!I166</f>
        <v>71.132642654860675</v>
      </c>
      <c r="K48" s="91">
        <f t="shared" si="2"/>
        <v>0.71011493808612902</v>
      </c>
      <c r="L48" s="102">
        <f t="shared" si="3"/>
        <v>-28.867357345139354</v>
      </c>
      <c r="M48" s="102">
        <f t="shared" si="4"/>
        <v>-0.28818192195271997</v>
      </c>
      <c r="N48" s="90">
        <f t="shared" si="5"/>
        <v>5025064508</v>
      </c>
      <c r="O48" s="91">
        <f>'36 Kec Bjm Utara'!N166</f>
        <v>100.00000000000003</v>
      </c>
      <c r="P48" s="91">
        <f t="shared" si="6"/>
        <v>0.99829686003884899</v>
      </c>
      <c r="Q48" s="91">
        <f>'36 Kec Bjm Utara'!P166</f>
        <v>90.562821107625325</v>
      </c>
      <c r="R48" s="91">
        <f t="shared" si="7"/>
        <v>0.90408579948002343</v>
      </c>
      <c r="S48" s="91">
        <f t="shared" si="8"/>
        <v>-9.4371788923747033</v>
      </c>
      <c r="T48" s="91">
        <f t="shared" si="9"/>
        <v>-9.4211060558825555E-2</v>
      </c>
      <c r="U48" s="91">
        <f t="shared" si="10"/>
        <v>71.132642654860661</v>
      </c>
      <c r="V48" s="91">
        <f t="shared" si="11"/>
        <v>90.562821107625297</v>
      </c>
      <c r="W48" s="91">
        <f t="shared" si="12"/>
        <v>80.847731881242979</v>
      </c>
      <c r="X48" s="91">
        <f t="shared" si="13"/>
        <v>80.847731881242979</v>
      </c>
      <c r="Y48" s="80">
        <v>36</v>
      </c>
      <c r="Z48" s="80">
        <v>9.6267450964921206</v>
      </c>
      <c r="AA48" s="80">
        <f t="shared" si="14"/>
        <v>-90.373254903507913</v>
      </c>
    </row>
    <row r="49" spans="1:27" s="80" customFormat="1" ht="29" customHeight="1">
      <c r="A49" s="81"/>
      <c r="B49" s="88">
        <v>38</v>
      </c>
      <c r="C49" s="89" t="s">
        <v>71</v>
      </c>
      <c r="D49" s="90">
        <f>Input!D26</f>
        <v>12341692134</v>
      </c>
      <c r="E49" s="91">
        <f t="shared" si="0"/>
        <v>0.7077824679986936</v>
      </c>
      <c r="F49" s="90">
        <f>'15 Diskopumker'!E66</f>
        <v>12341692134</v>
      </c>
      <c r="G49" s="91">
        <f>'15 Diskopumker'!F66</f>
        <v>100.00000000000004</v>
      </c>
      <c r="H49" s="91">
        <f t="shared" si="1"/>
        <v>0.70778246799869393</v>
      </c>
      <c r="I49" s="90">
        <f>'15 Diskopumker'!H66</f>
        <v>10066912180</v>
      </c>
      <c r="J49" s="91">
        <f>'15 Diskopumker'!I66</f>
        <v>81.568330101727057</v>
      </c>
      <c r="K49" s="91">
        <f t="shared" si="2"/>
        <v>0.57732633989932514</v>
      </c>
      <c r="L49" s="102">
        <f t="shared" si="3"/>
        <v>-18.431669898272986</v>
      </c>
      <c r="M49" s="102">
        <f t="shared" si="4"/>
        <v>-0.1304561280993688</v>
      </c>
      <c r="N49" s="90">
        <f t="shared" si="5"/>
        <v>2274779954</v>
      </c>
      <c r="O49" s="91">
        <f>'15 Diskopumker'!N66</f>
        <v>100.00000000000004</v>
      </c>
      <c r="P49" s="91">
        <f t="shared" si="6"/>
        <v>0.70778246799869393</v>
      </c>
      <c r="Q49" s="91">
        <f>'15 Diskopumker'!P66</f>
        <v>90.779905294630026</v>
      </c>
      <c r="R49" s="91">
        <f t="shared" si="7"/>
        <v>0.64252425414120906</v>
      </c>
      <c r="S49" s="91">
        <f t="shared" si="8"/>
        <v>-9.2200947053700162</v>
      </c>
      <c r="T49" s="91">
        <f t="shared" si="9"/>
        <v>-6.525821385748487E-2</v>
      </c>
      <c r="U49" s="91">
        <f t="shared" si="10"/>
        <v>81.568330101727028</v>
      </c>
      <c r="V49" s="91">
        <f t="shared" si="11"/>
        <v>90.779905294629998</v>
      </c>
      <c r="W49" s="91">
        <f t="shared" si="12"/>
        <v>86.17411769817852</v>
      </c>
      <c r="X49" s="91">
        <f t="shared" si="13"/>
        <v>86.17411769817852</v>
      </c>
      <c r="Y49" s="80">
        <v>15</v>
      </c>
      <c r="Z49" s="80">
        <v>27.300804043303899</v>
      </c>
      <c r="AA49" s="80">
        <f t="shared" si="14"/>
        <v>-72.699195956696144</v>
      </c>
    </row>
    <row r="50" spans="1:27" s="80" customFormat="1" ht="29" customHeight="1">
      <c r="A50" s="81"/>
      <c r="B50" s="88">
        <v>39</v>
      </c>
      <c r="C50" s="89" t="s">
        <v>56</v>
      </c>
      <c r="D50" s="90">
        <f>Input!D14</f>
        <v>340508206590</v>
      </c>
      <c r="E50" s="91">
        <f t="shared" si="0"/>
        <v>19.527771088223389</v>
      </c>
      <c r="F50" s="90">
        <f>'3 DPUPR'!E81</f>
        <v>340508206590</v>
      </c>
      <c r="G50" s="91">
        <f>'3 DPUPR'!F81</f>
        <v>100.00000000000001</v>
      </c>
      <c r="H50" s="91">
        <f t="shared" si="1"/>
        <v>19.527771088223393</v>
      </c>
      <c r="I50" s="90">
        <f>'3 DPUPR'!H81</f>
        <v>162636554767</v>
      </c>
      <c r="J50" s="91">
        <f>'3 DPUPR'!I81</f>
        <v>47.762888417790137</v>
      </c>
      <c r="K50" s="91">
        <f t="shared" si="2"/>
        <v>9.32702751534962</v>
      </c>
      <c r="L50" s="102">
        <f t="shared" si="3"/>
        <v>-52.237111582209877</v>
      </c>
      <c r="M50" s="102">
        <f t="shared" si="4"/>
        <v>-10.200743572873773</v>
      </c>
      <c r="N50" s="90">
        <f t="shared" si="5"/>
        <v>177871651823</v>
      </c>
      <c r="O50" s="91">
        <f>'3 DPUPR'!N81</f>
        <v>100.00000000000001</v>
      </c>
      <c r="P50" s="91">
        <f t="shared" si="6"/>
        <v>19.527771088223393</v>
      </c>
      <c r="Q50" s="91">
        <f>'3 DPUPR'!P81</f>
        <v>99.228558446996473</v>
      </c>
      <c r="R50" s="91">
        <f t="shared" si="7"/>
        <v>19.377125747673425</v>
      </c>
      <c r="S50" s="91">
        <f t="shared" si="8"/>
        <v>-0.771441553003541</v>
      </c>
      <c r="T50" s="91">
        <f t="shared" si="9"/>
        <v>-0.1506453405499677</v>
      </c>
      <c r="U50" s="91">
        <f t="shared" si="10"/>
        <v>47.76288841779013</v>
      </c>
      <c r="V50" s="91">
        <f t="shared" si="11"/>
        <v>99.228558446996459</v>
      </c>
      <c r="W50" s="91">
        <f t="shared" si="12"/>
        <v>73.495723432393291</v>
      </c>
      <c r="X50" s="91">
        <f t="shared" si="13"/>
        <v>73.495723432393291</v>
      </c>
      <c r="Y50" s="80">
        <v>3</v>
      </c>
      <c r="Z50" s="80">
        <v>29.4258632410281</v>
      </c>
      <c r="AA50" s="80">
        <f t="shared" si="14"/>
        <v>-70.574136758971918</v>
      </c>
    </row>
    <row r="51" spans="1:27" s="80" customFormat="1" ht="29" customHeight="1">
      <c r="A51" s="81"/>
      <c r="B51" s="88">
        <v>40</v>
      </c>
      <c r="C51" s="89" t="s">
        <v>72</v>
      </c>
      <c r="D51" s="90">
        <f>Input!D46</f>
        <v>9008477710</v>
      </c>
      <c r="E51" s="91">
        <f t="shared" si="0"/>
        <v>0.51662628732487381</v>
      </c>
      <c r="F51" s="90">
        <f>'35 Kec Bjm Timur'!E187</f>
        <v>9008477710</v>
      </c>
      <c r="G51" s="91">
        <f>'35 Kec Bjm Timur'!F187</f>
        <v>100</v>
      </c>
      <c r="H51" s="91">
        <f t="shared" si="1"/>
        <v>0.51662628732487381</v>
      </c>
      <c r="I51" s="90">
        <f>'35 Kec Bjm Timur'!H187</f>
        <v>8626468286</v>
      </c>
      <c r="J51" s="91">
        <f>'35 Kec Bjm Timur'!I187</f>
        <v>95.75944531032205</v>
      </c>
      <c r="K51" s="91">
        <f t="shared" si="2"/>
        <v>0.49471846706960981</v>
      </c>
      <c r="L51" s="102">
        <f t="shared" si="3"/>
        <v>-4.2405546896779498</v>
      </c>
      <c r="M51" s="102">
        <f t="shared" si="4"/>
        <v>-2.1907820255263999E-2</v>
      </c>
      <c r="N51" s="90">
        <f t="shared" si="5"/>
        <v>382009424</v>
      </c>
      <c r="O51" s="91">
        <f>'35 Kec Bjm Timur'!N187</f>
        <v>99.999999999999986</v>
      </c>
      <c r="P51" s="91">
        <f t="shared" si="6"/>
        <v>0.51662628732487381</v>
      </c>
      <c r="Q51" s="91">
        <f>'35 Kec Bjm Timur'!P187</f>
        <v>98.01531289746282</v>
      </c>
      <c r="R51" s="91">
        <f t="shared" si="7"/>
        <v>0.5063728720320203</v>
      </c>
      <c r="S51" s="91">
        <f t="shared" si="8"/>
        <v>-1.9846871025371655</v>
      </c>
      <c r="T51" s="91">
        <f t="shared" si="9"/>
        <v>-1.0253415292853507E-2</v>
      </c>
      <c r="U51" s="91">
        <f t="shared" si="10"/>
        <v>95.75944531032205</v>
      </c>
      <c r="V51" s="91">
        <f t="shared" si="11"/>
        <v>98.015312897462834</v>
      </c>
      <c r="W51" s="91">
        <f t="shared" si="12"/>
        <v>96.887379103892442</v>
      </c>
      <c r="X51" s="91">
        <f t="shared" si="13"/>
        <v>96.887379103892442</v>
      </c>
      <c r="Y51" s="80">
        <v>35</v>
      </c>
      <c r="Z51" s="80">
        <v>50.162219162635502</v>
      </c>
      <c r="AA51" s="80">
        <f t="shared" si="14"/>
        <v>-49.837780837364484</v>
      </c>
    </row>
    <row r="52" spans="1:27" s="80" customFormat="1" ht="29" customHeight="1">
      <c r="A52" s="81"/>
      <c r="B52" s="88">
        <v>41</v>
      </c>
      <c r="C52" s="89" t="s">
        <v>101</v>
      </c>
      <c r="D52" s="90">
        <f>Input!D15</f>
        <v>85619332316</v>
      </c>
      <c r="E52" s="91">
        <f t="shared" si="0"/>
        <v>4.9101745268845951</v>
      </c>
      <c r="F52" s="90">
        <f>'4 DPRKP'!E55</f>
        <v>85619332316</v>
      </c>
      <c r="G52" s="91">
        <f>'4 DPRKP'!F55</f>
        <v>100.00000000000003</v>
      </c>
      <c r="H52" s="91">
        <f t="shared" si="1"/>
        <v>4.910174526884596</v>
      </c>
      <c r="I52" s="90">
        <f>'4 DPRKP'!H55</f>
        <v>49545882005</v>
      </c>
      <c r="J52" s="91">
        <f>'4 DPRKP'!I55</f>
        <v>57.865788794222446</v>
      </c>
      <c r="K52" s="91">
        <f t="shared" si="2"/>
        <v>2.8413112211547507</v>
      </c>
      <c r="L52" s="102">
        <f t="shared" si="3"/>
        <v>-42.134211205777582</v>
      </c>
      <c r="M52" s="102">
        <f t="shared" si="4"/>
        <v>-2.0688633057298453</v>
      </c>
      <c r="N52" s="90">
        <f t="shared" si="5"/>
        <v>36073450311</v>
      </c>
      <c r="O52" s="91">
        <f>'4 DPRKP'!N55</f>
        <v>99.998719037773711</v>
      </c>
      <c r="P52" s="91">
        <f t="shared" si="6"/>
        <v>4.9101116294036613</v>
      </c>
      <c r="Q52" s="91">
        <f>'4 DPRKP'!P55</f>
        <v>98.893109608966327</v>
      </c>
      <c r="R52" s="91">
        <f t="shared" si="7"/>
        <v>4.855824276863526</v>
      </c>
      <c r="S52" s="91">
        <f t="shared" si="8"/>
        <v>-1.1056094288073837</v>
      </c>
      <c r="T52" s="91">
        <f t="shared" si="9"/>
        <v>-5.4287352540135281E-2</v>
      </c>
      <c r="U52" s="91">
        <f t="shared" si="10"/>
        <v>57.865788794222425</v>
      </c>
      <c r="V52" s="91">
        <f t="shared" si="11"/>
        <v>98.894376408572043</v>
      </c>
      <c r="W52" s="91">
        <f t="shared" si="12"/>
        <v>78.380082601397234</v>
      </c>
      <c r="X52" s="91">
        <f t="shared" si="13"/>
        <v>78.380082601397234</v>
      </c>
      <c r="Y52" s="80">
        <v>4</v>
      </c>
      <c r="Z52" s="80">
        <v>50.162219162635502</v>
      </c>
      <c r="AA52" s="80">
        <f t="shared" si="14"/>
        <v>-49.836499875138209</v>
      </c>
    </row>
    <row r="53" spans="1:27" ht="12" customHeight="1">
      <c r="B53" s="92"/>
      <c r="C53" s="10"/>
      <c r="D53" s="11"/>
      <c r="E53" s="12"/>
      <c r="F53" s="11"/>
      <c r="G53" s="12"/>
      <c r="H53" s="12"/>
      <c r="I53" s="11"/>
      <c r="J53" s="12"/>
      <c r="K53" s="12"/>
      <c r="L53" s="12"/>
      <c r="M53" s="12"/>
      <c r="N53" s="11"/>
      <c r="O53" s="12"/>
      <c r="P53" s="12"/>
      <c r="Q53" s="12"/>
      <c r="R53" s="12"/>
      <c r="S53" s="12"/>
      <c r="T53" s="12"/>
      <c r="U53" s="12"/>
      <c r="V53" s="12"/>
      <c r="W53" s="12"/>
      <c r="X53" s="12"/>
    </row>
    <row r="54" spans="1:27" ht="29.25" customHeight="1">
      <c r="B54" s="84"/>
      <c r="C54" s="13" t="s">
        <v>14</v>
      </c>
      <c r="D54" s="14">
        <f>SUM(D12:D52)</f>
        <v>1743712608324</v>
      </c>
      <c r="E54" s="15">
        <f>SUM(E12:E52)</f>
        <v>99.999999999999972</v>
      </c>
      <c r="F54" s="14">
        <f>SUM(F12:F52)</f>
        <v>1743682048874</v>
      </c>
      <c r="G54" s="93" t="e">
        <f t="shared" ref="G54:L54" si="15">H54</f>
        <v>#DIV/0!</v>
      </c>
      <c r="H54" s="15" t="e">
        <f>SUM(H12:H52)</f>
        <v>#DIV/0!</v>
      </c>
      <c r="I54" s="14">
        <f>SUM(I12:I52)</f>
        <v>1241562745666</v>
      </c>
      <c r="J54" s="93" t="e">
        <f t="shared" si="15"/>
        <v>#DIV/0!</v>
      </c>
      <c r="K54" s="15" t="e">
        <f>SUM(K12:K52)</f>
        <v>#DIV/0!</v>
      </c>
      <c r="L54" s="15" t="e">
        <f t="shared" si="15"/>
        <v>#DIV/0!</v>
      </c>
      <c r="M54" s="15" t="e">
        <f>SUM(M12:M52)</f>
        <v>#DIV/0!</v>
      </c>
      <c r="N54" s="14">
        <f>SUM(N12:N52)</f>
        <v>502149862658</v>
      </c>
      <c r="O54" s="93" t="e">
        <f>P54</f>
        <v>#DIV/0!</v>
      </c>
      <c r="P54" s="15" t="e">
        <f>SUM(P12:P52)</f>
        <v>#DIV/0!</v>
      </c>
      <c r="Q54" s="93" t="e">
        <f>R54</f>
        <v>#DIV/0!</v>
      </c>
      <c r="R54" s="15" t="e">
        <f>SUM(R12:R52)</f>
        <v>#DIV/0!</v>
      </c>
      <c r="S54" s="15" t="e">
        <f>T54+0.01</f>
        <v>#DIV/0!</v>
      </c>
      <c r="T54" s="15" t="e">
        <f>SUM(T12:T52)</f>
        <v>#DIV/0!</v>
      </c>
      <c r="U54" s="15" t="e">
        <f>IF(H54&gt;0,K54/H54*100,K54)</f>
        <v>#DIV/0!</v>
      </c>
      <c r="V54" s="15" t="e">
        <f>IF(P54&gt;0,R54/P54*100,R54)</f>
        <v>#DIV/0!</v>
      </c>
      <c r="W54" s="15" t="e">
        <f>AVERAGE(U54:V54)</f>
        <v>#DIV/0!</v>
      </c>
      <c r="X54" s="15"/>
    </row>
    <row r="55" spans="1:27">
      <c r="D55" s="16"/>
    </row>
    <row r="56" spans="1:27">
      <c r="J56" s="21"/>
      <c r="N56" s="353" t="s">
        <v>185</v>
      </c>
      <c r="O56" s="353"/>
      <c r="U56" s="1" t="s">
        <v>16</v>
      </c>
    </row>
    <row r="57" spans="1:27">
      <c r="N57" s="353" t="s">
        <v>141</v>
      </c>
      <c r="O57" s="353"/>
    </row>
    <row r="60" spans="1:27">
      <c r="U60" s="1" t="s">
        <v>18</v>
      </c>
    </row>
    <row r="61" spans="1:27">
      <c r="N61" s="355" t="s">
        <v>142</v>
      </c>
      <c r="O61" s="355"/>
    </row>
    <row r="62" spans="1:27">
      <c r="N62" s="353" t="s">
        <v>186</v>
      </c>
      <c r="O62" s="353"/>
    </row>
    <row r="63" spans="1:27">
      <c r="N63" s="353" t="s">
        <v>144</v>
      </c>
      <c r="O63" s="353"/>
    </row>
  </sheetData>
  <sheetProtection formatCells="0" formatColumns="0" formatRows="0" insertColumns="0" insertRows="0" insertHyperlinks="0" deleteColumns="0" deleteRows="0" sort="0" autoFilter="0" pivotTables="0"/>
  <autoFilter ref="C11:Y52" xr:uid="{00000000-0009-0000-0000-00000F000000}">
    <sortState xmlns:xlrd2="http://schemas.microsoft.com/office/spreadsheetml/2017/richdata2" ref="C13:Y52">
      <sortCondition ref="L11"/>
    </sortState>
  </autoFilter>
  <mergeCells count="23">
    <mergeCell ref="B1:X1"/>
    <mergeCell ref="B2:X2"/>
    <mergeCell ref="B3:X3"/>
    <mergeCell ref="B4:X4"/>
    <mergeCell ref="D8:E8"/>
    <mergeCell ref="F8:N8"/>
    <mergeCell ref="O8:T8"/>
    <mergeCell ref="U8:X8"/>
    <mergeCell ref="B8:B10"/>
    <mergeCell ref="C8:C10"/>
    <mergeCell ref="D9:D10"/>
    <mergeCell ref="E9:E10"/>
    <mergeCell ref="X9:X10"/>
    <mergeCell ref="F9:G9"/>
    <mergeCell ref="L9:M9"/>
    <mergeCell ref="O9:P9"/>
    <mergeCell ref="N62:O62"/>
    <mergeCell ref="N63:O63"/>
    <mergeCell ref="Q9:R9"/>
    <mergeCell ref="S9:T9"/>
    <mergeCell ref="N56:O56"/>
    <mergeCell ref="N57:O57"/>
    <mergeCell ref="N61:O61"/>
  </mergeCells>
  <conditionalFormatting sqref="B12:B52">
    <cfRule type="expression" dxfId="178" priority="7">
      <formula>$A12=1</formula>
    </cfRule>
  </conditionalFormatting>
  <conditionalFormatting sqref="X45">
    <cfRule type="cellIs" dxfId="177" priority="4" operator="greaterThanOrEqual">
      <formula>85</formula>
    </cfRule>
    <cfRule type="cellIs" dxfId="176" priority="5" operator="greaterThanOrEqual">
      <formula>$W$54</formula>
    </cfRule>
    <cfRule type="cellIs" dxfId="175" priority="6" operator="lessThan">
      <formula>$W$54</formula>
    </cfRule>
  </conditionalFormatting>
  <conditionalFormatting sqref="X51">
    <cfRule type="cellIs" dxfId="174" priority="3" operator="lessThan">
      <formula>$W$54</formula>
    </cfRule>
    <cfRule type="cellIs" dxfId="173" priority="2" operator="greaterThanOrEqual">
      <formula>$W$54</formula>
    </cfRule>
    <cfRule type="cellIs" dxfId="172" priority="1" operator="greaterThanOrEqual">
      <formula>85</formula>
    </cfRule>
  </conditionalFormatting>
  <pageMargins left="0.511811023622047" right="0.43307086614173201" top="0.47222222222222199" bottom="0.35416666666666702" header="0.82677165354330695" footer="0.31496062992126"/>
  <pageSetup paperSize="14" scale="64"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4:T166"/>
  <sheetViews>
    <sheetView topLeftCell="B1" zoomScale="70" zoomScaleNormal="70" workbookViewId="0">
      <selection activeCell="G117" sqref="G117"/>
    </sheetView>
  </sheetViews>
  <sheetFormatPr baseColWidth="10" defaultColWidth="9.1640625" defaultRowHeight="15"/>
  <cols>
    <col min="1" max="1" width="15.83203125" customWidth="1"/>
    <col min="5" max="5" width="21.83203125" customWidth="1"/>
    <col min="6" max="6" width="23.83203125" customWidth="1"/>
    <col min="7" max="7" width="18.33203125" customWidth="1"/>
    <col min="8" max="8" width="15.1640625"/>
    <col min="9" max="9" width="12.5" customWidth="1"/>
    <col min="11" max="11" width="15.1640625"/>
    <col min="16" max="16" width="14"/>
    <col min="17" max="17" width="12.83203125"/>
    <col min="19" max="19" width="10.5"/>
    <col min="20" max="20" width="9.33203125"/>
  </cols>
  <sheetData>
    <row r="4" spans="1:20">
      <c r="A4" t="s">
        <v>189</v>
      </c>
      <c r="B4">
        <v>2020</v>
      </c>
      <c r="C4">
        <v>2019</v>
      </c>
    </row>
    <row r="5" spans="1:20">
      <c r="A5" t="s">
        <v>190</v>
      </c>
      <c r="B5">
        <v>5.51</v>
      </c>
      <c r="C5">
        <v>5.93</v>
      </c>
    </row>
    <row r="6" spans="1:20">
      <c r="A6" t="s">
        <v>191</v>
      </c>
      <c r="B6">
        <v>21.3</v>
      </c>
      <c r="C6">
        <v>19.22</v>
      </c>
    </row>
    <row r="7" spans="1:20">
      <c r="A7" t="s">
        <v>192</v>
      </c>
      <c r="B7">
        <v>45.52</v>
      </c>
      <c r="C7">
        <v>38.729999999999997</v>
      </c>
    </row>
    <row r="8" spans="1:20">
      <c r="A8" t="s">
        <v>193</v>
      </c>
      <c r="B8">
        <v>55.18</v>
      </c>
      <c r="C8">
        <v>49.98</v>
      </c>
    </row>
    <row r="9" spans="1:20">
      <c r="A9" s="206" t="s">
        <v>194</v>
      </c>
      <c r="B9">
        <v>62.04</v>
      </c>
    </row>
    <row r="14" spans="1:20">
      <c r="O14">
        <v>134</v>
      </c>
      <c r="P14" s="108">
        <f>$O$14*Q18/100</f>
        <v>38.285714285714285</v>
      </c>
      <c r="R14">
        <v>1.4152499999999999</v>
      </c>
      <c r="S14">
        <f>R14-0.0038</f>
        <v>1.4114499999999999</v>
      </c>
    </row>
    <row r="15" spans="1:20">
      <c r="P15" s="108">
        <f>$O$14*Q19/100</f>
        <v>57.428571428571423</v>
      </c>
      <c r="T15" s="109">
        <f>S14-S16</f>
        <v>5.6499999999999329E-3</v>
      </c>
    </row>
    <row r="16" spans="1:20">
      <c r="P16" s="108">
        <f>$O$14*Q20/100</f>
        <v>38.285714285714285</v>
      </c>
      <c r="R16">
        <v>1.4019999999999999</v>
      </c>
      <c r="S16" s="109">
        <f>R16+0.0038</f>
        <v>1.4057999999999999</v>
      </c>
      <c r="T16" s="109"/>
    </row>
    <row r="18" spans="5:17">
      <c r="O18">
        <v>35</v>
      </c>
      <c r="P18">
        <v>10</v>
      </c>
      <c r="Q18">
        <f>P18/O18*100</f>
        <v>28.571428571428569</v>
      </c>
    </row>
    <row r="19" spans="5:17">
      <c r="P19">
        <v>15</v>
      </c>
      <c r="Q19">
        <f>P19/O18*100</f>
        <v>42.857142857142854</v>
      </c>
    </row>
    <row r="20" spans="5:17">
      <c r="P20">
        <v>10</v>
      </c>
      <c r="Q20">
        <f>P20/O18*100</f>
        <v>28.571428571428569</v>
      </c>
    </row>
    <row r="25" spans="5:17">
      <c r="E25" t="s">
        <v>189</v>
      </c>
      <c r="F25" t="s">
        <v>195</v>
      </c>
      <c r="G25" t="s">
        <v>196</v>
      </c>
    </row>
    <row r="26" spans="5:17">
      <c r="E26" s="207" t="s">
        <v>197</v>
      </c>
      <c r="F26" s="19">
        <f>[2]Cetak!J53</f>
        <v>9.0982902484662596</v>
      </c>
      <c r="G26" s="19">
        <f>[2]Cetak!Q53</f>
        <v>11.3155113332743</v>
      </c>
    </row>
    <row r="27" spans="5:17">
      <c r="E27" s="207" t="s">
        <v>198</v>
      </c>
      <c r="F27" s="19">
        <f>[3]Cetak!$J$53</f>
        <v>0.72670929634994896</v>
      </c>
      <c r="G27" s="19">
        <f>[3]Cetak!$Q$53</f>
        <v>0.94102200754649901</v>
      </c>
    </row>
    <row r="28" spans="5:17">
      <c r="F28" s="20">
        <f>F26-F27</f>
        <v>8.3715809521163109</v>
      </c>
      <c r="G28" s="20">
        <f>G26-G27</f>
        <v>10.374489325727801</v>
      </c>
    </row>
    <row r="30" spans="5:17">
      <c r="E30" t="s">
        <v>189</v>
      </c>
      <c r="F30" t="s">
        <v>195</v>
      </c>
      <c r="G30" t="s">
        <v>196</v>
      </c>
    </row>
    <row r="31" spans="5:17">
      <c r="E31" s="207" t="s">
        <v>197</v>
      </c>
      <c r="F31" s="19">
        <f>F26</f>
        <v>9.0982902484662596</v>
      </c>
      <c r="G31" s="19">
        <f>G26</f>
        <v>11.3155113332743</v>
      </c>
    </row>
    <row r="32" spans="5:17">
      <c r="E32" s="207" t="s">
        <v>199</v>
      </c>
      <c r="F32" s="19">
        <f>[4]Cetak!$J$53</f>
        <v>1.9425800907162101</v>
      </c>
      <c r="G32" s="19">
        <f>[4]Cetak!$Q$53</f>
        <v>2.23859624180233</v>
      </c>
    </row>
    <row r="33" spans="5:7">
      <c r="F33" s="20">
        <f>F31-F32</f>
        <v>7.1557101577500495</v>
      </c>
      <c r="G33" s="20">
        <f>G31-G32</f>
        <v>9.0769150914719692</v>
      </c>
    </row>
    <row r="44" spans="5:7">
      <c r="E44" t="s">
        <v>109</v>
      </c>
      <c r="F44">
        <v>29</v>
      </c>
    </row>
    <row r="45" spans="5:7">
      <c r="E45" t="s">
        <v>92</v>
      </c>
      <c r="F45">
        <v>19</v>
      </c>
    </row>
    <row r="46" spans="5:7">
      <c r="E46" t="s">
        <v>93</v>
      </c>
      <c r="F46">
        <v>19</v>
      </c>
    </row>
    <row r="47" spans="5:7">
      <c r="E47" t="s">
        <v>200</v>
      </c>
      <c r="F47">
        <v>0</v>
      </c>
    </row>
    <row r="48" spans="5:7">
      <c r="F48">
        <f>SUM(F44:F47)</f>
        <v>67</v>
      </c>
    </row>
    <row r="60" spans="6:8">
      <c r="F60" t="s">
        <v>201</v>
      </c>
      <c r="G60">
        <v>30</v>
      </c>
      <c r="H60" s="20">
        <f>G60/G62*100</f>
        <v>73.170731707317074</v>
      </c>
    </row>
    <row r="61" spans="6:8">
      <c r="F61" t="s">
        <v>202</v>
      </c>
      <c r="G61">
        <v>11</v>
      </c>
      <c r="H61" s="20">
        <f>G61/G62*100</f>
        <v>26.829268292682929</v>
      </c>
    </row>
    <row r="62" spans="6:8">
      <c r="G62">
        <f>SUM(G60:G61)</f>
        <v>41</v>
      </c>
    </row>
    <row r="66" spans="6:18">
      <c r="R66">
        <f>30/41*100</f>
        <v>73.170731707317074</v>
      </c>
    </row>
    <row r="78" spans="6:18">
      <c r="F78" t="s">
        <v>203</v>
      </c>
      <c r="G78" s="110">
        <f>Cetak!D52</f>
        <v>1743712608324</v>
      </c>
    </row>
    <row r="79" spans="6:18">
      <c r="F79" t="s">
        <v>204</v>
      </c>
      <c r="G79" s="110">
        <f>Cetak!H52</f>
        <v>1743682048874</v>
      </c>
    </row>
    <row r="80" spans="6:18">
      <c r="F80" t="s">
        <v>205</v>
      </c>
      <c r="G80" s="110">
        <f>Cetak!K52</f>
        <v>1241562745666</v>
      </c>
    </row>
    <row r="98" spans="6:7">
      <c r="F98" t="s">
        <v>204</v>
      </c>
      <c r="G98" s="19" t="e">
        <f>Cetak!I52</f>
        <v>#DIV/0!</v>
      </c>
    </row>
    <row r="99" spans="6:7">
      <c r="F99" t="s">
        <v>205</v>
      </c>
      <c r="G99" s="19" t="e">
        <f>Cetak!L52</f>
        <v>#DIV/0!</v>
      </c>
    </row>
    <row r="104" spans="6:7">
      <c r="G104" s="19" t="e">
        <f>G99/G98*100</f>
        <v>#DIV/0!</v>
      </c>
    </row>
    <row r="105" spans="6:7">
      <c r="G105" s="19" t="e">
        <f>G99/20*100</f>
        <v>#DIV/0!</v>
      </c>
    </row>
    <row r="116" spans="9:11">
      <c r="I116" s="344" t="s">
        <v>2790</v>
      </c>
    </row>
    <row r="119" spans="9:11">
      <c r="I119" t="s">
        <v>206</v>
      </c>
      <c r="J119">
        <v>6</v>
      </c>
      <c r="K119" s="20">
        <f>J119/$J$123*100</f>
        <v>14.634146341463413</v>
      </c>
    </row>
    <row r="120" spans="9:11">
      <c r="I120" t="s">
        <v>207</v>
      </c>
      <c r="J120">
        <v>1</v>
      </c>
      <c r="K120" s="20">
        <f>J120/$J$123*100</f>
        <v>2.4390243902439024</v>
      </c>
    </row>
    <row r="121" spans="9:11">
      <c r="I121" t="s">
        <v>208</v>
      </c>
      <c r="J121">
        <v>18</v>
      </c>
      <c r="K121" s="20">
        <f>J121/$J$123*100</f>
        <v>43.902439024390247</v>
      </c>
    </row>
    <row r="122" spans="9:11">
      <c r="I122" t="s">
        <v>209</v>
      </c>
      <c r="J122">
        <v>16</v>
      </c>
      <c r="K122" s="20">
        <f>J122/$J$123*100</f>
        <v>39.024390243902438</v>
      </c>
    </row>
    <row r="123" spans="9:11">
      <c r="J123">
        <f>SUM(J119:J122)</f>
        <v>41</v>
      </c>
    </row>
    <row r="133" spans="9:11">
      <c r="I133" t="s">
        <v>206</v>
      </c>
      <c r="J133">
        <v>14</v>
      </c>
      <c r="K133" s="20">
        <f>J133/$J$123*100</f>
        <v>34.146341463414636</v>
      </c>
    </row>
    <row r="134" spans="9:11">
      <c r="I134" t="s">
        <v>207</v>
      </c>
      <c r="J134">
        <v>2</v>
      </c>
      <c r="K134" s="20">
        <f>J134/$J$123*100</f>
        <v>4.8780487804878048</v>
      </c>
    </row>
    <row r="135" spans="9:11">
      <c r="I135" t="s">
        <v>208</v>
      </c>
      <c r="J135">
        <v>16</v>
      </c>
      <c r="K135" s="20">
        <f>J135/$J$123*100</f>
        <v>39.024390243902438</v>
      </c>
    </row>
    <row r="136" spans="9:11">
      <c r="I136" t="s">
        <v>209</v>
      </c>
      <c r="J136">
        <v>9</v>
      </c>
      <c r="K136" s="20">
        <f>J136/$J$123*100</f>
        <v>21.951219512195124</v>
      </c>
    </row>
    <row r="137" spans="9:11">
      <c r="J137">
        <f>SUM(J133:J136)</f>
        <v>41</v>
      </c>
    </row>
    <row r="151" spans="10:11">
      <c r="K151" t="s">
        <v>205</v>
      </c>
    </row>
    <row r="152" spans="10:11">
      <c r="J152">
        <v>2021</v>
      </c>
      <c r="K152" s="19">
        <v>37.369999999999997</v>
      </c>
    </row>
    <row r="153" spans="10:11">
      <c r="J153">
        <v>2022</v>
      </c>
      <c r="K153" s="19">
        <v>42.3</v>
      </c>
    </row>
    <row r="154" spans="10:11">
      <c r="J154">
        <v>2023</v>
      </c>
      <c r="K154" s="19" t="e">
        <f>Cetak!L52</f>
        <v>#DIV/0!</v>
      </c>
    </row>
    <row r="163" spans="10:11">
      <c r="K163" t="s">
        <v>205</v>
      </c>
    </row>
    <row r="164" spans="10:11">
      <c r="J164">
        <v>2021</v>
      </c>
      <c r="K164" s="19">
        <v>43</v>
      </c>
    </row>
    <row r="165" spans="10:11">
      <c r="J165">
        <v>2022</v>
      </c>
      <c r="K165" s="19">
        <v>45.27</v>
      </c>
    </row>
    <row r="166" spans="10:11">
      <c r="J166">
        <v>2023</v>
      </c>
      <c r="K166" s="19" t="e">
        <f>Cetak!S52</f>
        <v>#DIV/0!</v>
      </c>
    </row>
  </sheetData>
  <pageMargins left="0.75" right="0.75" top="1" bottom="1" header="0.5" footer="0.5"/>
  <pageSetup paperSize="128"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2D957-D861-4E3F-A735-597F1E1B7038}">
  <sheetPr>
    <pageSetUpPr fitToPage="1"/>
  </sheetPr>
  <dimension ref="B1:I60"/>
  <sheetViews>
    <sheetView view="pageBreakPreview" topLeftCell="A4" zoomScale="60" zoomScaleNormal="100" workbookViewId="0">
      <selection activeCell="M9" sqref="M9"/>
    </sheetView>
  </sheetViews>
  <sheetFormatPr baseColWidth="10" defaultColWidth="8.83203125" defaultRowHeight="15"/>
  <cols>
    <col min="2" max="2" width="4" customWidth="1"/>
    <col min="3" max="3" width="53.6640625" customWidth="1"/>
    <col min="4" max="4" width="20" customWidth="1"/>
    <col min="5" max="5" width="17.5" customWidth="1"/>
    <col min="6" max="7" width="6.6640625" customWidth="1"/>
    <col min="8" max="8" width="15.6640625" customWidth="1"/>
  </cols>
  <sheetData>
    <row r="1" spans="2:8" ht="16">
      <c r="B1" s="373" t="s">
        <v>2217</v>
      </c>
      <c r="C1" s="373"/>
      <c r="D1" s="373"/>
      <c r="E1" s="373"/>
      <c r="F1" s="373"/>
      <c r="G1" s="373"/>
      <c r="H1" s="373"/>
    </row>
    <row r="2" spans="2:8" ht="16">
      <c r="B2" s="373" t="s">
        <v>2218</v>
      </c>
      <c r="C2" s="373"/>
      <c r="D2" s="373"/>
      <c r="E2" s="373"/>
      <c r="F2" s="373"/>
      <c r="G2" s="373"/>
      <c r="H2" s="373"/>
    </row>
    <row r="3" spans="2:8" ht="16">
      <c r="B3" s="373" t="s">
        <v>2219</v>
      </c>
      <c r="C3" s="373"/>
      <c r="D3" s="373"/>
      <c r="E3" s="373"/>
      <c r="F3" s="373"/>
      <c r="G3" s="373"/>
      <c r="H3" s="373"/>
    </row>
    <row r="5" spans="2:8">
      <c r="B5" s="374" t="s">
        <v>2170</v>
      </c>
      <c r="C5" s="374" t="s">
        <v>2210</v>
      </c>
      <c r="D5" s="374" t="s">
        <v>2216</v>
      </c>
      <c r="E5" s="375" t="s">
        <v>2211</v>
      </c>
      <c r="F5" s="375"/>
      <c r="G5" s="375"/>
      <c r="H5" s="374" t="s">
        <v>2215</v>
      </c>
    </row>
    <row r="6" spans="2:8" ht="39" customHeight="1">
      <c r="B6" s="374"/>
      <c r="C6" s="374"/>
      <c r="D6" s="374"/>
      <c r="E6" s="240" t="s">
        <v>2212</v>
      </c>
      <c r="F6" s="239" t="s">
        <v>2213</v>
      </c>
      <c r="G6" s="239" t="s">
        <v>2214</v>
      </c>
      <c r="H6" s="374"/>
    </row>
    <row r="7" spans="2:8" ht="35" customHeight="1">
      <c r="B7" s="90">
        <v>1</v>
      </c>
      <c r="C7" s="90" t="s">
        <v>54</v>
      </c>
      <c r="D7" s="90">
        <v>238362394200</v>
      </c>
      <c r="E7" s="90">
        <v>69018836188</v>
      </c>
      <c r="F7" s="91">
        <v>28.955421604839707</v>
      </c>
      <c r="G7" s="91">
        <v>33.176875792530531</v>
      </c>
      <c r="H7" s="91"/>
    </row>
    <row r="8" spans="2:8" ht="35" customHeight="1">
      <c r="B8" s="90">
        <v>2</v>
      </c>
      <c r="C8" s="90" t="s">
        <v>55</v>
      </c>
      <c r="D8" s="90">
        <v>123146916530</v>
      </c>
      <c r="E8" s="90">
        <v>68720350803</v>
      </c>
      <c r="F8" s="91">
        <v>55.721868834842837</v>
      </c>
      <c r="G8" s="91">
        <v>55.721868834842837</v>
      </c>
      <c r="H8" s="91"/>
    </row>
    <row r="9" spans="2:8" ht="35" customHeight="1">
      <c r="B9" s="90">
        <v>3</v>
      </c>
      <c r="C9" s="90" t="s">
        <v>56</v>
      </c>
      <c r="D9" s="90">
        <v>260305921861</v>
      </c>
      <c r="E9" s="90">
        <v>93848004954</v>
      </c>
      <c r="F9" s="91">
        <v>36.014442846236925</v>
      </c>
      <c r="G9" s="91">
        <v>58.137283387235833</v>
      </c>
      <c r="H9" s="91"/>
    </row>
    <row r="10" spans="2:8" ht="35" customHeight="1">
      <c r="B10" s="90">
        <v>4</v>
      </c>
      <c r="C10" s="90" t="s">
        <v>101</v>
      </c>
      <c r="D10" s="90">
        <v>74289152921</v>
      </c>
      <c r="E10" s="90">
        <v>25239991250</v>
      </c>
      <c r="F10" s="91">
        <v>33.975338602717031</v>
      </c>
      <c r="G10" s="91">
        <v>87.902013519667662</v>
      </c>
      <c r="H10" s="91"/>
    </row>
    <row r="11" spans="2:8" ht="35" customHeight="1">
      <c r="B11" s="90">
        <v>5</v>
      </c>
      <c r="C11" s="90" t="s">
        <v>102</v>
      </c>
      <c r="D11" s="90">
        <v>17512424170</v>
      </c>
      <c r="E11" s="90">
        <v>13446864215</v>
      </c>
      <c r="F11" s="91">
        <v>76.784710582989476</v>
      </c>
      <c r="G11" s="91">
        <v>67.880533315563625</v>
      </c>
      <c r="H11" s="91"/>
    </row>
    <row r="12" spans="2:8" ht="35" customHeight="1">
      <c r="B12" s="90">
        <v>6</v>
      </c>
      <c r="C12" s="90" t="s">
        <v>79</v>
      </c>
      <c r="D12" s="90">
        <v>26879407000</v>
      </c>
      <c r="E12" s="90">
        <v>4884367851</v>
      </c>
      <c r="F12" s="91">
        <v>18.171412230187965</v>
      </c>
      <c r="G12" s="91">
        <v>28.430382969460602</v>
      </c>
      <c r="H12" s="91"/>
    </row>
    <row r="13" spans="2:8" ht="35" customHeight="1">
      <c r="B13" s="90">
        <v>7</v>
      </c>
      <c r="C13" s="90" t="s">
        <v>68</v>
      </c>
      <c r="D13" s="90">
        <v>20431327787</v>
      </c>
      <c r="E13" s="90">
        <v>10354247292</v>
      </c>
      <c r="F13" s="91">
        <v>50.678288753157673</v>
      </c>
      <c r="G13" s="91">
        <v>50.678288753157673</v>
      </c>
      <c r="H13" s="91"/>
    </row>
    <row r="14" spans="2:8" ht="35" customHeight="1">
      <c r="B14" s="90">
        <v>8</v>
      </c>
      <c r="C14" s="90" t="s">
        <v>82</v>
      </c>
      <c r="D14" s="90">
        <v>2686130240</v>
      </c>
      <c r="E14" s="90">
        <v>1488441429</v>
      </c>
      <c r="F14" s="91">
        <v>55.412109466441962</v>
      </c>
      <c r="G14" s="91">
        <v>63.595780816644236</v>
      </c>
      <c r="H14" s="91"/>
    </row>
    <row r="15" spans="2:8" ht="35" customHeight="1">
      <c r="B15" s="90">
        <v>9</v>
      </c>
      <c r="C15" s="90" t="s">
        <v>2166</v>
      </c>
      <c r="D15" s="90">
        <v>14821403570</v>
      </c>
      <c r="E15" s="90">
        <v>3586281039</v>
      </c>
      <c r="F15" s="91">
        <v>24.196635777862433</v>
      </c>
      <c r="G15" s="91">
        <v>28.653171007116704</v>
      </c>
      <c r="H15" s="91"/>
    </row>
    <row r="16" spans="2:8" ht="35" customHeight="1">
      <c r="B16" s="90">
        <v>10</v>
      </c>
      <c r="C16" s="90" t="s">
        <v>58</v>
      </c>
      <c r="D16" s="90">
        <v>163493262740</v>
      </c>
      <c r="E16" s="90">
        <v>122536565373</v>
      </c>
      <c r="F16" s="91">
        <v>74.948999927824175</v>
      </c>
      <c r="G16" s="91">
        <v>77.0821531657935</v>
      </c>
      <c r="H16" s="91"/>
    </row>
    <row r="17" spans="2:8" ht="35" customHeight="1">
      <c r="B17" s="90">
        <v>11</v>
      </c>
      <c r="C17" s="90" t="s">
        <v>81</v>
      </c>
      <c r="D17" s="90">
        <v>5068536560</v>
      </c>
      <c r="E17" s="90">
        <v>3575349764</v>
      </c>
      <c r="F17" s="91">
        <v>70.540080389594735</v>
      </c>
      <c r="G17" s="91">
        <v>77.798722201581583</v>
      </c>
      <c r="H17" s="91"/>
    </row>
    <row r="18" spans="2:8" ht="35" customHeight="1">
      <c r="B18" s="90">
        <v>12</v>
      </c>
      <c r="C18" s="90" t="s">
        <v>74</v>
      </c>
      <c r="D18" s="90">
        <v>19510627736</v>
      </c>
      <c r="E18" s="90">
        <v>11254316203</v>
      </c>
      <c r="F18" s="91">
        <v>57.683004131302845</v>
      </c>
      <c r="G18" s="91">
        <v>68.155912864166169</v>
      </c>
      <c r="H18" s="91"/>
    </row>
    <row r="19" spans="2:8" ht="35" customHeight="1">
      <c r="B19" s="90">
        <v>13</v>
      </c>
      <c r="C19" s="90" t="s">
        <v>61</v>
      </c>
      <c r="D19" s="90">
        <v>102622330289</v>
      </c>
      <c r="E19" s="90">
        <v>49900661491</v>
      </c>
      <c r="F19" s="91">
        <v>48.625539247132856</v>
      </c>
      <c r="G19" s="91">
        <v>48.894285673201459</v>
      </c>
      <c r="H19" s="91"/>
    </row>
    <row r="20" spans="2:8" ht="35" customHeight="1">
      <c r="B20" s="90">
        <v>14</v>
      </c>
      <c r="C20" s="90" t="s">
        <v>65</v>
      </c>
      <c r="D20" s="90">
        <v>18215762092</v>
      </c>
      <c r="E20" s="90">
        <v>12236626867</v>
      </c>
      <c r="F20" s="91">
        <v>67.176035815564816</v>
      </c>
      <c r="G20" s="91">
        <v>70.74141582393257</v>
      </c>
      <c r="H20" s="91"/>
    </row>
    <row r="21" spans="2:8" ht="35" customHeight="1">
      <c r="B21" s="90">
        <v>15</v>
      </c>
      <c r="C21" s="90" t="s">
        <v>71</v>
      </c>
      <c r="D21" s="90">
        <v>11317672734</v>
      </c>
      <c r="E21" s="90">
        <v>7171328797</v>
      </c>
      <c r="F21" s="91">
        <v>63.363988034892039</v>
      </c>
      <c r="G21" s="91">
        <v>70.220201456480822</v>
      </c>
      <c r="H21" s="91"/>
    </row>
    <row r="22" spans="2:8" ht="35" customHeight="1">
      <c r="B22" s="90">
        <v>16</v>
      </c>
      <c r="C22" s="90" t="s">
        <v>77</v>
      </c>
      <c r="D22" s="90">
        <v>7270881380</v>
      </c>
      <c r="E22" s="90">
        <v>2198448089</v>
      </c>
      <c r="F22" s="91">
        <v>30.236335515626308</v>
      </c>
      <c r="G22" s="91">
        <v>36.19400180630992</v>
      </c>
      <c r="H22" s="91"/>
    </row>
    <row r="23" spans="2:8" ht="35" customHeight="1">
      <c r="B23" s="90">
        <v>17</v>
      </c>
      <c r="C23" s="90" t="s">
        <v>104</v>
      </c>
      <c r="D23" s="90">
        <v>70090225220</v>
      </c>
      <c r="E23" s="90">
        <v>40114655785</v>
      </c>
      <c r="F23" s="91">
        <v>57.232881844918708</v>
      </c>
      <c r="G23" s="91">
        <v>60.857356280585222</v>
      </c>
      <c r="H23" s="91"/>
    </row>
    <row r="24" spans="2:8" ht="35" customHeight="1">
      <c r="B24" s="90">
        <v>18</v>
      </c>
      <c r="C24" s="90" t="s">
        <v>105</v>
      </c>
      <c r="D24" s="90">
        <v>4969348820</v>
      </c>
      <c r="E24" s="90">
        <v>2654869788</v>
      </c>
      <c r="F24" s="91">
        <v>53.346421916101278</v>
      </c>
      <c r="G24" s="91">
        <v>56.951789695053037</v>
      </c>
      <c r="H24" s="91"/>
    </row>
    <row r="25" spans="2:8" ht="35" customHeight="1">
      <c r="B25" s="90">
        <v>19</v>
      </c>
      <c r="C25" s="90" t="s">
        <v>70</v>
      </c>
      <c r="D25" s="90">
        <v>20544123354</v>
      </c>
      <c r="E25" s="90">
        <v>13999883231</v>
      </c>
      <c r="F25" s="91">
        <v>68.14543988937929</v>
      </c>
      <c r="G25" s="91">
        <v>73.077841422341763</v>
      </c>
      <c r="H25" s="91"/>
    </row>
    <row r="26" spans="2:8" ht="35" customHeight="1">
      <c r="B26" s="90">
        <v>20</v>
      </c>
      <c r="C26" s="90" t="s">
        <v>45</v>
      </c>
      <c r="D26" s="90">
        <v>2201999400</v>
      </c>
      <c r="E26" s="90">
        <v>967717870</v>
      </c>
      <c r="F26" s="91">
        <v>43.947235862098779</v>
      </c>
      <c r="G26" s="91">
        <v>73.318263392805648</v>
      </c>
      <c r="H26" s="91"/>
    </row>
    <row r="27" spans="2:8" ht="35" customHeight="1">
      <c r="B27" s="90">
        <v>21</v>
      </c>
      <c r="C27" s="90" t="s">
        <v>40</v>
      </c>
      <c r="D27" s="90">
        <v>1723510000</v>
      </c>
      <c r="E27" s="90">
        <v>630292279</v>
      </c>
      <c r="F27" s="91">
        <v>36.570271074725419</v>
      </c>
      <c r="G27" s="91">
        <v>43.798191365295239</v>
      </c>
      <c r="H27" s="91"/>
    </row>
    <row r="28" spans="2:8" ht="35" customHeight="1">
      <c r="B28" s="90">
        <v>22</v>
      </c>
      <c r="C28" s="90" t="s">
        <v>43</v>
      </c>
      <c r="D28" s="90">
        <v>1405650000</v>
      </c>
      <c r="E28" s="90">
        <v>715566107</v>
      </c>
      <c r="F28" s="91">
        <v>50.906421015188705</v>
      </c>
      <c r="G28" s="91">
        <v>56.074547504713124</v>
      </c>
      <c r="H28" s="91"/>
    </row>
    <row r="29" spans="2:8" ht="35" customHeight="1">
      <c r="B29" s="90">
        <v>23</v>
      </c>
      <c r="C29" s="90" t="s">
        <v>41</v>
      </c>
      <c r="D29" s="90">
        <v>1552394200</v>
      </c>
      <c r="E29" s="90">
        <v>831879650</v>
      </c>
      <c r="F29" s="91">
        <v>53.586882120533559</v>
      </c>
      <c r="G29" s="91">
        <v>65.218862580135891</v>
      </c>
      <c r="H29" s="91"/>
    </row>
    <row r="30" spans="2:8" ht="35" customHeight="1">
      <c r="B30" s="90">
        <v>24</v>
      </c>
      <c r="C30" s="90" t="s">
        <v>39</v>
      </c>
      <c r="D30" s="90">
        <v>29354099700</v>
      </c>
      <c r="E30" s="90">
        <v>22971168338</v>
      </c>
      <c r="F30" s="91">
        <v>78.255400685990026</v>
      </c>
      <c r="G30" s="91">
        <v>95.374079066373142</v>
      </c>
      <c r="H30" s="91"/>
    </row>
    <row r="31" spans="2:8" ht="35" customHeight="1">
      <c r="B31" s="90">
        <v>25</v>
      </c>
      <c r="C31" s="90" t="s">
        <v>44</v>
      </c>
      <c r="D31" s="90">
        <v>4295502100</v>
      </c>
      <c r="E31" s="90">
        <v>3164470818</v>
      </c>
      <c r="F31" s="91">
        <v>73.669404515015842</v>
      </c>
      <c r="G31" s="91">
        <v>73.669404515015842</v>
      </c>
      <c r="H31" s="91"/>
    </row>
    <row r="32" spans="2:8" ht="35" customHeight="1">
      <c r="B32" s="90">
        <v>26</v>
      </c>
      <c r="C32" s="90" t="s">
        <v>46</v>
      </c>
      <c r="D32" s="90">
        <v>66818492402</v>
      </c>
      <c r="E32" s="90">
        <v>36938328183</v>
      </c>
      <c r="F32" s="91">
        <v>55.281594742916347</v>
      </c>
      <c r="G32" s="91">
        <v>56.081488809343995</v>
      </c>
      <c r="H32" s="91"/>
    </row>
    <row r="33" spans="2:8" ht="35" customHeight="1">
      <c r="B33" s="90">
        <v>27</v>
      </c>
      <c r="C33" s="90" t="s">
        <v>42</v>
      </c>
      <c r="D33" s="90">
        <v>1800064300</v>
      </c>
      <c r="E33" s="90">
        <v>1024132738</v>
      </c>
      <c r="F33" s="91">
        <v>56.894230833865215</v>
      </c>
      <c r="G33" s="91">
        <v>68.242439783956598</v>
      </c>
      <c r="H33" s="91"/>
    </row>
    <row r="34" spans="2:8" ht="35" customHeight="1">
      <c r="B34" s="90">
        <v>28</v>
      </c>
      <c r="C34" s="90" t="s">
        <v>47</v>
      </c>
      <c r="D34" s="90">
        <v>532925000</v>
      </c>
      <c r="E34" s="90">
        <v>286871819</v>
      </c>
      <c r="F34" s="91">
        <v>53.829679410798896</v>
      </c>
      <c r="G34" s="91">
        <v>67.412424521274119</v>
      </c>
      <c r="H34" s="91"/>
    </row>
    <row r="35" spans="2:8" ht="35" customHeight="1">
      <c r="B35" s="90">
        <v>29</v>
      </c>
      <c r="C35" s="90" t="s">
        <v>57</v>
      </c>
      <c r="D35" s="90">
        <v>103301430885</v>
      </c>
      <c r="E35" s="90">
        <v>53905197482</v>
      </c>
      <c r="F35" s="91">
        <v>52.182430601575881</v>
      </c>
      <c r="G35" s="91">
        <v>52.182430601575881</v>
      </c>
      <c r="H35" s="91"/>
    </row>
    <row r="36" spans="2:8" ht="35" customHeight="1">
      <c r="B36" s="90">
        <v>30</v>
      </c>
      <c r="C36" s="90" t="s">
        <v>165</v>
      </c>
      <c r="D36" s="90">
        <v>44502511509</v>
      </c>
      <c r="E36" s="90">
        <v>14078537841</v>
      </c>
      <c r="F36" s="91">
        <v>31.635378237367153</v>
      </c>
      <c r="G36" s="91">
        <v>31.635378237367153</v>
      </c>
      <c r="H36" s="91"/>
    </row>
    <row r="37" spans="2:8" ht="35" customHeight="1">
      <c r="B37" s="90">
        <v>31</v>
      </c>
      <c r="C37" s="90" t="s">
        <v>78</v>
      </c>
      <c r="D37" s="90">
        <v>5118730150</v>
      </c>
      <c r="E37" s="90">
        <v>2749009807</v>
      </c>
      <c r="F37" s="91">
        <v>53.113950673879529</v>
      </c>
      <c r="G37" s="91">
        <v>68.870785019014903</v>
      </c>
      <c r="H37" s="91"/>
    </row>
    <row r="38" spans="2:8" ht="35" customHeight="1">
      <c r="B38" s="90">
        <v>32</v>
      </c>
      <c r="C38" s="90" t="s">
        <v>181</v>
      </c>
      <c r="D38" s="90">
        <v>15592626640</v>
      </c>
      <c r="E38" s="90">
        <v>6193843090</v>
      </c>
      <c r="F38" s="91">
        <v>39.722897450201501</v>
      </c>
      <c r="G38" s="91">
        <v>40.458694866819435</v>
      </c>
      <c r="H38" s="91"/>
    </row>
    <row r="39" spans="2:8" ht="35" customHeight="1">
      <c r="B39" s="90">
        <v>33</v>
      </c>
      <c r="C39" s="90" t="s">
        <v>84</v>
      </c>
      <c r="D39" s="90">
        <v>4713547720</v>
      </c>
      <c r="E39" s="90">
        <v>1244625822</v>
      </c>
      <c r="F39" s="91">
        <v>26.405287395711355</v>
      </c>
      <c r="G39" s="91">
        <v>76.256195407734182</v>
      </c>
      <c r="H39" s="91"/>
    </row>
    <row r="40" spans="2:8" ht="35" customHeight="1">
      <c r="B40" s="90">
        <v>34</v>
      </c>
      <c r="C40" s="90" t="s">
        <v>107</v>
      </c>
      <c r="D40" s="90">
        <v>7783666839</v>
      </c>
      <c r="E40" s="90">
        <v>4225948631</v>
      </c>
      <c r="F40" s="91">
        <v>54.292516861409318</v>
      </c>
      <c r="G40" s="91">
        <v>55.540571628004137</v>
      </c>
      <c r="H40" s="91"/>
    </row>
    <row r="41" spans="2:8" ht="35" customHeight="1">
      <c r="B41" s="90">
        <v>35</v>
      </c>
      <c r="C41" s="90" t="s">
        <v>72</v>
      </c>
      <c r="D41" s="90">
        <v>9734928780</v>
      </c>
      <c r="E41" s="90">
        <v>4474575348</v>
      </c>
      <c r="F41" s="91">
        <v>45.96413028919973</v>
      </c>
      <c r="G41" s="91">
        <v>45.96413028919973</v>
      </c>
      <c r="H41" s="91"/>
    </row>
    <row r="42" spans="2:8" ht="35" customHeight="1">
      <c r="B42" s="90">
        <v>36</v>
      </c>
      <c r="C42" s="90" t="s">
        <v>63</v>
      </c>
      <c r="D42" s="90">
        <v>14493409080</v>
      </c>
      <c r="E42" s="90">
        <v>7755641783</v>
      </c>
      <c r="F42" s="91">
        <v>53.511508163405843</v>
      </c>
      <c r="G42" s="91">
        <v>53.515268493339207</v>
      </c>
      <c r="H42" s="91"/>
    </row>
    <row r="43" spans="2:8" ht="35" customHeight="1">
      <c r="B43" s="90">
        <v>37</v>
      </c>
      <c r="C43" s="90" t="s">
        <v>62</v>
      </c>
      <c r="D43" s="90">
        <v>11600312530</v>
      </c>
      <c r="E43" s="90">
        <v>4520009117</v>
      </c>
      <c r="F43" s="91">
        <v>38.964546044002141</v>
      </c>
      <c r="G43" s="91">
        <v>50.234520134088122</v>
      </c>
      <c r="H43" s="91"/>
    </row>
    <row r="44" spans="2:8" ht="35" customHeight="1">
      <c r="B44" s="90">
        <v>38</v>
      </c>
      <c r="C44" s="90" t="s">
        <v>76</v>
      </c>
      <c r="D44" s="90">
        <v>12390471980</v>
      </c>
      <c r="E44" s="90">
        <v>4428633755</v>
      </c>
      <c r="F44" s="91">
        <v>35.743059361649905</v>
      </c>
      <c r="G44" s="91">
        <v>46.34861737204627</v>
      </c>
      <c r="H44" s="91"/>
    </row>
    <row r="45" spans="2:8" ht="35" customHeight="1">
      <c r="B45" s="90">
        <v>39</v>
      </c>
      <c r="C45" s="90" t="s">
        <v>64</v>
      </c>
      <c r="D45" s="90">
        <v>11193900819</v>
      </c>
      <c r="E45" s="90">
        <v>5509407556</v>
      </c>
      <c r="F45" s="91">
        <v>49.217941494073209</v>
      </c>
      <c r="G45" s="91">
        <v>54.656516740038121</v>
      </c>
      <c r="H45" s="91"/>
    </row>
    <row r="46" spans="2:8" ht="35" customHeight="1">
      <c r="B46" s="90">
        <v>40</v>
      </c>
      <c r="C46" s="90" t="s">
        <v>108</v>
      </c>
      <c r="D46" s="90">
        <v>8247624920</v>
      </c>
      <c r="E46" s="90">
        <v>4449796387</v>
      </c>
      <c r="F46" s="91">
        <v>53.952458194473778</v>
      </c>
      <c r="G46" s="91">
        <v>58.864388064073125</v>
      </c>
      <c r="H46" s="91"/>
    </row>
    <row r="47" spans="2:8" ht="35" customHeight="1">
      <c r="B47" s="90">
        <v>41</v>
      </c>
      <c r="C47" s="90" t="s">
        <v>176</v>
      </c>
      <c r="D47" s="90">
        <v>181067988320</v>
      </c>
      <c r="E47" s="90">
        <v>84753359818</v>
      </c>
      <c r="F47" s="91">
        <v>46.807478563364867</v>
      </c>
      <c r="G47" s="91">
        <v>56.287495866138414</v>
      </c>
      <c r="H47" s="91"/>
    </row>
    <row r="48" spans="2:8" ht="35" customHeight="1">
      <c r="B48" s="13"/>
      <c r="C48" s="13" t="s">
        <v>14</v>
      </c>
      <c r="D48" s="14">
        <f>SUM(D7:D47)</f>
        <v>1740963636478</v>
      </c>
      <c r="E48" s="14">
        <f>SUM(E7:E47)</f>
        <v>822049104648</v>
      </c>
      <c r="F48" s="93">
        <v>47.204558006193878</v>
      </c>
      <c r="G48" s="93">
        <v>55.969001475802685</v>
      </c>
      <c r="H48" s="15"/>
    </row>
    <row r="51" spans="2:9" ht="12" customHeight="1">
      <c r="E51" s="376" t="s">
        <v>2209</v>
      </c>
      <c r="F51" s="376"/>
      <c r="G51" s="376"/>
      <c r="H51" s="376"/>
      <c r="I51" s="376"/>
    </row>
    <row r="52" spans="2:9" ht="12" customHeight="1">
      <c r="E52" s="376" t="s">
        <v>2222</v>
      </c>
      <c r="F52" s="376"/>
      <c r="G52" s="376"/>
      <c r="H52" s="376"/>
      <c r="I52" s="376"/>
    </row>
    <row r="53" spans="2:9" ht="12" customHeight="1">
      <c r="E53" s="376" t="s">
        <v>2223</v>
      </c>
      <c r="F53" s="376"/>
      <c r="G53" s="376"/>
      <c r="H53" s="376"/>
      <c r="I53" s="376"/>
    </row>
    <row r="54" spans="2:9" ht="58.5" customHeight="1">
      <c r="E54" s="376"/>
      <c r="F54" s="376"/>
      <c r="G54" s="376"/>
      <c r="H54" s="376"/>
      <c r="I54" s="376"/>
    </row>
    <row r="55" spans="2:9" ht="12" customHeight="1">
      <c r="E55" s="377" t="s">
        <v>2220</v>
      </c>
      <c r="F55" s="377"/>
      <c r="G55" s="377"/>
      <c r="H55" s="377"/>
      <c r="I55" s="377"/>
    </row>
    <row r="56" spans="2:9" ht="12" customHeight="1">
      <c r="E56" s="376" t="s">
        <v>186</v>
      </c>
      <c r="F56" s="376"/>
      <c r="G56" s="376"/>
      <c r="H56" s="376"/>
      <c r="I56" s="376"/>
    </row>
    <row r="57" spans="2:9" ht="12" customHeight="1">
      <c r="E57" s="376" t="s">
        <v>2221</v>
      </c>
      <c r="F57" s="376"/>
      <c r="G57" s="376"/>
      <c r="H57" s="376"/>
      <c r="I57" s="376"/>
    </row>
    <row r="59" spans="2:9" ht="11" customHeight="1">
      <c r="B59" s="241" t="s">
        <v>2224</v>
      </c>
    </row>
    <row r="60" spans="2:9" ht="11" customHeight="1">
      <c r="B60" s="241" t="s">
        <v>2225</v>
      </c>
    </row>
  </sheetData>
  <mergeCells count="15">
    <mergeCell ref="E57:I57"/>
    <mergeCell ref="E51:I51"/>
    <mergeCell ref="E52:I52"/>
    <mergeCell ref="E53:I53"/>
    <mergeCell ref="E54:I54"/>
    <mergeCell ref="E55:I55"/>
    <mergeCell ref="E56:I56"/>
    <mergeCell ref="B1:H1"/>
    <mergeCell ref="B2:H2"/>
    <mergeCell ref="B3:H3"/>
    <mergeCell ref="C5:C6"/>
    <mergeCell ref="B5:B6"/>
    <mergeCell ref="D5:D6"/>
    <mergeCell ref="E5:G5"/>
    <mergeCell ref="H5:H6"/>
  </mergeCells>
  <pageMargins left="0.70866141732283472" right="0.70866141732283472" top="0.74803149606299213" bottom="0.74803149606299213" header="0.31496062992125984" footer="0.31496062992125984"/>
  <pageSetup paperSize="14" scale="68" fitToHeight="0" orientation="portrait" horizontalDpi="0" verticalDpi="0" r:id="rId1"/>
  <rowBreaks count="1" manualBreakCount="1">
    <brk id="35" min="1" max="7"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4:T48"/>
  <sheetViews>
    <sheetView topLeftCell="B88" zoomScale="85" zoomScaleNormal="85" workbookViewId="0">
      <selection activeCell="E44" sqref="E44"/>
    </sheetView>
  </sheetViews>
  <sheetFormatPr baseColWidth="10" defaultColWidth="9.1640625" defaultRowHeight="15"/>
  <cols>
    <col min="1" max="1" width="15.83203125" customWidth="1"/>
    <col min="5" max="5" width="21.83203125" customWidth="1"/>
    <col min="6" max="6" width="23.83203125" customWidth="1"/>
    <col min="7" max="7" width="18.33203125" customWidth="1"/>
    <col min="16" max="16" width="14"/>
    <col min="17" max="17" width="12.83203125"/>
    <col min="19" max="19" width="10.5"/>
    <col min="20" max="20" width="9.33203125"/>
  </cols>
  <sheetData>
    <row r="4" spans="1:20">
      <c r="A4" t="s">
        <v>189</v>
      </c>
      <c r="B4">
        <v>2020</v>
      </c>
      <c r="C4">
        <v>2019</v>
      </c>
    </row>
    <row r="5" spans="1:20">
      <c r="A5" t="s">
        <v>190</v>
      </c>
      <c r="B5">
        <v>5.51</v>
      </c>
      <c r="C5">
        <v>5.93</v>
      </c>
    </row>
    <row r="6" spans="1:20">
      <c r="A6" t="s">
        <v>191</v>
      </c>
      <c r="B6">
        <v>21.3</v>
      </c>
      <c r="C6">
        <v>19.22</v>
      </c>
    </row>
    <row r="7" spans="1:20">
      <c r="A7" t="s">
        <v>192</v>
      </c>
      <c r="B7">
        <v>45.52</v>
      </c>
      <c r="C7">
        <v>38.729999999999997</v>
      </c>
    </row>
    <row r="8" spans="1:20">
      <c r="A8" t="s">
        <v>193</v>
      </c>
      <c r="B8">
        <v>55.18</v>
      </c>
      <c r="C8">
        <v>49.98</v>
      </c>
    </row>
    <row r="9" spans="1:20">
      <c r="A9" s="206" t="s">
        <v>194</v>
      </c>
      <c r="B9">
        <v>62.04</v>
      </c>
    </row>
    <row r="14" spans="1:20">
      <c r="O14">
        <v>134</v>
      </c>
      <c r="P14" s="108">
        <f>$O$14*Q18/100</f>
        <v>38.285714285714285</v>
      </c>
      <c r="R14">
        <v>1.4152499999999999</v>
      </c>
      <c r="S14">
        <f>R14-0.0038</f>
        <v>1.4114499999999999</v>
      </c>
    </row>
    <row r="15" spans="1:20">
      <c r="P15" s="108">
        <f>$O$14*Q19/100</f>
        <v>57.428571428571423</v>
      </c>
      <c r="T15" s="109">
        <f>S14-S16</f>
        <v>5.6499999999999329E-3</v>
      </c>
    </row>
    <row r="16" spans="1:20">
      <c r="P16" s="108">
        <f>$O$14*Q20/100</f>
        <v>38.285714285714285</v>
      </c>
      <c r="R16">
        <v>1.4019999999999999</v>
      </c>
      <c r="S16" s="109">
        <f>R16+0.0038</f>
        <v>1.4057999999999999</v>
      </c>
      <c r="T16" s="109"/>
    </row>
    <row r="18" spans="5:17">
      <c r="O18">
        <v>35</v>
      </c>
      <c r="P18">
        <v>10</v>
      </c>
      <c r="Q18">
        <f>P18/O18*100</f>
        <v>28.571428571428569</v>
      </c>
    </row>
    <row r="19" spans="5:17">
      <c r="P19">
        <v>15</v>
      </c>
      <c r="Q19">
        <f>P19/O18*100</f>
        <v>42.857142857142854</v>
      </c>
    </row>
    <row r="20" spans="5:17">
      <c r="P20">
        <v>10</v>
      </c>
      <c r="Q20">
        <f>P20/O18*100</f>
        <v>28.571428571428569</v>
      </c>
    </row>
    <row r="25" spans="5:17">
      <c r="E25" t="s">
        <v>189</v>
      </c>
      <c r="F25" t="s">
        <v>195</v>
      </c>
      <c r="G25" t="s">
        <v>196</v>
      </c>
    </row>
    <row r="26" spans="5:17">
      <c r="E26" s="207" t="s">
        <v>210</v>
      </c>
      <c r="F26" s="19" t="e">
        <f>Cetak!L52</f>
        <v>#DIV/0!</v>
      </c>
      <c r="G26" s="19" t="e">
        <f>Cetak!S52</f>
        <v>#DIV/0!</v>
      </c>
    </row>
    <row r="27" spans="5:17">
      <c r="E27" s="207" t="s">
        <v>211</v>
      </c>
      <c r="F27" s="19">
        <f>[5]Cetak!$J$52</f>
        <v>22.3963952656452</v>
      </c>
      <c r="G27" s="19">
        <f>[5]Cetak!$Q$52</f>
        <v>26.1753798275078</v>
      </c>
    </row>
    <row r="28" spans="5:17">
      <c r="F28" s="20" t="e">
        <f>F26-F27</f>
        <v>#DIV/0!</v>
      </c>
      <c r="G28" s="20" t="e">
        <f>G26-G27</f>
        <v>#DIV/0!</v>
      </c>
    </row>
    <row r="30" spans="5:17">
      <c r="E30" t="s">
        <v>189</v>
      </c>
      <c r="F30" t="s">
        <v>195</v>
      </c>
      <c r="G30" t="s">
        <v>196</v>
      </c>
    </row>
    <row r="31" spans="5:17">
      <c r="E31" s="207" t="s">
        <v>210</v>
      </c>
      <c r="F31" s="19" t="e">
        <f>F26</f>
        <v>#DIV/0!</v>
      </c>
      <c r="G31" s="19" t="e">
        <f>G26</f>
        <v>#DIV/0!</v>
      </c>
    </row>
    <row r="32" spans="5:17">
      <c r="E32" s="207" t="s">
        <v>212</v>
      </c>
      <c r="F32" s="19">
        <f>[6]Cetak!$J$54</f>
        <v>22.659623875125899</v>
      </c>
      <c r="G32" s="19">
        <f>[6]Cetak!$Q$54</f>
        <v>25.941187163619599</v>
      </c>
    </row>
    <row r="33" spans="5:7">
      <c r="F33" s="20" t="e">
        <f>F31-F32</f>
        <v>#DIV/0!</v>
      </c>
      <c r="G33" s="20" t="e">
        <f>G31-G32</f>
        <v>#DIV/0!</v>
      </c>
    </row>
    <row r="44" spans="5:7">
      <c r="E44" t="s">
        <v>109</v>
      </c>
      <c r="F44">
        <v>29</v>
      </c>
    </row>
    <row r="45" spans="5:7">
      <c r="E45" t="s">
        <v>92</v>
      </c>
      <c r="F45">
        <v>19</v>
      </c>
    </row>
    <row r="46" spans="5:7">
      <c r="E46" t="s">
        <v>93</v>
      </c>
      <c r="F46">
        <v>19</v>
      </c>
    </row>
    <row r="47" spans="5:7">
      <c r="E47" t="s">
        <v>200</v>
      </c>
      <c r="F47">
        <v>0</v>
      </c>
    </row>
    <row r="48" spans="5:7">
      <c r="F48">
        <f>SUM(F44:F47)</f>
        <v>67</v>
      </c>
    </row>
  </sheetData>
  <pageMargins left="0.75" right="0.75" top="1" bottom="1" header="0.5" footer="0.5"/>
  <pageSetup paperSize="128"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pageSetUpPr fitToPage="1"/>
  </sheetPr>
  <dimension ref="A1:AA63"/>
  <sheetViews>
    <sheetView view="pageBreakPreview" zoomScale="70" zoomScaleNormal="70" workbookViewId="0">
      <pane xSplit="3" ySplit="10" topLeftCell="D11" activePane="bottomRight" state="frozen"/>
      <selection pane="topRight"/>
      <selection pane="bottomLeft"/>
      <selection pane="bottomRight" activeCell="C24" sqref="C24"/>
    </sheetView>
  </sheetViews>
  <sheetFormatPr baseColWidth="10" defaultColWidth="9" defaultRowHeight="15"/>
  <cols>
    <col min="1" max="1" width="4.5" style="81" customWidth="1"/>
    <col min="2" max="2" width="4" style="2" customWidth="1"/>
    <col min="3" max="3" width="65.5" style="1" customWidth="1"/>
    <col min="4" max="4" width="23" style="1" customWidth="1"/>
    <col min="5" max="5" width="9.5" style="1" customWidth="1"/>
    <col min="6" max="6" width="23" style="1" customWidth="1"/>
    <col min="7" max="7" width="9.5" style="1" customWidth="1"/>
    <col min="8" max="8" width="9.5" style="1" hidden="1" customWidth="1"/>
    <col min="9" max="9" width="22" style="1" customWidth="1"/>
    <col min="10" max="10" width="8.5" style="1" customWidth="1"/>
    <col min="11" max="11" width="8.5" style="1" hidden="1" customWidth="1"/>
    <col min="12" max="12" width="9" style="1" customWidth="1"/>
    <col min="13" max="13" width="9" style="1" hidden="1" customWidth="1"/>
    <col min="14" max="14" width="24.5" style="1" customWidth="1"/>
    <col min="15" max="15" width="9.5" style="1" customWidth="1"/>
    <col min="16" max="16" width="9.5" style="1" hidden="1" customWidth="1"/>
    <col min="17" max="17" width="7.5" style="1" customWidth="1"/>
    <col min="18" max="18" width="7.5" style="1" hidden="1" customWidth="1"/>
    <col min="19" max="19" width="8" style="1" customWidth="1"/>
    <col min="20" max="20" width="8" style="1" hidden="1" customWidth="1"/>
    <col min="21" max="21" width="10.1640625" style="1" hidden="1" customWidth="1"/>
    <col min="22" max="22" width="8.5" style="1" hidden="1" customWidth="1"/>
    <col min="23" max="23" width="10.83203125" style="1" hidden="1" customWidth="1"/>
    <col min="24" max="24" width="7.33203125" style="1" hidden="1" customWidth="1"/>
    <col min="25" max="25" width="9.1640625" style="1"/>
    <col min="26" max="26" width="12.83203125" style="1"/>
    <col min="27" max="27" width="14" style="1"/>
    <col min="28" max="16383" width="9.1640625" style="1"/>
    <col min="16384" max="16384" width="9" style="1"/>
  </cols>
  <sheetData>
    <row r="1" spans="1:27">
      <c r="B1" s="353" t="s">
        <v>21</v>
      </c>
      <c r="C1" s="353"/>
      <c r="D1" s="353"/>
      <c r="E1" s="353"/>
      <c r="F1" s="353"/>
      <c r="G1" s="353"/>
      <c r="H1" s="353"/>
      <c r="I1" s="353"/>
      <c r="J1" s="353"/>
      <c r="K1" s="353"/>
      <c r="L1" s="353"/>
      <c r="M1" s="353"/>
      <c r="N1" s="353"/>
      <c r="O1" s="353"/>
      <c r="P1" s="353"/>
      <c r="Q1" s="353"/>
      <c r="R1" s="353"/>
      <c r="S1" s="353"/>
      <c r="T1" s="353"/>
      <c r="U1" s="353"/>
      <c r="V1" s="353"/>
      <c r="W1" s="353"/>
      <c r="X1" s="353"/>
    </row>
    <row r="2" spans="1:27">
      <c r="B2" s="353" t="s">
        <v>1</v>
      </c>
      <c r="C2" s="353"/>
      <c r="D2" s="353"/>
      <c r="E2" s="353"/>
      <c r="F2" s="353"/>
      <c r="G2" s="353"/>
      <c r="H2" s="353"/>
      <c r="I2" s="353"/>
      <c r="J2" s="353"/>
      <c r="K2" s="353"/>
      <c r="L2" s="353"/>
      <c r="M2" s="353"/>
      <c r="N2" s="353"/>
      <c r="O2" s="353"/>
      <c r="P2" s="353"/>
      <c r="Q2" s="353"/>
      <c r="R2" s="353"/>
      <c r="S2" s="353"/>
      <c r="T2" s="353"/>
      <c r="U2" s="353"/>
      <c r="V2" s="353"/>
      <c r="W2" s="353"/>
      <c r="X2" s="353"/>
    </row>
    <row r="3" spans="1:27">
      <c r="B3" s="353" t="s">
        <v>182</v>
      </c>
      <c r="C3" s="353"/>
      <c r="D3" s="353"/>
      <c r="E3" s="353"/>
      <c r="F3" s="353"/>
      <c r="G3" s="353"/>
      <c r="H3" s="353"/>
      <c r="I3" s="353"/>
      <c r="J3" s="353"/>
      <c r="K3" s="353"/>
      <c r="L3" s="353"/>
      <c r="M3" s="353"/>
      <c r="N3" s="353"/>
      <c r="O3" s="353"/>
      <c r="P3" s="353"/>
      <c r="Q3" s="353"/>
      <c r="R3" s="353"/>
      <c r="S3" s="353"/>
      <c r="T3" s="353"/>
      <c r="U3" s="353"/>
      <c r="V3" s="353"/>
      <c r="W3" s="353"/>
      <c r="X3" s="353"/>
    </row>
    <row r="4" spans="1:27">
      <c r="B4" s="353" t="s">
        <v>187</v>
      </c>
      <c r="C4" s="353"/>
      <c r="D4" s="353"/>
      <c r="E4" s="353"/>
      <c r="F4" s="353"/>
      <c r="G4" s="353"/>
      <c r="H4" s="353"/>
      <c r="I4" s="353"/>
      <c r="J4" s="353"/>
      <c r="K4" s="353"/>
      <c r="L4" s="353"/>
      <c r="M4" s="353"/>
      <c r="N4" s="353"/>
      <c r="O4" s="353"/>
      <c r="P4" s="353"/>
      <c r="Q4" s="353"/>
      <c r="R4" s="353"/>
      <c r="S4" s="353"/>
      <c r="T4" s="353"/>
      <c r="U4" s="353"/>
      <c r="V4" s="353"/>
      <c r="W4" s="353"/>
      <c r="X4" s="353"/>
    </row>
    <row r="6" spans="1:27">
      <c r="B6" s="82" t="s">
        <v>25</v>
      </c>
    </row>
    <row r="7" spans="1:27">
      <c r="B7" s="83" t="s">
        <v>213</v>
      </c>
    </row>
    <row r="8" spans="1:27">
      <c r="B8" s="359" t="s">
        <v>4</v>
      </c>
      <c r="C8" s="354" t="s">
        <v>27</v>
      </c>
      <c r="D8" s="354" t="s">
        <v>28</v>
      </c>
      <c r="E8" s="354"/>
      <c r="F8" s="356" t="s">
        <v>29</v>
      </c>
      <c r="G8" s="356"/>
      <c r="H8" s="356"/>
      <c r="I8" s="356"/>
      <c r="J8" s="357"/>
      <c r="K8" s="357"/>
      <c r="L8" s="357"/>
      <c r="M8" s="357"/>
      <c r="N8" s="358"/>
      <c r="O8" s="354" t="s">
        <v>30</v>
      </c>
      <c r="P8" s="354"/>
      <c r="Q8" s="354"/>
      <c r="R8" s="354"/>
      <c r="S8" s="354"/>
      <c r="T8" s="354"/>
      <c r="U8" s="354" t="s">
        <v>11</v>
      </c>
      <c r="V8" s="354"/>
      <c r="W8" s="354"/>
      <c r="X8" s="354"/>
    </row>
    <row r="9" spans="1:27" ht="15" customHeight="1">
      <c r="B9" s="359"/>
      <c r="C9" s="354"/>
      <c r="D9" s="354" t="s">
        <v>12</v>
      </c>
      <c r="E9" s="360" t="s">
        <v>13</v>
      </c>
      <c r="F9" s="361" t="s">
        <v>9</v>
      </c>
      <c r="G9" s="361"/>
      <c r="H9" s="86"/>
      <c r="I9" s="85" t="s">
        <v>10</v>
      </c>
      <c r="J9" s="96"/>
      <c r="K9" s="94"/>
      <c r="L9" s="32" t="s">
        <v>31</v>
      </c>
      <c r="M9" s="32"/>
      <c r="N9" s="3" t="s">
        <v>32</v>
      </c>
      <c r="O9" s="354" t="s">
        <v>33</v>
      </c>
      <c r="P9" s="354"/>
      <c r="Q9" s="354" t="s">
        <v>34</v>
      </c>
      <c r="R9" s="354"/>
      <c r="S9" s="354" t="s">
        <v>35</v>
      </c>
      <c r="T9" s="354"/>
      <c r="U9" s="3" t="s">
        <v>36</v>
      </c>
      <c r="V9" s="3" t="s">
        <v>30</v>
      </c>
      <c r="W9" s="3" t="s">
        <v>37</v>
      </c>
      <c r="X9" s="354" t="s">
        <v>38</v>
      </c>
    </row>
    <row r="10" spans="1:27" ht="16">
      <c r="B10" s="359"/>
      <c r="C10" s="354"/>
      <c r="D10" s="354"/>
      <c r="E10" s="360"/>
      <c r="F10" s="85" t="s">
        <v>12</v>
      </c>
      <c r="G10" s="86" t="s">
        <v>13</v>
      </c>
      <c r="H10" s="86" t="s">
        <v>13</v>
      </c>
      <c r="I10" s="85" t="s">
        <v>12</v>
      </c>
      <c r="J10" s="32" t="s">
        <v>13</v>
      </c>
      <c r="K10" s="3" t="s">
        <v>13</v>
      </c>
      <c r="L10" s="32" t="s">
        <v>13</v>
      </c>
      <c r="M10" s="32" t="s">
        <v>13</v>
      </c>
      <c r="N10" s="3" t="s">
        <v>12</v>
      </c>
      <c r="O10" s="3" t="s">
        <v>13</v>
      </c>
      <c r="P10" s="3" t="s">
        <v>13</v>
      </c>
      <c r="Q10" s="3" t="s">
        <v>13</v>
      </c>
      <c r="R10" s="3" t="s">
        <v>13</v>
      </c>
      <c r="S10" s="104" t="s">
        <v>13</v>
      </c>
      <c r="T10" s="3" t="s">
        <v>13</v>
      </c>
      <c r="U10" s="3" t="s">
        <v>13</v>
      </c>
      <c r="V10" s="3" t="s">
        <v>13</v>
      </c>
      <c r="W10" s="3" t="s">
        <v>13</v>
      </c>
      <c r="X10" s="354"/>
    </row>
    <row r="11" spans="1:27">
      <c r="B11" s="87"/>
      <c r="C11" s="4"/>
      <c r="D11" s="4"/>
      <c r="E11" s="4"/>
      <c r="F11" s="5"/>
      <c r="G11" s="5"/>
      <c r="H11" s="5"/>
      <c r="I11" s="5"/>
      <c r="J11" s="4"/>
      <c r="K11" s="4"/>
      <c r="L11" s="4"/>
      <c r="M11" s="4"/>
      <c r="N11" s="4"/>
      <c r="O11" s="4"/>
      <c r="P11" s="4"/>
      <c r="Q11" s="4"/>
      <c r="R11" s="4"/>
      <c r="S11" s="99"/>
      <c r="T11" s="4"/>
      <c r="U11" s="4"/>
      <c r="V11" s="4"/>
      <c r="W11" s="4"/>
      <c r="X11" s="4"/>
    </row>
    <row r="12" spans="1:27" s="80" customFormat="1" ht="29" customHeight="1">
      <c r="A12" s="81"/>
      <c r="B12" s="88">
        <v>1</v>
      </c>
      <c r="C12" s="89" t="s">
        <v>165</v>
      </c>
      <c r="D12" s="90">
        <f>Input!D41</f>
        <v>43858156052</v>
      </c>
      <c r="E12" s="91">
        <f t="shared" ref="E12:E52" si="0">D12/$D$54*100</f>
        <v>2.5152170055222021</v>
      </c>
      <c r="F12" s="90">
        <f>'30 BPKPAD'!E92</f>
        <v>43858124052</v>
      </c>
      <c r="G12" s="91">
        <f>'30 BPKPAD'!F92</f>
        <v>99.999927037516173</v>
      </c>
      <c r="H12" s="91">
        <f t="shared" ref="H12:H52" si="1">G12*E12/100</f>
        <v>2.5152151703574011</v>
      </c>
      <c r="I12" s="90">
        <f>'30 BPKPAD'!H92</f>
        <v>24104251419</v>
      </c>
      <c r="J12" s="91">
        <f>'30 BPKPAD'!I92</f>
        <v>54.959564169594898</v>
      </c>
      <c r="K12" s="91">
        <f t="shared" ref="K12:K52" si="2">J12*E12/100</f>
        <v>1.382352304154538</v>
      </c>
      <c r="L12" s="91">
        <f t="shared" ref="L12:L52" si="3">J12-G12</f>
        <v>-45.040362867921274</v>
      </c>
      <c r="M12" s="91">
        <f t="shared" ref="M12:M52" si="4">K12-H12</f>
        <v>-1.132862866202863</v>
      </c>
      <c r="N12" s="90">
        <f t="shared" ref="N12:N52" si="5">D12-I12</f>
        <v>19753904633</v>
      </c>
      <c r="O12" s="91">
        <f>'30 BPKPAD'!N92</f>
        <v>99.999927037516173</v>
      </c>
      <c r="P12" s="91">
        <f t="shared" ref="P12:P52" si="6">O12*E12/100</f>
        <v>2.5152151703574011</v>
      </c>
      <c r="Q12" s="91">
        <f>'30 BPKPAD'!P92</f>
        <v>54.955395275677347</v>
      </c>
      <c r="R12" s="91">
        <f t="shared" ref="R12:R52" si="7">Q12*E12/100</f>
        <v>1.3822474474257813</v>
      </c>
      <c r="S12" s="101">
        <f t="shared" ref="S12:S52" si="8">Q12-O12</f>
        <v>-45.044531761838826</v>
      </c>
      <c r="T12" s="91">
        <f t="shared" ref="T12:T52" si="9">R12-P12</f>
        <v>-1.1329677229316197</v>
      </c>
      <c r="U12" s="91">
        <f t="shared" ref="U12:U52" si="10">IF(G12&gt;0,J12/G12*100,J12)</f>
        <v>54.959604269487272</v>
      </c>
      <c r="V12" s="91">
        <f t="shared" ref="V12:V52" si="11">IF(O12&gt;0,Q12/O12*100,Q12)</f>
        <v>54.955435372527994</v>
      </c>
      <c r="W12" s="91">
        <f t="shared" ref="W12:W52" si="12">AVERAGE(U12:V12)</f>
        <v>54.957519821007637</v>
      </c>
      <c r="X12" s="91">
        <f t="shared" ref="X12:X52" si="13">W12</f>
        <v>54.957519821007637</v>
      </c>
      <c r="Y12" s="80">
        <v>31</v>
      </c>
      <c r="Z12" s="80">
        <v>19.2491812283602</v>
      </c>
      <c r="AA12" s="103">
        <f t="shared" ref="AA12:AA52" si="14">Z12-O12</f>
        <v>-80.750745809155973</v>
      </c>
    </row>
    <row r="13" spans="1:27" s="80" customFormat="1" ht="29" customHeight="1">
      <c r="A13" s="81"/>
      <c r="B13" s="88">
        <v>2</v>
      </c>
      <c r="C13" s="89" t="s">
        <v>44</v>
      </c>
      <c r="D13" s="90">
        <f>Input!D36</f>
        <v>5846881800</v>
      </c>
      <c r="E13" s="91">
        <f t="shared" si="0"/>
        <v>0.33531223964824303</v>
      </c>
      <c r="F13" s="90">
        <f>'25 Bag ProKoPim'!E31</f>
        <v>5846881800</v>
      </c>
      <c r="G13" s="91">
        <f>'25 Bag ProKoPim'!F31</f>
        <v>100.00000000000001</v>
      </c>
      <c r="H13" s="91">
        <f t="shared" si="1"/>
        <v>0.33531223964824308</v>
      </c>
      <c r="I13" s="90">
        <f>'25 Bag ProKoPim'!H31</f>
        <v>5287021492</v>
      </c>
      <c r="J13" s="91">
        <f>'25 Bag ProKoPim'!I31</f>
        <v>90.424634409404348</v>
      </c>
      <c r="K13" s="91">
        <f t="shared" si="2"/>
        <v>0.30320486683190956</v>
      </c>
      <c r="L13" s="91">
        <f t="shared" si="3"/>
        <v>-9.5753655905956663</v>
      </c>
      <c r="M13" s="91">
        <f t="shared" si="4"/>
        <v>-3.2107372816333524E-2</v>
      </c>
      <c r="N13" s="90">
        <f t="shared" si="5"/>
        <v>559860308</v>
      </c>
      <c r="O13" s="91">
        <f>'25 Bag ProKoPim'!N31</f>
        <v>100.00000000000001</v>
      </c>
      <c r="P13" s="91">
        <f t="shared" si="6"/>
        <v>0.33531223964824308</v>
      </c>
      <c r="Q13" s="91">
        <f>'25 Bag ProKoPim'!P31</f>
        <v>90.424634409404348</v>
      </c>
      <c r="R13" s="91">
        <f t="shared" si="7"/>
        <v>0.30320486683190956</v>
      </c>
      <c r="S13" s="101">
        <f t="shared" si="8"/>
        <v>-9.5753655905956663</v>
      </c>
      <c r="T13" s="91">
        <f t="shared" si="9"/>
        <v>-3.2107372816333524E-2</v>
      </c>
      <c r="U13" s="91">
        <f t="shared" si="10"/>
        <v>90.424634409404334</v>
      </c>
      <c r="V13" s="91">
        <f t="shared" si="11"/>
        <v>90.424634409404334</v>
      </c>
      <c r="W13" s="91">
        <f t="shared" si="12"/>
        <v>90.424634409404334</v>
      </c>
      <c r="X13" s="91">
        <f t="shared" si="13"/>
        <v>90.424634409404334</v>
      </c>
      <c r="Y13" s="80">
        <v>26</v>
      </c>
      <c r="Z13" s="80">
        <v>28.993169467364801</v>
      </c>
      <c r="AA13" s="80">
        <f t="shared" si="14"/>
        <v>-71.006830532635206</v>
      </c>
    </row>
    <row r="14" spans="1:27" s="80" customFormat="1" ht="29" customHeight="1">
      <c r="A14" s="81"/>
      <c r="B14" s="88">
        <v>3</v>
      </c>
      <c r="C14" s="89" t="s">
        <v>42</v>
      </c>
      <c r="D14" s="90">
        <f>Input!D38</f>
        <v>2291856500</v>
      </c>
      <c r="E14" s="91">
        <f t="shared" si="0"/>
        <v>0.13143544922823366</v>
      </c>
      <c r="F14" s="90">
        <f>'27 Bag PBJ'!E25</f>
        <v>2291856500</v>
      </c>
      <c r="G14" s="91">
        <f>'27 Bag PBJ'!F25</f>
        <v>99.999999999999986</v>
      </c>
      <c r="H14" s="91">
        <f t="shared" si="1"/>
        <v>0.13143544922823364</v>
      </c>
      <c r="I14" s="90">
        <f>'27 Bag PBJ'!H25</f>
        <v>1619958347</v>
      </c>
      <c r="J14" s="91">
        <f>'27 Bag PBJ'!I25</f>
        <v>70.683236363184164</v>
      </c>
      <c r="K14" s="91">
        <f t="shared" si="2"/>
        <v>9.290282924300533E-2</v>
      </c>
      <c r="L14" s="91">
        <f t="shared" si="3"/>
        <v>-29.316763636815821</v>
      </c>
      <c r="M14" s="91">
        <f t="shared" si="4"/>
        <v>-3.8532619985228306E-2</v>
      </c>
      <c r="N14" s="90">
        <f t="shared" si="5"/>
        <v>671898153</v>
      </c>
      <c r="O14" s="91">
        <f>'27 Bag PBJ'!N25</f>
        <v>99.999999999999986</v>
      </c>
      <c r="P14" s="91">
        <f t="shared" si="6"/>
        <v>0.13143544922823364</v>
      </c>
      <c r="Q14" s="91">
        <f>'27 Bag PBJ'!P25</f>
        <v>82.513215814340882</v>
      </c>
      <c r="R14" s="91">
        <f t="shared" si="7"/>
        <v>0.10845161587824087</v>
      </c>
      <c r="S14" s="101">
        <f t="shared" si="8"/>
        <v>-17.486784185659104</v>
      </c>
      <c r="T14" s="91">
        <f t="shared" si="9"/>
        <v>-2.2983833349992766E-2</v>
      </c>
      <c r="U14" s="91">
        <f t="shared" si="10"/>
        <v>70.683236363184179</v>
      </c>
      <c r="V14" s="91">
        <f t="shared" si="11"/>
        <v>82.513215814340896</v>
      </c>
      <c r="W14" s="91">
        <f t="shared" si="12"/>
        <v>76.598226088762544</v>
      </c>
      <c r="X14" s="91">
        <f t="shared" si="13"/>
        <v>76.598226088762544</v>
      </c>
      <c r="Y14" s="80">
        <v>28</v>
      </c>
      <c r="Z14" s="80">
        <v>5.1434936186867102</v>
      </c>
      <c r="AA14" s="80">
        <f t="shared" si="14"/>
        <v>-94.856506381313281</v>
      </c>
    </row>
    <row r="15" spans="1:27" s="80" customFormat="1" ht="29" customHeight="1">
      <c r="A15" s="81"/>
      <c r="B15" s="88">
        <v>4</v>
      </c>
      <c r="C15" s="89" t="s">
        <v>57</v>
      </c>
      <c r="D15" s="90">
        <f>Input!D40</f>
        <v>106863094340</v>
      </c>
      <c r="E15" s="91">
        <f t="shared" si="0"/>
        <v>6.1284809107799783</v>
      </c>
      <c r="F15" s="90">
        <f>'29 Setwan'!E52</f>
        <v>106863094340</v>
      </c>
      <c r="G15" s="91">
        <f>'29 Setwan'!F52</f>
        <v>100</v>
      </c>
      <c r="H15" s="91">
        <f t="shared" si="1"/>
        <v>6.1284809107799791</v>
      </c>
      <c r="I15" s="90">
        <f>'29 Setwan'!H52</f>
        <v>81821324054</v>
      </c>
      <c r="J15" s="91">
        <f>'29 Setwan'!I52</f>
        <v>76.566493380468586</v>
      </c>
      <c r="K15" s="91">
        <f t="shared" si="2"/>
        <v>4.6923629308756327</v>
      </c>
      <c r="L15" s="91">
        <f t="shared" si="3"/>
        <v>-23.433506619531414</v>
      </c>
      <c r="M15" s="91">
        <f t="shared" si="4"/>
        <v>-1.4361179799043464</v>
      </c>
      <c r="N15" s="90">
        <f t="shared" si="5"/>
        <v>25041770286</v>
      </c>
      <c r="O15" s="91">
        <f>'29 Setwan'!N52</f>
        <v>100</v>
      </c>
      <c r="P15" s="91">
        <f t="shared" si="6"/>
        <v>6.1284809107799791</v>
      </c>
      <c r="Q15" s="91">
        <f>'29 Setwan'!P52</f>
        <v>76.566493380468586</v>
      </c>
      <c r="R15" s="91">
        <f t="shared" si="7"/>
        <v>4.6923629308756327</v>
      </c>
      <c r="S15" s="101">
        <f t="shared" si="8"/>
        <v>-23.433506619531414</v>
      </c>
      <c r="T15" s="91">
        <f t="shared" si="9"/>
        <v>-1.4361179799043464</v>
      </c>
      <c r="U15" s="91">
        <f t="shared" si="10"/>
        <v>76.566493380468586</v>
      </c>
      <c r="V15" s="91">
        <f t="shared" si="11"/>
        <v>76.566493380468586</v>
      </c>
      <c r="W15" s="91">
        <f t="shared" si="12"/>
        <v>76.566493380468586</v>
      </c>
      <c r="X15" s="91">
        <f t="shared" si="13"/>
        <v>76.566493380468586</v>
      </c>
      <c r="Y15" s="80">
        <v>30</v>
      </c>
      <c r="Z15" s="80">
        <v>2.6882789426420901</v>
      </c>
      <c r="AA15" s="80">
        <f t="shared" si="14"/>
        <v>-97.311721057357914</v>
      </c>
    </row>
    <row r="16" spans="1:27" s="80" customFormat="1" ht="29" customHeight="1">
      <c r="A16" s="81"/>
      <c r="B16" s="88">
        <v>5</v>
      </c>
      <c r="C16" s="89" t="s">
        <v>105</v>
      </c>
      <c r="D16" s="90">
        <f>Input!D29</f>
        <v>5713939474</v>
      </c>
      <c r="E16" s="91">
        <f t="shared" si="0"/>
        <v>0.32768814348896941</v>
      </c>
      <c r="F16" s="90">
        <f>'18 DPA'!E49</f>
        <v>5713439474</v>
      </c>
      <c r="G16" s="91">
        <f>'18 DPA'!F49</f>
        <v>99.991249469787448</v>
      </c>
      <c r="H16" s="91">
        <f t="shared" si="1"/>
        <v>0.32765946903897047</v>
      </c>
      <c r="I16" s="90">
        <f>'18 DPA'!H49</f>
        <v>3918986524</v>
      </c>
      <c r="J16" s="91">
        <f>'18 DPA'!I49</f>
        <v>68.586419961787655</v>
      </c>
      <c r="K16" s="91">
        <f t="shared" si="2"/>
        <v>0.22474956625832987</v>
      </c>
      <c r="L16" s="91">
        <f t="shared" si="3"/>
        <v>-31.404829507999793</v>
      </c>
      <c r="M16" s="91">
        <f t="shared" si="4"/>
        <v>-0.10290990278064061</v>
      </c>
      <c r="N16" s="90">
        <f t="shared" si="5"/>
        <v>1794952950</v>
      </c>
      <c r="O16" s="91">
        <f>'18 DPA'!N49</f>
        <v>99.997399342420849</v>
      </c>
      <c r="P16" s="91">
        <f t="shared" si="6"/>
        <v>0.32767962144242979</v>
      </c>
      <c r="Q16" s="91">
        <f>'18 DPA'!P49</f>
        <v>88.764972968385337</v>
      </c>
      <c r="R16" s="91">
        <f t="shared" si="7"/>
        <v>0.29087229198858744</v>
      </c>
      <c r="S16" s="101">
        <f t="shared" si="8"/>
        <v>-11.232426374035512</v>
      </c>
      <c r="T16" s="91">
        <f t="shared" si="9"/>
        <v>-3.6807329453842352E-2</v>
      </c>
      <c r="U16" s="91">
        <f t="shared" si="10"/>
        <v>68.592422162412504</v>
      </c>
      <c r="V16" s="91">
        <f t="shared" si="11"/>
        <v>88.767281501419518</v>
      </c>
      <c r="W16" s="91">
        <f t="shared" si="12"/>
        <v>78.679851831916011</v>
      </c>
      <c r="X16" s="91">
        <f t="shared" si="13"/>
        <v>78.679851831916011</v>
      </c>
      <c r="Y16" s="80">
        <v>19</v>
      </c>
      <c r="Z16" s="80">
        <v>100</v>
      </c>
      <c r="AA16" s="80">
        <f t="shared" si="14"/>
        <v>2.6006575791512887E-3</v>
      </c>
    </row>
    <row r="17" spans="1:27" s="80" customFormat="1" ht="29" customHeight="1">
      <c r="A17" s="81"/>
      <c r="B17" s="88">
        <v>6</v>
      </c>
      <c r="C17" s="89" t="s">
        <v>46</v>
      </c>
      <c r="D17" s="90">
        <f>Input!D37</f>
        <v>97394511314</v>
      </c>
      <c r="E17" s="91">
        <f t="shared" si="0"/>
        <v>5.5854680896992797</v>
      </c>
      <c r="F17" s="90">
        <f>'26 Bag Umm'!E52</f>
        <v>97394511314</v>
      </c>
      <c r="G17" s="91">
        <f>'26 Bag Umm'!F52</f>
        <v>100.00000000000001</v>
      </c>
      <c r="H17" s="91">
        <f t="shared" si="1"/>
        <v>5.5854680896992805</v>
      </c>
      <c r="I17" s="90">
        <f>'26 Bag Umm'!H52</f>
        <v>71612686776</v>
      </c>
      <c r="J17" s="91">
        <f>'26 Bag Umm'!I52</f>
        <v>73.528462548696012</v>
      </c>
      <c r="K17" s="91">
        <f t="shared" si="2"/>
        <v>4.1069088125039013</v>
      </c>
      <c r="L17" s="91">
        <f t="shared" si="3"/>
        <v>-26.471537451304002</v>
      </c>
      <c r="M17" s="91">
        <f t="shared" si="4"/>
        <v>-1.4785592771953793</v>
      </c>
      <c r="N17" s="90">
        <f t="shared" si="5"/>
        <v>25781824538</v>
      </c>
      <c r="O17" s="91">
        <f>'26 Bag Umm'!N52</f>
        <v>100.00000000000001</v>
      </c>
      <c r="P17" s="91">
        <f t="shared" si="6"/>
        <v>5.5854680896992805</v>
      </c>
      <c r="Q17" s="91">
        <f>'26 Bag Umm'!P52</f>
        <v>77.053627151587222</v>
      </c>
      <c r="R17" s="91">
        <f t="shared" si="7"/>
        <v>4.3038057565077645</v>
      </c>
      <c r="S17" s="101">
        <f t="shared" si="8"/>
        <v>-22.946372848412793</v>
      </c>
      <c r="T17" s="91">
        <f t="shared" si="9"/>
        <v>-1.281662333191516</v>
      </c>
      <c r="U17" s="91">
        <f t="shared" si="10"/>
        <v>73.528462548696012</v>
      </c>
      <c r="V17" s="91">
        <f t="shared" si="11"/>
        <v>77.053627151587207</v>
      </c>
      <c r="W17" s="91">
        <f t="shared" si="12"/>
        <v>75.291044850141617</v>
      </c>
      <c r="X17" s="91">
        <f t="shared" si="13"/>
        <v>75.291044850141617</v>
      </c>
      <c r="Y17" s="80">
        <v>27</v>
      </c>
      <c r="Z17" s="80">
        <v>50.234961784276997</v>
      </c>
      <c r="AA17" s="80">
        <f t="shared" si="14"/>
        <v>-49.765038215723017</v>
      </c>
    </row>
    <row r="18" spans="1:27" s="80" customFormat="1" ht="29" customHeight="1">
      <c r="A18" s="81"/>
      <c r="B18" s="88">
        <v>7</v>
      </c>
      <c r="C18" s="89" t="s">
        <v>67</v>
      </c>
      <c r="D18" s="90">
        <f>Input!D43</f>
        <v>15926361740</v>
      </c>
      <c r="E18" s="91">
        <f t="shared" si="0"/>
        <v>0.91335932675900655</v>
      </c>
      <c r="F18" s="90">
        <f>'32 BKD Diklat'!E43</f>
        <v>15926361840</v>
      </c>
      <c r="G18" s="91">
        <f>'32 BKD Diklat'!F43</f>
        <v>100.00000062788979</v>
      </c>
      <c r="H18" s="91">
        <f t="shared" si="1"/>
        <v>0.91335933249389656</v>
      </c>
      <c r="I18" s="90">
        <f>'32 BKD Diklat'!H43</f>
        <v>11663255895</v>
      </c>
      <c r="J18" s="91">
        <f>'32 BKD Diklat'!I43</f>
        <v>73.232393470675987</v>
      </c>
      <c r="K18" s="91">
        <f t="shared" si="2"/>
        <v>0.66887489597327288</v>
      </c>
      <c r="L18" s="91">
        <f t="shared" si="3"/>
        <v>-26.767607157213803</v>
      </c>
      <c r="M18" s="91">
        <f t="shared" si="4"/>
        <v>-0.24448443652062368</v>
      </c>
      <c r="N18" s="90">
        <f t="shared" si="5"/>
        <v>4263105845</v>
      </c>
      <c r="O18" s="91">
        <f>'32 BKD Diklat'!N43</f>
        <v>100.00000062788979</v>
      </c>
      <c r="P18" s="91">
        <f t="shared" si="6"/>
        <v>0.91335933249389656</v>
      </c>
      <c r="Q18" s="91">
        <f>'32 BKD Diklat'!P43</f>
        <v>73.232393470675987</v>
      </c>
      <c r="R18" s="91">
        <f t="shared" si="7"/>
        <v>0.66887489597327288</v>
      </c>
      <c r="S18" s="101">
        <f t="shared" si="8"/>
        <v>-26.767607157213803</v>
      </c>
      <c r="T18" s="91">
        <f t="shared" si="9"/>
        <v>-0.24448443652062368</v>
      </c>
      <c r="U18" s="91">
        <f t="shared" si="10"/>
        <v>73.232393010857265</v>
      </c>
      <c r="V18" s="91">
        <f t="shared" si="11"/>
        <v>73.232393010857265</v>
      </c>
      <c r="W18" s="91">
        <f t="shared" si="12"/>
        <v>73.232393010857265</v>
      </c>
      <c r="X18" s="91">
        <f t="shared" si="13"/>
        <v>73.232393010857265</v>
      </c>
      <c r="Y18" s="80">
        <v>33</v>
      </c>
      <c r="Z18" s="80">
        <v>36.240742831333201</v>
      </c>
      <c r="AA18" s="80">
        <f t="shared" si="14"/>
        <v>-63.759257796556589</v>
      </c>
    </row>
    <row r="19" spans="1:27" s="80" customFormat="1" ht="29" customHeight="1">
      <c r="A19" s="81"/>
      <c r="B19" s="88">
        <v>8</v>
      </c>
      <c r="C19" s="89" t="s">
        <v>79</v>
      </c>
      <c r="D19" s="90">
        <f>Input!D17</f>
        <v>37344395500</v>
      </c>
      <c r="E19" s="91">
        <f t="shared" si="0"/>
        <v>2.1416600030147297</v>
      </c>
      <c r="F19" s="90">
        <f>'6 Bakesbangpol'!E49</f>
        <v>37344395500</v>
      </c>
      <c r="G19" s="91">
        <f>'6 Bakesbangpol'!F49</f>
        <v>100.00000000000001</v>
      </c>
      <c r="H19" s="91">
        <f t="shared" si="1"/>
        <v>2.1416600030147297</v>
      </c>
      <c r="I19" s="90">
        <f>'6 Bakesbangpol'!H49</f>
        <v>35560560900</v>
      </c>
      <c r="J19" s="91">
        <f>'6 Bakesbangpol'!I49</f>
        <v>95.223286985593319</v>
      </c>
      <c r="K19" s="91">
        <f t="shared" si="2"/>
        <v>2.0393590509263824</v>
      </c>
      <c r="L19" s="91">
        <f t="shared" si="3"/>
        <v>-4.7767130144066954</v>
      </c>
      <c r="M19" s="91">
        <f t="shared" si="4"/>
        <v>-0.10230095208834733</v>
      </c>
      <c r="N19" s="90">
        <f t="shared" si="5"/>
        <v>1783834600</v>
      </c>
      <c r="O19" s="91">
        <f>'6 Bakesbangpol'!N49</f>
        <v>100.00000000000001</v>
      </c>
      <c r="P19" s="91">
        <f t="shared" si="6"/>
        <v>2.1416600030147297</v>
      </c>
      <c r="Q19" s="91">
        <f>'6 Bakesbangpol'!P49</f>
        <v>96.651906393048989</v>
      </c>
      <c r="R19" s="91">
        <f t="shared" si="7"/>
        <v>2.0699552213711665</v>
      </c>
      <c r="S19" s="101">
        <f t="shared" si="8"/>
        <v>-3.348093606951025</v>
      </c>
      <c r="T19" s="91">
        <f t="shared" si="9"/>
        <v>-7.1704781643563198E-2</v>
      </c>
      <c r="U19" s="91">
        <f t="shared" si="10"/>
        <v>95.223286985593305</v>
      </c>
      <c r="V19" s="91">
        <f t="shared" si="11"/>
        <v>96.651906393048975</v>
      </c>
      <c r="W19" s="91">
        <f t="shared" si="12"/>
        <v>95.93759668932114</v>
      </c>
      <c r="X19" s="91">
        <f t="shared" si="13"/>
        <v>95.93759668932114</v>
      </c>
      <c r="Y19" s="80">
        <v>6</v>
      </c>
      <c r="Z19" s="80">
        <v>38.832171707185999</v>
      </c>
      <c r="AA19" s="80">
        <f t="shared" si="14"/>
        <v>-61.167828292814015</v>
      </c>
    </row>
    <row r="20" spans="1:27" s="80" customFormat="1" ht="29" customHeight="1">
      <c r="A20" s="81"/>
      <c r="B20" s="88">
        <v>9</v>
      </c>
      <c r="C20" s="89" t="s">
        <v>76</v>
      </c>
      <c r="D20" s="90">
        <f>Input!D49</f>
        <v>11109159386</v>
      </c>
      <c r="E20" s="91">
        <f t="shared" si="0"/>
        <v>0.63709807068939894</v>
      </c>
      <c r="F20" s="90">
        <f>'38 Kec Bjm Barat'!E190</f>
        <v>11109159386</v>
      </c>
      <c r="G20" s="91">
        <f>'38 Kec Bjm Barat'!F190</f>
        <v>99.999999999999972</v>
      </c>
      <c r="H20" s="91">
        <f t="shared" si="1"/>
        <v>0.63709807068939872</v>
      </c>
      <c r="I20" s="90">
        <f>'38 Kec Bjm Barat'!H190</f>
        <v>9534446854</v>
      </c>
      <c r="J20" s="91">
        <f>'38 Kec Bjm Barat'!I190</f>
        <v>85.825904387541257</v>
      </c>
      <c r="K20" s="91">
        <f t="shared" si="2"/>
        <v>0.54679518100475355</v>
      </c>
      <c r="L20" s="91">
        <f t="shared" si="3"/>
        <v>-14.174095612458714</v>
      </c>
      <c r="M20" s="91">
        <f t="shared" si="4"/>
        <v>-9.0302889684645171E-2</v>
      </c>
      <c r="N20" s="90">
        <f t="shared" si="5"/>
        <v>1574712532</v>
      </c>
      <c r="O20" s="91">
        <f>'38 Kec Bjm Barat'!N190</f>
        <v>99.999999999999972</v>
      </c>
      <c r="P20" s="91">
        <f t="shared" si="6"/>
        <v>0.63709807068939872</v>
      </c>
      <c r="Q20" s="91">
        <f>'38 Kec Bjm Barat'!P190</f>
        <v>93.052828352757473</v>
      </c>
      <c r="R20" s="91">
        <f t="shared" si="7"/>
        <v>0.59283777415733585</v>
      </c>
      <c r="S20" s="101">
        <f t="shared" si="8"/>
        <v>-6.9471716472424987</v>
      </c>
      <c r="T20" s="91">
        <f t="shared" si="9"/>
        <v>-4.4260296532062871E-2</v>
      </c>
      <c r="U20" s="91">
        <f t="shared" si="10"/>
        <v>85.825904387541286</v>
      </c>
      <c r="V20" s="91">
        <f t="shared" si="11"/>
        <v>93.052828352757501</v>
      </c>
      <c r="W20" s="91">
        <f t="shared" si="12"/>
        <v>89.439366370149401</v>
      </c>
      <c r="X20" s="91">
        <f t="shared" si="13"/>
        <v>89.439366370149401</v>
      </c>
      <c r="Y20" s="80">
        <v>38</v>
      </c>
      <c r="Z20" s="80">
        <v>43.517913084690498</v>
      </c>
      <c r="AA20" s="80">
        <f t="shared" si="14"/>
        <v>-56.482086915309473</v>
      </c>
    </row>
    <row r="21" spans="1:27" s="80" customFormat="1" ht="29" customHeight="1">
      <c r="A21" s="81"/>
      <c r="B21" s="88">
        <v>10</v>
      </c>
      <c r="C21" s="89" t="s">
        <v>39</v>
      </c>
      <c r="D21" s="90">
        <f>Input!D35</f>
        <v>34791280022</v>
      </c>
      <c r="E21" s="91">
        <f t="shared" si="0"/>
        <v>1.9952416387835978</v>
      </c>
      <c r="F21" s="90">
        <f>'24 Bag Kesra'!E27</f>
        <v>34791280022.000069</v>
      </c>
      <c r="G21" s="91">
        <f>'24 Bag Kesra'!F27</f>
        <v>100.00000000000018</v>
      </c>
      <c r="H21" s="91">
        <f t="shared" si="1"/>
        <v>1.9952416387836016</v>
      </c>
      <c r="I21" s="90">
        <f>'24 Bag Kesra'!H27</f>
        <v>33884877647</v>
      </c>
      <c r="J21" s="91">
        <f>'24 Bag Kesra'!I27</f>
        <v>97.394742664176675</v>
      </c>
      <c r="K21" s="91">
        <f t="shared" si="2"/>
        <v>1.9432604596217866</v>
      </c>
      <c r="L21" s="91">
        <f t="shared" si="3"/>
        <v>-2.6052573358235094</v>
      </c>
      <c r="M21" s="91">
        <f t="shared" si="4"/>
        <v>-5.1981179161814994E-2</v>
      </c>
      <c r="N21" s="90">
        <f t="shared" si="5"/>
        <v>906402375</v>
      </c>
      <c r="O21" s="91">
        <f>'24 Bag Kesra'!N27</f>
        <v>100.0000098297884</v>
      </c>
      <c r="P21" s="91">
        <f t="shared" si="6"/>
        <v>1.9952418349116288</v>
      </c>
      <c r="Q21" s="91">
        <f>'24 Bag Kesra'!P27</f>
        <v>97.541974509649435</v>
      </c>
      <c r="R21" s="91">
        <f t="shared" si="7"/>
        <v>1.9461980907082088</v>
      </c>
      <c r="S21" s="101">
        <f t="shared" si="8"/>
        <v>-2.4580353201389613</v>
      </c>
      <c r="T21" s="91">
        <f t="shared" si="9"/>
        <v>-4.9043744203419948E-2</v>
      </c>
      <c r="U21" s="91">
        <f t="shared" si="10"/>
        <v>97.394742664176491</v>
      </c>
      <c r="V21" s="91">
        <f t="shared" si="11"/>
        <v>97.541964921480684</v>
      </c>
      <c r="W21" s="91">
        <f t="shared" si="12"/>
        <v>97.468353792828594</v>
      </c>
      <c r="X21" s="91">
        <f t="shared" si="13"/>
        <v>97.468353792828594</v>
      </c>
      <c r="Y21" s="80">
        <v>25</v>
      </c>
      <c r="Z21" s="80">
        <v>26.026700820488799</v>
      </c>
      <c r="AA21" s="80">
        <f t="shared" si="14"/>
        <v>-73.973309009299598</v>
      </c>
    </row>
    <row r="22" spans="1:27" s="80" customFormat="1" ht="29" customHeight="1">
      <c r="A22" s="81"/>
      <c r="B22" s="88">
        <v>11</v>
      </c>
      <c r="C22" s="89" t="s">
        <v>70</v>
      </c>
      <c r="D22" s="90">
        <f>Input!D30</f>
        <v>21715737354</v>
      </c>
      <c r="E22" s="91">
        <f t="shared" si="0"/>
        <v>1.24537364989707</v>
      </c>
      <c r="F22" s="90">
        <f>'19 Disdagin'!E64</f>
        <v>21715737354</v>
      </c>
      <c r="G22" s="91">
        <f>'19 Disdagin'!F64</f>
        <v>99.999999999999986</v>
      </c>
      <c r="H22" s="91">
        <f t="shared" si="1"/>
        <v>1.2453736498970698</v>
      </c>
      <c r="I22" s="90">
        <f>'19 Disdagin'!H64</f>
        <v>19609903978</v>
      </c>
      <c r="J22" s="91">
        <f>'19 Disdagin'!I64</f>
        <v>90.302731416982695</v>
      </c>
      <c r="K22" s="91">
        <f t="shared" si="2"/>
        <v>1.1246064222044254</v>
      </c>
      <c r="L22" s="91">
        <f t="shared" si="3"/>
        <v>-9.6972685830172907</v>
      </c>
      <c r="M22" s="91">
        <f t="shared" si="4"/>
        <v>-0.12076722769264436</v>
      </c>
      <c r="N22" s="90">
        <f t="shared" si="5"/>
        <v>2105833376</v>
      </c>
      <c r="O22" s="91">
        <f>'19 Disdagin'!N64</f>
        <v>99.999567376605853</v>
      </c>
      <c r="P22" s="91">
        <f t="shared" si="6"/>
        <v>1.2453682621193161</v>
      </c>
      <c r="Q22" s="91">
        <f>'19 Disdagin'!P64</f>
        <v>99.310748598203006</v>
      </c>
      <c r="R22" s="91">
        <f t="shared" si="7"/>
        <v>1.236789894557544</v>
      </c>
      <c r="S22" s="101">
        <f t="shared" si="8"/>
        <v>-0.68881877840284744</v>
      </c>
      <c r="T22" s="91">
        <f t="shared" si="9"/>
        <v>-8.5783675617721045E-3</v>
      </c>
      <c r="U22" s="91">
        <f t="shared" si="10"/>
        <v>90.302731416982709</v>
      </c>
      <c r="V22" s="91">
        <f t="shared" si="11"/>
        <v>99.311178241593083</v>
      </c>
      <c r="W22" s="91">
        <f t="shared" si="12"/>
        <v>94.806954829287889</v>
      </c>
      <c r="X22" s="91">
        <f t="shared" si="13"/>
        <v>94.806954829287889</v>
      </c>
      <c r="Y22" s="80">
        <v>20</v>
      </c>
      <c r="Z22" s="80">
        <v>22.075326222716999</v>
      </c>
      <c r="AA22" s="80">
        <f t="shared" si="14"/>
        <v>-77.924241153888858</v>
      </c>
    </row>
    <row r="23" spans="1:27" s="80" customFormat="1" ht="29" customHeight="1">
      <c r="A23" s="81"/>
      <c r="B23" s="88">
        <v>12</v>
      </c>
      <c r="C23" s="89" t="str">
        <f>Input!C52</f>
        <v>RSUD Sultan Suriansyah</v>
      </c>
      <c r="D23" s="90">
        <f>Input!D52</f>
        <v>191067943805</v>
      </c>
      <c r="E23" s="91">
        <f t="shared" si="0"/>
        <v>10.957536402093709</v>
      </c>
      <c r="F23" s="90">
        <f>'41 RSUD SS'!E20</f>
        <v>191067943805</v>
      </c>
      <c r="G23" s="91">
        <f>'41 RSUD SS'!F20</f>
        <v>99.999999999999972</v>
      </c>
      <c r="H23" s="91">
        <f t="shared" si="1"/>
        <v>10.957536402093705</v>
      </c>
      <c r="I23" s="90">
        <f>'41 RSUD SS'!H20</f>
        <v>137615528611</v>
      </c>
      <c r="J23" s="91">
        <f>'41 RSUD SS'!I20</f>
        <v>72.024393977593405</v>
      </c>
      <c r="K23" s="91">
        <f t="shared" si="2"/>
        <v>7.8920991884821863</v>
      </c>
      <c r="L23" s="91">
        <f t="shared" si="3"/>
        <v>-27.975606022406566</v>
      </c>
      <c r="M23" s="91">
        <f t="shared" si="4"/>
        <v>-3.0654372136115189</v>
      </c>
      <c r="N23" s="90">
        <f t="shared" si="5"/>
        <v>53452415194</v>
      </c>
      <c r="O23" s="91">
        <f>'41 RSUD SS'!N20</f>
        <v>99.999999999999972</v>
      </c>
      <c r="P23" s="91">
        <f t="shared" si="6"/>
        <v>10.957536402093705</v>
      </c>
      <c r="Q23" s="91">
        <f>'41 RSUD SS'!P20</f>
        <v>90.691681451729423</v>
      </c>
      <c r="R23" s="91">
        <f t="shared" si="7"/>
        <v>9.9375740087441198</v>
      </c>
      <c r="S23" s="101">
        <f t="shared" si="8"/>
        <v>-9.3083185482705488</v>
      </c>
      <c r="T23" s="91">
        <f t="shared" si="9"/>
        <v>-1.0199623933495854</v>
      </c>
      <c r="U23" s="91">
        <f t="shared" si="10"/>
        <v>72.024393977593419</v>
      </c>
      <c r="V23" s="91">
        <f t="shared" si="11"/>
        <v>90.691681451729451</v>
      </c>
      <c r="W23" s="91">
        <f t="shared" si="12"/>
        <v>81.358037714661435</v>
      </c>
      <c r="X23" s="91">
        <f t="shared" si="13"/>
        <v>81.358037714661435</v>
      </c>
      <c r="Y23" s="80">
        <v>41</v>
      </c>
      <c r="Z23" s="80">
        <v>21.8481304911545</v>
      </c>
      <c r="AA23" s="80">
        <f t="shared" si="14"/>
        <v>-78.151869508845465</v>
      </c>
    </row>
    <row r="24" spans="1:27" s="80" customFormat="1" ht="29" customHeight="1">
      <c r="A24" s="81"/>
      <c r="B24" s="88">
        <v>13</v>
      </c>
      <c r="C24" s="89" t="s">
        <v>61</v>
      </c>
      <c r="D24" s="90">
        <f>Input!D24</f>
        <v>110163437096</v>
      </c>
      <c r="E24" s="91">
        <f t="shared" si="0"/>
        <v>6.3177519374528996</v>
      </c>
      <c r="F24" s="90">
        <f>'13 Dishub'!E60</f>
        <v>110163437096</v>
      </c>
      <c r="G24" s="91">
        <f>'13 Dishub'!F60</f>
        <v>100.00000000000001</v>
      </c>
      <c r="H24" s="91">
        <f t="shared" si="1"/>
        <v>6.3177519374529005</v>
      </c>
      <c r="I24" s="90">
        <f>'13 Dishub'!H60</f>
        <v>81596135942</v>
      </c>
      <c r="J24" s="91">
        <f>'13 Dishub'!I60</f>
        <v>74.068255396656212</v>
      </c>
      <c r="K24" s="91">
        <f t="shared" si="2"/>
        <v>4.6794486403598095</v>
      </c>
      <c r="L24" s="91">
        <f t="shared" si="3"/>
        <v>-25.931744603343802</v>
      </c>
      <c r="M24" s="91">
        <f t="shared" si="4"/>
        <v>-1.6383032970930911</v>
      </c>
      <c r="N24" s="90">
        <f t="shared" si="5"/>
        <v>28567301154</v>
      </c>
      <c r="O24" s="91">
        <f>'13 Dishub'!N60</f>
        <v>100.00000000000001</v>
      </c>
      <c r="P24" s="91">
        <f t="shared" si="6"/>
        <v>6.3177519374529005</v>
      </c>
      <c r="Q24" s="91">
        <f>'13 Dishub'!P60</f>
        <v>93.230805427120472</v>
      </c>
      <c r="R24" s="91">
        <f t="shared" si="7"/>
        <v>5.8900910161748472</v>
      </c>
      <c r="S24" s="101">
        <f t="shared" si="8"/>
        <v>-6.7691945728795417</v>
      </c>
      <c r="T24" s="91">
        <f t="shared" si="9"/>
        <v>-0.42766092127805333</v>
      </c>
      <c r="U24" s="91">
        <f t="shared" si="10"/>
        <v>74.068255396656198</v>
      </c>
      <c r="V24" s="91">
        <f t="shared" si="11"/>
        <v>93.230805427120458</v>
      </c>
      <c r="W24" s="91">
        <f t="shared" si="12"/>
        <v>83.649530411888321</v>
      </c>
      <c r="X24" s="91">
        <f t="shared" si="13"/>
        <v>83.649530411888321</v>
      </c>
      <c r="Y24" s="80">
        <v>13</v>
      </c>
      <c r="Z24" s="80">
        <v>31.176167975680102</v>
      </c>
      <c r="AA24" s="80">
        <f t="shared" si="14"/>
        <v>-68.823832024319913</v>
      </c>
    </row>
    <row r="25" spans="1:27" s="80" customFormat="1" ht="29" customHeight="1">
      <c r="A25" s="81"/>
      <c r="B25" s="88">
        <v>14</v>
      </c>
      <c r="C25" s="89" t="s">
        <v>107</v>
      </c>
      <c r="D25" s="90">
        <f>Input!D45</f>
        <v>9647941770</v>
      </c>
      <c r="E25" s="91">
        <f t="shared" si="0"/>
        <v>0.55329884775411986</v>
      </c>
      <c r="F25" s="90">
        <f>'34  Damkar'!E55</f>
        <v>9647941770</v>
      </c>
      <c r="G25" s="91">
        <f>'34  Damkar'!F55</f>
        <v>100.00000000000001</v>
      </c>
      <c r="H25" s="91">
        <f t="shared" si="1"/>
        <v>0.55329884775411986</v>
      </c>
      <c r="I25" s="90">
        <f>'34  Damkar'!H55</f>
        <v>8826576197</v>
      </c>
      <c r="J25" s="91">
        <f>'34  Damkar'!I55</f>
        <v>91.486623856354385</v>
      </c>
      <c r="K25" s="91">
        <f t="shared" si="2"/>
        <v>0.50619443564635458</v>
      </c>
      <c r="L25" s="91">
        <f t="shared" si="3"/>
        <v>-8.5133761436456297</v>
      </c>
      <c r="M25" s="91">
        <f t="shared" si="4"/>
        <v>-4.7104412107765281E-2</v>
      </c>
      <c r="N25" s="90">
        <f t="shared" si="5"/>
        <v>821365573</v>
      </c>
      <c r="O25" s="91">
        <f>'34  Damkar'!N55</f>
        <v>100.00000000000001</v>
      </c>
      <c r="P25" s="91">
        <f t="shared" si="6"/>
        <v>0.55329884775411986</v>
      </c>
      <c r="Q25" s="91">
        <f>'34  Damkar'!P55</f>
        <v>94.492268591728873</v>
      </c>
      <c r="R25" s="91">
        <f t="shared" si="7"/>
        <v>0.52282463333476392</v>
      </c>
      <c r="S25" s="101">
        <f t="shared" si="8"/>
        <v>-5.507731408271141</v>
      </c>
      <c r="T25" s="91">
        <f t="shared" si="9"/>
        <v>-3.0474214419355938E-2</v>
      </c>
      <c r="U25" s="91">
        <f t="shared" si="10"/>
        <v>91.48662385635437</v>
      </c>
      <c r="V25" s="91">
        <f t="shared" si="11"/>
        <v>94.492268591728859</v>
      </c>
      <c r="W25" s="91">
        <f t="shared" si="12"/>
        <v>92.989446224041615</v>
      </c>
      <c r="X25" s="91">
        <f t="shared" si="13"/>
        <v>92.989446224041615</v>
      </c>
      <c r="Y25" s="80">
        <v>35</v>
      </c>
      <c r="Z25" s="80">
        <v>29.4477641321695</v>
      </c>
      <c r="AA25" s="80">
        <f t="shared" si="14"/>
        <v>-70.552235867830518</v>
      </c>
    </row>
    <row r="26" spans="1:27" s="80" customFormat="1" ht="29" customHeight="1">
      <c r="A26" s="81"/>
      <c r="B26" s="88">
        <v>15</v>
      </c>
      <c r="C26" s="89" t="s">
        <v>54</v>
      </c>
      <c r="D26" s="90">
        <f>Input!D12</f>
        <v>0</v>
      </c>
      <c r="E26" s="91">
        <f t="shared" si="0"/>
        <v>0</v>
      </c>
      <c r="F26" s="90">
        <f>'1 Disdik'!E106</f>
        <v>0</v>
      </c>
      <c r="G26" s="91" t="e">
        <f>'1 Disdik'!F106</f>
        <v>#DIV/0!</v>
      </c>
      <c r="H26" s="91" t="e">
        <f t="shared" si="1"/>
        <v>#DIV/0!</v>
      </c>
      <c r="I26" s="90">
        <f>'1 Disdik'!H106</f>
        <v>0</v>
      </c>
      <c r="J26" s="91" t="e">
        <f>'1 Disdik'!I106</f>
        <v>#DIV/0!</v>
      </c>
      <c r="K26" s="91" t="e">
        <f t="shared" si="2"/>
        <v>#DIV/0!</v>
      </c>
      <c r="L26" s="91" t="e">
        <f t="shared" si="3"/>
        <v>#DIV/0!</v>
      </c>
      <c r="M26" s="91" t="e">
        <f t="shared" si="4"/>
        <v>#DIV/0!</v>
      </c>
      <c r="N26" s="90">
        <f t="shared" si="5"/>
        <v>0</v>
      </c>
      <c r="O26" s="91" t="e">
        <f>'1 Disdik'!N106</f>
        <v>#DIV/0!</v>
      </c>
      <c r="P26" s="91" t="e">
        <f t="shared" si="6"/>
        <v>#DIV/0!</v>
      </c>
      <c r="Q26" s="91" t="e">
        <f>'1 Disdik'!P106</f>
        <v>#DIV/0!</v>
      </c>
      <c r="R26" s="91" t="e">
        <f t="shared" si="7"/>
        <v>#DIV/0!</v>
      </c>
      <c r="S26" s="101" t="e">
        <f t="shared" si="8"/>
        <v>#DIV/0!</v>
      </c>
      <c r="T26" s="91" t="e">
        <f t="shared" si="9"/>
        <v>#DIV/0!</v>
      </c>
      <c r="U26" s="91" t="e">
        <f t="shared" si="10"/>
        <v>#DIV/0!</v>
      </c>
      <c r="V26" s="91" t="e">
        <f t="shared" si="11"/>
        <v>#DIV/0!</v>
      </c>
      <c r="W26" s="91" t="e">
        <f t="shared" si="12"/>
        <v>#DIV/0!</v>
      </c>
      <c r="X26" s="91" t="e">
        <f t="shared" si="13"/>
        <v>#DIV/0!</v>
      </c>
      <c r="Y26" s="80">
        <v>1</v>
      </c>
      <c r="Z26" s="80">
        <v>22.402992162512799</v>
      </c>
      <c r="AA26" s="80" t="e">
        <f t="shared" si="14"/>
        <v>#DIV/0!</v>
      </c>
    </row>
    <row r="27" spans="1:27" s="80" customFormat="1" ht="29" customHeight="1">
      <c r="A27" s="81"/>
      <c r="B27" s="88">
        <v>16</v>
      </c>
      <c r="C27" s="89" t="s">
        <v>102</v>
      </c>
      <c r="D27" s="90">
        <f>Input!D16</f>
        <v>20129014290</v>
      </c>
      <c r="E27" s="91">
        <f t="shared" si="0"/>
        <v>1.1543768275752364</v>
      </c>
      <c r="F27" s="90">
        <f>'5 SatpolPP'!E60</f>
        <v>20129014290</v>
      </c>
      <c r="G27" s="91">
        <f>'5 SatpolPP'!F60</f>
        <v>99.999999999999986</v>
      </c>
      <c r="H27" s="91">
        <f t="shared" si="1"/>
        <v>1.1543768275752362</v>
      </c>
      <c r="I27" s="90">
        <f>'5 SatpolPP'!H60</f>
        <v>19458047427</v>
      </c>
      <c r="J27" s="91">
        <f>'5 SatpolPP'!I60</f>
        <v>96.666668057693556</v>
      </c>
      <c r="K27" s="91">
        <f t="shared" si="2"/>
        <v>1.1158976160470873</v>
      </c>
      <c r="L27" s="91">
        <f t="shared" si="3"/>
        <v>-3.3333319423064296</v>
      </c>
      <c r="M27" s="91">
        <f t="shared" si="4"/>
        <v>-3.8479211528148927E-2</v>
      </c>
      <c r="N27" s="90">
        <f t="shared" si="5"/>
        <v>670966863</v>
      </c>
      <c r="O27" s="91">
        <f>'5 SatpolPP'!N60</f>
        <v>99.999999999999986</v>
      </c>
      <c r="P27" s="91">
        <f t="shared" si="6"/>
        <v>1.1543768275752362</v>
      </c>
      <c r="Q27" s="91">
        <f>'5 SatpolPP'!P60</f>
        <v>96.666668057693556</v>
      </c>
      <c r="R27" s="91">
        <f t="shared" si="7"/>
        <v>1.1158976160470873</v>
      </c>
      <c r="S27" s="101">
        <f t="shared" si="8"/>
        <v>-3.3333319423064296</v>
      </c>
      <c r="T27" s="91">
        <f t="shared" si="9"/>
        <v>-3.8479211528148927E-2</v>
      </c>
      <c r="U27" s="91">
        <f t="shared" si="10"/>
        <v>96.66666805769357</v>
      </c>
      <c r="V27" s="91">
        <f t="shared" si="11"/>
        <v>96.66666805769357</v>
      </c>
      <c r="W27" s="91">
        <f t="shared" si="12"/>
        <v>96.66666805769357</v>
      </c>
      <c r="X27" s="91">
        <f t="shared" si="13"/>
        <v>96.66666805769357</v>
      </c>
      <c r="Y27" s="80">
        <v>5</v>
      </c>
      <c r="Z27" s="80">
        <v>23.240688848398101</v>
      </c>
      <c r="AA27" s="80">
        <f t="shared" si="14"/>
        <v>-76.759311151601878</v>
      </c>
    </row>
    <row r="28" spans="1:27" s="80" customFormat="1" ht="29" customHeight="1">
      <c r="A28" s="81"/>
      <c r="B28" s="88">
        <v>17</v>
      </c>
      <c r="C28" s="89" t="s">
        <v>69</v>
      </c>
      <c r="D28" s="90">
        <f>Input!D20</f>
        <v>15414047835</v>
      </c>
      <c r="E28" s="91">
        <f t="shared" si="0"/>
        <v>0.88397868785358402</v>
      </c>
      <c r="F28" s="90">
        <f>'9 DKP3'!E60</f>
        <v>15414047835</v>
      </c>
      <c r="G28" s="91">
        <f>'9 DKP3'!F60</f>
        <v>100</v>
      </c>
      <c r="H28" s="91">
        <f t="shared" si="1"/>
        <v>0.88397868785358402</v>
      </c>
      <c r="I28" s="90">
        <f>'9 DKP3'!H60</f>
        <v>7130047983</v>
      </c>
      <c r="J28" s="91">
        <f>'9 DKP3'!I60</f>
        <v>46.25681754282683</v>
      </c>
      <c r="K28" s="91">
        <f t="shared" si="2"/>
        <v>0.40890040875790712</v>
      </c>
      <c r="L28" s="91">
        <f t="shared" si="3"/>
        <v>-53.74318245717317</v>
      </c>
      <c r="M28" s="91">
        <f t="shared" si="4"/>
        <v>-0.4750782790956769</v>
      </c>
      <c r="N28" s="90">
        <f t="shared" si="5"/>
        <v>8283999852</v>
      </c>
      <c r="O28" s="91">
        <f>'9 DKP3'!N60</f>
        <v>100</v>
      </c>
      <c r="P28" s="91">
        <f t="shared" si="6"/>
        <v>0.88397868785358402</v>
      </c>
      <c r="Q28" s="91">
        <f>'9 DKP3'!P60</f>
        <v>93.9995633913543</v>
      </c>
      <c r="R28" s="91">
        <f t="shared" si="7"/>
        <v>0.83093610705499177</v>
      </c>
      <c r="S28" s="101">
        <f t="shared" si="8"/>
        <v>-6.0004366086456997</v>
      </c>
      <c r="T28" s="91">
        <f t="shared" si="9"/>
        <v>-5.3042580798592254E-2</v>
      </c>
      <c r="U28" s="91">
        <f t="shared" si="10"/>
        <v>46.25681754282683</v>
      </c>
      <c r="V28" s="91">
        <f t="shared" si="11"/>
        <v>93.9995633913543</v>
      </c>
      <c r="W28" s="91">
        <f t="shared" si="12"/>
        <v>70.128190467090562</v>
      </c>
      <c r="X28" s="91">
        <f t="shared" si="13"/>
        <v>70.128190467090562</v>
      </c>
      <c r="Y28" s="80">
        <v>9</v>
      </c>
      <c r="Z28" s="80">
        <v>16.5009150696661</v>
      </c>
      <c r="AA28" s="80">
        <f t="shared" si="14"/>
        <v>-83.499084930333908</v>
      </c>
    </row>
    <row r="29" spans="1:27" s="80" customFormat="1" ht="29" customHeight="1">
      <c r="A29" s="81"/>
      <c r="B29" s="88">
        <v>18</v>
      </c>
      <c r="C29" s="89" t="s">
        <v>45</v>
      </c>
      <c r="D29" s="90">
        <f>Input!D31</f>
        <v>2503687400</v>
      </c>
      <c r="E29" s="91">
        <f t="shared" si="0"/>
        <v>0.143583718328817</v>
      </c>
      <c r="F29" s="90">
        <f>'20 Bag Pem'!E26</f>
        <v>2503687400</v>
      </c>
      <c r="G29" s="91">
        <f>'20 Bag Pem'!F26</f>
        <v>100</v>
      </c>
      <c r="H29" s="91">
        <f t="shared" si="1"/>
        <v>0.143583718328817</v>
      </c>
      <c r="I29" s="90">
        <f>'20 Bag Pem'!H26</f>
        <v>2256659211</v>
      </c>
      <c r="J29" s="91">
        <f>'20 Bag Pem'!I26</f>
        <v>90.133425243103432</v>
      </c>
      <c r="K29" s="91">
        <f t="shared" si="2"/>
        <v>0.12941692342117248</v>
      </c>
      <c r="L29" s="91">
        <f t="shared" si="3"/>
        <v>-9.8665747568965685</v>
      </c>
      <c r="M29" s="91">
        <f t="shared" si="4"/>
        <v>-1.4166794907644525E-2</v>
      </c>
      <c r="N29" s="90">
        <f t="shared" si="5"/>
        <v>247028189</v>
      </c>
      <c r="O29" s="91">
        <f>'20 Bag Pem'!N26</f>
        <v>100</v>
      </c>
      <c r="P29" s="91">
        <f t="shared" si="6"/>
        <v>0.143583718328817</v>
      </c>
      <c r="Q29" s="91">
        <f>'20 Bag Pem'!P26</f>
        <v>95.912311616857593</v>
      </c>
      <c r="R29" s="91">
        <f t="shared" si="7"/>
        <v>0.13771446335460602</v>
      </c>
      <c r="S29" s="101">
        <f t="shared" si="8"/>
        <v>-4.0876883831424067</v>
      </c>
      <c r="T29" s="91">
        <f t="shared" si="9"/>
        <v>-5.8692549742109801E-3</v>
      </c>
      <c r="U29" s="91">
        <f t="shared" si="10"/>
        <v>90.133425243103432</v>
      </c>
      <c r="V29" s="91">
        <f t="shared" si="11"/>
        <v>95.912311616857593</v>
      </c>
      <c r="W29" s="91">
        <f t="shared" si="12"/>
        <v>93.02286842998052</v>
      </c>
      <c r="X29" s="91">
        <f t="shared" si="13"/>
        <v>93.02286842998052</v>
      </c>
      <c r="Y29" s="80">
        <v>21</v>
      </c>
      <c r="Z29" s="80">
        <v>43.338500214625803</v>
      </c>
      <c r="AA29" s="80">
        <f t="shared" si="14"/>
        <v>-56.661499785374197</v>
      </c>
    </row>
    <row r="30" spans="1:27" s="80" customFormat="1" ht="29" customHeight="1">
      <c r="A30" s="81"/>
      <c r="B30" s="88">
        <v>19</v>
      </c>
      <c r="C30" s="89" t="s">
        <v>104</v>
      </c>
      <c r="D30" s="90">
        <f>Input!D28</f>
        <v>70752461400</v>
      </c>
      <c r="E30" s="91">
        <f t="shared" si="0"/>
        <v>4.0575758334399481</v>
      </c>
      <c r="F30" s="90">
        <f>'17 Disbudporapar'!E110</f>
        <v>70752461400</v>
      </c>
      <c r="G30" s="91">
        <f>'17 Disbudporapar'!F110</f>
        <v>99.999999999999986</v>
      </c>
      <c r="H30" s="91">
        <f t="shared" si="1"/>
        <v>4.0575758334399472</v>
      </c>
      <c r="I30" s="90">
        <f>'17 Disbudporapar'!H110</f>
        <v>58623706375</v>
      </c>
      <c r="J30" s="91">
        <f>'17 Disbudporapar'!I110</f>
        <v>82.857479746987295</v>
      </c>
      <c r="K30" s="91">
        <f t="shared" si="2"/>
        <v>3.3620050744111558</v>
      </c>
      <c r="L30" s="91">
        <f t="shared" si="3"/>
        <v>-17.142520253012691</v>
      </c>
      <c r="M30" s="91">
        <f t="shared" si="4"/>
        <v>-0.6955707590287914</v>
      </c>
      <c r="N30" s="90">
        <f t="shared" si="5"/>
        <v>12128755025</v>
      </c>
      <c r="O30" s="91">
        <f>'17 Disbudporapar'!N110</f>
        <v>99.999999999999986</v>
      </c>
      <c r="P30" s="91">
        <f t="shared" si="6"/>
        <v>4.0575758334399472</v>
      </c>
      <c r="Q30" s="91">
        <f>'17 Disbudporapar'!P110</f>
        <v>95.665031057138563</v>
      </c>
      <c r="R30" s="91">
        <f t="shared" si="7"/>
        <v>3.8816811812272753</v>
      </c>
      <c r="S30" s="101">
        <f t="shared" si="8"/>
        <v>-4.3349689428614226</v>
      </c>
      <c r="T30" s="91">
        <f t="shared" si="9"/>
        <v>-0.17589465221267186</v>
      </c>
      <c r="U30" s="91">
        <f t="shared" si="10"/>
        <v>82.857479746987309</v>
      </c>
      <c r="V30" s="91">
        <f t="shared" si="11"/>
        <v>95.665031057138577</v>
      </c>
      <c r="W30" s="91">
        <f t="shared" si="12"/>
        <v>89.261255402062943</v>
      </c>
      <c r="X30" s="91">
        <f t="shared" si="13"/>
        <v>89.261255402062943</v>
      </c>
      <c r="Y30" s="80">
        <v>17</v>
      </c>
      <c r="Z30" s="80">
        <v>28.550432220267801</v>
      </c>
      <c r="AA30" s="80">
        <f t="shared" si="14"/>
        <v>-71.449567779732178</v>
      </c>
    </row>
    <row r="31" spans="1:27" s="80" customFormat="1" ht="29" customHeight="1">
      <c r="A31" s="81"/>
      <c r="B31" s="88">
        <v>20</v>
      </c>
      <c r="C31" s="89" t="s">
        <v>84</v>
      </c>
      <c r="D31" s="90">
        <f>Input!D44</f>
        <v>4933045070</v>
      </c>
      <c r="E31" s="91">
        <f t="shared" si="0"/>
        <v>0.28290470840498666</v>
      </c>
      <c r="F31" s="90">
        <f>'33 BPBD'!E46</f>
        <v>4911045070</v>
      </c>
      <c r="G31" s="91">
        <f>'33 BPBD'!F46</f>
        <v>100.00000000000001</v>
      </c>
      <c r="H31" s="91">
        <f t="shared" si="1"/>
        <v>0.28290470840498672</v>
      </c>
      <c r="I31" s="90">
        <f>'33 BPBD'!H46</f>
        <v>4562802541</v>
      </c>
      <c r="J31" s="91">
        <f>'33 BPBD'!I46</f>
        <v>92.494645320562626</v>
      </c>
      <c r="K31" s="91">
        <f t="shared" si="2"/>
        <v>0.26167170663436434</v>
      </c>
      <c r="L31" s="91">
        <f t="shared" si="3"/>
        <v>-7.5053546794373887</v>
      </c>
      <c r="M31" s="91">
        <f t="shared" si="4"/>
        <v>-2.1233001770622373E-2</v>
      </c>
      <c r="N31" s="90">
        <f t="shared" si="5"/>
        <v>370242529</v>
      </c>
      <c r="O31" s="91">
        <f>'33 BPBD'!N46</f>
        <v>100.00000000000001</v>
      </c>
      <c r="P31" s="91">
        <f t="shared" si="6"/>
        <v>0.28290470840498672</v>
      </c>
      <c r="Q31" s="91">
        <f>'33 BPBD'!P46</f>
        <v>97.212755244500556</v>
      </c>
      <c r="R31" s="91">
        <f t="shared" si="7"/>
        <v>0.27501946175690767</v>
      </c>
      <c r="S31" s="101">
        <f t="shared" si="8"/>
        <v>-2.7872447554994579</v>
      </c>
      <c r="T31" s="91">
        <f t="shared" si="9"/>
        <v>-7.8852466480790473E-3</v>
      </c>
      <c r="U31" s="91">
        <f t="shared" si="10"/>
        <v>92.494645320562611</v>
      </c>
      <c r="V31" s="91">
        <f t="shared" si="11"/>
        <v>97.212755244500542</v>
      </c>
      <c r="W31" s="91">
        <f t="shared" si="12"/>
        <v>94.853700282531577</v>
      </c>
      <c r="X31" s="91">
        <f t="shared" si="13"/>
        <v>94.853700282531577</v>
      </c>
      <c r="Y31" s="80">
        <v>34</v>
      </c>
      <c r="Z31" s="80">
        <v>34.604924105443096</v>
      </c>
      <c r="AA31" s="80">
        <f t="shared" si="14"/>
        <v>-65.395075894556925</v>
      </c>
    </row>
    <row r="32" spans="1:27" s="80" customFormat="1" ht="29" customHeight="1">
      <c r="A32" s="81"/>
      <c r="B32" s="88">
        <v>21</v>
      </c>
      <c r="C32" s="89" t="s">
        <v>74</v>
      </c>
      <c r="D32" s="90">
        <f>Input!D23</f>
        <v>22264989480</v>
      </c>
      <c r="E32" s="91">
        <f t="shared" si="0"/>
        <v>1.2768726551447251</v>
      </c>
      <c r="F32" s="90">
        <f>'12 DPPKBPM'!E78</f>
        <v>22264989480</v>
      </c>
      <c r="G32" s="91">
        <f>'12 DPPKBPM'!F78</f>
        <v>100.00000000000001</v>
      </c>
      <c r="H32" s="91">
        <f t="shared" si="1"/>
        <v>1.2768726551447254</v>
      </c>
      <c r="I32" s="90">
        <f>'12 DPPKBPM'!H78</f>
        <v>20597399787</v>
      </c>
      <c r="J32" s="91">
        <f>'12 DPPKBPM'!I78</f>
        <v>92.510260584232697</v>
      </c>
      <c r="K32" s="91">
        <f t="shared" si="2"/>
        <v>1.1812382206031962</v>
      </c>
      <c r="L32" s="91">
        <f t="shared" si="3"/>
        <v>-7.4897394157673176</v>
      </c>
      <c r="M32" s="91">
        <f t="shared" si="4"/>
        <v>-9.5634434541529201E-2</v>
      </c>
      <c r="N32" s="90">
        <f t="shared" si="5"/>
        <v>1667589693</v>
      </c>
      <c r="O32" s="91">
        <f>'12 DPPKBPM'!N78</f>
        <v>100.00000000000001</v>
      </c>
      <c r="P32" s="91">
        <f t="shared" si="6"/>
        <v>1.2768726551447254</v>
      </c>
      <c r="Q32" s="91">
        <f>'12 DPPKBPM'!P78</f>
        <v>92.510260584232697</v>
      </c>
      <c r="R32" s="91">
        <f t="shared" si="7"/>
        <v>1.1812382206031962</v>
      </c>
      <c r="S32" s="101">
        <f t="shared" si="8"/>
        <v>-7.4897394157673176</v>
      </c>
      <c r="T32" s="91">
        <f t="shared" si="9"/>
        <v>-9.5634434541529201E-2</v>
      </c>
      <c r="U32" s="91">
        <f t="shared" si="10"/>
        <v>92.510260584232682</v>
      </c>
      <c r="V32" s="91">
        <f t="shared" si="11"/>
        <v>92.510260584232682</v>
      </c>
      <c r="W32" s="91">
        <f t="shared" si="12"/>
        <v>92.510260584232682</v>
      </c>
      <c r="X32" s="91">
        <f t="shared" si="13"/>
        <v>92.510260584232682</v>
      </c>
      <c r="Y32" s="80">
        <v>12</v>
      </c>
      <c r="Z32" s="80">
        <v>31.1604163679078</v>
      </c>
      <c r="AA32" s="80">
        <f t="shared" si="14"/>
        <v>-68.839583632092214</v>
      </c>
    </row>
    <row r="33" spans="1:27" s="80" customFormat="1" ht="29" customHeight="1">
      <c r="A33" s="81"/>
      <c r="B33" s="88">
        <v>22</v>
      </c>
      <c r="C33" s="89" t="s">
        <v>65</v>
      </c>
      <c r="D33" s="90">
        <f>Input!D25</f>
        <v>21870976180</v>
      </c>
      <c r="E33" s="91">
        <f t="shared" si="0"/>
        <v>1.2542764258051489</v>
      </c>
      <c r="F33" s="90">
        <f>'14 Diskominfotik'!E48</f>
        <v>21870976180</v>
      </c>
      <c r="G33" s="91">
        <f>'14 Diskominfotik'!F48</f>
        <v>99.999999999999986</v>
      </c>
      <c r="H33" s="91">
        <f t="shared" si="1"/>
        <v>1.2542764258051486</v>
      </c>
      <c r="I33" s="90">
        <f>'14 Diskominfotik'!H48</f>
        <v>19862166347</v>
      </c>
      <c r="J33" s="91">
        <f>'14 Diskominfotik'!I48</f>
        <v>90.815179823400072</v>
      </c>
      <c r="K33" s="91">
        <f t="shared" si="2"/>
        <v>1.1390733915774611</v>
      </c>
      <c r="L33" s="91">
        <f t="shared" si="3"/>
        <v>-9.1848201765999136</v>
      </c>
      <c r="M33" s="91">
        <f t="shared" si="4"/>
        <v>-0.11520303422768752</v>
      </c>
      <c r="N33" s="90">
        <f t="shared" si="5"/>
        <v>2008809833</v>
      </c>
      <c r="O33" s="91">
        <f>'14 Diskominfotik'!N48</f>
        <v>99.999999999999986</v>
      </c>
      <c r="P33" s="91">
        <f t="shared" si="6"/>
        <v>1.2542764258051486</v>
      </c>
      <c r="Q33" s="91">
        <f>'14 Diskominfotik'!P48</f>
        <v>99.474777901751608</v>
      </c>
      <c r="R33" s="91">
        <f t="shared" si="7"/>
        <v>1.2476886888437</v>
      </c>
      <c r="S33" s="101">
        <f t="shared" si="8"/>
        <v>-0.52522209824837773</v>
      </c>
      <c r="T33" s="91">
        <f t="shared" si="9"/>
        <v>-6.5877369614486536E-3</v>
      </c>
      <c r="U33" s="91">
        <f t="shared" si="10"/>
        <v>90.815179823400086</v>
      </c>
      <c r="V33" s="91">
        <f t="shared" si="11"/>
        <v>99.474777901751622</v>
      </c>
      <c r="W33" s="91">
        <f t="shared" si="12"/>
        <v>95.144978862575854</v>
      </c>
      <c r="X33" s="91">
        <f t="shared" si="13"/>
        <v>95.144978862575854</v>
      </c>
      <c r="Y33" s="80">
        <v>14</v>
      </c>
      <c r="Z33" s="80">
        <v>20.197197465772</v>
      </c>
      <c r="AA33" s="80">
        <f t="shared" si="14"/>
        <v>-79.802802534227993</v>
      </c>
    </row>
    <row r="34" spans="1:27" s="80" customFormat="1" ht="29" customHeight="1">
      <c r="A34" s="81"/>
      <c r="B34" s="88">
        <v>23</v>
      </c>
      <c r="C34" s="89" t="s">
        <v>40</v>
      </c>
      <c r="D34" s="90">
        <f>Input!D32</f>
        <v>1786110000</v>
      </c>
      <c r="E34" s="91">
        <f t="shared" si="0"/>
        <v>0.10243144377540235</v>
      </c>
      <c r="F34" s="90">
        <f>'21 Bag Kum'!E25</f>
        <v>1786110000</v>
      </c>
      <c r="G34" s="91">
        <f>'21 Bag Kum'!F25</f>
        <v>99.999999999999986</v>
      </c>
      <c r="H34" s="91">
        <f t="shared" si="1"/>
        <v>0.10243144377540232</v>
      </c>
      <c r="I34" s="90">
        <f>'21 Bag Kum'!H25</f>
        <v>1670286245</v>
      </c>
      <c r="J34" s="91">
        <f>'21 Bag Kum'!I25</f>
        <v>93.51530672802906</v>
      </c>
      <c r="K34" s="91">
        <f t="shared" si="2"/>
        <v>9.5789078832516139E-2</v>
      </c>
      <c r="L34" s="91">
        <f t="shared" si="3"/>
        <v>-6.4846932719709258</v>
      </c>
      <c r="M34" s="91">
        <f t="shared" si="4"/>
        <v>-6.6423649428861836E-3</v>
      </c>
      <c r="N34" s="90">
        <f t="shared" si="5"/>
        <v>115823755</v>
      </c>
      <c r="O34" s="91">
        <f>'21 Bag Kum'!N25</f>
        <v>99.999999999999986</v>
      </c>
      <c r="P34" s="91">
        <f t="shared" si="6"/>
        <v>0.10243144377540232</v>
      </c>
      <c r="Q34" s="91">
        <f>'21 Bag Kum'!P25</f>
        <v>93.51530672802906</v>
      </c>
      <c r="R34" s="91">
        <f t="shared" si="7"/>
        <v>9.5789078832516139E-2</v>
      </c>
      <c r="S34" s="101">
        <f t="shared" si="8"/>
        <v>-6.4846932719709258</v>
      </c>
      <c r="T34" s="91">
        <f t="shared" si="9"/>
        <v>-6.6423649428861836E-3</v>
      </c>
      <c r="U34" s="91">
        <f t="shared" si="10"/>
        <v>93.515306728029074</v>
      </c>
      <c r="V34" s="91">
        <f t="shared" si="11"/>
        <v>93.515306728029074</v>
      </c>
      <c r="W34" s="91">
        <f t="shared" si="12"/>
        <v>93.515306728029074</v>
      </c>
      <c r="X34" s="91">
        <f t="shared" si="13"/>
        <v>93.515306728029074</v>
      </c>
      <c r="Y34" s="80">
        <v>22</v>
      </c>
      <c r="Z34" s="80">
        <v>28.073777833333299</v>
      </c>
      <c r="AA34" s="80">
        <f t="shared" si="14"/>
        <v>-71.92622216666669</v>
      </c>
    </row>
    <row r="35" spans="1:27" s="80" customFormat="1" ht="29" customHeight="1">
      <c r="A35" s="81"/>
      <c r="B35" s="88">
        <v>24</v>
      </c>
      <c r="C35" s="89" t="s">
        <v>62</v>
      </c>
      <c r="D35" s="90">
        <f>Input!D48</f>
        <v>11804243670</v>
      </c>
      <c r="E35" s="91">
        <f t="shared" si="0"/>
        <v>0.67696038978268647</v>
      </c>
      <c r="F35" s="90">
        <f>'37 Kec Bjm Tengah'!E184</f>
        <v>11804243670</v>
      </c>
      <c r="G35" s="91">
        <f>'37 Kec Bjm Tengah'!F184</f>
        <v>100.00000000000003</v>
      </c>
      <c r="H35" s="91">
        <f t="shared" si="1"/>
        <v>0.67696038978268658</v>
      </c>
      <c r="I35" s="90">
        <f>'37 Kec Bjm Tengah'!H184</f>
        <v>9766310293</v>
      </c>
      <c r="J35" s="91">
        <f>'37 Kec Bjm Tengah'!I184</f>
        <v>82.735587014530026</v>
      </c>
      <c r="K35" s="91">
        <f t="shared" si="2"/>
        <v>0.56008715234255613</v>
      </c>
      <c r="L35" s="91">
        <f t="shared" si="3"/>
        <v>-17.264412985470003</v>
      </c>
      <c r="M35" s="91">
        <f t="shared" si="4"/>
        <v>-0.11687323744013045</v>
      </c>
      <c r="N35" s="90">
        <f t="shared" si="5"/>
        <v>2037933377</v>
      </c>
      <c r="O35" s="91">
        <f>'37 Kec Bjm Tengah'!N184</f>
        <v>100.00000000000003</v>
      </c>
      <c r="P35" s="91">
        <f t="shared" si="6"/>
        <v>0.67696038978268658</v>
      </c>
      <c r="Q35" s="91">
        <f>'37 Kec Bjm Tengah'!P184</f>
        <v>90.97585655820339</v>
      </c>
      <c r="R35" s="91">
        <f t="shared" si="7"/>
        <v>0.61587051316455144</v>
      </c>
      <c r="S35" s="101">
        <f t="shared" si="8"/>
        <v>-9.0241434417966389</v>
      </c>
      <c r="T35" s="91">
        <f t="shared" si="9"/>
        <v>-6.1089876618135142E-2</v>
      </c>
      <c r="U35" s="91">
        <f t="shared" si="10"/>
        <v>82.735587014529997</v>
      </c>
      <c r="V35" s="91">
        <f t="shared" si="11"/>
        <v>90.975856558203361</v>
      </c>
      <c r="W35" s="91">
        <f t="shared" si="12"/>
        <v>86.855721786366672</v>
      </c>
      <c r="X35" s="91">
        <f t="shared" si="13"/>
        <v>86.855721786366672</v>
      </c>
      <c r="Y35" s="80">
        <v>37</v>
      </c>
      <c r="Z35" s="80">
        <v>39.001619899145901</v>
      </c>
      <c r="AA35" s="80">
        <f t="shared" si="14"/>
        <v>-60.998380100854128</v>
      </c>
    </row>
    <row r="36" spans="1:27" s="80" customFormat="1" ht="29" customHeight="1">
      <c r="A36" s="81"/>
      <c r="B36" s="88">
        <v>25</v>
      </c>
      <c r="C36" s="89" t="s">
        <v>77</v>
      </c>
      <c r="D36" s="90">
        <f>Input!D27</f>
        <v>7611880902</v>
      </c>
      <c r="E36" s="91">
        <f t="shared" si="0"/>
        <v>0.43653299664537565</v>
      </c>
      <c r="F36" s="90">
        <f>'16 DPMPTSP'!E46</f>
        <v>7611880902</v>
      </c>
      <c r="G36" s="91">
        <f>'16 DPMPTSP'!F46</f>
        <v>100</v>
      </c>
      <c r="H36" s="91">
        <f t="shared" si="1"/>
        <v>0.43653299664537565</v>
      </c>
      <c r="I36" s="90">
        <f>'16 DPMPTSP'!H46</f>
        <v>5634139905</v>
      </c>
      <c r="J36" s="91">
        <f>'16 DPMPTSP'!I46</f>
        <v>74.017709650707303</v>
      </c>
      <c r="K36" s="91">
        <f t="shared" si="2"/>
        <v>0.323111725986506</v>
      </c>
      <c r="L36" s="91">
        <f t="shared" si="3"/>
        <v>-25.982290349292697</v>
      </c>
      <c r="M36" s="91">
        <f t="shared" si="4"/>
        <v>-0.11342127065886964</v>
      </c>
      <c r="N36" s="90">
        <f t="shared" si="5"/>
        <v>1977740997</v>
      </c>
      <c r="O36" s="91">
        <f>'16 DPMPTSP'!N46</f>
        <v>100</v>
      </c>
      <c r="P36" s="91">
        <f t="shared" si="6"/>
        <v>0.43653299664537565</v>
      </c>
      <c r="Q36" s="91">
        <f>'16 DPMPTSP'!P46</f>
        <v>94.187672932668278</v>
      </c>
      <c r="R36" s="91">
        <f t="shared" si="7"/>
        <v>0.41116027112352221</v>
      </c>
      <c r="S36" s="101">
        <f t="shared" si="8"/>
        <v>-5.8123270673317222</v>
      </c>
      <c r="T36" s="91">
        <f t="shared" si="9"/>
        <v>-2.5372725521853434E-2</v>
      </c>
      <c r="U36" s="91">
        <f t="shared" si="10"/>
        <v>74.017709650707303</v>
      </c>
      <c r="V36" s="91">
        <f t="shared" si="11"/>
        <v>94.187672932668278</v>
      </c>
      <c r="W36" s="91">
        <f t="shared" si="12"/>
        <v>84.10269129168779</v>
      </c>
      <c r="X36" s="91">
        <f t="shared" si="13"/>
        <v>84.10269129168779</v>
      </c>
      <c r="Y36" s="80">
        <v>16</v>
      </c>
      <c r="Z36" s="80">
        <v>48.128815746113901</v>
      </c>
      <c r="AA36" s="80">
        <f t="shared" si="14"/>
        <v>-51.871184253886099</v>
      </c>
    </row>
    <row r="37" spans="1:27" s="80" customFormat="1" ht="29" customHeight="1">
      <c r="A37" s="81"/>
      <c r="B37" s="88">
        <v>26</v>
      </c>
      <c r="C37" s="89" t="s">
        <v>55</v>
      </c>
      <c r="D37" s="90">
        <f>Input!D13</f>
        <v>148191011987</v>
      </c>
      <c r="E37" s="91">
        <f t="shared" si="0"/>
        <v>8.4985915270427732</v>
      </c>
      <c r="F37" s="90">
        <f>'2 Dinkes'!E93</f>
        <v>148191011987</v>
      </c>
      <c r="G37" s="91">
        <f>'2 Dinkes'!F93</f>
        <v>100.00000000000001</v>
      </c>
      <c r="H37" s="91">
        <f t="shared" si="1"/>
        <v>8.498591527042775</v>
      </c>
      <c r="I37" s="90">
        <f>'2 Dinkes'!H93</f>
        <v>117087750889</v>
      </c>
      <c r="J37" s="91">
        <f>'2 Dinkes'!I93</f>
        <v>79.011371417904542</v>
      </c>
      <c r="K37" s="91">
        <f t="shared" si="2"/>
        <v>6.714853716722331</v>
      </c>
      <c r="L37" s="91">
        <f t="shared" si="3"/>
        <v>-20.988628582095473</v>
      </c>
      <c r="M37" s="91">
        <f t="shared" si="4"/>
        <v>-1.783737810320444</v>
      </c>
      <c r="N37" s="90">
        <f t="shared" si="5"/>
        <v>31103261098</v>
      </c>
      <c r="O37" s="91">
        <f>'2 Dinkes'!N93</f>
        <v>99.989479187305477</v>
      </c>
      <c r="P37" s="91">
        <f t="shared" si="6"/>
        <v>8.4976974061465409</v>
      </c>
      <c r="Q37" s="91">
        <f>'2 Dinkes'!P93</f>
        <v>81.90907297225165</v>
      </c>
      <c r="R37" s="91">
        <f t="shared" si="7"/>
        <v>6.9611175354990609</v>
      </c>
      <c r="S37" s="101">
        <f t="shared" si="8"/>
        <v>-18.080406215053827</v>
      </c>
      <c r="T37" s="91">
        <f t="shared" si="9"/>
        <v>-1.53657987064748</v>
      </c>
      <c r="U37" s="91">
        <f t="shared" si="10"/>
        <v>79.011371417904527</v>
      </c>
      <c r="V37" s="91">
        <f t="shared" si="11"/>
        <v>81.91769137912533</v>
      </c>
      <c r="W37" s="91">
        <f t="shared" si="12"/>
        <v>80.464531398514936</v>
      </c>
      <c r="X37" s="91">
        <f t="shared" si="13"/>
        <v>80.464531398514936</v>
      </c>
      <c r="Y37" s="80">
        <v>2</v>
      </c>
      <c r="Z37" s="80">
        <v>27.990307133140899</v>
      </c>
      <c r="AA37" s="80">
        <f t="shared" si="14"/>
        <v>-71.999172054164575</v>
      </c>
    </row>
    <row r="38" spans="1:27" s="80" customFormat="1" ht="29" customHeight="1">
      <c r="A38" s="81"/>
      <c r="B38" s="88">
        <v>27</v>
      </c>
      <c r="C38" s="89" t="s">
        <v>64</v>
      </c>
      <c r="D38" s="90">
        <f>Input!D50</f>
        <v>12382095979</v>
      </c>
      <c r="E38" s="91">
        <f t="shared" si="0"/>
        <v>0.71009958406513274</v>
      </c>
      <c r="F38" s="90">
        <f>'39 Kec Bjm Selatan'!E243</f>
        <v>12382095979</v>
      </c>
      <c r="G38" s="91">
        <f>'39 Kec Bjm Selatan'!F243</f>
        <v>100.00000000000001</v>
      </c>
      <c r="H38" s="91">
        <f t="shared" si="1"/>
        <v>0.71009958406513274</v>
      </c>
      <c r="I38" s="90">
        <f>'39 Kec Bjm Selatan'!H243</f>
        <v>10557506619</v>
      </c>
      <c r="J38" s="91">
        <f>'39 Kec Bjm Selatan'!I243</f>
        <v>85.264293193216275</v>
      </c>
      <c r="K38" s="91">
        <f t="shared" si="2"/>
        <v>0.60546139132110399</v>
      </c>
      <c r="L38" s="91">
        <f t="shared" si="3"/>
        <v>-14.735706806783739</v>
      </c>
      <c r="M38" s="91">
        <f t="shared" si="4"/>
        <v>-0.10463819274402875</v>
      </c>
      <c r="N38" s="90">
        <f t="shared" si="5"/>
        <v>1824589360</v>
      </c>
      <c r="O38" s="91">
        <f>'39 Kec Bjm Selatan'!N243</f>
        <v>100.00000000000001</v>
      </c>
      <c r="P38" s="91">
        <f t="shared" si="6"/>
        <v>0.71009958406513274</v>
      </c>
      <c r="Q38" s="91">
        <f>'39 Kec Bjm Selatan'!P243</f>
        <v>85.264293193216275</v>
      </c>
      <c r="R38" s="91">
        <f t="shared" si="7"/>
        <v>0.60546139132110399</v>
      </c>
      <c r="S38" s="101">
        <f t="shared" si="8"/>
        <v>-14.735706806783739</v>
      </c>
      <c r="T38" s="91">
        <f t="shared" si="9"/>
        <v>-0.10463819274402875</v>
      </c>
      <c r="U38" s="91">
        <f t="shared" si="10"/>
        <v>85.264293193216261</v>
      </c>
      <c r="V38" s="91">
        <f t="shared" si="11"/>
        <v>85.264293193216261</v>
      </c>
      <c r="W38" s="91">
        <f t="shared" si="12"/>
        <v>85.264293193216261</v>
      </c>
      <c r="X38" s="91">
        <f t="shared" si="13"/>
        <v>85.264293193216261</v>
      </c>
      <c r="Y38" s="80">
        <v>39</v>
      </c>
      <c r="Z38" s="80">
        <v>40.576052644878203</v>
      </c>
      <c r="AA38" s="80">
        <f t="shared" si="14"/>
        <v>-59.423947355121811</v>
      </c>
    </row>
    <row r="39" spans="1:27" s="80" customFormat="1" ht="29" customHeight="1">
      <c r="A39" s="81"/>
      <c r="B39" s="88">
        <v>28</v>
      </c>
      <c r="C39" s="89" t="s">
        <v>68</v>
      </c>
      <c r="D39" s="90">
        <f>Input!D18</f>
        <v>23911805140</v>
      </c>
      <c r="E39" s="91">
        <f t="shared" si="0"/>
        <v>1.3713157217451821</v>
      </c>
      <c r="F39" s="90">
        <f>'7 Dinsos'!E72</f>
        <v>23911805140</v>
      </c>
      <c r="G39" s="91">
        <f>'7 Dinsos'!F72</f>
        <v>100</v>
      </c>
      <c r="H39" s="91">
        <f t="shared" si="1"/>
        <v>1.3713157217451823</v>
      </c>
      <c r="I39" s="90">
        <f>'7 Dinsos'!H72</f>
        <v>21076689314</v>
      </c>
      <c r="J39" s="91">
        <f>'7 Dinsos'!I72</f>
        <v>88.14344709903402</v>
      </c>
      <c r="K39" s="91">
        <f t="shared" si="2"/>
        <v>1.2087249477572011</v>
      </c>
      <c r="L39" s="91">
        <f t="shared" si="3"/>
        <v>-11.85655290096598</v>
      </c>
      <c r="M39" s="91">
        <f t="shared" si="4"/>
        <v>-0.16259077398798127</v>
      </c>
      <c r="N39" s="90">
        <f t="shared" si="5"/>
        <v>2835115826</v>
      </c>
      <c r="O39" s="91">
        <f>'7 Dinsos'!N72</f>
        <v>100</v>
      </c>
      <c r="P39" s="91">
        <f t="shared" si="6"/>
        <v>1.3713157217451823</v>
      </c>
      <c r="Q39" s="91">
        <f>'7 Dinsos'!P72</f>
        <v>95.485215797471966</v>
      </c>
      <c r="R39" s="91">
        <f t="shared" si="7"/>
        <v>1.3094037761730473</v>
      </c>
      <c r="S39" s="101">
        <f t="shared" si="8"/>
        <v>-4.514784202528034</v>
      </c>
      <c r="T39" s="91">
        <f t="shared" si="9"/>
        <v>-6.1911945572135085E-2</v>
      </c>
      <c r="U39" s="91">
        <f t="shared" si="10"/>
        <v>88.14344709903402</v>
      </c>
      <c r="V39" s="91">
        <f t="shared" si="11"/>
        <v>95.485215797471966</v>
      </c>
      <c r="W39" s="91">
        <f t="shared" si="12"/>
        <v>91.814331448253</v>
      </c>
      <c r="X39" s="91">
        <f t="shared" si="13"/>
        <v>91.814331448253</v>
      </c>
      <c r="Y39" s="80">
        <v>7</v>
      </c>
      <c r="Z39" s="80">
        <v>24.621692918982799</v>
      </c>
      <c r="AA39" s="80">
        <f t="shared" si="14"/>
        <v>-75.378307081017198</v>
      </c>
    </row>
    <row r="40" spans="1:27" s="80" customFormat="1" ht="29" customHeight="1">
      <c r="A40" s="81"/>
      <c r="B40" s="88">
        <v>29</v>
      </c>
      <c r="C40" s="89" t="s">
        <v>58</v>
      </c>
      <c r="D40" s="90">
        <f>Input!D21</f>
        <v>191028321341</v>
      </c>
      <c r="E40" s="91">
        <f t="shared" si="0"/>
        <v>10.955264097368099</v>
      </c>
      <c r="F40" s="90">
        <f>'10 DLH'!E59</f>
        <v>191028321341</v>
      </c>
      <c r="G40" s="91">
        <f>'10 DLH'!F59</f>
        <v>100</v>
      </c>
      <c r="H40" s="91">
        <f t="shared" si="1"/>
        <v>10.955264097368099</v>
      </c>
      <c r="I40" s="90">
        <f>'10 DLH'!H59</f>
        <v>147181810816</v>
      </c>
      <c r="J40" s="91">
        <f>'10 DLH'!I59</f>
        <v>77.047115204069328</v>
      </c>
      <c r="K40" s="91">
        <f t="shared" si="2"/>
        <v>8.4407149500092444</v>
      </c>
      <c r="L40" s="91">
        <f t="shared" si="3"/>
        <v>-22.952884795930672</v>
      </c>
      <c r="M40" s="91">
        <f t="shared" si="4"/>
        <v>-2.5145491473588546</v>
      </c>
      <c r="N40" s="90">
        <f t="shared" si="5"/>
        <v>43846510525</v>
      </c>
      <c r="O40" s="91">
        <f>'10 DLH'!N59</f>
        <v>100</v>
      </c>
      <c r="P40" s="91">
        <f t="shared" si="6"/>
        <v>10.955264097368099</v>
      </c>
      <c r="Q40" s="91">
        <f>'10 DLH'!P59</f>
        <v>86.858277327272987</v>
      </c>
      <c r="R40" s="91">
        <f t="shared" si="7"/>
        <v>9.5155536716271527</v>
      </c>
      <c r="S40" s="101">
        <f t="shared" si="8"/>
        <v>-13.141722672727013</v>
      </c>
      <c r="T40" s="91">
        <f t="shared" si="9"/>
        <v>-1.4397104257409463</v>
      </c>
      <c r="U40" s="91">
        <f t="shared" si="10"/>
        <v>77.047115204069328</v>
      </c>
      <c r="V40" s="91">
        <f t="shared" si="11"/>
        <v>86.858277327272987</v>
      </c>
      <c r="W40" s="91">
        <f t="shared" si="12"/>
        <v>81.952696265671165</v>
      </c>
      <c r="X40" s="91">
        <f t="shared" si="13"/>
        <v>81.952696265671165</v>
      </c>
      <c r="Y40" s="80">
        <v>10</v>
      </c>
      <c r="Z40" s="80">
        <v>44.0610912238187</v>
      </c>
      <c r="AA40" s="80">
        <f t="shared" si="14"/>
        <v>-55.9389087761813</v>
      </c>
    </row>
    <row r="41" spans="1:27" s="80" customFormat="1" ht="29" customHeight="1">
      <c r="A41" s="81"/>
      <c r="B41" s="88">
        <v>30</v>
      </c>
      <c r="C41" s="89" t="s">
        <v>47</v>
      </c>
      <c r="D41" s="90">
        <f>Input!D39</f>
        <v>532925000</v>
      </c>
      <c r="E41" s="91">
        <f t="shared" si="0"/>
        <v>3.0562662531426563E-2</v>
      </c>
      <c r="F41" s="90">
        <f>'28 Bag Adm Pbg'!E26</f>
        <v>532925000</v>
      </c>
      <c r="G41" s="91">
        <f>'28 Bag Adm Pbg'!F26</f>
        <v>100</v>
      </c>
      <c r="H41" s="91">
        <f t="shared" si="1"/>
        <v>3.0562662531426567E-2</v>
      </c>
      <c r="I41" s="90">
        <f>'28 Bag Adm Pbg'!H26</f>
        <v>402662029</v>
      </c>
      <c r="J41" s="91">
        <f>'28 Bag Adm Pbg'!I26</f>
        <v>75.556978749354968</v>
      </c>
      <c r="K41" s="91">
        <f t="shared" si="2"/>
        <v>2.3092224434107043E-2</v>
      </c>
      <c r="L41" s="91">
        <f t="shared" si="3"/>
        <v>-24.443021250645032</v>
      </c>
      <c r="M41" s="91">
        <f t="shared" si="4"/>
        <v>-7.4704380973195234E-3</v>
      </c>
      <c r="N41" s="90">
        <f t="shared" si="5"/>
        <v>130262971</v>
      </c>
      <c r="O41" s="91">
        <f>'28 Bag Adm Pbg'!N26</f>
        <v>100</v>
      </c>
      <c r="P41" s="91">
        <f t="shared" si="6"/>
        <v>3.0562662531426567E-2</v>
      </c>
      <c r="Q41" s="91">
        <f>'28 Bag Adm Pbg'!P26</f>
        <v>92.588697479007365</v>
      </c>
      <c r="R41" s="91">
        <f t="shared" si="7"/>
        <v>2.8297571152752474E-2</v>
      </c>
      <c r="S41" s="101">
        <f t="shared" si="8"/>
        <v>-7.4113025209926349</v>
      </c>
      <c r="T41" s="91">
        <f t="shared" si="9"/>
        <v>-2.2650913786740924E-3</v>
      </c>
      <c r="U41" s="91">
        <f t="shared" si="10"/>
        <v>75.556978749354968</v>
      </c>
      <c r="V41" s="91">
        <f t="shared" si="11"/>
        <v>92.588697479007365</v>
      </c>
      <c r="W41" s="91">
        <f t="shared" si="12"/>
        <v>84.072838114181167</v>
      </c>
      <c r="X41" s="91">
        <f t="shared" si="13"/>
        <v>84.072838114181167</v>
      </c>
      <c r="Y41" s="80">
        <v>29</v>
      </c>
      <c r="Z41" s="80">
        <v>28.4892353732284</v>
      </c>
      <c r="AA41" s="80">
        <f t="shared" si="14"/>
        <v>-71.510764626771604</v>
      </c>
    </row>
    <row r="42" spans="1:27" s="80" customFormat="1" ht="29" customHeight="1">
      <c r="A42" s="81"/>
      <c r="B42" s="88">
        <v>31</v>
      </c>
      <c r="C42" s="89" t="s">
        <v>108</v>
      </c>
      <c r="D42" s="90">
        <f>Input!D51</f>
        <v>9046956120</v>
      </c>
      <c r="E42" s="91">
        <f t="shared" si="0"/>
        <v>0.5188329818120454</v>
      </c>
      <c r="F42" s="90">
        <f>'40 Bappeda'!E77</f>
        <v>9046956120</v>
      </c>
      <c r="G42" s="91">
        <f>'40 Bappeda'!F77</f>
        <v>100.00000000000001</v>
      </c>
      <c r="H42" s="91">
        <f t="shared" si="1"/>
        <v>0.5188329818120454</v>
      </c>
      <c r="I42" s="90">
        <f>'40 Bappeda'!H77</f>
        <v>8152167379</v>
      </c>
      <c r="J42" s="91">
        <f>'40 Bappeda'!I77</f>
        <v>90.109505018799624</v>
      </c>
      <c r="K42" s="91">
        <f t="shared" si="2"/>
        <v>0.4675178317851128</v>
      </c>
      <c r="L42" s="91">
        <f t="shared" si="3"/>
        <v>-9.8904949812003906</v>
      </c>
      <c r="M42" s="91">
        <f t="shared" si="4"/>
        <v>-5.1315150026932599E-2</v>
      </c>
      <c r="N42" s="90">
        <f t="shared" si="5"/>
        <v>894788741</v>
      </c>
      <c r="O42" s="91">
        <f>'40 Bappeda'!N77</f>
        <v>100.00000000000001</v>
      </c>
      <c r="P42" s="91">
        <f t="shared" si="6"/>
        <v>0.5188329818120454</v>
      </c>
      <c r="Q42" s="91">
        <f>'40 Bappeda'!P77</f>
        <v>99.173283455916689</v>
      </c>
      <c r="R42" s="91">
        <f t="shared" si="7"/>
        <v>0.51454370371524449</v>
      </c>
      <c r="S42" s="101">
        <f t="shared" si="8"/>
        <v>-0.82671654408332529</v>
      </c>
      <c r="T42" s="91">
        <f t="shared" si="9"/>
        <v>-4.2892780968009081E-3</v>
      </c>
      <c r="U42" s="91">
        <f t="shared" si="10"/>
        <v>90.109505018799609</v>
      </c>
      <c r="V42" s="91">
        <f t="shared" si="11"/>
        <v>99.173283455916675</v>
      </c>
      <c r="W42" s="91">
        <f t="shared" si="12"/>
        <v>94.641394237358142</v>
      </c>
      <c r="X42" s="91">
        <f t="shared" si="13"/>
        <v>94.641394237358142</v>
      </c>
      <c r="Y42" s="80">
        <v>40</v>
      </c>
      <c r="Z42" s="80">
        <v>40.470806003826503</v>
      </c>
      <c r="AA42" s="80">
        <f t="shared" si="14"/>
        <v>-59.529193996173511</v>
      </c>
    </row>
    <row r="43" spans="1:27" s="80" customFormat="1" ht="29" customHeight="1">
      <c r="A43" s="81"/>
      <c r="B43" s="88">
        <v>32</v>
      </c>
      <c r="C43" s="89" t="s">
        <v>103</v>
      </c>
      <c r="D43" s="90">
        <f>Input!D22</f>
        <v>7173793620</v>
      </c>
      <c r="E43" s="91">
        <f t="shared" si="0"/>
        <v>0.41140917291956836</v>
      </c>
      <c r="F43" s="90">
        <f>'11 Disdukcapil'!E50</f>
        <v>7173793620</v>
      </c>
      <c r="G43" s="91">
        <f>'11 Disdukcapil'!F50</f>
        <v>100.00000000000001</v>
      </c>
      <c r="H43" s="91">
        <f t="shared" si="1"/>
        <v>0.41140917291956841</v>
      </c>
      <c r="I43" s="90">
        <f>'11 Disdukcapil'!H50</f>
        <v>6521557057</v>
      </c>
      <c r="J43" s="91">
        <f>'11 Disdukcapil'!I50</f>
        <v>90.908066254072168</v>
      </c>
      <c r="K43" s="91">
        <f t="shared" si="2"/>
        <v>0.37400412349305157</v>
      </c>
      <c r="L43" s="91">
        <f t="shared" si="3"/>
        <v>-9.0919337459278466</v>
      </c>
      <c r="M43" s="91">
        <f t="shared" si="4"/>
        <v>-3.7405049426516845E-2</v>
      </c>
      <c r="N43" s="90">
        <f t="shared" si="5"/>
        <v>652236563</v>
      </c>
      <c r="O43" s="91">
        <f>'11 Disdukcapil'!N50</f>
        <v>100.00000000000001</v>
      </c>
      <c r="P43" s="91">
        <f t="shared" si="6"/>
        <v>0.41140917291956841</v>
      </c>
      <c r="Q43" s="91">
        <f>'11 Disdukcapil'!P50</f>
        <v>96.004216859531027</v>
      </c>
      <c r="R43" s="91">
        <f t="shared" si="7"/>
        <v>0.39497015454970535</v>
      </c>
      <c r="S43" s="101">
        <f t="shared" si="8"/>
        <v>-3.995783140468987</v>
      </c>
      <c r="T43" s="91">
        <f t="shared" si="9"/>
        <v>-1.6439018369863057E-2</v>
      </c>
      <c r="U43" s="91">
        <f t="shared" si="10"/>
        <v>90.908066254072153</v>
      </c>
      <c r="V43" s="91">
        <f t="shared" si="11"/>
        <v>96.004216859531013</v>
      </c>
      <c r="W43" s="91">
        <f t="shared" si="12"/>
        <v>93.456141556801583</v>
      </c>
      <c r="X43" s="91">
        <f t="shared" si="13"/>
        <v>93.456141556801583</v>
      </c>
      <c r="Y43" s="80">
        <v>11</v>
      </c>
      <c r="Z43" s="80">
        <v>61.542231790797899</v>
      </c>
      <c r="AA43" s="80">
        <f t="shared" si="14"/>
        <v>-38.457768209202115</v>
      </c>
    </row>
    <row r="44" spans="1:27" s="80" customFormat="1" ht="29" customHeight="1">
      <c r="A44" s="81"/>
      <c r="B44" s="88">
        <v>33</v>
      </c>
      <c r="C44" s="89" t="s">
        <v>41</v>
      </c>
      <c r="D44" s="90">
        <f>Input!D34</f>
        <v>1552394200</v>
      </c>
      <c r="E44" s="91">
        <f t="shared" si="0"/>
        <v>8.902809973325311E-2</v>
      </c>
      <c r="F44" s="90">
        <f>'23 Bag Eko'!E26</f>
        <v>1552394200</v>
      </c>
      <c r="G44" s="91">
        <f>'23 Bag Eko'!F26</f>
        <v>100.00000000000001</v>
      </c>
      <c r="H44" s="91">
        <f t="shared" si="1"/>
        <v>8.902809973325311E-2</v>
      </c>
      <c r="I44" s="90">
        <f>'23 Bag Eko'!H26</f>
        <v>1369394810</v>
      </c>
      <c r="J44" s="91">
        <f>'23 Bag Eko'!I26</f>
        <v>88.211796333688966</v>
      </c>
      <c r="K44" s="91">
        <f t="shared" si="2"/>
        <v>7.8533286016450723E-2</v>
      </c>
      <c r="L44" s="91">
        <f t="shared" si="3"/>
        <v>-11.788203666311048</v>
      </c>
      <c r="M44" s="91">
        <f t="shared" si="4"/>
        <v>-1.0494813716802387E-2</v>
      </c>
      <c r="N44" s="90">
        <f t="shared" si="5"/>
        <v>182999390</v>
      </c>
      <c r="O44" s="91">
        <f>'23 Bag Eko'!N26</f>
        <v>100.00000000000001</v>
      </c>
      <c r="P44" s="91">
        <f t="shared" si="6"/>
        <v>8.902809973325311E-2</v>
      </c>
      <c r="Q44" s="91">
        <f>'23 Bag Eko'!P26</f>
        <v>99.521838589708736</v>
      </c>
      <c r="R44" s="91">
        <f t="shared" si="7"/>
        <v>8.8602401716013066E-2</v>
      </c>
      <c r="S44" s="101">
        <f t="shared" si="8"/>
        <v>-0.47816141029127834</v>
      </c>
      <c r="T44" s="91">
        <f t="shared" si="9"/>
        <v>-4.2569801724004486E-4</v>
      </c>
      <c r="U44" s="91">
        <f t="shared" si="10"/>
        <v>88.211796333688952</v>
      </c>
      <c r="V44" s="91">
        <f t="shared" si="11"/>
        <v>99.521838589708722</v>
      </c>
      <c r="W44" s="91">
        <f t="shared" si="12"/>
        <v>93.866817461698844</v>
      </c>
      <c r="X44" s="91">
        <f t="shared" si="13"/>
        <v>93.866817461698844</v>
      </c>
      <c r="Y44" s="80">
        <v>24</v>
      </c>
      <c r="Z44" s="80">
        <v>37.851212886843797</v>
      </c>
      <c r="AA44" s="80">
        <f t="shared" si="14"/>
        <v>-62.148787113156217</v>
      </c>
    </row>
    <row r="45" spans="1:27" s="80" customFormat="1" ht="29" customHeight="1">
      <c r="A45" s="81"/>
      <c r="B45" s="88">
        <v>34</v>
      </c>
      <c r="C45" s="89" t="s">
        <v>63</v>
      </c>
      <c r="D45" s="90">
        <f>Input!D47</f>
        <v>17407428217</v>
      </c>
      <c r="E45" s="91">
        <f t="shared" si="0"/>
        <v>0.99829686003884877</v>
      </c>
      <c r="F45" s="90">
        <f>'36 Kec Bjm Utara'!E166</f>
        <v>17407428217</v>
      </c>
      <c r="G45" s="91">
        <f>'36 Kec Bjm Utara'!F166</f>
        <v>100.00000000000003</v>
      </c>
      <c r="H45" s="91">
        <f t="shared" si="1"/>
        <v>0.99829686003884899</v>
      </c>
      <c r="I45" s="90">
        <f>'36 Kec Bjm Utara'!H166</f>
        <v>12382363709</v>
      </c>
      <c r="J45" s="91">
        <f>'36 Kec Bjm Utara'!I166</f>
        <v>71.132642654860675</v>
      </c>
      <c r="K45" s="91">
        <f t="shared" si="2"/>
        <v>0.71011493808612902</v>
      </c>
      <c r="L45" s="91">
        <f t="shared" si="3"/>
        <v>-28.867357345139354</v>
      </c>
      <c r="M45" s="91">
        <f t="shared" si="4"/>
        <v>-0.28818192195271997</v>
      </c>
      <c r="N45" s="90">
        <f t="shared" si="5"/>
        <v>5025064508</v>
      </c>
      <c r="O45" s="91">
        <f>'36 Kec Bjm Utara'!N166</f>
        <v>100.00000000000003</v>
      </c>
      <c r="P45" s="91">
        <f t="shared" si="6"/>
        <v>0.99829686003884899</v>
      </c>
      <c r="Q45" s="91">
        <f>'36 Kec Bjm Utara'!P166</f>
        <v>90.562821107625325</v>
      </c>
      <c r="R45" s="91">
        <f t="shared" si="7"/>
        <v>0.90408579948002343</v>
      </c>
      <c r="S45" s="101">
        <f t="shared" si="8"/>
        <v>-9.4371788923747033</v>
      </c>
      <c r="T45" s="91">
        <f t="shared" si="9"/>
        <v>-9.4211060558825555E-2</v>
      </c>
      <c r="U45" s="91">
        <f t="shared" si="10"/>
        <v>71.132642654860661</v>
      </c>
      <c r="V45" s="91">
        <f t="shared" si="11"/>
        <v>90.562821107625297</v>
      </c>
      <c r="W45" s="91">
        <f t="shared" si="12"/>
        <v>80.847731881242979</v>
      </c>
      <c r="X45" s="91">
        <f t="shared" si="13"/>
        <v>80.847731881242979</v>
      </c>
      <c r="Y45" s="80">
        <v>36</v>
      </c>
      <c r="Z45" s="80">
        <v>30.408873802273899</v>
      </c>
      <c r="AA45" s="80">
        <f t="shared" si="14"/>
        <v>-69.591126197726126</v>
      </c>
    </row>
    <row r="46" spans="1:27" s="80" customFormat="1" ht="29" customHeight="1">
      <c r="A46" s="81"/>
      <c r="B46" s="88">
        <v>35</v>
      </c>
      <c r="C46" s="89" t="s">
        <v>82</v>
      </c>
      <c r="D46" s="90">
        <f>Input!D19</f>
        <v>3037162840</v>
      </c>
      <c r="E46" s="91">
        <f t="shared" si="0"/>
        <v>0.17417794798875844</v>
      </c>
      <c r="F46" s="90">
        <f>'8 DP3A'!E58</f>
        <v>3037162840</v>
      </c>
      <c r="G46" s="91">
        <f>'8 DP3A'!F58</f>
        <v>100</v>
      </c>
      <c r="H46" s="91">
        <f t="shared" si="1"/>
        <v>0.17417794798875844</v>
      </c>
      <c r="I46" s="90">
        <f>'8 DP3A'!H58</f>
        <v>2616831401</v>
      </c>
      <c r="J46" s="91">
        <f>'8 DP3A'!I58</f>
        <v>86.160391749031135</v>
      </c>
      <c r="K46" s="91">
        <f t="shared" si="2"/>
        <v>0.15007240232753796</v>
      </c>
      <c r="L46" s="91">
        <f t="shared" si="3"/>
        <v>-13.839608250968865</v>
      </c>
      <c r="M46" s="91">
        <f t="shared" si="4"/>
        <v>-2.4105545661220473E-2</v>
      </c>
      <c r="N46" s="90">
        <f t="shared" si="5"/>
        <v>420331439</v>
      </c>
      <c r="O46" s="91">
        <f>'8 DP3A'!N58</f>
        <v>100</v>
      </c>
      <c r="P46" s="91">
        <f t="shared" si="6"/>
        <v>0.17417794798875844</v>
      </c>
      <c r="Q46" s="91">
        <f>'8 DP3A'!P58</f>
        <v>97.188082941249206</v>
      </c>
      <c r="R46" s="91">
        <f t="shared" si="7"/>
        <v>0.16928020855668044</v>
      </c>
      <c r="S46" s="101">
        <f t="shared" si="8"/>
        <v>-2.8119170587507938</v>
      </c>
      <c r="T46" s="91">
        <f t="shared" si="9"/>
        <v>-4.8977394320779966E-3</v>
      </c>
      <c r="U46" s="91">
        <f t="shared" si="10"/>
        <v>86.160391749031135</v>
      </c>
      <c r="V46" s="91">
        <f t="shared" si="11"/>
        <v>97.188082941249206</v>
      </c>
      <c r="W46" s="91">
        <f t="shared" si="12"/>
        <v>91.67423734514017</v>
      </c>
      <c r="X46" s="91">
        <f t="shared" si="13"/>
        <v>91.67423734514017</v>
      </c>
      <c r="Y46" s="80">
        <v>8</v>
      </c>
      <c r="Z46" s="80">
        <v>30.408873802273899</v>
      </c>
      <c r="AA46" s="80">
        <f t="shared" si="14"/>
        <v>-69.591126197726098</v>
      </c>
    </row>
    <row r="47" spans="1:27" s="80" customFormat="1" ht="29" customHeight="1">
      <c r="A47" s="81"/>
      <c r="B47" s="88">
        <v>36</v>
      </c>
      <c r="C47" s="89" t="s">
        <v>72</v>
      </c>
      <c r="D47" s="90">
        <f>Input!D46</f>
        <v>9008477710</v>
      </c>
      <c r="E47" s="91">
        <f t="shared" si="0"/>
        <v>0.51662628732487381</v>
      </c>
      <c r="F47" s="90">
        <f>'35 Kec Bjm Timur'!E187</f>
        <v>9008477710</v>
      </c>
      <c r="G47" s="91">
        <f>'35 Kec Bjm Timur'!F187</f>
        <v>100</v>
      </c>
      <c r="H47" s="91">
        <f t="shared" si="1"/>
        <v>0.51662628732487381</v>
      </c>
      <c r="I47" s="90">
        <f>'35 Kec Bjm Timur'!H187</f>
        <v>8626468286</v>
      </c>
      <c r="J47" s="91">
        <f>'35 Kec Bjm Timur'!I187</f>
        <v>95.75944531032205</v>
      </c>
      <c r="K47" s="91">
        <f t="shared" si="2"/>
        <v>0.49471846706960981</v>
      </c>
      <c r="L47" s="91">
        <f t="shared" si="3"/>
        <v>-4.2405546896779498</v>
      </c>
      <c r="M47" s="91">
        <f t="shared" si="4"/>
        <v>-2.1907820255263999E-2</v>
      </c>
      <c r="N47" s="90">
        <f t="shared" si="5"/>
        <v>382009424</v>
      </c>
      <c r="O47" s="91">
        <f>'35 Kec Bjm Timur'!N187</f>
        <v>99.999999999999986</v>
      </c>
      <c r="P47" s="91">
        <f t="shared" si="6"/>
        <v>0.51662628732487381</v>
      </c>
      <c r="Q47" s="91">
        <f>'35 Kec Bjm Timur'!P187</f>
        <v>98.01531289746282</v>
      </c>
      <c r="R47" s="91">
        <f t="shared" si="7"/>
        <v>0.5063728720320203</v>
      </c>
      <c r="S47" s="101">
        <f t="shared" si="8"/>
        <v>-1.9846871025371655</v>
      </c>
      <c r="T47" s="91">
        <f t="shared" si="9"/>
        <v>-1.0253415292853507E-2</v>
      </c>
      <c r="U47" s="91">
        <f t="shared" si="10"/>
        <v>95.75944531032205</v>
      </c>
      <c r="V47" s="91">
        <f t="shared" si="11"/>
        <v>98.015312897462834</v>
      </c>
      <c r="W47" s="91">
        <f t="shared" si="12"/>
        <v>96.887379103892442</v>
      </c>
      <c r="X47" s="91">
        <f t="shared" si="13"/>
        <v>96.887379103892442</v>
      </c>
      <c r="Y47" s="80">
        <v>35</v>
      </c>
      <c r="Z47" s="80">
        <v>29.109317006490901</v>
      </c>
      <c r="AA47" s="80">
        <f t="shared" si="14"/>
        <v>-70.890682993509088</v>
      </c>
    </row>
    <row r="48" spans="1:27" s="80" customFormat="1" ht="29" customHeight="1">
      <c r="A48" s="81"/>
      <c r="B48" s="88">
        <v>37</v>
      </c>
      <c r="C48" s="89" t="s">
        <v>71</v>
      </c>
      <c r="D48" s="90">
        <f>Input!D26</f>
        <v>12341692134</v>
      </c>
      <c r="E48" s="91">
        <f t="shared" si="0"/>
        <v>0.7077824679986936</v>
      </c>
      <c r="F48" s="90">
        <f>'15 Diskopumker'!E66</f>
        <v>12341692134</v>
      </c>
      <c r="G48" s="91">
        <f>'15 Diskopumker'!F66</f>
        <v>100.00000000000004</v>
      </c>
      <c r="H48" s="91">
        <f t="shared" si="1"/>
        <v>0.70778246799869393</v>
      </c>
      <c r="I48" s="90">
        <f>'15 Diskopumker'!H66</f>
        <v>10066912180</v>
      </c>
      <c r="J48" s="91">
        <f>'15 Diskopumker'!I66</f>
        <v>81.568330101727057</v>
      </c>
      <c r="K48" s="91">
        <f t="shared" si="2"/>
        <v>0.57732633989932514</v>
      </c>
      <c r="L48" s="91">
        <f t="shared" si="3"/>
        <v>-18.431669898272986</v>
      </c>
      <c r="M48" s="91">
        <f t="shared" si="4"/>
        <v>-0.1304561280993688</v>
      </c>
      <c r="N48" s="90">
        <f t="shared" si="5"/>
        <v>2274779954</v>
      </c>
      <c r="O48" s="91">
        <f>'15 Diskopumker'!N66</f>
        <v>100.00000000000004</v>
      </c>
      <c r="P48" s="91">
        <f t="shared" si="6"/>
        <v>0.70778246799869393</v>
      </c>
      <c r="Q48" s="91">
        <f>'15 Diskopumker'!P66</f>
        <v>90.779905294630026</v>
      </c>
      <c r="R48" s="91">
        <f t="shared" si="7"/>
        <v>0.64252425414120906</v>
      </c>
      <c r="S48" s="101">
        <f t="shared" si="8"/>
        <v>-9.2200947053700162</v>
      </c>
      <c r="T48" s="91">
        <f t="shared" si="9"/>
        <v>-6.525821385748487E-2</v>
      </c>
      <c r="U48" s="91">
        <f t="shared" si="10"/>
        <v>81.568330101727028</v>
      </c>
      <c r="V48" s="91">
        <f t="shared" si="11"/>
        <v>90.779905294629998</v>
      </c>
      <c r="W48" s="91">
        <f t="shared" si="12"/>
        <v>86.17411769817852</v>
      </c>
      <c r="X48" s="91">
        <f t="shared" si="13"/>
        <v>86.17411769817852</v>
      </c>
      <c r="Y48" s="80">
        <v>15</v>
      </c>
      <c r="Z48" s="80">
        <v>9.6267450964921206</v>
      </c>
      <c r="AA48" s="80">
        <f t="shared" si="14"/>
        <v>-90.373254903507927</v>
      </c>
    </row>
    <row r="49" spans="1:27" s="80" customFormat="1" ht="29" customHeight="1">
      <c r="A49" s="81"/>
      <c r="B49" s="88">
        <v>38</v>
      </c>
      <c r="C49" s="89" t="s">
        <v>78</v>
      </c>
      <c r="D49" s="90">
        <f>Input!D42</f>
        <v>7070912250</v>
      </c>
      <c r="E49" s="91">
        <f t="shared" si="0"/>
        <v>0.40550903951978257</v>
      </c>
      <c r="F49" s="90">
        <f>'31 Inspektorat'!E48</f>
        <v>7062884700</v>
      </c>
      <c r="G49" s="91">
        <f>'31 Inspektorat'!F48</f>
        <v>99.886470801557493</v>
      </c>
      <c r="H49" s="91">
        <f t="shared" si="1"/>
        <v>0.40504866835760384</v>
      </c>
      <c r="I49" s="90">
        <f>'31 Inspektorat'!H48</f>
        <v>5445575076</v>
      </c>
      <c r="J49" s="91">
        <f>'31 Inspektorat'!I48</f>
        <v>77.013755558909679</v>
      </c>
      <c r="K49" s="91">
        <f t="shared" si="2"/>
        <v>0.31229774046504777</v>
      </c>
      <c r="L49" s="91">
        <f t="shared" si="3"/>
        <v>-22.872715242647814</v>
      </c>
      <c r="M49" s="91">
        <f t="shared" si="4"/>
        <v>-9.2750927892556068E-2</v>
      </c>
      <c r="N49" s="90">
        <f t="shared" si="5"/>
        <v>1625337174</v>
      </c>
      <c r="O49" s="91">
        <f>'31 Inspektorat'!N48</f>
        <v>100.00000282850792</v>
      </c>
      <c r="P49" s="91">
        <f t="shared" si="6"/>
        <v>0.40550905098963791</v>
      </c>
      <c r="Q49" s="91">
        <f>'31 Inspektorat'!P48</f>
        <v>94.431448869981409</v>
      </c>
      <c r="R49" s="91">
        <f t="shared" si="7"/>
        <v>0.38292806131727614</v>
      </c>
      <c r="S49" s="101">
        <f t="shared" si="8"/>
        <v>-5.5685539585265076</v>
      </c>
      <c r="T49" s="91">
        <f t="shared" si="9"/>
        <v>-2.2580989672361773E-2</v>
      </c>
      <c r="U49" s="91">
        <f t="shared" si="10"/>
        <v>77.101288033202621</v>
      </c>
      <c r="V49" s="91">
        <f t="shared" si="11"/>
        <v>94.431446198980467</v>
      </c>
      <c r="W49" s="91">
        <f t="shared" si="12"/>
        <v>85.766367116091544</v>
      </c>
      <c r="X49" s="91">
        <f t="shared" si="13"/>
        <v>85.766367116091544</v>
      </c>
      <c r="Y49" s="80">
        <v>32</v>
      </c>
      <c r="Z49" s="80">
        <v>27.300804043303899</v>
      </c>
      <c r="AA49" s="80">
        <f t="shared" si="14"/>
        <v>-72.699198785204018</v>
      </c>
    </row>
    <row r="50" spans="1:27" s="80" customFormat="1" ht="29" customHeight="1">
      <c r="A50" s="81"/>
      <c r="B50" s="88">
        <v>39</v>
      </c>
      <c r="C50" s="89" t="s">
        <v>101</v>
      </c>
      <c r="D50" s="90">
        <f>Input!D15</f>
        <v>85619332316</v>
      </c>
      <c r="E50" s="91">
        <f t="shared" si="0"/>
        <v>4.9101745268845951</v>
      </c>
      <c r="F50" s="90">
        <f>'4 DPRKP'!E55</f>
        <v>85619332316</v>
      </c>
      <c r="G50" s="91">
        <f>'4 DPRKP'!F55</f>
        <v>100.00000000000003</v>
      </c>
      <c r="H50" s="91">
        <f t="shared" si="1"/>
        <v>4.910174526884596</v>
      </c>
      <c r="I50" s="90">
        <f>'4 DPRKP'!H55</f>
        <v>49545882005</v>
      </c>
      <c r="J50" s="91">
        <f>'4 DPRKP'!I55</f>
        <v>57.865788794222446</v>
      </c>
      <c r="K50" s="91">
        <f t="shared" si="2"/>
        <v>2.8413112211547507</v>
      </c>
      <c r="L50" s="91">
        <f t="shared" si="3"/>
        <v>-42.134211205777582</v>
      </c>
      <c r="M50" s="91">
        <f t="shared" si="4"/>
        <v>-2.0688633057298453</v>
      </c>
      <c r="N50" s="90">
        <f t="shared" si="5"/>
        <v>36073450311</v>
      </c>
      <c r="O50" s="91">
        <f>'4 DPRKP'!N55</f>
        <v>99.998719037773711</v>
      </c>
      <c r="P50" s="91">
        <f t="shared" si="6"/>
        <v>4.9101116294036613</v>
      </c>
      <c r="Q50" s="91">
        <f>'4 DPRKP'!P55</f>
        <v>98.893109608966327</v>
      </c>
      <c r="R50" s="91">
        <f t="shared" si="7"/>
        <v>4.855824276863526</v>
      </c>
      <c r="S50" s="101">
        <f t="shared" si="8"/>
        <v>-1.1056094288073837</v>
      </c>
      <c r="T50" s="91">
        <f t="shared" si="9"/>
        <v>-5.4287352540135281E-2</v>
      </c>
      <c r="U50" s="91">
        <f t="shared" si="10"/>
        <v>57.865788794222425</v>
      </c>
      <c r="V50" s="91">
        <f t="shared" si="11"/>
        <v>98.894376408572043</v>
      </c>
      <c r="W50" s="91">
        <f t="shared" si="12"/>
        <v>78.380082601397234</v>
      </c>
      <c r="X50" s="91">
        <f t="shared" si="13"/>
        <v>78.380082601397234</v>
      </c>
      <c r="Y50" s="80">
        <v>4</v>
      </c>
      <c r="Z50" s="80">
        <v>29.4258632410281</v>
      </c>
      <c r="AA50" s="80">
        <f t="shared" si="14"/>
        <v>-70.572855796745614</v>
      </c>
    </row>
    <row r="51" spans="1:27" s="80" customFormat="1" ht="29" customHeight="1">
      <c r="A51" s="81"/>
      <c r="B51" s="88">
        <v>40</v>
      </c>
      <c r="C51" s="89" t="s">
        <v>56</v>
      </c>
      <c r="D51" s="90">
        <f>Input!D14</f>
        <v>340508206590</v>
      </c>
      <c r="E51" s="91">
        <f t="shared" si="0"/>
        <v>19.527771088223389</v>
      </c>
      <c r="F51" s="90">
        <f>'3 DPUPR'!E81</f>
        <v>340508206590</v>
      </c>
      <c r="G51" s="91">
        <f>'3 DPUPR'!F81</f>
        <v>100.00000000000001</v>
      </c>
      <c r="H51" s="91">
        <f t="shared" si="1"/>
        <v>19.527771088223393</v>
      </c>
      <c r="I51" s="90">
        <f>'3 DPUPR'!H81</f>
        <v>162636554767</v>
      </c>
      <c r="J51" s="91">
        <f>'3 DPUPR'!I81</f>
        <v>47.762888417790137</v>
      </c>
      <c r="K51" s="91">
        <f t="shared" si="2"/>
        <v>9.32702751534962</v>
      </c>
      <c r="L51" s="91">
        <f t="shared" si="3"/>
        <v>-52.237111582209877</v>
      </c>
      <c r="M51" s="91">
        <f t="shared" si="4"/>
        <v>-10.200743572873773</v>
      </c>
      <c r="N51" s="90">
        <f t="shared" si="5"/>
        <v>177871651823</v>
      </c>
      <c r="O51" s="91">
        <f>'3 DPUPR'!N81</f>
        <v>100.00000000000001</v>
      </c>
      <c r="P51" s="91">
        <f t="shared" si="6"/>
        <v>19.527771088223393</v>
      </c>
      <c r="Q51" s="91">
        <f>'3 DPUPR'!P81</f>
        <v>99.228558446996473</v>
      </c>
      <c r="R51" s="91">
        <f t="shared" si="7"/>
        <v>19.377125747673425</v>
      </c>
      <c r="S51" s="101">
        <f t="shared" si="8"/>
        <v>-0.771441553003541</v>
      </c>
      <c r="T51" s="91">
        <f t="shared" si="9"/>
        <v>-0.1506453405499677</v>
      </c>
      <c r="U51" s="91">
        <f t="shared" si="10"/>
        <v>47.76288841779013</v>
      </c>
      <c r="V51" s="91">
        <f t="shared" si="11"/>
        <v>99.228558446996459</v>
      </c>
      <c r="W51" s="91">
        <f t="shared" si="12"/>
        <v>73.495723432393291</v>
      </c>
      <c r="X51" s="91">
        <f t="shared" si="13"/>
        <v>73.495723432393291</v>
      </c>
      <c r="Y51" s="80">
        <v>3</v>
      </c>
      <c r="Z51" s="80">
        <v>50.162219162635502</v>
      </c>
      <c r="AA51" s="80">
        <f t="shared" si="14"/>
        <v>-49.837780837364512</v>
      </c>
    </row>
    <row r="52" spans="1:27" s="80" customFormat="1" ht="29" customHeight="1">
      <c r="A52" s="81"/>
      <c r="B52" s="88">
        <v>41</v>
      </c>
      <c r="C52" s="89" t="s">
        <v>43</v>
      </c>
      <c r="D52" s="90">
        <f>Input!D33</f>
        <v>2094940500</v>
      </c>
      <c r="E52" s="91">
        <f t="shared" si="0"/>
        <v>0.1201425332362303</v>
      </c>
      <c r="F52" s="90">
        <f>'22 Bag Org'!E29</f>
        <v>2094940500</v>
      </c>
      <c r="G52" s="91">
        <f>'22 Bag Org'!F29</f>
        <v>100.00000000000001</v>
      </c>
      <c r="H52" s="91">
        <f t="shared" si="1"/>
        <v>0.12014253323623031</v>
      </c>
      <c r="I52" s="90">
        <f>'22 Bag Org'!H29</f>
        <v>1675538579</v>
      </c>
      <c r="J52" s="91">
        <f>'22 Bag Org'!I29</f>
        <v>79.980246646623144</v>
      </c>
      <c r="K52" s="91">
        <f t="shared" si="2"/>
        <v>9.6090294409838184E-2</v>
      </c>
      <c r="L52" s="91">
        <f t="shared" si="3"/>
        <v>-20.019753353376871</v>
      </c>
      <c r="M52" s="91">
        <f t="shared" si="4"/>
        <v>-2.4052238826392125E-2</v>
      </c>
      <c r="N52" s="90">
        <f t="shared" si="5"/>
        <v>419401921</v>
      </c>
      <c r="O52" s="91">
        <f>'22 Bag Org'!N29</f>
        <v>100.00000000000001</v>
      </c>
      <c r="P52" s="91">
        <f t="shared" si="6"/>
        <v>0.12014253323623031</v>
      </c>
      <c r="Q52" s="91">
        <f>'22 Bag Org'!P29</f>
        <v>100.00000000000001</v>
      </c>
      <c r="R52" s="91">
        <f t="shared" si="7"/>
        <v>0.12014253323623031</v>
      </c>
      <c r="S52" s="101">
        <f t="shared" si="8"/>
        <v>0</v>
      </c>
      <c r="T52" s="91">
        <f t="shared" si="9"/>
        <v>0</v>
      </c>
      <c r="U52" s="91">
        <f t="shared" si="10"/>
        <v>79.980246646623129</v>
      </c>
      <c r="V52" s="91">
        <f t="shared" si="11"/>
        <v>100</v>
      </c>
      <c r="W52" s="91">
        <f t="shared" si="12"/>
        <v>89.990123323311565</v>
      </c>
      <c r="X52" s="91">
        <f t="shared" si="13"/>
        <v>89.990123323311565</v>
      </c>
      <c r="Y52" s="80">
        <v>23</v>
      </c>
      <c r="Z52" s="80">
        <v>50.162219162635502</v>
      </c>
      <c r="AA52" s="80">
        <f t="shared" si="14"/>
        <v>-49.837780837364512</v>
      </c>
    </row>
    <row r="53" spans="1:27" ht="12" customHeight="1">
      <c r="B53" s="92"/>
      <c r="C53" s="10"/>
      <c r="D53" s="11"/>
      <c r="E53" s="12"/>
      <c r="F53" s="11"/>
      <c r="G53" s="12"/>
      <c r="H53" s="12"/>
      <c r="I53" s="11"/>
      <c r="J53" s="12"/>
      <c r="K53" s="12"/>
      <c r="L53" s="12"/>
      <c r="M53" s="12"/>
      <c r="N53" s="11"/>
      <c r="O53" s="12"/>
      <c r="P53" s="12"/>
      <c r="Q53" s="12"/>
      <c r="R53" s="12"/>
      <c r="S53" s="12"/>
      <c r="T53" s="12"/>
      <c r="U53" s="12"/>
      <c r="V53" s="12"/>
      <c r="W53" s="12"/>
      <c r="X53" s="12"/>
    </row>
    <row r="54" spans="1:27" ht="29.25" customHeight="1">
      <c r="B54" s="84"/>
      <c r="C54" s="13" t="s">
        <v>14</v>
      </c>
      <c r="D54" s="14">
        <f>SUM(D12:D52)</f>
        <v>1743712608324</v>
      </c>
      <c r="E54" s="15">
        <f>SUM(E12:E52)</f>
        <v>99.999999999999972</v>
      </c>
      <c r="F54" s="14">
        <f>SUM(F12:F52)</f>
        <v>1743682048874</v>
      </c>
      <c r="G54" s="93" t="e">
        <f t="shared" ref="G54:L54" si="15">H54</f>
        <v>#DIV/0!</v>
      </c>
      <c r="H54" s="15" t="e">
        <f>SUM(H12:H52)</f>
        <v>#DIV/0!</v>
      </c>
      <c r="I54" s="14">
        <f>SUM(I12:I52)</f>
        <v>1241562745666</v>
      </c>
      <c r="J54" s="93" t="e">
        <f t="shared" si="15"/>
        <v>#DIV/0!</v>
      </c>
      <c r="K54" s="15" t="e">
        <f>SUM(K12:K52)</f>
        <v>#DIV/0!</v>
      </c>
      <c r="L54" s="15" t="e">
        <f t="shared" si="15"/>
        <v>#DIV/0!</v>
      </c>
      <c r="M54" s="15" t="e">
        <f>SUM(M12:M52)</f>
        <v>#DIV/0!</v>
      </c>
      <c r="N54" s="14">
        <f>SUM(N12:N52)</f>
        <v>502149862658</v>
      </c>
      <c r="O54" s="93" t="e">
        <f>P54</f>
        <v>#DIV/0!</v>
      </c>
      <c r="P54" s="15" t="e">
        <f>SUM(P12:P52)</f>
        <v>#DIV/0!</v>
      </c>
      <c r="Q54" s="93" t="e">
        <f>R54</f>
        <v>#DIV/0!</v>
      </c>
      <c r="R54" s="15" t="e">
        <f>SUM(R12:R52)</f>
        <v>#DIV/0!</v>
      </c>
      <c r="S54" s="15" t="e">
        <f>T54+0.01</f>
        <v>#DIV/0!</v>
      </c>
      <c r="T54" s="15" t="e">
        <f>SUM(T12:T52)</f>
        <v>#DIV/0!</v>
      </c>
      <c r="U54" s="15" t="e">
        <f>IF(H54&gt;0,K54/H54*100,K54)</f>
        <v>#DIV/0!</v>
      </c>
      <c r="V54" s="15" t="e">
        <f>IF(P54&gt;0,R54/P54*100,R54)</f>
        <v>#DIV/0!</v>
      </c>
      <c r="W54" s="15" t="e">
        <f>AVERAGE(U54:V54)</f>
        <v>#DIV/0!</v>
      </c>
      <c r="X54" s="15"/>
    </row>
    <row r="55" spans="1:27">
      <c r="D55" s="16"/>
    </row>
    <row r="56" spans="1:27">
      <c r="J56" s="21"/>
      <c r="N56" s="353" t="s">
        <v>185</v>
      </c>
      <c r="O56" s="353"/>
      <c r="U56" s="1" t="s">
        <v>16</v>
      </c>
    </row>
    <row r="57" spans="1:27">
      <c r="N57" s="353" t="s">
        <v>141</v>
      </c>
      <c r="O57" s="353"/>
    </row>
    <row r="60" spans="1:27">
      <c r="U60" s="1" t="s">
        <v>18</v>
      </c>
    </row>
    <row r="61" spans="1:27">
      <c r="N61" s="355" t="s">
        <v>142</v>
      </c>
      <c r="O61" s="355"/>
    </row>
    <row r="62" spans="1:27">
      <c r="N62" s="353" t="s">
        <v>186</v>
      </c>
      <c r="O62" s="353"/>
    </row>
    <row r="63" spans="1:27">
      <c r="N63" s="353" t="s">
        <v>144</v>
      </c>
      <c r="O63" s="353"/>
    </row>
  </sheetData>
  <sheetProtection formatCells="0" formatColumns="0" formatRows="0" insertColumns="0" insertRows="0" insertHyperlinks="0" deleteColumns="0" deleteRows="0" sort="0" autoFilter="0" pivotTables="0"/>
  <autoFilter ref="C11:Y52" xr:uid="{00000000-0009-0000-0000-000012000000}">
    <sortState xmlns:xlrd2="http://schemas.microsoft.com/office/spreadsheetml/2017/richdata2" ref="C13:Y52">
      <sortCondition ref="S11"/>
    </sortState>
  </autoFilter>
  <mergeCells count="22">
    <mergeCell ref="B1:X1"/>
    <mergeCell ref="B2:X2"/>
    <mergeCell ref="B3:X3"/>
    <mergeCell ref="B4:X4"/>
    <mergeCell ref="D8:E8"/>
    <mergeCell ref="F8:N8"/>
    <mergeCell ref="O8:T8"/>
    <mergeCell ref="U8:X8"/>
    <mergeCell ref="B8:B10"/>
    <mergeCell ref="C8:C10"/>
    <mergeCell ref="D9:D10"/>
    <mergeCell ref="E9:E10"/>
    <mergeCell ref="F9:G9"/>
    <mergeCell ref="X9:X10"/>
    <mergeCell ref="Q9:R9"/>
    <mergeCell ref="S9:T9"/>
    <mergeCell ref="N57:O57"/>
    <mergeCell ref="N61:O61"/>
    <mergeCell ref="N62:O62"/>
    <mergeCell ref="N63:O63"/>
    <mergeCell ref="O9:P9"/>
    <mergeCell ref="N56:O56"/>
  </mergeCells>
  <conditionalFormatting sqref="B12:B52">
    <cfRule type="expression" dxfId="171" priority="7">
      <formula>$A12=1</formula>
    </cfRule>
  </conditionalFormatting>
  <conditionalFormatting sqref="X45">
    <cfRule type="cellIs" dxfId="170" priority="4" operator="greaterThanOrEqual">
      <formula>85</formula>
    </cfRule>
    <cfRule type="cellIs" dxfId="169" priority="5" operator="greaterThanOrEqual">
      <formula>$W$54</formula>
    </cfRule>
    <cfRule type="cellIs" dxfId="168" priority="6" operator="lessThan">
      <formula>$W$54</formula>
    </cfRule>
  </conditionalFormatting>
  <conditionalFormatting sqref="X51">
    <cfRule type="cellIs" dxfId="167" priority="3" operator="lessThan">
      <formula>$W$54</formula>
    </cfRule>
    <cfRule type="cellIs" dxfId="166" priority="2" operator="greaterThanOrEqual">
      <formula>$W$54</formula>
    </cfRule>
    <cfRule type="cellIs" dxfId="165" priority="1" operator="greaterThanOrEqual">
      <formula>85</formula>
    </cfRule>
  </conditionalFormatting>
  <pageMargins left="0.511811023622047" right="0.43307086614173201" top="0.47222222222222199" bottom="0.35416666666666702" header="0.82677165354330695" footer="0.31496062992126"/>
  <pageSetup paperSize="14" scale="64"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pageSetUpPr fitToPage="1"/>
  </sheetPr>
  <dimension ref="A1:AB65"/>
  <sheetViews>
    <sheetView view="pageBreakPreview" zoomScale="70" zoomScaleNormal="70" workbookViewId="0">
      <pane xSplit="3" ySplit="10" topLeftCell="D11" activePane="bottomRight" state="frozen"/>
      <selection pane="topRight"/>
      <selection pane="bottomLeft"/>
      <selection pane="bottomRight" activeCell="C15" sqref="C15"/>
    </sheetView>
  </sheetViews>
  <sheetFormatPr baseColWidth="10" defaultColWidth="9.1640625" defaultRowHeight="15"/>
  <cols>
    <col min="1" max="1" width="4.5" style="81" customWidth="1"/>
    <col min="2" max="2" width="4" style="2" customWidth="1"/>
    <col min="3" max="3" width="65.5" style="1" customWidth="1"/>
    <col min="4" max="4" width="23" style="1" customWidth="1"/>
    <col min="5" max="5" width="9.5" style="1" hidden="1" customWidth="1"/>
    <col min="6" max="6" width="23" style="1" hidden="1" customWidth="1"/>
    <col min="7" max="8" width="9.5" style="1" hidden="1" customWidth="1"/>
    <col min="9" max="9" width="22" style="1" customWidth="1"/>
    <col min="10" max="10" width="8.5" style="1" customWidth="1"/>
    <col min="11" max="11" width="8.5" style="1" hidden="1" customWidth="1"/>
    <col min="12" max="13" width="9" style="1" hidden="1" customWidth="1"/>
    <col min="14" max="14" width="18.33203125" style="1" customWidth="1"/>
    <col min="15" max="15" width="8.6640625" style="1" customWidth="1"/>
    <col min="16" max="17" width="9.5" style="1" hidden="1" customWidth="1"/>
    <col min="18" max="18" width="9.5" style="1" customWidth="1"/>
    <col min="19" max="19" width="7.5" style="1" hidden="1" customWidth="1"/>
    <col min="20" max="21" width="8" style="1" hidden="1" customWidth="1"/>
    <col min="22" max="22" width="10.1640625" style="1" hidden="1" customWidth="1"/>
    <col min="23" max="23" width="8.5" style="1" hidden="1" customWidth="1"/>
    <col min="24" max="24" width="10.83203125" style="1" hidden="1" customWidth="1"/>
    <col min="25" max="25" width="7.33203125" style="1" hidden="1" customWidth="1"/>
    <col min="26" max="26" width="9.1640625" style="1"/>
    <col min="27" max="27" width="12.83203125" style="1"/>
    <col min="28" max="28" width="14" style="1"/>
    <col min="29" max="16384" width="9.1640625" style="1"/>
  </cols>
  <sheetData>
    <row r="1" spans="1:28">
      <c r="B1" s="353" t="s">
        <v>21</v>
      </c>
      <c r="C1" s="353"/>
      <c r="D1" s="353"/>
      <c r="E1" s="353"/>
      <c r="F1" s="353"/>
      <c r="G1" s="353"/>
      <c r="H1" s="353"/>
      <c r="I1" s="353"/>
      <c r="J1" s="353"/>
      <c r="K1" s="353"/>
      <c r="L1" s="353"/>
      <c r="M1" s="353"/>
      <c r="N1" s="353"/>
      <c r="O1" s="353"/>
      <c r="P1" s="353"/>
      <c r="Q1" s="353"/>
      <c r="R1" s="353"/>
      <c r="S1" s="353"/>
      <c r="T1" s="353"/>
      <c r="U1" s="353"/>
      <c r="V1" s="353"/>
      <c r="W1" s="353"/>
      <c r="X1" s="353"/>
      <c r="Y1" s="353"/>
    </row>
    <row r="2" spans="1:28">
      <c r="B2" s="353" t="s">
        <v>1</v>
      </c>
      <c r="C2" s="353"/>
      <c r="D2" s="353"/>
      <c r="E2" s="353"/>
      <c r="F2" s="353"/>
      <c r="G2" s="353"/>
      <c r="H2" s="353"/>
      <c r="I2" s="353"/>
      <c r="J2" s="353"/>
      <c r="K2" s="353"/>
      <c r="L2" s="353"/>
      <c r="M2" s="353"/>
      <c r="N2" s="353"/>
      <c r="O2" s="353"/>
      <c r="P2" s="353"/>
      <c r="Q2" s="353"/>
      <c r="R2" s="353"/>
      <c r="S2" s="353"/>
      <c r="T2" s="353"/>
      <c r="U2" s="353"/>
      <c r="V2" s="353"/>
      <c r="W2" s="353"/>
      <c r="X2" s="353"/>
      <c r="Y2" s="353"/>
    </row>
    <row r="3" spans="1:28">
      <c r="B3" s="353" t="s">
        <v>182</v>
      </c>
      <c r="C3" s="353"/>
      <c r="D3" s="353"/>
      <c r="E3" s="353"/>
      <c r="F3" s="353"/>
      <c r="G3" s="353"/>
      <c r="H3" s="353"/>
      <c r="I3" s="353"/>
      <c r="J3" s="353"/>
      <c r="K3" s="353"/>
      <c r="L3" s="353"/>
      <c r="M3" s="353"/>
      <c r="N3" s="353"/>
      <c r="O3" s="353"/>
      <c r="P3" s="353"/>
      <c r="Q3" s="353"/>
      <c r="R3" s="353"/>
      <c r="S3" s="353"/>
      <c r="T3" s="353"/>
      <c r="U3" s="353"/>
      <c r="V3" s="353"/>
      <c r="W3" s="353"/>
      <c r="X3" s="353"/>
      <c r="Y3" s="353"/>
    </row>
    <row r="4" spans="1:28">
      <c r="B4" s="353" t="s">
        <v>183</v>
      </c>
      <c r="C4" s="353"/>
      <c r="D4" s="353"/>
      <c r="E4" s="353"/>
      <c r="F4" s="353"/>
      <c r="G4" s="353"/>
      <c r="H4" s="353"/>
      <c r="I4" s="353"/>
      <c r="J4" s="353"/>
      <c r="K4" s="353"/>
      <c r="L4" s="353"/>
      <c r="M4" s="353"/>
      <c r="N4" s="353"/>
      <c r="O4" s="353"/>
      <c r="P4" s="353"/>
      <c r="Q4" s="353"/>
      <c r="R4" s="353"/>
      <c r="S4" s="353"/>
      <c r="T4" s="353"/>
      <c r="U4" s="353"/>
      <c r="V4" s="353"/>
      <c r="W4" s="353"/>
      <c r="X4" s="353"/>
      <c r="Y4" s="353"/>
    </row>
    <row r="6" spans="1:28">
      <c r="B6" s="82" t="s">
        <v>25</v>
      </c>
    </row>
    <row r="7" spans="1:28">
      <c r="B7" s="83" t="s">
        <v>214</v>
      </c>
    </row>
    <row r="8" spans="1:28">
      <c r="B8" s="359" t="s">
        <v>4</v>
      </c>
      <c r="C8" s="354" t="s">
        <v>27</v>
      </c>
      <c r="D8" s="354" t="s">
        <v>28</v>
      </c>
      <c r="E8" s="354"/>
      <c r="F8" s="357" t="s">
        <v>29</v>
      </c>
      <c r="G8" s="357"/>
      <c r="H8" s="357"/>
      <c r="I8" s="357"/>
      <c r="J8" s="357"/>
      <c r="K8" s="357"/>
      <c r="L8" s="357"/>
      <c r="M8" s="357"/>
      <c r="N8" s="357"/>
      <c r="O8" s="358"/>
      <c r="P8" s="354" t="s">
        <v>30</v>
      </c>
      <c r="Q8" s="354"/>
      <c r="R8" s="354"/>
      <c r="S8" s="354"/>
      <c r="T8" s="354"/>
      <c r="U8" s="354"/>
      <c r="V8" s="354" t="s">
        <v>11</v>
      </c>
      <c r="W8" s="354"/>
      <c r="X8" s="354"/>
      <c r="Y8" s="354"/>
    </row>
    <row r="9" spans="1:28" ht="15" customHeight="1">
      <c r="B9" s="359"/>
      <c r="C9" s="354"/>
      <c r="D9" s="354" t="s">
        <v>12</v>
      </c>
      <c r="E9" s="360" t="s">
        <v>13</v>
      </c>
      <c r="F9" s="361" t="s">
        <v>9</v>
      </c>
      <c r="G9" s="361"/>
      <c r="H9" s="86"/>
      <c r="I9" s="361" t="s">
        <v>10</v>
      </c>
      <c r="J9" s="361"/>
      <c r="K9" s="94"/>
      <c r="L9" s="95" t="s">
        <v>31</v>
      </c>
      <c r="M9" s="96"/>
      <c r="N9" s="360" t="s">
        <v>32</v>
      </c>
      <c r="O9" s="358"/>
      <c r="P9" s="354" t="s">
        <v>33</v>
      </c>
      <c r="Q9" s="354"/>
      <c r="R9" s="354" t="s">
        <v>34</v>
      </c>
      <c r="S9" s="354"/>
      <c r="T9" s="354" t="s">
        <v>35</v>
      </c>
      <c r="U9" s="354"/>
      <c r="V9" s="3" t="s">
        <v>36</v>
      </c>
      <c r="W9" s="3" t="s">
        <v>30</v>
      </c>
      <c r="X9" s="3" t="s">
        <v>37</v>
      </c>
      <c r="Y9" s="354" t="s">
        <v>38</v>
      </c>
    </row>
    <row r="10" spans="1:28" ht="16">
      <c r="B10" s="359"/>
      <c r="C10" s="354"/>
      <c r="D10" s="354"/>
      <c r="E10" s="360"/>
      <c r="F10" s="85" t="s">
        <v>12</v>
      </c>
      <c r="G10" s="86" t="s">
        <v>13</v>
      </c>
      <c r="H10" s="86" t="s">
        <v>13</v>
      </c>
      <c r="I10" s="106" t="s">
        <v>12</v>
      </c>
      <c r="J10" s="107" t="s">
        <v>13</v>
      </c>
      <c r="K10" s="3" t="s">
        <v>13</v>
      </c>
      <c r="L10" s="32" t="s">
        <v>13</v>
      </c>
      <c r="M10" s="98" t="s">
        <v>13</v>
      </c>
      <c r="N10" s="3" t="s">
        <v>12</v>
      </c>
      <c r="O10" s="3" t="s">
        <v>13</v>
      </c>
      <c r="P10" s="3" t="s">
        <v>13</v>
      </c>
      <c r="Q10" s="3" t="s">
        <v>13</v>
      </c>
      <c r="R10" s="3" t="s">
        <v>13</v>
      </c>
      <c r="S10" s="3" t="s">
        <v>13</v>
      </c>
      <c r="T10" s="3" t="s">
        <v>13</v>
      </c>
      <c r="U10" s="3" t="s">
        <v>13</v>
      </c>
      <c r="V10" s="3" t="s">
        <v>13</v>
      </c>
      <c r="W10" s="3" t="s">
        <v>13</v>
      </c>
      <c r="X10" s="3" t="s">
        <v>13</v>
      </c>
      <c r="Y10" s="354"/>
    </row>
    <row r="11" spans="1:28">
      <c r="B11" s="87"/>
      <c r="C11" s="4"/>
      <c r="D11" s="4"/>
      <c r="E11" s="4"/>
      <c r="F11" s="5"/>
      <c r="G11" s="5"/>
      <c r="H11" s="5"/>
      <c r="I11" s="5"/>
      <c r="J11" s="99"/>
      <c r="K11" s="4"/>
      <c r="L11" s="4"/>
      <c r="M11" s="100"/>
      <c r="N11" s="4"/>
      <c r="O11" s="4"/>
      <c r="P11" s="4"/>
      <c r="Q11" s="4"/>
      <c r="R11" s="4"/>
      <c r="S11" s="4"/>
      <c r="T11" s="4"/>
      <c r="U11" s="4"/>
      <c r="V11" s="4"/>
      <c r="W11" s="4"/>
      <c r="X11" s="4"/>
      <c r="Y11" s="4"/>
    </row>
    <row r="12" spans="1:28" s="80" customFormat="1" ht="29" customHeight="1">
      <c r="A12" s="81"/>
      <c r="B12" s="88">
        <v>1</v>
      </c>
      <c r="C12" s="89" t="s">
        <v>56</v>
      </c>
      <c r="D12" s="90">
        <f>Input!D14</f>
        <v>340508206590</v>
      </c>
      <c r="E12" s="91">
        <f>D12/$D$54*100</f>
        <v>19.527771088223389</v>
      </c>
      <c r="F12" s="90">
        <f>'3 DPUPR'!E81</f>
        <v>340508206590</v>
      </c>
      <c r="G12" s="91">
        <f>'3 DPUPR'!F81</f>
        <v>100.00000000000001</v>
      </c>
      <c r="H12" s="91">
        <f>G12*E12/100</f>
        <v>19.527771088223393</v>
      </c>
      <c r="I12" s="90">
        <f>'3 DPUPR'!H81</f>
        <v>162636554767</v>
      </c>
      <c r="J12" s="101">
        <f>'3 DPUPR'!I81</f>
        <v>47.762888417790137</v>
      </c>
      <c r="K12" s="91">
        <f>J12*E12/100</f>
        <v>9.32702751534962</v>
      </c>
      <c r="L12" s="91">
        <f t="shared" ref="L12:M14" si="0">J12-G12</f>
        <v>-52.237111582209877</v>
      </c>
      <c r="M12" s="102">
        <f t="shared" si="0"/>
        <v>-10.200743572873773</v>
      </c>
      <c r="N12" s="90">
        <f>D12-I12</f>
        <v>177871651823</v>
      </c>
      <c r="O12" s="91">
        <f>100-J12</f>
        <v>52.237111582209863</v>
      </c>
      <c r="P12" s="91">
        <f>'3 DPUPR'!N81</f>
        <v>100.00000000000001</v>
      </c>
      <c r="Q12" s="91">
        <f>P12*E12/100</f>
        <v>19.527771088223393</v>
      </c>
      <c r="R12" s="91">
        <f>'3 DPUPR'!P81</f>
        <v>99.228558446996473</v>
      </c>
      <c r="S12" s="91">
        <f>R12*E12/100</f>
        <v>19.377125747673425</v>
      </c>
      <c r="T12" s="91">
        <f t="shared" ref="T12:U14" si="1">R12-P12</f>
        <v>-0.771441553003541</v>
      </c>
      <c r="U12" s="91">
        <f t="shared" si="1"/>
        <v>-0.1506453405499677</v>
      </c>
      <c r="V12" s="91">
        <f>IF(G12&gt;0,J12/G12*100,J12)</f>
        <v>47.76288841779013</v>
      </c>
      <c r="W12" s="91">
        <f>IF(P12&gt;0,R12/P12*100,R12)</f>
        <v>99.228558446996459</v>
      </c>
      <c r="X12" s="91">
        <f>AVERAGE(V12:W12)</f>
        <v>73.495723432393291</v>
      </c>
      <c r="Y12" s="91">
        <f>X12</f>
        <v>73.495723432393291</v>
      </c>
      <c r="Z12" s="80">
        <v>3</v>
      </c>
      <c r="AA12" s="80">
        <v>19.2491812283602</v>
      </c>
      <c r="AB12" s="103">
        <f t="shared" ref="AB12:AB52" si="2">AA12-P12</f>
        <v>-80.750818771639814</v>
      </c>
    </row>
    <row r="13" spans="1:28" s="80" customFormat="1" ht="29" customHeight="1">
      <c r="A13" s="81"/>
      <c r="B13" s="88">
        <v>2</v>
      </c>
      <c r="C13" s="89" t="s">
        <v>101</v>
      </c>
      <c r="D13" s="90">
        <f>Input!D15</f>
        <v>85619332316</v>
      </c>
      <c r="E13" s="91">
        <f>D13/$D$54*100</f>
        <v>4.9101745268845951</v>
      </c>
      <c r="F13" s="90">
        <f>'4 DPRKP'!E55</f>
        <v>85619332316</v>
      </c>
      <c r="G13" s="91">
        <f>'4 DPRKP'!F55</f>
        <v>100.00000000000003</v>
      </c>
      <c r="H13" s="91">
        <f>G13*E13/100</f>
        <v>4.910174526884596</v>
      </c>
      <c r="I13" s="90">
        <f>'4 DPRKP'!H55</f>
        <v>49545882005</v>
      </c>
      <c r="J13" s="101">
        <f>'4 DPRKP'!I55</f>
        <v>57.865788794222446</v>
      </c>
      <c r="K13" s="91">
        <f>J13*E13/100</f>
        <v>2.8413112211547507</v>
      </c>
      <c r="L13" s="91">
        <f t="shared" si="0"/>
        <v>-42.134211205777582</v>
      </c>
      <c r="M13" s="102">
        <f t="shared" si="0"/>
        <v>-2.0688633057298453</v>
      </c>
      <c r="N13" s="90">
        <f>D13-I13</f>
        <v>36073450311</v>
      </c>
      <c r="O13" s="91">
        <f>100-J13</f>
        <v>42.134211205777554</v>
      </c>
      <c r="P13" s="91">
        <f>'4 DPRKP'!N55</f>
        <v>99.998719037773711</v>
      </c>
      <c r="Q13" s="91">
        <f>P13*E13/100</f>
        <v>4.9101116294036613</v>
      </c>
      <c r="R13" s="91">
        <f>'4 DPRKP'!P55</f>
        <v>98.893109608966327</v>
      </c>
      <c r="S13" s="91">
        <f>R13*E13/100</f>
        <v>4.855824276863526</v>
      </c>
      <c r="T13" s="91">
        <f t="shared" si="1"/>
        <v>-1.1056094288073837</v>
      </c>
      <c r="U13" s="91">
        <f t="shared" si="1"/>
        <v>-5.4287352540135281E-2</v>
      </c>
      <c r="V13" s="91">
        <f>IF(G13&gt;0,J13/G13*100,J13)</f>
        <v>57.865788794222425</v>
      </c>
      <c r="W13" s="91">
        <f>IF(P13&gt;0,R13/P13*100,R13)</f>
        <v>98.894376408572043</v>
      </c>
      <c r="X13" s="91">
        <f>AVERAGE(V13:W13)</f>
        <v>78.380082601397234</v>
      </c>
      <c r="Y13" s="91">
        <f>X13</f>
        <v>78.380082601397234</v>
      </c>
      <c r="Z13" s="80">
        <v>4</v>
      </c>
      <c r="AA13" s="80">
        <v>28.993169467364801</v>
      </c>
      <c r="AB13" s="80">
        <f t="shared" si="2"/>
        <v>-71.005549570408903</v>
      </c>
    </row>
    <row r="14" spans="1:28" s="80" customFormat="1" ht="29" customHeight="1">
      <c r="A14" s="81"/>
      <c r="B14" s="88">
        <v>3</v>
      </c>
      <c r="C14" s="89" t="s">
        <v>69</v>
      </c>
      <c r="D14" s="90">
        <f>Input!D20</f>
        <v>15414047835</v>
      </c>
      <c r="E14" s="91">
        <f>D14/$D$54*100</f>
        <v>0.88397868785358402</v>
      </c>
      <c r="F14" s="90">
        <f>'9 DKP3'!E60</f>
        <v>15414047835</v>
      </c>
      <c r="G14" s="91">
        <f>'9 DKP3'!F60</f>
        <v>100</v>
      </c>
      <c r="H14" s="91">
        <f>G14*E14/100</f>
        <v>0.88397868785358402</v>
      </c>
      <c r="I14" s="90">
        <f>'9 DKP3'!H60</f>
        <v>7130047983</v>
      </c>
      <c r="J14" s="101">
        <f>'9 DKP3'!I60</f>
        <v>46.25681754282683</v>
      </c>
      <c r="K14" s="91">
        <f>J14*E14/100</f>
        <v>0.40890040875790712</v>
      </c>
      <c r="L14" s="91">
        <f t="shared" si="0"/>
        <v>-53.74318245717317</v>
      </c>
      <c r="M14" s="102">
        <f t="shared" si="0"/>
        <v>-0.4750782790956769</v>
      </c>
      <c r="N14" s="90">
        <f>D14-I14</f>
        <v>8283999852</v>
      </c>
      <c r="O14" s="91">
        <f>100-J14</f>
        <v>53.74318245717317</v>
      </c>
      <c r="P14" s="91">
        <f>'9 DKP3'!N60</f>
        <v>100</v>
      </c>
      <c r="Q14" s="91">
        <f>P14*E14/100</f>
        <v>0.88397868785358402</v>
      </c>
      <c r="R14" s="91">
        <f>'9 DKP3'!P60</f>
        <v>93.9995633913543</v>
      </c>
      <c r="S14" s="91">
        <f>R14*E14/100</f>
        <v>0.83093610705499177</v>
      </c>
      <c r="T14" s="91">
        <f t="shared" si="1"/>
        <v>-6.0004366086456997</v>
      </c>
      <c r="U14" s="91">
        <f t="shared" si="1"/>
        <v>-5.3042580798592254E-2</v>
      </c>
      <c r="V14" s="91">
        <f>IF(G14&gt;0,J14/G14*100,J14)</f>
        <v>46.25681754282683</v>
      </c>
      <c r="W14" s="91">
        <f>IF(P14&gt;0,R14/P14*100,R14)</f>
        <v>93.9995633913543</v>
      </c>
      <c r="X14" s="91">
        <f>AVERAGE(V14:W14)</f>
        <v>70.128190467090562</v>
      </c>
      <c r="Y14" s="91">
        <f>X14</f>
        <v>70.128190467090562</v>
      </c>
      <c r="Z14" s="80">
        <v>9</v>
      </c>
      <c r="AA14" s="80">
        <v>5.1434936186867102</v>
      </c>
      <c r="AB14" s="80">
        <f t="shared" si="2"/>
        <v>-94.856506381313295</v>
      </c>
    </row>
    <row r="15" spans="1:28" s="80" customFormat="1" ht="29" customHeight="1">
      <c r="A15" s="81"/>
      <c r="B15" s="88">
        <v>4</v>
      </c>
      <c r="C15" s="89" t="s">
        <v>40</v>
      </c>
      <c r="D15" s="90">
        <f>Input!D32</f>
        <v>1786110000</v>
      </c>
      <c r="E15" s="91">
        <f t="shared" ref="E15:E52" si="3">D15/$D$54*100</f>
        <v>0.10243144377540235</v>
      </c>
      <c r="F15" s="90">
        <f>'21 Bag Kum'!E25</f>
        <v>1786110000</v>
      </c>
      <c r="G15" s="91">
        <f>'21 Bag Kum'!F25</f>
        <v>99.999999999999986</v>
      </c>
      <c r="H15" s="91">
        <f t="shared" ref="H15:H52" si="4">G15*E15/100</f>
        <v>0.10243144377540232</v>
      </c>
      <c r="I15" s="90">
        <f>'21 Bag Kum'!H25</f>
        <v>1670286245</v>
      </c>
      <c r="J15" s="101">
        <f>'21 Bag Kum'!I25</f>
        <v>93.51530672802906</v>
      </c>
      <c r="K15" s="91">
        <f t="shared" ref="K15:K52" si="5">J15*E15/100</f>
        <v>9.5789078832516139E-2</v>
      </c>
      <c r="L15" s="91">
        <f t="shared" ref="L15:L52" si="6">J15-G15</f>
        <v>-6.4846932719709258</v>
      </c>
      <c r="M15" s="102">
        <f t="shared" ref="M15:M52" si="7">K15-H15</f>
        <v>-6.6423649428861836E-3</v>
      </c>
      <c r="N15" s="90">
        <f t="shared" ref="N15:N52" si="8">D15-I15</f>
        <v>115823755</v>
      </c>
      <c r="O15" s="91">
        <f t="shared" ref="O15:O52" si="9">100-J15</f>
        <v>6.48469327197094</v>
      </c>
      <c r="P15" s="91">
        <f>'21 Bag Kum'!N25</f>
        <v>99.999999999999986</v>
      </c>
      <c r="Q15" s="91">
        <f t="shared" ref="Q15:Q52" si="10">P15*E15/100</f>
        <v>0.10243144377540232</v>
      </c>
      <c r="R15" s="91">
        <f>'21 Bag Kum'!P25</f>
        <v>93.51530672802906</v>
      </c>
      <c r="S15" s="91">
        <f t="shared" ref="S15:S52" si="11">R15*E15/100</f>
        <v>9.5789078832516139E-2</v>
      </c>
      <c r="T15" s="91">
        <f t="shared" ref="T15:T52" si="12">R15-P15</f>
        <v>-6.4846932719709258</v>
      </c>
      <c r="U15" s="91">
        <f t="shared" ref="U15:U52" si="13">S15-Q15</f>
        <v>-6.6423649428861836E-3</v>
      </c>
      <c r="V15" s="91">
        <f t="shared" ref="V15:V52" si="14">IF(G15&gt;0,J15/G15*100,J15)</f>
        <v>93.515306728029074</v>
      </c>
      <c r="W15" s="91">
        <f t="shared" ref="W15:W52" si="15">IF(P15&gt;0,R15/P15*100,R15)</f>
        <v>93.515306728029074</v>
      </c>
      <c r="X15" s="91">
        <f t="shared" ref="X15:X52" si="16">AVERAGE(V15:W15)</f>
        <v>93.515306728029074</v>
      </c>
      <c r="Y15" s="91">
        <f t="shared" ref="Y15:Y52" si="17">X15</f>
        <v>93.515306728029074</v>
      </c>
      <c r="Z15" s="80">
        <v>22</v>
      </c>
      <c r="AA15" s="80">
        <v>2.6882789426420901</v>
      </c>
      <c r="AB15" s="80">
        <f t="shared" si="2"/>
        <v>-97.3117210573579</v>
      </c>
    </row>
    <row r="16" spans="1:28" s="80" customFormat="1" ht="29" customHeight="1">
      <c r="A16" s="81"/>
      <c r="B16" s="88">
        <v>5</v>
      </c>
      <c r="C16" s="89" t="s">
        <v>46</v>
      </c>
      <c r="D16" s="90">
        <f>Input!D37</f>
        <v>97394511314</v>
      </c>
      <c r="E16" s="91">
        <f t="shared" si="3"/>
        <v>5.5854680896992797</v>
      </c>
      <c r="F16" s="90">
        <f>'26 Bag Umm'!E52</f>
        <v>97394511314</v>
      </c>
      <c r="G16" s="91">
        <f>'26 Bag Umm'!F52</f>
        <v>100.00000000000001</v>
      </c>
      <c r="H16" s="91">
        <f t="shared" si="4"/>
        <v>5.5854680896992805</v>
      </c>
      <c r="I16" s="90">
        <f>'26 Bag Umm'!H52</f>
        <v>71612686776</v>
      </c>
      <c r="J16" s="101">
        <f>'26 Bag Umm'!I52</f>
        <v>73.528462548696012</v>
      </c>
      <c r="K16" s="91">
        <f t="shared" si="5"/>
        <v>4.1069088125039013</v>
      </c>
      <c r="L16" s="91">
        <f t="shared" si="6"/>
        <v>-26.471537451304002</v>
      </c>
      <c r="M16" s="102">
        <f t="shared" si="7"/>
        <v>-1.4785592771953793</v>
      </c>
      <c r="N16" s="90">
        <f t="shared" si="8"/>
        <v>25781824538</v>
      </c>
      <c r="O16" s="91">
        <f t="shared" si="9"/>
        <v>26.471537451303988</v>
      </c>
      <c r="P16" s="91">
        <f>'26 Bag Umm'!N52</f>
        <v>100.00000000000001</v>
      </c>
      <c r="Q16" s="91">
        <f t="shared" si="10"/>
        <v>5.5854680896992805</v>
      </c>
      <c r="R16" s="91">
        <f>'26 Bag Umm'!P52</f>
        <v>77.053627151587222</v>
      </c>
      <c r="S16" s="91">
        <f t="shared" si="11"/>
        <v>4.3038057565077645</v>
      </c>
      <c r="T16" s="91">
        <f t="shared" si="12"/>
        <v>-22.946372848412793</v>
      </c>
      <c r="U16" s="91">
        <f t="shared" si="13"/>
        <v>-1.281662333191516</v>
      </c>
      <c r="V16" s="91">
        <f t="shared" si="14"/>
        <v>73.528462548696012</v>
      </c>
      <c r="W16" s="91">
        <f t="shared" si="15"/>
        <v>77.053627151587207</v>
      </c>
      <c r="X16" s="91">
        <f t="shared" si="16"/>
        <v>75.291044850141617</v>
      </c>
      <c r="Y16" s="91">
        <f t="shared" si="17"/>
        <v>75.291044850141617</v>
      </c>
      <c r="Z16" s="80">
        <v>27</v>
      </c>
      <c r="AA16" s="80">
        <v>100</v>
      </c>
      <c r="AB16" s="80">
        <f t="shared" si="2"/>
        <v>0</v>
      </c>
    </row>
    <row r="17" spans="1:28" s="80" customFormat="1" ht="29" customHeight="1">
      <c r="A17" s="81"/>
      <c r="B17" s="88">
        <v>6</v>
      </c>
      <c r="C17" s="89" t="str">
        <f>Input!C52</f>
        <v>RSUD Sultan Suriansyah</v>
      </c>
      <c r="D17" s="90">
        <f>Input!D52</f>
        <v>191067943805</v>
      </c>
      <c r="E17" s="91">
        <f t="shared" si="3"/>
        <v>10.957536402093709</v>
      </c>
      <c r="F17" s="90">
        <f>'41 RSUD SS'!E20</f>
        <v>191067943805</v>
      </c>
      <c r="G17" s="91">
        <f>'41 RSUD SS'!F20</f>
        <v>99.999999999999972</v>
      </c>
      <c r="H17" s="91">
        <f t="shared" si="4"/>
        <v>10.957536402093705</v>
      </c>
      <c r="I17" s="90">
        <f>'41 RSUD SS'!H20</f>
        <v>137615528611</v>
      </c>
      <c r="J17" s="101">
        <f>'41 RSUD SS'!I20</f>
        <v>72.024393977593405</v>
      </c>
      <c r="K17" s="91">
        <f t="shared" si="5"/>
        <v>7.8920991884821863</v>
      </c>
      <c r="L17" s="91">
        <f t="shared" si="6"/>
        <v>-27.975606022406566</v>
      </c>
      <c r="M17" s="102">
        <f t="shared" si="7"/>
        <v>-3.0654372136115189</v>
      </c>
      <c r="N17" s="90">
        <f t="shared" si="8"/>
        <v>53452415194</v>
      </c>
      <c r="O17" s="91">
        <f t="shared" si="9"/>
        <v>27.975606022406595</v>
      </c>
      <c r="P17" s="91">
        <f>'41 RSUD SS'!N20</f>
        <v>99.999999999999972</v>
      </c>
      <c r="Q17" s="91">
        <f t="shared" si="10"/>
        <v>10.957536402093705</v>
      </c>
      <c r="R17" s="91">
        <f>'41 RSUD SS'!P20</f>
        <v>90.691681451729423</v>
      </c>
      <c r="S17" s="91">
        <f t="shared" si="11"/>
        <v>9.9375740087441198</v>
      </c>
      <c r="T17" s="91">
        <f t="shared" si="12"/>
        <v>-9.3083185482705488</v>
      </c>
      <c r="U17" s="91">
        <f t="shared" si="13"/>
        <v>-1.0199623933495854</v>
      </c>
      <c r="V17" s="91">
        <f t="shared" si="14"/>
        <v>72.024393977593419</v>
      </c>
      <c r="W17" s="91">
        <f t="shared" si="15"/>
        <v>90.691681451729451</v>
      </c>
      <c r="X17" s="91">
        <f t="shared" si="16"/>
        <v>81.358037714661435</v>
      </c>
      <c r="Y17" s="91">
        <f t="shared" si="17"/>
        <v>81.358037714661435</v>
      </c>
      <c r="Z17" s="80">
        <v>41</v>
      </c>
      <c r="AA17" s="80">
        <v>50.234961784276997</v>
      </c>
      <c r="AB17" s="80">
        <f t="shared" si="2"/>
        <v>-49.765038215722974</v>
      </c>
    </row>
    <row r="18" spans="1:28" s="80" customFormat="1" ht="29" customHeight="1">
      <c r="A18" s="81"/>
      <c r="B18" s="88">
        <v>7</v>
      </c>
      <c r="C18" s="89" t="s">
        <v>41</v>
      </c>
      <c r="D18" s="90">
        <f>Input!D34</f>
        <v>1552394200</v>
      </c>
      <c r="E18" s="91">
        <f t="shared" si="3"/>
        <v>8.902809973325311E-2</v>
      </c>
      <c r="F18" s="90">
        <f>'23 Bag Eko'!E26</f>
        <v>1552394200</v>
      </c>
      <c r="G18" s="91">
        <f>'23 Bag Eko'!F26</f>
        <v>100.00000000000001</v>
      </c>
      <c r="H18" s="91">
        <f t="shared" si="4"/>
        <v>8.902809973325311E-2</v>
      </c>
      <c r="I18" s="90">
        <f>'23 Bag Eko'!H26</f>
        <v>1369394810</v>
      </c>
      <c r="J18" s="101">
        <f>'23 Bag Eko'!I26</f>
        <v>88.211796333688966</v>
      </c>
      <c r="K18" s="91">
        <f t="shared" si="5"/>
        <v>7.8533286016450723E-2</v>
      </c>
      <c r="L18" s="91">
        <f t="shared" si="6"/>
        <v>-11.788203666311048</v>
      </c>
      <c r="M18" s="102">
        <f t="shared" si="7"/>
        <v>-1.0494813716802387E-2</v>
      </c>
      <c r="N18" s="90">
        <f t="shared" si="8"/>
        <v>182999390</v>
      </c>
      <c r="O18" s="91">
        <f t="shared" si="9"/>
        <v>11.788203666311034</v>
      </c>
      <c r="P18" s="91">
        <f>'23 Bag Eko'!N26</f>
        <v>100.00000000000001</v>
      </c>
      <c r="Q18" s="91">
        <f t="shared" si="10"/>
        <v>8.902809973325311E-2</v>
      </c>
      <c r="R18" s="91">
        <f>'23 Bag Eko'!P26</f>
        <v>99.521838589708736</v>
      </c>
      <c r="S18" s="91">
        <f t="shared" si="11"/>
        <v>8.8602401716013066E-2</v>
      </c>
      <c r="T18" s="91">
        <f t="shared" si="12"/>
        <v>-0.47816141029127834</v>
      </c>
      <c r="U18" s="91">
        <f t="shared" si="13"/>
        <v>-4.2569801724004486E-4</v>
      </c>
      <c r="V18" s="91">
        <f t="shared" si="14"/>
        <v>88.211796333688952</v>
      </c>
      <c r="W18" s="91">
        <f t="shared" si="15"/>
        <v>99.521838589708722</v>
      </c>
      <c r="X18" s="91">
        <f t="shared" si="16"/>
        <v>93.866817461698844</v>
      </c>
      <c r="Y18" s="91">
        <f t="shared" si="17"/>
        <v>93.866817461698844</v>
      </c>
      <c r="Z18" s="80">
        <v>24</v>
      </c>
      <c r="AA18" s="80">
        <v>36.240742831333201</v>
      </c>
      <c r="AB18" s="80">
        <f t="shared" si="2"/>
        <v>-63.759257168666814</v>
      </c>
    </row>
    <row r="19" spans="1:28" s="80" customFormat="1" ht="29" customHeight="1">
      <c r="A19" s="81"/>
      <c r="B19" s="88">
        <v>8</v>
      </c>
      <c r="C19" s="89" t="s">
        <v>47</v>
      </c>
      <c r="D19" s="90">
        <f>Input!D39</f>
        <v>532925000</v>
      </c>
      <c r="E19" s="91">
        <f t="shared" si="3"/>
        <v>3.0562662531426563E-2</v>
      </c>
      <c r="F19" s="90">
        <f>'28 Bag Adm Pbg'!E26</f>
        <v>532925000</v>
      </c>
      <c r="G19" s="91">
        <f>'28 Bag Adm Pbg'!F26</f>
        <v>100</v>
      </c>
      <c r="H19" s="91">
        <f t="shared" si="4"/>
        <v>3.0562662531426567E-2</v>
      </c>
      <c r="I19" s="90">
        <f>'28 Bag Adm Pbg'!H26</f>
        <v>402662029</v>
      </c>
      <c r="J19" s="101">
        <f>'28 Bag Adm Pbg'!I26</f>
        <v>75.556978749354968</v>
      </c>
      <c r="K19" s="91">
        <f t="shared" si="5"/>
        <v>2.3092224434107043E-2</v>
      </c>
      <c r="L19" s="91">
        <f t="shared" si="6"/>
        <v>-24.443021250645032</v>
      </c>
      <c r="M19" s="102">
        <f t="shared" si="7"/>
        <v>-7.4704380973195234E-3</v>
      </c>
      <c r="N19" s="90">
        <f t="shared" si="8"/>
        <v>130262971</v>
      </c>
      <c r="O19" s="91">
        <f t="shared" si="9"/>
        <v>24.443021250645032</v>
      </c>
      <c r="P19" s="91">
        <f>'28 Bag Adm Pbg'!N26</f>
        <v>100</v>
      </c>
      <c r="Q19" s="91">
        <f t="shared" si="10"/>
        <v>3.0562662531426567E-2</v>
      </c>
      <c r="R19" s="91">
        <f>'28 Bag Adm Pbg'!P26</f>
        <v>92.588697479007365</v>
      </c>
      <c r="S19" s="91">
        <f t="shared" si="11"/>
        <v>2.8297571152752474E-2</v>
      </c>
      <c r="T19" s="91">
        <f t="shared" si="12"/>
        <v>-7.4113025209926349</v>
      </c>
      <c r="U19" s="91">
        <f t="shared" si="13"/>
        <v>-2.2650913786740924E-3</v>
      </c>
      <c r="V19" s="91">
        <f t="shared" si="14"/>
        <v>75.556978749354968</v>
      </c>
      <c r="W19" s="91">
        <f t="shared" si="15"/>
        <v>92.588697479007365</v>
      </c>
      <c r="X19" s="91">
        <f t="shared" si="16"/>
        <v>84.072838114181167</v>
      </c>
      <c r="Y19" s="91">
        <f t="shared" si="17"/>
        <v>84.072838114181167</v>
      </c>
      <c r="Z19" s="80">
        <v>29</v>
      </c>
      <c r="AA19" s="80">
        <v>38.832171707185999</v>
      </c>
      <c r="AB19" s="80">
        <f t="shared" si="2"/>
        <v>-61.167828292814001</v>
      </c>
    </row>
    <row r="20" spans="1:28" s="80" customFormat="1" ht="29" customHeight="1">
      <c r="A20" s="81"/>
      <c r="B20" s="88">
        <v>9</v>
      </c>
      <c r="C20" s="89" t="s">
        <v>79</v>
      </c>
      <c r="D20" s="90">
        <f>Input!D17</f>
        <v>37344395500</v>
      </c>
      <c r="E20" s="91">
        <f t="shared" si="3"/>
        <v>2.1416600030147297</v>
      </c>
      <c r="F20" s="90">
        <f>'6 Bakesbangpol'!E49</f>
        <v>37344395500</v>
      </c>
      <c r="G20" s="91">
        <f>'6 Bakesbangpol'!F49</f>
        <v>100.00000000000001</v>
      </c>
      <c r="H20" s="91">
        <f t="shared" si="4"/>
        <v>2.1416600030147297</v>
      </c>
      <c r="I20" s="90">
        <f>'6 Bakesbangpol'!H49</f>
        <v>35560560900</v>
      </c>
      <c r="J20" s="101">
        <f>'6 Bakesbangpol'!I49</f>
        <v>95.223286985593319</v>
      </c>
      <c r="K20" s="91">
        <f t="shared" si="5"/>
        <v>2.0393590509263824</v>
      </c>
      <c r="L20" s="91">
        <f t="shared" si="6"/>
        <v>-4.7767130144066954</v>
      </c>
      <c r="M20" s="102">
        <f t="shared" si="7"/>
        <v>-0.10230095208834733</v>
      </c>
      <c r="N20" s="90">
        <f t="shared" si="8"/>
        <v>1783834600</v>
      </c>
      <c r="O20" s="91">
        <f t="shared" si="9"/>
        <v>4.7767130144066812</v>
      </c>
      <c r="P20" s="91">
        <f>'6 Bakesbangpol'!N49</f>
        <v>100.00000000000001</v>
      </c>
      <c r="Q20" s="91">
        <f t="shared" si="10"/>
        <v>2.1416600030147297</v>
      </c>
      <c r="R20" s="91">
        <f>'6 Bakesbangpol'!P49</f>
        <v>96.651906393048989</v>
      </c>
      <c r="S20" s="91">
        <f t="shared" si="11"/>
        <v>2.0699552213711665</v>
      </c>
      <c r="T20" s="91">
        <f t="shared" si="12"/>
        <v>-3.348093606951025</v>
      </c>
      <c r="U20" s="91">
        <f t="shared" si="13"/>
        <v>-7.1704781643563198E-2</v>
      </c>
      <c r="V20" s="91">
        <f t="shared" si="14"/>
        <v>95.223286985593305</v>
      </c>
      <c r="W20" s="91">
        <f t="shared" si="15"/>
        <v>96.651906393048975</v>
      </c>
      <c r="X20" s="91">
        <f t="shared" si="16"/>
        <v>95.93759668932114</v>
      </c>
      <c r="Y20" s="91">
        <f t="shared" si="17"/>
        <v>95.93759668932114</v>
      </c>
      <c r="Z20" s="80">
        <v>6</v>
      </c>
      <c r="AA20" s="80">
        <v>43.517913084690498</v>
      </c>
      <c r="AB20" s="80">
        <f t="shared" si="2"/>
        <v>-56.482086915309516</v>
      </c>
    </row>
    <row r="21" spans="1:28" s="80" customFormat="1" ht="29" customHeight="1">
      <c r="A21" s="81"/>
      <c r="B21" s="88">
        <v>10</v>
      </c>
      <c r="C21" s="89" t="s">
        <v>165</v>
      </c>
      <c r="D21" s="90">
        <f>Input!D41</f>
        <v>43858156052</v>
      </c>
      <c r="E21" s="91">
        <f t="shared" si="3"/>
        <v>2.5152170055222021</v>
      </c>
      <c r="F21" s="90">
        <f>'30 BPKPAD'!E92</f>
        <v>43858124052</v>
      </c>
      <c r="G21" s="91">
        <f>'30 BPKPAD'!F92</f>
        <v>99.999927037516173</v>
      </c>
      <c r="H21" s="91">
        <f t="shared" si="4"/>
        <v>2.5152151703574011</v>
      </c>
      <c r="I21" s="90">
        <f>'30 BPKPAD'!H92</f>
        <v>24104251419</v>
      </c>
      <c r="J21" s="101">
        <f>'30 BPKPAD'!I92</f>
        <v>54.959564169594898</v>
      </c>
      <c r="K21" s="91">
        <f t="shared" si="5"/>
        <v>1.382352304154538</v>
      </c>
      <c r="L21" s="91">
        <f t="shared" si="6"/>
        <v>-45.040362867921274</v>
      </c>
      <c r="M21" s="102">
        <f t="shared" si="7"/>
        <v>-1.132862866202863</v>
      </c>
      <c r="N21" s="90">
        <f t="shared" si="8"/>
        <v>19753904633</v>
      </c>
      <c r="O21" s="91">
        <f t="shared" si="9"/>
        <v>45.040435830405102</v>
      </c>
      <c r="P21" s="91">
        <f>'30 BPKPAD'!N92</f>
        <v>99.999927037516173</v>
      </c>
      <c r="Q21" s="91">
        <f t="shared" si="10"/>
        <v>2.5152151703574011</v>
      </c>
      <c r="R21" s="91">
        <f>'30 BPKPAD'!P92</f>
        <v>54.955395275677347</v>
      </c>
      <c r="S21" s="91">
        <f t="shared" si="11"/>
        <v>1.3822474474257813</v>
      </c>
      <c r="T21" s="91">
        <f t="shared" si="12"/>
        <v>-45.044531761838826</v>
      </c>
      <c r="U21" s="91">
        <f t="shared" si="13"/>
        <v>-1.1329677229316197</v>
      </c>
      <c r="V21" s="91">
        <f t="shared" si="14"/>
        <v>54.959604269487272</v>
      </c>
      <c r="W21" s="91">
        <f t="shared" si="15"/>
        <v>54.955435372527994</v>
      </c>
      <c r="X21" s="91">
        <f t="shared" si="16"/>
        <v>54.957519821007637</v>
      </c>
      <c r="Y21" s="91">
        <f t="shared" si="17"/>
        <v>54.957519821007637</v>
      </c>
      <c r="Z21" s="80">
        <v>31</v>
      </c>
      <c r="AA21" s="80">
        <v>26.026700820488799</v>
      </c>
      <c r="AB21" s="80">
        <f t="shared" si="2"/>
        <v>-73.973226217027374</v>
      </c>
    </row>
    <row r="22" spans="1:28" s="80" customFormat="1" ht="29" customHeight="1">
      <c r="A22" s="81"/>
      <c r="B22" s="88">
        <v>11</v>
      </c>
      <c r="C22" s="89" t="s">
        <v>42</v>
      </c>
      <c r="D22" s="90">
        <f>Input!D38</f>
        <v>2291856500</v>
      </c>
      <c r="E22" s="91">
        <f t="shared" si="3"/>
        <v>0.13143544922823366</v>
      </c>
      <c r="F22" s="90">
        <f>'27 Bag PBJ'!E25</f>
        <v>2291856500</v>
      </c>
      <c r="G22" s="91">
        <f>'27 Bag PBJ'!F25</f>
        <v>99.999999999999986</v>
      </c>
      <c r="H22" s="91">
        <f t="shared" si="4"/>
        <v>0.13143544922823364</v>
      </c>
      <c r="I22" s="90">
        <f>'27 Bag PBJ'!H25</f>
        <v>1619958347</v>
      </c>
      <c r="J22" s="101">
        <f>'27 Bag PBJ'!I25</f>
        <v>70.683236363184164</v>
      </c>
      <c r="K22" s="91">
        <f t="shared" si="5"/>
        <v>9.290282924300533E-2</v>
      </c>
      <c r="L22" s="91">
        <f t="shared" si="6"/>
        <v>-29.316763636815821</v>
      </c>
      <c r="M22" s="102">
        <f t="shared" si="7"/>
        <v>-3.8532619985228306E-2</v>
      </c>
      <c r="N22" s="90">
        <f t="shared" si="8"/>
        <v>671898153</v>
      </c>
      <c r="O22" s="91">
        <f t="shared" si="9"/>
        <v>29.316763636815836</v>
      </c>
      <c r="P22" s="91">
        <f>'27 Bag PBJ'!N25</f>
        <v>99.999999999999986</v>
      </c>
      <c r="Q22" s="91">
        <f t="shared" si="10"/>
        <v>0.13143544922823364</v>
      </c>
      <c r="R22" s="91">
        <f>'27 Bag PBJ'!P25</f>
        <v>82.513215814340882</v>
      </c>
      <c r="S22" s="91">
        <f t="shared" si="11"/>
        <v>0.10845161587824087</v>
      </c>
      <c r="T22" s="91">
        <f t="shared" si="12"/>
        <v>-17.486784185659104</v>
      </c>
      <c r="U22" s="91">
        <f t="shared" si="13"/>
        <v>-2.2983833349992766E-2</v>
      </c>
      <c r="V22" s="91">
        <f t="shared" si="14"/>
        <v>70.683236363184179</v>
      </c>
      <c r="W22" s="91">
        <f t="shared" si="15"/>
        <v>82.513215814340896</v>
      </c>
      <c r="X22" s="91">
        <f t="shared" si="16"/>
        <v>76.598226088762544</v>
      </c>
      <c r="Y22" s="91">
        <f t="shared" si="17"/>
        <v>76.598226088762544</v>
      </c>
      <c r="Z22" s="80">
        <v>28</v>
      </c>
      <c r="AA22" s="80">
        <v>22.075326222716999</v>
      </c>
      <c r="AB22" s="80">
        <f t="shared" si="2"/>
        <v>-77.92467377728299</v>
      </c>
    </row>
    <row r="23" spans="1:28" s="80" customFormat="1" ht="29" customHeight="1">
      <c r="A23" s="81"/>
      <c r="B23" s="88">
        <v>12</v>
      </c>
      <c r="C23" s="89" t="s">
        <v>54</v>
      </c>
      <c r="D23" s="90">
        <f>Input!D12</f>
        <v>0</v>
      </c>
      <c r="E23" s="91">
        <f t="shared" si="3"/>
        <v>0</v>
      </c>
      <c r="F23" s="90">
        <f>'1 Disdik'!E106</f>
        <v>0</v>
      </c>
      <c r="G23" s="91" t="e">
        <f>'1 Disdik'!F106</f>
        <v>#DIV/0!</v>
      </c>
      <c r="H23" s="91" t="e">
        <f t="shared" si="4"/>
        <v>#DIV/0!</v>
      </c>
      <c r="I23" s="90">
        <f>'1 Disdik'!H106</f>
        <v>0</v>
      </c>
      <c r="J23" s="101" t="e">
        <f>'1 Disdik'!I106</f>
        <v>#DIV/0!</v>
      </c>
      <c r="K23" s="91" t="e">
        <f t="shared" si="5"/>
        <v>#DIV/0!</v>
      </c>
      <c r="L23" s="91" t="e">
        <f t="shared" si="6"/>
        <v>#DIV/0!</v>
      </c>
      <c r="M23" s="102" t="e">
        <f t="shared" si="7"/>
        <v>#DIV/0!</v>
      </c>
      <c r="N23" s="90">
        <f t="shared" si="8"/>
        <v>0</v>
      </c>
      <c r="O23" s="91" t="e">
        <f t="shared" si="9"/>
        <v>#DIV/0!</v>
      </c>
      <c r="P23" s="91" t="e">
        <f>'1 Disdik'!N106</f>
        <v>#DIV/0!</v>
      </c>
      <c r="Q23" s="91" t="e">
        <f t="shared" si="10"/>
        <v>#DIV/0!</v>
      </c>
      <c r="R23" s="91" t="e">
        <f>'1 Disdik'!P106</f>
        <v>#DIV/0!</v>
      </c>
      <c r="S23" s="91" t="e">
        <f t="shared" si="11"/>
        <v>#DIV/0!</v>
      </c>
      <c r="T23" s="91" t="e">
        <f t="shared" si="12"/>
        <v>#DIV/0!</v>
      </c>
      <c r="U23" s="91" t="e">
        <f t="shared" si="13"/>
        <v>#DIV/0!</v>
      </c>
      <c r="V23" s="91" t="e">
        <f t="shared" si="14"/>
        <v>#DIV/0!</v>
      </c>
      <c r="W23" s="91" t="e">
        <f t="shared" si="15"/>
        <v>#DIV/0!</v>
      </c>
      <c r="X23" s="91" t="e">
        <f t="shared" si="16"/>
        <v>#DIV/0!</v>
      </c>
      <c r="Y23" s="91" t="e">
        <f t="shared" si="17"/>
        <v>#DIV/0!</v>
      </c>
      <c r="Z23" s="80">
        <v>1</v>
      </c>
      <c r="AA23" s="80">
        <v>21.8481304911545</v>
      </c>
      <c r="AB23" s="80" t="e">
        <f t="shared" si="2"/>
        <v>#DIV/0!</v>
      </c>
    </row>
    <row r="24" spans="1:28" s="80" customFormat="1" ht="29" customHeight="1">
      <c r="A24" s="81"/>
      <c r="B24" s="88">
        <v>13</v>
      </c>
      <c r="C24" s="89" t="s">
        <v>57</v>
      </c>
      <c r="D24" s="90">
        <f>Input!D40</f>
        <v>106863094340</v>
      </c>
      <c r="E24" s="91">
        <f t="shared" si="3"/>
        <v>6.1284809107799783</v>
      </c>
      <c r="F24" s="90">
        <f>'29 Setwan'!E52</f>
        <v>106863094340</v>
      </c>
      <c r="G24" s="91">
        <f>'29 Setwan'!F52</f>
        <v>100</v>
      </c>
      <c r="H24" s="91">
        <f t="shared" si="4"/>
        <v>6.1284809107799791</v>
      </c>
      <c r="I24" s="90">
        <f>'29 Setwan'!H52</f>
        <v>81821324054</v>
      </c>
      <c r="J24" s="101">
        <f>'29 Setwan'!I52</f>
        <v>76.566493380468586</v>
      </c>
      <c r="K24" s="91">
        <f t="shared" si="5"/>
        <v>4.6923629308756327</v>
      </c>
      <c r="L24" s="91">
        <f t="shared" si="6"/>
        <v>-23.433506619531414</v>
      </c>
      <c r="M24" s="102">
        <f t="shared" si="7"/>
        <v>-1.4361179799043464</v>
      </c>
      <c r="N24" s="90">
        <f t="shared" si="8"/>
        <v>25041770286</v>
      </c>
      <c r="O24" s="91">
        <f t="shared" si="9"/>
        <v>23.433506619531414</v>
      </c>
      <c r="P24" s="91">
        <f>'29 Setwan'!N52</f>
        <v>100</v>
      </c>
      <c r="Q24" s="91">
        <f t="shared" si="10"/>
        <v>6.1284809107799791</v>
      </c>
      <c r="R24" s="91">
        <f>'29 Setwan'!P52</f>
        <v>76.566493380468586</v>
      </c>
      <c r="S24" s="91">
        <f t="shared" si="11"/>
        <v>4.6923629308756327</v>
      </c>
      <c r="T24" s="91">
        <f t="shared" si="12"/>
        <v>-23.433506619531414</v>
      </c>
      <c r="U24" s="91">
        <f t="shared" si="13"/>
        <v>-1.4361179799043464</v>
      </c>
      <c r="V24" s="91">
        <f t="shared" si="14"/>
        <v>76.566493380468586</v>
      </c>
      <c r="W24" s="91">
        <f t="shared" si="15"/>
        <v>76.566493380468586</v>
      </c>
      <c r="X24" s="91">
        <f t="shared" si="16"/>
        <v>76.566493380468586</v>
      </c>
      <c r="Y24" s="91">
        <f t="shared" si="17"/>
        <v>76.566493380468586</v>
      </c>
      <c r="Z24" s="80">
        <v>30</v>
      </c>
      <c r="AA24" s="80">
        <v>31.176167975680102</v>
      </c>
      <c r="AB24" s="80">
        <f t="shared" si="2"/>
        <v>-68.823832024319898</v>
      </c>
    </row>
    <row r="25" spans="1:28" s="80" customFormat="1" ht="29" customHeight="1">
      <c r="A25" s="81"/>
      <c r="B25" s="88">
        <v>14</v>
      </c>
      <c r="C25" s="89" t="s">
        <v>104</v>
      </c>
      <c r="D25" s="90">
        <f>Input!D28</f>
        <v>70752461400</v>
      </c>
      <c r="E25" s="91">
        <f t="shared" si="3"/>
        <v>4.0575758334399481</v>
      </c>
      <c r="F25" s="90">
        <f>'17 Disbudporapar'!E110</f>
        <v>70752461400</v>
      </c>
      <c r="G25" s="91">
        <f>'17 Disbudporapar'!F110</f>
        <v>99.999999999999986</v>
      </c>
      <c r="H25" s="91">
        <f t="shared" si="4"/>
        <v>4.0575758334399472</v>
      </c>
      <c r="I25" s="90">
        <f>'17 Disbudporapar'!H110</f>
        <v>58623706375</v>
      </c>
      <c r="J25" s="101">
        <f>'17 Disbudporapar'!I110</f>
        <v>82.857479746987295</v>
      </c>
      <c r="K25" s="91">
        <f t="shared" si="5"/>
        <v>3.3620050744111558</v>
      </c>
      <c r="L25" s="91">
        <f t="shared" si="6"/>
        <v>-17.142520253012691</v>
      </c>
      <c r="M25" s="102">
        <f t="shared" si="7"/>
        <v>-0.6955707590287914</v>
      </c>
      <c r="N25" s="90">
        <f t="shared" si="8"/>
        <v>12128755025</v>
      </c>
      <c r="O25" s="91">
        <f t="shared" si="9"/>
        <v>17.142520253012705</v>
      </c>
      <c r="P25" s="91">
        <f>'17 Disbudporapar'!N110</f>
        <v>99.999999999999986</v>
      </c>
      <c r="Q25" s="91">
        <f t="shared" si="10"/>
        <v>4.0575758334399472</v>
      </c>
      <c r="R25" s="91">
        <f>'17 Disbudporapar'!P110</f>
        <v>95.665031057138563</v>
      </c>
      <c r="S25" s="91">
        <f t="shared" si="11"/>
        <v>3.8816811812272753</v>
      </c>
      <c r="T25" s="91">
        <f t="shared" si="12"/>
        <v>-4.3349689428614226</v>
      </c>
      <c r="U25" s="91">
        <f t="shared" si="13"/>
        <v>-0.17589465221267186</v>
      </c>
      <c r="V25" s="91">
        <f t="shared" si="14"/>
        <v>82.857479746987309</v>
      </c>
      <c r="W25" s="91">
        <f t="shared" si="15"/>
        <v>95.665031057138577</v>
      </c>
      <c r="X25" s="91">
        <f t="shared" si="16"/>
        <v>89.261255402062943</v>
      </c>
      <c r="Y25" s="91">
        <f t="shared" si="17"/>
        <v>89.261255402062943</v>
      </c>
      <c r="Z25" s="80">
        <v>17</v>
      </c>
      <c r="AA25" s="80">
        <v>29.4477641321695</v>
      </c>
      <c r="AB25" s="80">
        <f t="shared" si="2"/>
        <v>-70.55223586783049</v>
      </c>
    </row>
    <row r="26" spans="1:28" s="80" customFormat="1" ht="29" customHeight="1">
      <c r="A26" s="81"/>
      <c r="B26" s="88">
        <v>15</v>
      </c>
      <c r="C26" s="89" t="s">
        <v>67</v>
      </c>
      <c r="D26" s="90">
        <f>Input!D43</f>
        <v>15926361740</v>
      </c>
      <c r="E26" s="91">
        <f t="shared" si="3"/>
        <v>0.91335932675900655</v>
      </c>
      <c r="F26" s="90">
        <f>'32 BKD Diklat'!E43</f>
        <v>15926361840</v>
      </c>
      <c r="G26" s="91">
        <f>'32 BKD Diklat'!F43</f>
        <v>100.00000062788979</v>
      </c>
      <c r="H26" s="91">
        <f t="shared" si="4"/>
        <v>0.91335933249389656</v>
      </c>
      <c r="I26" s="90">
        <f>'32 BKD Diklat'!H43</f>
        <v>11663255895</v>
      </c>
      <c r="J26" s="101">
        <f>'32 BKD Diklat'!I43</f>
        <v>73.232393470675987</v>
      </c>
      <c r="K26" s="91">
        <f t="shared" si="5"/>
        <v>0.66887489597327288</v>
      </c>
      <c r="L26" s="91">
        <f t="shared" si="6"/>
        <v>-26.767607157213803</v>
      </c>
      <c r="M26" s="102">
        <f t="shared" si="7"/>
        <v>-0.24448443652062368</v>
      </c>
      <c r="N26" s="90">
        <f t="shared" si="8"/>
        <v>4263105845</v>
      </c>
      <c r="O26" s="91">
        <f t="shared" si="9"/>
        <v>26.767606529324013</v>
      </c>
      <c r="P26" s="91">
        <f>'32 BKD Diklat'!N43</f>
        <v>100.00000062788979</v>
      </c>
      <c r="Q26" s="91">
        <f t="shared" si="10"/>
        <v>0.91335933249389656</v>
      </c>
      <c r="R26" s="91">
        <f>'32 BKD Diklat'!P43</f>
        <v>73.232393470675987</v>
      </c>
      <c r="S26" s="91">
        <f t="shared" si="11"/>
        <v>0.66887489597327288</v>
      </c>
      <c r="T26" s="91">
        <f t="shared" si="12"/>
        <v>-26.767607157213803</v>
      </c>
      <c r="U26" s="91">
        <f t="shared" si="13"/>
        <v>-0.24448443652062368</v>
      </c>
      <c r="V26" s="91">
        <f t="shared" si="14"/>
        <v>73.232393010857265</v>
      </c>
      <c r="W26" s="91">
        <f t="shared" si="15"/>
        <v>73.232393010857265</v>
      </c>
      <c r="X26" s="91">
        <f t="shared" si="16"/>
        <v>73.232393010857265</v>
      </c>
      <c r="Y26" s="91">
        <f t="shared" si="17"/>
        <v>73.232393010857265</v>
      </c>
      <c r="Z26" s="80">
        <v>33</v>
      </c>
      <c r="AA26" s="80">
        <v>22.402992162512799</v>
      </c>
      <c r="AB26" s="80">
        <f t="shared" si="2"/>
        <v>-77.597008465376987</v>
      </c>
    </row>
    <row r="27" spans="1:28" s="80" customFormat="1" ht="29" customHeight="1">
      <c r="A27" s="81"/>
      <c r="B27" s="88">
        <v>16</v>
      </c>
      <c r="C27" s="89" t="s">
        <v>70</v>
      </c>
      <c r="D27" s="90">
        <f>Input!D30</f>
        <v>21715737354</v>
      </c>
      <c r="E27" s="91">
        <f t="shared" si="3"/>
        <v>1.24537364989707</v>
      </c>
      <c r="F27" s="90">
        <f>'19 Disdagin'!E64</f>
        <v>21715737354</v>
      </c>
      <c r="G27" s="91">
        <f>'19 Disdagin'!F64</f>
        <v>99.999999999999986</v>
      </c>
      <c r="H27" s="91">
        <f t="shared" si="4"/>
        <v>1.2453736498970698</v>
      </c>
      <c r="I27" s="90">
        <f>'19 Disdagin'!H64</f>
        <v>19609903978</v>
      </c>
      <c r="J27" s="101">
        <f>'19 Disdagin'!I64</f>
        <v>90.302731416982695</v>
      </c>
      <c r="K27" s="91">
        <f t="shared" si="5"/>
        <v>1.1246064222044254</v>
      </c>
      <c r="L27" s="91">
        <f t="shared" si="6"/>
        <v>-9.6972685830172907</v>
      </c>
      <c r="M27" s="102">
        <f t="shared" si="7"/>
        <v>-0.12076722769264436</v>
      </c>
      <c r="N27" s="90">
        <f t="shared" si="8"/>
        <v>2105833376</v>
      </c>
      <c r="O27" s="91">
        <f t="shared" si="9"/>
        <v>9.6972685830173049</v>
      </c>
      <c r="P27" s="91">
        <f>'19 Disdagin'!N64</f>
        <v>99.999567376605853</v>
      </c>
      <c r="Q27" s="91">
        <f t="shared" si="10"/>
        <v>1.2453682621193161</v>
      </c>
      <c r="R27" s="91">
        <f>'19 Disdagin'!P64</f>
        <v>99.310748598203006</v>
      </c>
      <c r="S27" s="91">
        <f t="shared" si="11"/>
        <v>1.236789894557544</v>
      </c>
      <c r="T27" s="91">
        <f t="shared" si="12"/>
        <v>-0.68881877840284744</v>
      </c>
      <c r="U27" s="91">
        <f t="shared" si="13"/>
        <v>-8.5783675617721045E-3</v>
      </c>
      <c r="V27" s="91">
        <f t="shared" si="14"/>
        <v>90.302731416982709</v>
      </c>
      <c r="W27" s="91">
        <f t="shared" si="15"/>
        <v>99.311178241593083</v>
      </c>
      <c r="X27" s="91">
        <f t="shared" si="16"/>
        <v>94.806954829287889</v>
      </c>
      <c r="Y27" s="91">
        <f t="shared" si="17"/>
        <v>94.806954829287889</v>
      </c>
      <c r="Z27" s="80">
        <v>20</v>
      </c>
      <c r="AA27" s="80">
        <v>23.240688848398101</v>
      </c>
      <c r="AB27" s="80">
        <f t="shared" si="2"/>
        <v>-76.758878528207759</v>
      </c>
    </row>
    <row r="28" spans="1:28" s="80" customFormat="1" ht="29" customHeight="1">
      <c r="A28" s="81"/>
      <c r="B28" s="88">
        <v>17</v>
      </c>
      <c r="C28" s="89" t="s">
        <v>39</v>
      </c>
      <c r="D28" s="90">
        <f>Input!D35</f>
        <v>34791280022</v>
      </c>
      <c r="E28" s="91">
        <f t="shared" si="3"/>
        <v>1.9952416387835978</v>
      </c>
      <c r="F28" s="90">
        <f>'24 Bag Kesra'!E27</f>
        <v>34791280022.000069</v>
      </c>
      <c r="G28" s="91">
        <f>'24 Bag Kesra'!F27</f>
        <v>100.00000000000018</v>
      </c>
      <c r="H28" s="91">
        <f t="shared" si="4"/>
        <v>1.9952416387836016</v>
      </c>
      <c r="I28" s="90">
        <f>'24 Bag Kesra'!H27</f>
        <v>33884877647</v>
      </c>
      <c r="J28" s="101">
        <f>'24 Bag Kesra'!I27</f>
        <v>97.394742664176675</v>
      </c>
      <c r="K28" s="91">
        <f t="shared" si="5"/>
        <v>1.9432604596217866</v>
      </c>
      <c r="L28" s="91">
        <f t="shared" si="6"/>
        <v>-2.6052573358235094</v>
      </c>
      <c r="M28" s="102">
        <f t="shared" si="7"/>
        <v>-5.1981179161814994E-2</v>
      </c>
      <c r="N28" s="90">
        <f t="shared" si="8"/>
        <v>906402375</v>
      </c>
      <c r="O28" s="91">
        <f t="shared" si="9"/>
        <v>2.6052573358233246</v>
      </c>
      <c r="P28" s="91">
        <f>'24 Bag Kesra'!N27</f>
        <v>100.0000098297884</v>
      </c>
      <c r="Q28" s="91">
        <f t="shared" si="10"/>
        <v>1.9952418349116288</v>
      </c>
      <c r="R28" s="91">
        <f>'24 Bag Kesra'!P27</f>
        <v>97.541974509649435</v>
      </c>
      <c r="S28" s="91">
        <f t="shared" si="11"/>
        <v>1.9461980907082088</v>
      </c>
      <c r="T28" s="91">
        <f t="shared" si="12"/>
        <v>-2.4580353201389613</v>
      </c>
      <c r="U28" s="91">
        <f t="shared" si="13"/>
        <v>-4.9043744203419948E-2</v>
      </c>
      <c r="V28" s="91">
        <f t="shared" si="14"/>
        <v>97.394742664176491</v>
      </c>
      <c r="W28" s="91">
        <f t="shared" si="15"/>
        <v>97.541964921480684</v>
      </c>
      <c r="X28" s="91">
        <f t="shared" si="16"/>
        <v>97.468353792828594</v>
      </c>
      <c r="Y28" s="91">
        <f t="shared" si="17"/>
        <v>97.468353792828594</v>
      </c>
      <c r="Z28" s="80">
        <v>25</v>
      </c>
      <c r="AA28" s="80">
        <v>16.5009150696661</v>
      </c>
      <c r="AB28" s="80">
        <f t="shared" si="2"/>
        <v>-83.49909476012229</v>
      </c>
    </row>
    <row r="29" spans="1:28" s="80" customFormat="1" ht="29" customHeight="1">
      <c r="A29" s="81"/>
      <c r="B29" s="88">
        <v>18</v>
      </c>
      <c r="C29" s="89" t="s">
        <v>43</v>
      </c>
      <c r="D29" s="90">
        <f>Input!D33</f>
        <v>2094940500</v>
      </c>
      <c r="E29" s="91">
        <f t="shared" si="3"/>
        <v>0.1201425332362303</v>
      </c>
      <c r="F29" s="90">
        <f>'22 Bag Org'!E29</f>
        <v>2094940500</v>
      </c>
      <c r="G29" s="91">
        <f>'22 Bag Org'!F29</f>
        <v>100.00000000000001</v>
      </c>
      <c r="H29" s="91">
        <f t="shared" si="4"/>
        <v>0.12014253323623031</v>
      </c>
      <c r="I29" s="90">
        <f>'22 Bag Org'!H29</f>
        <v>1675538579</v>
      </c>
      <c r="J29" s="101">
        <f>'22 Bag Org'!I29</f>
        <v>79.980246646623144</v>
      </c>
      <c r="K29" s="91">
        <f t="shared" si="5"/>
        <v>9.6090294409838184E-2</v>
      </c>
      <c r="L29" s="91">
        <f t="shared" si="6"/>
        <v>-20.019753353376871</v>
      </c>
      <c r="M29" s="102">
        <f t="shared" si="7"/>
        <v>-2.4052238826392125E-2</v>
      </c>
      <c r="N29" s="90">
        <f t="shared" si="8"/>
        <v>419401921</v>
      </c>
      <c r="O29" s="91">
        <f t="shared" si="9"/>
        <v>20.019753353376856</v>
      </c>
      <c r="P29" s="91">
        <f>'22 Bag Org'!N29</f>
        <v>100.00000000000001</v>
      </c>
      <c r="Q29" s="91">
        <f t="shared" si="10"/>
        <v>0.12014253323623031</v>
      </c>
      <c r="R29" s="91">
        <f>'22 Bag Org'!P29</f>
        <v>100.00000000000001</v>
      </c>
      <c r="S29" s="91">
        <f t="shared" si="11"/>
        <v>0.12014253323623031</v>
      </c>
      <c r="T29" s="91">
        <f t="shared" si="12"/>
        <v>0</v>
      </c>
      <c r="U29" s="91">
        <f t="shared" si="13"/>
        <v>0</v>
      </c>
      <c r="V29" s="91">
        <f t="shared" si="14"/>
        <v>79.980246646623129</v>
      </c>
      <c r="W29" s="91">
        <f t="shared" si="15"/>
        <v>100</v>
      </c>
      <c r="X29" s="91">
        <f t="shared" si="16"/>
        <v>89.990123323311565</v>
      </c>
      <c r="Y29" s="91">
        <f t="shared" si="17"/>
        <v>89.990123323311565</v>
      </c>
      <c r="Z29" s="80">
        <v>23</v>
      </c>
      <c r="AA29" s="80">
        <v>43.338500214625803</v>
      </c>
      <c r="AB29" s="80">
        <f t="shared" si="2"/>
        <v>-56.661499785374211</v>
      </c>
    </row>
    <row r="30" spans="1:28" s="80" customFormat="1" ht="29" customHeight="1">
      <c r="A30" s="81"/>
      <c r="B30" s="88">
        <v>19</v>
      </c>
      <c r="C30" s="89" t="s">
        <v>44</v>
      </c>
      <c r="D30" s="90">
        <f>Input!D36</f>
        <v>5846881800</v>
      </c>
      <c r="E30" s="91">
        <f t="shared" si="3"/>
        <v>0.33531223964824303</v>
      </c>
      <c r="F30" s="90">
        <f>'25 Bag ProKoPim'!E31</f>
        <v>5846881800</v>
      </c>
      <c r="G30" s="91">
        <f>'25 Bag ProKoPim'!F31</f>
        <v>100.00000000000001</v>
      </c>
      <c r="H30" s="91">
        <f t="shared" si="4"/>
        <v>0.33531223964824308</v>
      </c>
      <c r="I30" s="90">
        <f>'25 Bag ProKoPim'!H31</f>
        <v>5287021492</v>
      </c>
      <c r="J30" s="101">
        <f>'25 Bag ProKoPim'!I31</f>
        <v>90.424634409404348</v>
      </c>
      <c r="K30" s="91">
        <f t="shared" si="5"/>
        <v>0.30320486683190956</v>
      </c>
      <c r="L30" s="91">
        <f t="shared" si="6"/>
        <v>-9.5753655905956663</v>
      </c>
      <c r="M30" s="102">
        <f t="shared" si="7"/>
        <v>-3.2107372816333524E-2</v>
      </c>
      <c r="N30" s="90">
        <f t="shared" si="8"/>
        <v>559860308</v>
      </c>
      <c r="O30" s="91">
        <f t="shared" si="9"/>
        <v>9.5753655905956521</v>
      </c>
      <c r="P30" s="91">
        <f>'25 Bag ProKoPim'!N31</f>
        <v>100.00000000000001</v>
      </c>
      <c r="Q30" s="91">
        <f t="shared" si="10"/>
        <v>0.33531223964824308</v>
      </c>
      <c r="R30" s="91">
        <f>'25 Bag ProKoPim'!P31</f>
        <v>90.424634409404348</v>
      </c>
      <c r="S30" s="91">
        <f t="shared" si="11"/>
        <v>0.30320486683190956</v>
      </c>
      <c r="T30" s="91">
        <f t="shared" si="12"/>
        <v>-9.5753655905956663</v>
      </c>
      <c r="U30" s="91">
        <f t="shared" si="13"/>
        <v>-3.2107372816333524E-2</v>
      </c>
      <c r="V30" s="91">
        <f t="shared" si="14"/>
        <v>90.424634409404334</v>
      </c>
      <c r="W30" s="91">
        <f t="shared" si="15"/>
        <v>90.424634409404334</v>
      </c>
      <c r="X30" s="91">
        <f t="shared" si="16"/>
        <v>90.424634409404334</v>
      </c>
      <c r="Y30" s="91">
        <f t="shared" si="17"/>
        <v>90.424634409404334</v>
      </c>
      <c r="Z30" s="80">
        <v>26</v>
      </c>
      <c r="AA30" s="80">
        <v>28.550432220267801</v>
      </c>
      <c r="AB30" s="80">
        <f t="shared" si="2"/>
        <v>-71.449567779732206</v>
      </c>
    </row>
    <row r="31" spans="1:28" s="80" customFormat="1" ht="29" customHeight="1">
      <c r="A31" s="81"/>
      <c r="B31" s="88">
        <v>20</v>
      </c>
      <c r="C31" s="89" t="s">
        <v>74</v>
      </c>
      <c r="D31" s="90">
        <f>Input!D23</f>
        <v>22264989480</v>
      </c>
      <c r="E31" s="91">
        <f t="shared" si="3"/>
        <v>1.2768726551447251</v>
      </c>
      <c r="F31" s="90">
        <f>'12 DPPKBPM'!E78</f>
        <v>22264989480</v>
      </c>
      <c r="G31" s="91">
        <f>'12 DPPKBPM'!F78</f>
        <v>100.00000000000001</v>
      </c>
      <c r="H31" s="91">
        <f t="shared" si="4"/>
        <v>1.2768726551447254</v>
      </c>
      <c r="I31" s="90">
        <f>'12 DPPKBPM'!H78</f>
        <v>20597399787</v>
      </c>
      <c r="J31" s="101">
        <f>'12 DPPKBPM'!I78</f>
        <v>92.510260584232697</v>
      </c>
      <c r="K31" s="91">
        <f t="shared" si="5"/>
        <v>1.1812382206031962</v>
      </c>
      <c r="L31" s="91">
        <f t="shared" si="6"/>
        <v>-7.4897394157673176</v>
      </c>
      <c r="M31" s="102">
        <f t="shared" si="7"/>
        <v>-9.5634434541529201E-2</v>
      </c>
      <c r="N31" s="90">
        <f t="shared" si="8"/>
        <v>1667589693</v>
      </c>
      <c r="O31" s="91">
        <f t="shared" si="9"/>
        <v>7.4897394157673034</v>
      </c>
      <c r="P31" s="91">
        <f>'12 DPPKBPM'!N78</f>
        <v>100.00000000000001</v>
      </c>
      <c r="Q31" s="91">
        <f t="shared" si="10"/>
        <v>1.2768726551447254</v>
      </c>
      <c r="R31" s="91">
        <f>'12 DPPKBPM'!P78</f>
        <v>92.510260584232697</v>
      </c>
      <c r="S31" s="91">
        <f t="shared" si="11"/>
        <v>1.1812382206031962</v>
      </c>
      <c r="T31" s="91">
        <f t="shared" si="12"/>
        <v>-7.4897394157673176</v>
      </c>
      <c r="U31" s="91">
        <f t="shared" si="13"/>
        <v>-9.5634434541529201E-2</v>
      </c>
      <c r="V31" s="91">
        <f t="shared" si="14"/>
        <v>92.510260584232682</v>
      </c>
      <c r="W31" s="91">
        <f t="shared" si="15"/>
        <v>92.510260584232682</v>
      </c>
      <c r="X31" s="91">
        <f t="shared" si="16"/>
        <v>92.510260584232682</v>
      </c>
      <c r="Y31" s="91">
        <f t="shared" si="17"/>
        <v>92.510260584232682</v>
      </c>
      <c r="Z31" s="80">
        <v>12</v>
      </c>
      <c r="AA31" s="80">
        <v>34.604924105443096</v>
      </c>
      <c r="AB31" s="80">
        <f t="shared" si="2"/>
        <v>-65.395075894556925</v>
      </c>
    </row>
    <row r="32" spans="1:28" s="80" customFormat="1" ht="29" customHeight="1">
      <c r="A32" s="81"/>
      <c r="B32" s="88">
        <v>21</v>
      </c>
      <c r="C32" s="89" t="s">
        <v>45</v>
      </c>
      <c r="D32" s="90">
        <f>Input!D31</f>
        <v>2503687400</v>
      </c>
      <c r="E32" s="91">
        <f t="shared" si="3"/>
        <v>0.143583718328817</v>
      </c>
      <c r="F32" s="90">
        <f>'20 Bag Pem'!E26</f>
        <v>2503687400</v>
      </c>
      <c r="G32" s="91">
        <f>'20 Bag Pem'!F26</f>
        <v>100</v>
      </c>
      <c r="H32" s="91">
        <f t="shared" si="4"/>
        <v>0.143583718328817</v>
      </c>
      <c r="I32" s="90">
        <f>'20 Bag Pem'!H26</f>
        <v>2256659211</v>
      </c>
      <c r="J32" s="101">
        <f>'20 Bag Pem'!I26</f>
        <v>90.133425243103432</v>
      </c>
      <c r="K32" s="91">
        <f t="shared" si="5"/>
        <v>0.12941692342117248</v>
      </c>
      <c r="L32" s="91">
        <f t="shared" si="6"/>
        <v>-9.8665747568965685</v>
      </c>
      <c r="M32" s="102">
        <f t="shared" si="7"/>
        <v>-1.4166794907644525E-2</v>
      </c>
      <c r="N32" s="90">
        <f t="shared" si="8"/>
        <v>247028189</v>
      </c>
      <c r="O32" s="91">
        <f t="shared" si="9"/>
        <v>9.8665747568965685</v>
      </c>
      <c r="P32" s="91">
        <f>'20 Bag Pem'!N26</f>
        <v>100</v>
      </c>
      <c r="Q32" s="91">
        <f t="shared" si="10"/>
        <v>0.143583718328817</v>
      </c>
      <c r="R32" s="91">
        <f>'20 Bag Pem'!P26</f>
        <v>95.912311616857593</v>
      </c>
      <c r="S32" s="91">
        <f t="shared" si="11"/>
        <v>0.13771446335460602</v>
      </c>
      <c r="T32" s="91">
        <f t="shared" si="12"/>
        <v>-4.0876883831424067</v>
      </c>
      <c r="U32" s="91">
        <f t="shared" si="13"/>
        <v>-5.8692549742109801E-3</v>
      </c>
      <c r="V32" s="91">
        <f t="shared" si="14"/>
        <v>90.133425243103432</v>
      </c>
      <c r="W32" s="91">
        <f t="shared" si="15"/>
        <v>95.912311616857593</v>
      </c>
      <c r="X32" s="91">
        <f t="shared" si="16"/>
        <v>93.02286842998052</v>
      </c>
      <c r="Y32" s="91">
        <f t="shared" si="17"/>
        <v>93.02286842998052</v>
      </c>
      <c r="Z32" s="80">
        <v>21</v>
      </c>
      <c r="AA32" s="80">
        <v>31.1604163679078</v>
      </c>
      <c r="AB32" s="80">
        <f t="shared" si="2"/>
        <v>-68.8395836320922</v>
      </c>
    </row>
    <row r="33" spans="1:28" s="80" customFormat="1" ht="29" customHeight="1">
      <c r="A33" s="81"/>
      <c r="B33" s="88">
        <v>22</v>
      </c>
      <c r="C33" s="89" t="s">
        <v>65</v>
      </c>
      <c r="D33" s="90">
        <f>Input!D25</f>
        <v>21870976180</v>
      </c>
      <c r="E33" s="91">
        <f t="shared" si="3"/>
        <v>1.2542764258051489</v>
      </c>
      <c r="F33" s="90">
        <f>'14 Diskominfotik'!E48</f>
        <v>21870976180</v>
      </c>
      <c r="G33" s="91">
        <f>'14 Diskominfotik'!F48</f>
        <v>99.999999999999986</v>
      </c>
      <c r="H33" s="91">
        <f t="shared" si="4"/>
        <v>1.2542764258051486</v>
      </c>
      <c r="I33" s="90">
        <f>'14 Diskominfotik'!H48</f>
        <v>19862166347</v>
      </c>
      <c r="J33" s="101">
        <f>'14 Diskominfotik'!I48</f>
        <v>90.815179823400072</v>
      </c>
      <c r="K33" s="91">
        <f t="shared" si="5"/>
        <v>1.1390733915774611</v>
      </c>
      <c r="L33" s="91">
        <f t="shared" si="6"/>
        <v>-9.1848201765999136</v>
      </c>
      <c r="M33" s="102">
        <f t="shared" si="7"/>
        <v>-0.11520303422768752</v>
      </c>
      <c r="N33" s="90">
        <f t="shared" si="8"/>
        <v>2008809833</v>
      </c>
      <c r="O33" s="91">
        <f t="shared" si="9"/>
        <v>9.1848201765999278</v>
      </c>
      <c r="P33" s="91">
        <f>'14 Diskominfotik'!N48</f>
        <v>99.999999999999986</v>
      </c>
      <c r="Q33" s="91">
        <f t="shared" si="10"/>
        <v>1.2542764258051486</v>
      </c>
      <c r="R33" s="91">
        <f>'14 Diskominfotik'!P48</f>
        <v>99.474777901751608</v>
      </c>
      <c r="S33" s="91">
        <f t="shared" si="11"/>
        <v>1.2476886888437</v>
      </c>
      <c r="T33" s="91">
        <f t="shared" si="12"/>
        <v>-0.52522209824837773</v>
      </c>
      <c r="U33" s="91">
        <f t="shared" si="13"/>
        <v>-6.5877369614486536E-3</v>
      </c>
      <c r="V33" s="91">
        <f t="shared" si="14"/>
        <v>90.815179823400086</v>
      </c>
      <c r="W33" s="91">
        <f t="shared" si="15"/>
        <v>99.474777901751622</v>
      </c>
      <c r="X33" s="91">
        <f t="shared" si="16"/>
        <v>95.144978862575854</v>
      </c>
      <c r="Y33" s="91">
        <f t="shared" si="17"/>
        <v>95.144978862575854</v>
      </c>
      <c r="Z33" s="80">
        <v>14</v>
      </c>
      <c r="AA33" s="80">
        <v>20.197197465772</v>
      </c>
      <c r="AB33" s="80">
        <f t="shared" si="2"/>
        <v>-79.802802534227993</v>
      </c>
    </row>
    <row r="34" spans="1:28" s="80" customFormat="1" ht="29" customHeight="1">
      <c r="A34" s="81"/>
      <c r="B34" s="88">
        <v>23</v>
      </c>
      <c r="C34" s="89" t="s">
        <v>107</v>
      </c>
      <c r="D34" s="90">
        <f>Input!D45</f>
        <v>9647941770</v>
      </c>
      <c r="E34" s="91">
        <f t="shared" si="3"/>
        <v>0.55329884775411986</v>
      </c>
      <c r="F34" s="90">
        <f>'34  Damkar'!E55</f>
        <v>9647941770</v>
      </c>
      <c r="G34" s="91">
        <f>'34  Damkar'!F55</f>
        <v>100.00000000000001</v>
      </c>
      <c r="H34" s="91">
        <f t="shared" si="4"/>
        <v>0.55329884775411986</v>
      </c>
      <c r="I34" s="90">
        <f>'34  Damkar'!H55</f>
        <v>8826576197</v>
      </c>
      <c r="J34" s="101">
        <f>'34  Damkar'!I55</f>
        <v>91.486623856354385</v>
      </c>
      <c r="K34" s="91">
        <f t="shared" si="5"/>
        <v>0.50619443564635458</v>
      </c>
      <c r="L34" s="91">
        <f t="shared" si="6"/>
        <v>-8.5133761436456297</v>
      </c>
      <c r="M34" s="102">
        <f t="shared" si="7"/>
        <v>-4.7104412107765281E-2</v>
      </c>
      <c r="N34" s="90">
        <f t="shared" si="8"/>
        <v>821365573</v>
      </c>
      <c r="O34" s="91">
        <f t="shared" si="9"/>
        <v>8.5133761436456155</v>
      </c>
      <c r="P34" s="91">
        <f>'34  Damkar'!N55</f>
        <v>100.00000000000001</v>
      </c>
      <c r="Q34" s="91">
        <f t="shared" si="10"/>
        <v>0.55329884775411986</v>
      </c>
      <c r="R34" s="91">
        <f>'34  Damkar'!P55</f>
        <v>94.492268591728873</v>
      </c>
      <c r="S34" s="91">
        <f t="shared" si="11"/>
        <v>0.52282463333476392</v>
      </c>
      <c r="T34" s="91">
        <f t="shared" si="12"/>
        <v>-5.507731408271141</v>
      </c>
      <c r="U34" s="91">
        <f t="shared" si="13"/>
        <v>-3.0474214419355938E-2</v>
      </c>
      <c r="V34" s="91">
        <f t="shared" si="14"/>
        <v>91.48662385635437</v>
      </c>
      <c r="W34" s="91">
        <f t="shared" si="15"/>
        <v>94.492268591728859</v>
      </c>
      <c r="X34" s="91">
        <f t="shared" si="16"/>
        <v>92.989446224041615</v>
      </c>
      <c r="Y34" s="91">
        <f t="shared" si="17"/>
        <v>92.989446224041615</v>
      </c>
      <c r="Z34" s="80">
        <v>35</v>
      </c>
      <c r="AA34" s="80">
        <v>28.073777833333299</v>
      </c>
      <c r="AB34" s="80">
        <f t="shared" si="2"/>
        <v>-71.926222166666719</v>
      </c>
    </row>
    <row r="35" spans="1:28" s="80" customFormat="1" ht="29" customHeight="1">
      <c r="A35" s="81"/>
      <c r="B35" s="88">
        <v>24</v>
      </c>
      <c r="C35" s="89" t="s">
        <v>61</v>
      </c>
      <c r="D35" s="90">
        <f>Input!D24</f>
        <v>110163437096</v>
      </c>
      <c r="E35" s="91">
        <f t="shared" si="3"/>
        <v>6.3177519374528996</v>
      </c>
      <c r="F35" s="90">
        <f>'13 Dishub'!E60</f>
        <v>110163437096</v>
      </c>
      <c r="G35" s="91">
        <f>'13 Dishub'!F60</f>
        <v>100.00000000000001</v>
      </c>
      <c r="H35" s="91">
        <f t="shared" si="4"/>
        <v>6.3177519374529005</v>
      </c>
      <c r="I35" s="90">
        <f>'13 Dishub'!H60</f>
        <v>81596135942</v>
      </c>
      <c r="J35" s="101">
        <f>'13 Dishub'!I60</f>
        <v>74.068255396656212</v>
      </c>
      <c r="K35" s="91">
        <f t="shared" si="5"/>
        <v>4.6794486403598095</v>
      </c>
      <c r="L35" s="91">
        <f t="shared" si="6"/>
        <v>-25.931744603343802</v>
      </c>
      <c r="M35" s="102">
        <f t="shared" si="7"/>
        <v>-1.6383032970930911</v>
      </c>
      <c r="N35" s="90">
        <f t="shared" si="8"/>
        <v>28567301154</v>
      </c>
      <c r="O35" s="91">
        <f t="shared" si="9"/>
        <v>25.931744603343788</v>
      </c>
      <c r="P35" s="91">
        <f>'13 Dishub'!N60</f>
        <v>100.00000000000001</v>
      </c>
      <c r="Q35" s="91">
        <f t="shared" si="10"/>
        <v>6.3177519374529005</v>
      </c>
      <c r="R35" s="91">
        <f>'13 Dishub'!P60</f>
        <v>93.230805427120472</v>
      </c>
      <c r="S35" s="91">
        <f t="shared" si="11"/>
        <v>5.8900910161748472</v>
      </c>
      <c r="T35" s="91">
        <f t="shared" si="12"/>
        <v>-6.7691945728795417</v>
      </c>
      <c r="U35" s="91">
        <f t="shared" si="13"/>
        <v>-0.42766092127805333</v>
      </c>
      <c r="V35" s="91">
        <f t="shared" si="14"/>
        <v>74.068255396656198</v>
      </c>
      <c r="W35" s="91">
        <f t="shared" si="15"/>
        <v>93.230805427120458</v>
      </c>
      <c r="X35" s="91">
        <f t="shared" si="16"/>
        <v>83.649530411888321</v>
      </c>
      <c r="Y35" s="91">
        <f t="shared" si="17"/>
        <v>83.649530411888321</v>
      </c>
      <c r="Z35" s="80">
        <v>13</v>
      </c>
      <c r="AA35" s="80">
        <v>39.001619899145901</v>
      </c>
      <c r="AB35" s="80">
        <f t="shared" si="2"/>
        <v>-60.998380100854114</v>
      </c>
    </row>
    <row r="36" spans="1:28" s="80" customFormat="1" ht="29" customHeight="1">
      <c r="A36" s="81"/>
      <c r="B36" s="88">
        <v>25</v>
      </c>
      <c r="C36" s="89" t="s">
        <v>55</v>
      </c>
      <c r="D36" s="90">
        <f>Input!D13</f>
        <v>148191011987</v>
      </c>
      <c r="E36" s="91">
        <f t="shared" si="3"/>
        <v>8.4985915270427732</v>
      </c>
      <c r="F36" s="90">
        <f>'2 Dinkes'!E93</f>
        <v>148191011987</v>
      </c>
      <c r="G36" s="91">
        <f>'2 Dinkes'!F93</f>
        <v>100.00000000000001</v>
      </c>
      <c r="H36" s="91">
        <f t="shared" si="4"/>
        <v>8.498591527042775</v>
      </c>
      <c r="I36" s="90">
        <f>'2 Dinkes'!H93</f>
        <v>117087750889</v>
      </c>
      <c r="J36" s="101">
        <f>'2 Dinkes'!I93</f>
        <v>79.011371417904542</v>
      </c>
      <c r="K36" s="91">
        <f t="shared" si="5"/>
        <v>6.714853716722331</v>
      </c>
      <c r="L36" s="91">
        <f t="shared" si="6"/>
        <v>-20.988628582095473</v>
      </c>
      <c r="M36" s="102">
        <f t="shared" si="7"/>
        <v>-1.783737810320444</v>
      </c>
      <c r="N36" s="90">
        <f t="shared" si="8"/>
        <v>31103261098</v>
      </c>
      <c r="O36" s="91">
        <f t="shared" si="9"/>
        <v>20.988628582095458</v>
      </c>
      <c r="P36" s="91">
        <f>'2 Dinkes'!N93</f>
        <v>99.989479187305477</v>
      </c>
      <c r="Q36" s="91">
        <f t="shared" si="10"/>
        <v>8.4976974061465409</v>
      </c>
      <c r="R36" s="91">
        <f>'2 Dinkes'!P93</f>
        <v>81.90907297225165</v>
      </c>
      <c r="S36" s="91">
        <f t="shared" si="11"/>
        <v>6.9611175354990609</v>
      </c>
      <c r="T36" s="91">
        <f t="shared" si="12"/>
        <v>-18.080406215053827</v>
      </c>
      <c r="U36" s="91">
        <f t="shared" si="13"/>
        <v>-1.53657987064748</v>
      </c>
      <c r="V36" s="91">
        <f t="shared" si="14"/>
        <v>79.011371417904527</v>
      </c>
      <c r="W36" s="91">
        <f t="shared" si="15"/>
        <v>81.91769137912533</v>
      </c>
      <c r="X36" s="91">
        <f t="shared" si="16"/>
        <v>80.464531398514936</v>
      </c>
      <c r="Y36" s="91">
        <f t="shared" si="17"/>
        <v>80.464531398514936</v>
      </c>
      <c r="Z36" s="80">
        <v>2</v>
      </c>
      <c r="AA36" s="80">
        <v>48.128815746113901</v>
      </c>
      <c r="AB36" s="80">
        <f t="shared" si="2"/>
        <v>-51.860663441191576</v>
      </c>
    </row>
    <row r="37" spans="1:28" s="80" customFormat="1" ht="29" customHeight="1">
      <c r="A37" s="81"/>
      <c r="B37" s="88">
        <v>26</v>
      </c>
      <c r="C37" s="89" t="s">
        <v>68</v>
      </c>
      <c r="D37" s="90">
        <f>Input!D18</f>
        <v>23911805140</v>
      </c>
      <c r="E37" s="91">
        <f t="shared" si="3"/>
        <v>1.3713157217451821</v>
      </c>
      <c r="F37" s="90">
        <f>'7 Dinsos'!E72</f>
        <v>23911805140</v>
      </c>
      <c r="G37" s="91">
        <f>'7 Dinsos'!F72</f>
        <v>100</v>
      </c>
      <c r="H37" s="91">
        <f t="shared" si="4"/>
        <v>1.3713157217451823</v>
      </c>
      <c r="I37" s="90">
        <f>'7 Dinsos'!H72</f>
        <v>21076689314</v>
      </c>
      <c r="J37" s="101">
        <f>'7 Dinsos'!I72</f>
        <v>88.14344709903402</v>
      </c>
      <c r="K37" s="91">
        <f t="shared" si="5"/>
        <v>1.2087249477572011</v>
      </c>
      <c r="L37" s="91">
        <f t="shared" si="6"/>
        <v>-11.85655290096598</v>
      </c>
      <c r="M37" s="102">
        <f t="shared" si="7"/>
        <v>-0.16259077398798127</v>
      </c>
      <c r="N37" s="90">
        <f t="shared" si="8"/>
        <v>2835115826</v>
      </c>
      <c r="O37" s="91">
        <f t="shared" si="9"/>
        <v>11.85655290096598</v>
      </c>
      <c r="P37" s="91">
        <f>'7 Dinsos'!N72</f>
        <v>100</v>
      </c>
      <c r="Q37" s="91">
        <f t="shared" si="10"/>
        <v>1.3713157217451823</v>
      </c>
      <c r="R37" s="91">
        <f>'7 Dinsos'!P72</f>
        <v>95.485215797471966</v>
      </c>
      <c r="S37" s="91">
        <f t="shared" si="11"/>
        <v>1.3094037761730473</v>
      </c>
      <c r="T37" s="91">
        <f t="shared" si="12"/>
        <v>-4.514784202528034</v>
      </c>
      <c r="U37" s="91">
        <f t="shared" si="13"/>
        <v>-6.1911945572135085E-2</v>
      </c>
      <c r="V37" s="91">
        <f t="shared" si="14"/>
        <v>88.14344709903402</v>
      </c>
      <c r="W37" s="91">
        <f t="shared" si="15"/>
        <v>95.485215797471966</v>
      </c>
      <c r="X37" s="91">
        <f t="shared" si="16"/>
        <v>91.814331448253</v>
      </c>
      <c r="Y37" s="91">
        <f t="shared" si="17"/>
        <v>91.814331448253</v>
      </c>
      <c r="Z37" s="80">
        <v>7</v>
      </c>
      <c r="AA37" s="80">
        <v>27.990307133140899</v>
      </c>
      <c r="AB37" s="80">
        <f t="shared" si="2"/>
        <v>-72.009692866859098</v>
      </c>
    </row>
    <row r="38" spans="1:28" s="80" customFormat="1" ht="29" customHeight="1">
      <c r="A38" s="81"/>
      <c r="B38" s="88">
        <v>27</v>
      </c>
      <c r="C38" s="89" t="s">
        <v>108</v>
      </c>
      <c r="D38" s="90">
        <f>Input!D51</f>
        <v>9046956120</v>
      </c>
      <c r="E38" s="91">
        <f t="shared" si="3"/>
        <v>0.5188329818120454</v>
      </c>
      <c r="F38" s="90">
        <f>'40 Bappeda'!E77</f>
        <v>9046956120</v>
      </c>
      <c r="G38" s="91">
        <f>'40 Bappeda'!F77</f>
        <v>100.00000000000001</v>
      </c>
      <c r="H38" s="91">
        <f t="shared" si="4"/>
        <v>0.5188329818120454</v>
      </c>
      <c r="I38" s="90">
        <f>'40 Bappeda'!H77</f>
        <v>8152167379</v>
      </c>
      <c r="J38" s="101">
        <f>'40 Bappeda'!I77</f>
        <v>90.109505018799624</v>
      </c>
      <c r="K38" s="91">
        <f t="shared" si="5"/>
        <v>0.4675178317851128</v>
      </c>
      <c r="L38" s="91">
        <f t="shared" si="6"/>
        <v>-9.8904949812003906</v>
      </c>
      <c r="M38" s="102">
        <f t="shared" si="7"/>
        <v>-5.1315150026932599E-2</v>
      </c>
      <c r="N38" s="90">
        <f t="shared" si="8"/>
        <v>894788741</v>
      </c>
      <c r="O38" s="91">
        <f t="shared" si="9"/>
        <v>9.8904949812003764</v>
      </c>
      <c r="P38" s="91">
        <f>'40 Bappeda'!N77</f>
        <v>100.00000000000001</v>
      </c>
      <c r="Q38" s="91">
        <f t="shared" si="10"/>
        <v>0.5188329818120454</v>
      </c>
      <c r="R38" s="91">
        <f>'40 Bappeda'!P77</f>
        <v>99.173283455916689</v>
      </c>
      <c r="S38" s="91">
        <f t="shared" si="11"/>
        <v>0.51454370371524449</v>
      </c>
      <c r="T38" s="91">
        <f t="shared" si="12"/>
        <v>-0.82671654408332529</v>
      </c>
      <c r="U38" s="91">
        <f t="shared" si="13"/>
        <v>-4.2892780968009081E-3</v>
      </c>
      <c r="V38" s="91">
        <f t="shared" si="14"/>
        <v>90.109505018799609</v>
      </c>
      <c r="W38" s="91">
        <f t="shared" si="15"/>
        <v>99.173283455916675</v>
      </c>
      <c r="X38" s="91">
        <f t="shared" si="16"/>
        <v>94.641394237358142</v>
      </c>
      <c r="Y38" s="91">
        <f t="shared" si="17"/>
        <v>94.641394237358142</v>
      </c>
      <c r="Z38" s="80">
        <v>40</v>
      </c>
      <c r="AA38" s="80">
        <v>40.576052644878203</v>
      </c>
      <c r="AB38" s="80">
        <f t="shared" si="2"/>
        <v>-59.423947355121811</v>
      </c>
    </row>
    <row r="39" spans="1:28" s="80" customFormat="1" ht="29" customHeight="1">
      <c r="A39" s="81"/>
      <c r="B39" s="88">
        <v>28</v>
      </c>
      <c r="C39" s="89" t="s">
        <v>71</v>
      </c>
      <c r="D39" s="90">
        <f>Input!D26</f>
        <v>12341692134</v>
      </c>
      <c r="E39" s="91">
        <f t="shared" si="3"/>
        <v>0.7077824679986936</v>
      </c>
      <c r="F39" s="90">
        <f>'15 Diskopumker'!E66</f>
        <v>12341692134</v>
      </c>
      <c r="G39" s="91">
        <f>'15 Diskopumker'!F66</f>
        <v>100.00000000000004</v>
      </c>
      <c r="H39" s="91">
        <f t="shared" si="4"/>
        <v>0.70778246799869393</v>
      </c>
      <c r="I39" s="90">
        <f>'15 Diskopumker'!H66</f>
        <v>10066912180</v>
      </c>
      <c r="J39" s="101">
        <f>'15 Diskopumker'!I66</f>
        <v>81.568330101727057</v>
      </c>
      <c r="K39" s="91">
        <f t="shared" si="5"/>
        <v>0.57732633989932514</v>
      </c>
      <c r="L39" s="91">
        <f t="shared" si="6"/>
        <v>-18.431669898272986</v>
      </c>
      <c r="M39" s="102">
        <f t="shared" si="7"/>
        <v>-0.1304561280993688</v>
      </c>
      <c r="N39" s="90">
        <f t="shared" si="8"/>
        <v>2274779954</v>
      </c>
      <c r="O39" s="91">
        <f t="shared" si="9"/>
        <v>18.431669898272943</v>
      </c>
      <c r="P39" s="91">
        <f>'15 Diskopumker'!N66</f>
        <v>100.00000000000004</v>
      </c>
      <c r="Q39" s="91">
        <f t="shared" si="10"/>
        <v>0.70778246799869393</v>
      </c>
      <c r="R39" s="91">
        <f>'15 Diskopumker'!P66</f>
        <v>90.779905294630026</v>
      </c>
      <c r="S39" s="91">
        <f t="shared" si="11"/>
        <v>0.64252425414120906</v>
      </c>
      <c r="T39" s="91">
        <f t="shared" si="12"/>
        <v>-9.2200947053700162</v>
      </c>
      <c r="U39" s="91">
        <f t="shared" si="13"/>
        <v>-6.525821385748487E-2</v>
      </c>
      <c r="V39" s="91">
        <f t="shared" si="14"/>
        <v>81.568330101727028</v>
      </c>
      <c r="W39" s="91">
        <f t="shared" si="15"/>
        <v>90.779905294629998</v>
      </c>
      <c r="X39" s="91">
        <f t="shared" si="16"/>
        <v>86.17411769817852</v>
      </c>
      <c r="Y39" s="91">
        <f t="shared" si="17"/>
        <v>86.17411769817852</v>
      </c>
      <c r="Z39" s="80">
        <v>15</v>
      </c>
      <c r="AA39" s="80">
        <v>24.621692918982799</v>
      </c>
      <c r="AB39" s="80">
        <f t="shared" si="2"/>
        <v>-75.37830708101724</v>
      </c>
    </row>
    <row r="40" spans="1:28" s="80" customFormat="1" ht="29" customHeight="1">
      <c r="A40" s="81"/>
      <c r="B40" s="88">
        <v>29</v>
      </c>
      <c r="C40" s="89" t="s">
        <v>78</v>
      </c>
      <c r="D40" s="90">
        <f>Input!D42</f>
        <v>7070912250</v>
      </c>
      <c r="E40" s="91">
        <f t="shared" si="3"/>
        <v>0.40550903951978257</v>
      </c>
      <c r="F40" s="90">
        <f>'31 Inspektorat'!E48</f>
        <v>7062884700</v>
      </c>
      <c r="G40" s="91">
        <f>'31 Inspektorat'!F48</f>
        <v>99.886470801557493</v>
      </c>
      <c r="H40" s="91">
        <f t="shared" si="4"/>
        <v>0.40504866835760384</v>
      </c>
      <c r="I40" s="90">
        <f>'31 Inspektorat'!H48</f>
        <v>5445575076</v>
      </c>
      <c r="J40" s="101">
        <f>'31 Inspektorat'!I48</f>
        <v>77.013755558909679</v>
      </c>
      <c r="K40" s="91">
        <f t="shared" si="5"/>
        <v>0.31229774046504777</v>
      </c>
      <c r="L40" s="91">
        <f t="shared" si="6"/>
        <v>-22.872715242647814</v>
      </c>
      <c r="M40" s="102">
        <f t="shared" si="7"/>
        <v>-9.2750927892556068E-2</v>
      </c>
      <c r="N40" s="90">
        <f t="shared" si="8"/>
        <v>1625337174</v>
      </c>
      <c r="O40" s="91">
        <f t="shared" si="9"/>
        <v>22.986244441090321</v>
      </c>
      <c r="P40" s="91">
        <f>'31 Inspektorat'!N48</f>
        <v>100.00000282850792</v>
      </c>
      <c r="Q40" s="91">
        <f t="shared" si="10"/>
        <v>0.40550905098963791</v>
      </c>
      <c r="R40" s="91">
        <f>'31 Inspektorat'!P48</f>
        <v>94.431448869981409</v>
      </c>
      <c r="S40" s="91">
        <f t="shared" si="11"/>
        <v>0.38292806131727614</v>
      </c>
      <c r="T40" s="91">
        <f t="shared" si="12"/>
        <v>-5.5685539585265076</v>
      </c>
      <c r="U40" s="91">
        <f t="shared" si="13"/>
        <v>-2.2580989672361773E-2</v>
      </c>
      <c r="V40" s="91">
        <f t="shared" si="14"/>
        <v>77.101288033202621</v>
      </c>
      <c r="W40" s="91">
        <f t="shared" si="15"/>
        <v>94.431446198980467</v>
      </c>
      <c r="X40" s="91">
        <f t="shared" si="16"/>
        <v>85.766367116091544</v>
      </c>
      <c r="Y40" s="91">
        <f t="shared" si="17"/>
        <v>85.766367116091544</v>
      </c>
      <c r="Z40" s="80">
        <v>32</v>
      </c>
      <c r="AA40" s="80">
        <v>44.0610912238187</v>
      </c>
      <c r="AB40" s="80">
        <f t="shared" si="2"/>
        <v>-55.938911604689217</v>
      </c>
    </row>
    <row r="41" spans="1:28" s="80" customFormat="1" ht="29" customHeight="1">
      <c r="A41" s="81"/>
      <c r="B41" s="88">
        <v>30</v>
      </c>
      <c r="C41" s="89" t="s">
        <v>105</v>
      </c>
      <c r="D41" s="90">
        <f>Input!D29</f>
        <v>5713939474</v>
      </c>
      <c r="E41" s="91">
        <f t="shared" si="3"/>
        <v>0.32768814348896941</v>
      </c>
      <c r="F41" s="90">
        <f>'18 DPA'!E49</f>
        <v>5713439474</v>
      </c>
      <c r="G41" s="91">
        <f>'18 DPA'!F49</f>
        <v>99.991249469787448</v>
      </c>
      <c r="H41" s="91">
        <f t="shared" si="4"/>
        <v>0.32765946903897047</v>
      </c>
      <c r="I41" s="90">
        <f>'18 DPA'!H49</f>
        <v>3918986524</v>
      </c>
      <c r="J41" s="101">
        <f>'18 DPA'!I49</f>
        <v>68.586419961787655</v>
      </c>
      <c r="K41" s="91">
        <f t="shared" si="5"/>
        <v>0.22474956625832987</v>
      </c>
      <c r="L41" s="91">
        <f t="shared" si="6"/>
        <v>-31.404829507999793</v>
      </c>
      <c r="M41" s="102">
        <f t="shared" si="7"/>
        <v>-0.10290990278064061</v>
      </c>
      <c r="N41" s="90">
        <f t="shared" si="8"/>
        <v>1794952950</v>
      </c>
      <c r="O41" s="91">
        <f t="shared" si="9"/>
        <v>31.413580038212345</v>
      </c>
      <c r="P41" s="91">
        <f>'18 DPA'!N49</f>
        <v>99.997399342420849</v>
      </c>
      <c r="Q41" s="91">
        <f t="shared" si="10"/>
        <v>0.32767962144242979</v>
      </c>
      <c r="R41" s="91">
        <f>'18 DPA'!P49</f>
        <v>88.764972968385337</v>
      </c>
      <c r="S41" s="91">
        <f t="shared" si="11"/>
        <v>0.29087229198858744</v>
      </c>
      <c r="T41" s="91">
        <f t="shared" si="12"/>
        <v>-11.232426374035512</v>
      </c>
      <c r="U41" s="91">
        <f t="shared" si="13"/>
        <v>-3.6807329453842352E-2</v>
      </c>
      <c r="V41" s="91">
        <f t="shared" si="14"/>
        <v>68.592422162412504</v>
      </c>
      <c r="W41" s="91">
        <f t="shared" si="15"/>
        <v>88.767281501419518</v>
      </c>
      <c r="X41" s="91">
        <f t="shared" si="16"/>
        <v>78.679851831916011</v>
      </c>
      <c r="Y41" s="91">
        <f t="shared" si="17"/>
        <v>78.679851831916011</v>
      </c>
      <c r="Z41" s="80">
        <v>19</v>
      </c>
      <c r="AA41" s="80">
        <v>28.4892353732284</v>
      </c>
      <c r="AB41" s="80">
        <f t="shared" si="2"/>
        <v>-71.508163969192452</v>
      </c>
    </row>
    <row r="42" spans="1:28" s="80" customFormat="1" ht="29" customHeight="1">
      <c r="A42" s="81"/>
      <c r="B42" s="88">
        <v>31</v>
      </c>
      <c r="C42" s="89" t="s">
        <v>84</v>
      </c>
      <c r="D42" s="90">
        <f>Input!D44</f>
        <v>4933045070</v>
      </c>
      <c r="E42" s="91">
        <f t="shared" si="3"/>
        <v>0.28290470840498666</v>
      </c>
      <c r="F42" s="90">
        <f>'33 BPBD'!E46</f>
        <v>4911045070</v>
      </c>
      <c r="G42" s="91">
        <f>'33 BPBD'!F46</f>
        <v>100.00000000000001</v>
      </c>
      <c r="H42" s="91">
        <f t="shared" si="4"/>
        <v>0.28290470840498672</v>
      </c>
      <c r="I42" s="90">
        <f>'33 BPBD'!H46</f>
        <v>4562802541</v>
      </c>
      <c r="J42" s="101">
        <f>'33 BPBD'!I46</f>
        <v>92.494645320562626</v>
      </c>
      <c r="K42" s="91">
        <f t="shared" si="5"/>
        <v>0.26167170663436434</v>
      </c>
      <c r="L42" s="91">
        <f t="shared" si="6"/>
        <v>-7.5053546794373887</v>
      </c>
      <c r="M42" s="102">
        <f t="shared" si="7"/>
        <v>-2.1233001770622373E-2</v>
      </c>
      <c r="N42" s="90">
        <f t="shared" si="8"/>
        <v>370242529</v>
      </c>
      <c r="O42" s="91">
        <f t="shared" si="9"/>
        <v>7.5053546794373744</v>
      </c>
      <c r="P42" s="91">
        <f>'33 BPBD'!N46</f>
        <v>100.00000000000001</v>
      </c>
      <c r="Q42" s="91">
        <f t="shared" si="10"/>
        <v>0.28290470840498672</v>
      </c>
      <c r="R42" s="91">
        <f>'33 BPBD'!P46</f>
        <v>97.212755244500556</v>
      </c>
      <c r="S42" s="91">
        <f t="shared" si="11"/>
        <v>0.27501946175690767</v>
      </c>
      <c r="T42" s="91">
        <f t="shared" si="12"/>
        <v>-2.7872447554994579</v>
      </c>
      <c r="U42" s="91">
        <f t="shared" si="13"/>
        <v>-7.8852466480790473E-3</v>
      </c>
      <c r="V42" s="91">
        <f t="shared" si="14"/>
        <v>92.494645320562611</v>
      </c>
      <c r="W42" s="91">
        <f t="shared" si="15"/>
        <v>97.212755244500542</v>
      </c>
      <c r="X42" s="91">
        <f t="shared" si="16"/>
        <v>94.853700282531577</v>
      </c>
      <c r="Y42" s="91">
        <f t="shared" si="17"/>
        <v>94.853700282531577</v>
      </c>
      <c r="Z42" s="80">
        <v>34</v>
      </c>
      <c r="AA42" s="80">
        <v>40.470806003826503</v>
      </c>
      <c r="AB42" s="80">
        <f t="shared" si="2"/>
        <v>-59.529193996173511</v>
      </c>
    </row>
    <row r="43" spans="1:28" s="80" customFormat="1" ht="29" customHeight="1">
      <c r="A43" s="81"/>
      <c r="B43" s="88">
        <v>32</v>
      </c>
      <c r="C43" s="89" t="s">
        <v>77</v>
      </c>
      <c r="D43" s="90">
        <f>Input!D27</f>
        <v>7611880902</v>
      </c>
      <c r="E43" s="91">
        <f t="shared" si="3"/>
        <v>0.43653299664537565</v>
      </c>
      <c r="F43" s="90">
        <f>'16 DPMPTSP'!E46</f>
        <v>7611880902</v>
      </c>
      <c r="G43" s="91">
        <f>'16 DPMPTSP'!F46</f>
        <v>100</v>
      </c>
      <c r="H43" s="91">
        <f t="shared" si="4"/>
        <v>0.43653299664537565</v>
      </c>
      <c r="I43" s="90">
        <f>'16 DPMPTSP'!H46</f>
        <v>5634139905</v>
      </c>
      <c r="J43" s="101">
        <f>'16 DPMPTSP'!I46</f>
        <v>74.017709650707303</v>
      </c>
      <c r="K43" s="91">
        <f t="shared" si="5"/>
        <v>0.323111725986506</v>
      </c>
      <c r="L43" s="91">
        <f t="shared" si="6"/>
        <v>-25.982290349292697</v>
      </c>
      <c r="M43" s="102">
        <f t="shared" si="7"/>
        <v>-0.11342127065886964</v>
      </c>
      <c r="N43" s="90">
        <f t="shared" si="8"/>
        <v>1977740997</v>
      </c>
      <c r="O43" s="91">
        <f t="shared" si="9"/>
        <v>25.982290349292697</v>
      </c>
      <c r="P43" s="91">
        <f>'16 DPMPTSP'!N46</f>
        <v>100</v>
      </c>
      <c r="Q43" s="91">
        <f t="shared" si="10"/>
        <v>0.43653299664537565</v>
      </c>
      <c r="R43" s="91">
        <f>'16 DPMPTSP'!P46</f>
        <v>94.187672932668278</v>
      </c>
      <c r="S43" s="91">
        <f t="shared" si="11"/>
        <v>0.41116027112352221</v>
      </c>
      <c r="T43" s="91">
        <f t="shared" si="12"/>
        <v>-5.8123270673317222</v>
      </c>
      <c r="U43" s="91">
        <f t="shared" si="13"/>
        <v>-2.5372725521853434E-2</v>
      </c>
      <c r="V43" s="91">
        <f t="shared" si="14"/>
        <v>74.017709650707303</v>
      </c>
      <c r="W43" s="91">
        <f t="shared" si="15"/>
        <v>94.187672932668278</v>
      </c>
      <c r="X43" s="91">
        <f t="shared" si="16"/>
        <v>84.10269129168779</v>
      </c>
      <c r="Y43" s="91">
        <f t="shared" si="17"/>
        <v>84.10269129168779</v>
      </c>
      <c r="Z43" s="80">
        <v>16</v>
      </c>
      <c r="AA43" s="80">
        <v>61.542231790797899</v>
      </c>
      <c r="AB43" s="80">
        <f t="shared" si="2"/>
        <v>-38.457768209202101</v>
      </c>
    </row>
    <row r="44" spans="1:28" s="80" customFormat="1" ht="29" customHeight="1">
      <c r="A44" s="81"/>
      <c r="B44" s="88">
        <v>33</v>
      </c>
      <c r="C44" s="89" t="s">
        <v>62</v>
      </c>
      <c r="D44" s="90">
        <f>Input!D48</f>
        <v>11804243670</v>
      </c>
      <c r="E44" s="91">
        <f t="shared" si="3"/>
        <v>0.67696038978268647</v>
      </c>
      <c r="F44" s="90">
        <f>'37 Kec Bjm Tengah'!E184</f>
        <v>11804243670</v>
      </c>
      <c r="G44" s="91">
        <f>'37 Kec Bjm Tengah'!F184</f>
        <v>100.00000000000003</v>
      </c>
      <c r="H44" s="91">
        <f t="shared" si="4"/>
        <v>0.67696038978268658</v>
      </c>
      <c r="I44" s="90">
        <f>'37 Kec Bjm Tengah'!H184</f>
        <v>9766310293</v>
      </c>
      <c r="J44" s="101">
        <f>'37 Kec Bjm Tengah'!I184</f>
        <v>82.735587014530026</v>
      </c>
      <c r="K44" s="91">
        <f t="shared" si="5"/>
        <v>0.56008715234255613</v>
      </c>
      <c r="L44" s="91">
        <f t="shared" si="6"/>
        <v>-17.264412985470003</v>
      </c>
      <c r="M44" s="102">
        <f t="shared" si="7"/>
        <v>-0.11687323744013045</v>
      </c>
      <c r="N44" s="90">
        <f t="shared" si="8"/>
        <v>2037933377</v>
      </c>
      <c r="O44" s="91">
        <f t="shared" si="9"/>
        <v>17.264412985469974</v>
      </c>
      <c r="P44" s="91">
        <f>'37 Kec Bjm Tengah'!N184</f>
        <v>100.00000000000003</v>
      </c>
      <c r="Q44" s="91">
        <f t="shared" si="10"/>
        <v>0.67696038978268658</v>
      </c>
      <c r="R44" s="91">
        <f>'37 Kec Bjm Tengah'!P184</f>
        <v>90.97585655820339</v>
      </c>
      <c r="S44" s="91">
        <f t="shared" si="11"/>
        <v>0.61587051316455144</v>
      </c>
      <c r="T44" s="91">
        <f t="shared" si="12"/>
        <v>-9.0241434417966389</v>
      </c>
      <c r="U44" s="91">
        <f t="shared" si="13"/>
        <v>-6.1089876618135142E-2</v>
      </c>
      <c r="V44" s="91">
        <f t="shared" si="14"/>
        <v>82.735587014529997</v>
      </c>
      <c r="W44" s="91">
        <f t="shared" si="15"/>
        <v>90.975856558203361</v>
      </c>
      <c r="X44" s="91">
        <f t="shared" si="16"/>
        <v>86.855721786366672</v>
      </c>
      <c r="Y44" s="91">
        <f t="shared" si="17"/>
        <v>86.855721786366672</v>
      </c>
      <c r="Z44" s="80">
        <v>37</v>
      </c>
      <c r="AA44" s="80">
        <v>37.851212886843797</v>
      </c>
      <c r="AB44" s="80">
        <f t="shared" si="2"/>
        <v>-62.148787113156231</v>
      </c>
    </row>
    <row r="45" spans="1:28" s="80" customFormat="1" ht="29" customHeight="1">
      <c r="A45" s="81"/>
      <c r="B45" s="88">
        <v>34</v>
      </c>
      <c r="C45" s="89" t="s">
        <v>103</v>
      </c>
      <c r="D45" s="90">
        <f>Input!D22</f>
        <v>7173793620</v>
      </c>
      <c r="E45" s="91">
        <f t="shared" si="3"/>
        <v>0.41140917291956836</v>
      </c>
      <c r="F45" s="90">
        <f>'11 Disdukcapil'!E50</f>
        <v>7173793620</v>
      </c>
      <c r="G45" s="91">
        <f>'11 Disdukcapil'!F50</f>
        <v>100.00000000000001</v>
      </c>
      <c r="H45" s="91">
        <f t="shared" si="4"/>
        <v>0.41140917291956841</v>
      </c>
      <c r="I45" s="90">
        <f>'11 Disdukcapil'!H50</f>
        <v>6521557057</v>
      </c>
      <c r="J45" s="101">
        <f>'11 Disdukcapil'!I50</f>
        <v>90.908066254072168</v>
      </c>
      <c r="K45" s="91">
        <f t="shared" si="5"/>
        <v>0.37400412349305157</v>
      </c>
      <c r="L45" s="91">
        <f t="shared" si="6"/>
        <v>-9.0919337459278466</v>
      </c>
      <c r="M45" s="102">
        <f t="shared" si="7"/>
        <v>-3.7405049426516845E-2</v>
      </c>
      <c r="N45" s="90">
        <f t="shared" si="8"/>
        <v>652236563</v>
      </c>
      <c r="O45" s="91">
        <f t="shared" si="9"/>
        <v>9.0919337459278324</v>
      </c>
      <c r="P45" s="91">
        <f>'11 Disdukcapil'!N50</f>
        <v>100.00000000000001</v>
      </c>
      <c r="Q45" s="91">
        <f t="shared" si="10"/>
        <v>0.41140917291956841</v>
      </c>
      <c r="R45" s="91">
        <f>'11 Disdukcapil'!P50</f>
        <v>96.004216859531027</v>
      </c>
      <c r="S45" s="91">
        <f t="shared" si="11"/>
        <v>0.39497015454970535</v>
      </c>
      <c r="T45" s="91">
        <f t="shared" si="12"/>
        <v>-3.995783140468987</v>
      </c>
      <c r="U45" s="91">
        <f t="shared" si="13"/>
        <v>-1.6439018369863057E-2</v>
      </c>
      <c r="V45" s="91">
        <f t="shared" si="14"/>
        <v>90.908066254072153</v>
      </c>
      <c r="W45" s="91">
        <f t="shared" si="15"/>
        <v>96.004216859531013</v>
      </c>
      <c r="X45" s="91">
        <f t="shared" si="16"/>
        <v>93.456141556801583</v>
      </c>
      <c r="Y45" s="91">
        <f t="shared" si="17"/>
        <v>93.456141556801583</v>
      </c>
      <c r="Z45" s="80">
        <v>11</v>
      </c>
      <c r="AA45" s="80">
        <v>30.408873802273899</v>
      </c>
      <c r="AB45" s="80">
        <f t="shared" si="2"/>
        <v>-69.591126197726112</v>
      </c>
    </row>
    <row r="46" spans="1:28" s="80" customFormat="1" ht="29" customHeight="1">
      <c r="A46" s="81"/>
      <c r="B46" s="88">
        <v>35</v>
      </c>
      <c r="C46" s="89" t="s">
        <v>76</v>
      </c>
      <c r="D46" s="90">
        <f>Input!D49</f>
        <v>11109159386</v>
      </c>
      <c r="E46" s="91">
        <f t="shared" si="3"/>
        <v>0.63709807068939894</v>
      </c>
      <c r="F46" s="90">
        <f>'38 Kec Bjm Barat'!E190</f>
        <v>11109159386</v>
      </c>
      <c r="G46" s="91">
        <f>'38 Kec Bjm Barat'!F190</f>
        <v>99.999999999999972</v>
      </c>
      <c r="H46" s="91">
        <f t="shared" si="4"/>
        <v>0.63709807068939872</v>
      </c>
      <c r="I46" s="90">
        <f>'38 Kec Bjm Barat'!H190</f>
        <v>9534446854</v>
      </c>
      <c r="J46" s="101">
        <f>'38 Kec Bjm Barat'!I190</f>
        <v>85.825904387541257</v>
      </c>
      <c r="K46" s="91">
        <f t="shared" si="5"/>
        <v>0.54679518100475355</v>
      </c>
      <c r="L46" s="91">
        <f t="shared" si="6"/>
        <v>-14.174095612458714</v>
      </c>
      <c r="M46" s="102">
        <f t="shared" si="7"/>
        <v>-9.0302889684645171E-2</v>
      </c>
      <c r="N46" s="90">
        <f t="shared" si="8"/>
        <v>1574712532</v>
      </c>
      <c r="O46" s="91">
        <f t="shared" si="9"/>
        <v>14.174095612458743</v>
      </c>
      <c r="P46" s="91">
        <f>'38 Kec Bjm Barat'!N190</f>
        <v>99.999999999999972</v>
      </c>
      <c r="Q46" s="91">
        <f t="shared" si="10"/>
        <v>0.63709807068939872</v>
      </c>
      <c r="R46" s="91">
        <f>'38 Kec Bjm Barat'!P190</f>
        <v>93.052828352757473</v>
      </c>
      <c r="S46" s="91">
        <f t="shared" si="11"/>
        <v>0.59283777415733585</v>
      </c>
      <c r="T46" s="91">
        <f t="shared" si="12"/>
        <v>-6.9471716472424987</v>
      </c>
      <c r="U46" s="91">
        <f t="shared" si="13"/>
        <v>-4.4260296532062871E-2</v>
      </c>
      <c r="V46" s="91">
        <f t="shared" si="14"/>
        <v>85.825904387541286</v>
      </c>
      <c r="W46" s="91">
        <f t="shared" si="15"/>
        <v>93.052828352757501</v>
      </c>
      <c r="X46" s="91">
        <f t="shared" si="16"/>
        <v>89.439366370149401</v>
      </c>
      <c r="Y46" s="91">
        <f t="shared" si="17"/>
        <v>89.439366370149401</v>
      </c>
      <c r="Z46" s="80">
        <v>38</v>
      </c>
      <c r="AA46" s="80">
        <v>30.408873802273899</v>
      </c>
      <c r="AB46" s="80">
        <f t="shared" si="2"/>
        <v>-69.591126197726069</v>
      </c>
    </row>
    <row r="47" spans="1:28" s="80" customFormat="1" ht="29" customHeight="1">
      <c r="A47" s="81"/>
      <c r="B47" s="88">
        <v>36</v>
      </c>
      <c r="C47" s="89" t="s">
        <v>82</v>
      </c>
      <c r="D47" s="90">
        <f>Input!D19</f>
        <v>3037162840</v>
      </c>
      <c r="E47" s="91">
        <f t="shared" si="3"/>
        <v>0.17417794798875844</v>
      </c>
      <c r="F47" s="90">
        <f>'8 DP3A'!E58</f>
        <v>3037162840</v>
      </c>
      <c r="G47" s="91">
        <f>'8 DP3A'!F58</f>
        <v>100</v>
      </c>
      <c r="H47" s="91">
        <f t="shared" si="4"/>
        <v>0.17417794798875844</v>
      </c>
      <c r="I47" s="90">
        <f>'8 DP3A'!H58</f>
        <v>2616831401</v>
      </c>
      <c r="J47" s="101">
        <f>'8 DP3A'!I58</f>
        <v>86.160391749031135</v>
      </c>
      <c r="K47" s="91">
        <f t="shared" si="5"/>
        <v>0.15007240232753796</v>
      </c>
      <c r="L47" s="91">
        <f t="shared" si="6"/>
        <v>-13.839608250968865</v>
      </c>
      <c r="M47" s="102">
        <f t="shared" si="7"/>
        <v>-2.4105545661220473E-2</v>
      </c>
      <c r="N47" s="90">
        <f t="shared" si="8"/>
        <v>420331439</v>
      </c>
      <c r="O47" s="91">
        <f t="shared" si="9"/>
        <v>13.839608250968865</v>
      </c>
      <c r="P47" s="91">
        <f>'8 DP3A'!N58</f>
        <v>100</v>
      </c>
      <c r="Q47" s="91">
        <f t="shared" si="10"/>
        <v>0.17417794798875844</v>
      </c>
      <c r="R47" s="91">
        <f>'8 DP3A'!P58</f>
        <v>97.188082941249206</v>
      </c>
      <c r="S47" s="91">
        <f t="shared" si="11"/>
        <v>0.16928020855668044</v>
      </c>
      <c r="T47" s="91">
        <f t="shared" si="12"/>
        <v>-2.8119170587507938</v>
      </c>
      <c r="U47" s="91">
        <f t="shared" si="13"/>
        <v>-4.8977394320779966E-3</v>
      </c>
      <c r="V47" s="91">
        <f t="shared" si="14"/>
        <v>86.160391749031135</v>
      </c>
      <c r="W47" s="91">
        <f t="shared" si="15"/>
        <v>97.188082941249206</v>
      </c>
      <c r="X47" s="91">
        <f t="shared" si="16"/>
        <v>91.67423734514017</v>
      </c>
      <c r="Y47" s="91">
        <f t="shared" si="17"/>
        <v>91.67423734514017</v>
      </c>
      <c r="Z47" s="80">
        <v>8</v>
      </c>
      <c r="AA47" s="80">
        <v>29.109317006490901</v>
      </c>
      <c r="AB47" s="80">
        <f t="shared" si="2"/>
        <v>-70.890682993509103</v>
      </c>
    </row>
    <row r="48" spans="1:28" s="80" customFormat="1" ht="29" customHeight="1">
      <c r="A48" s="81"/>
      <c r="B48" s="88">
        <v>37</v>
      </c>
      <c r="C48" s="89" t="s">
        <v>72</v>
      </c>
      <c r="D48" s="90">
        <f>Input!D46</f>
        <v>9008477710</v>
      </c>
      <c r="E48" s="91">
        <f t="shared" si="3"/>
        <v>0.51662628732487381</v>
      </c>
      <c r="F48" s="90">
        <f>'35 Kec Bjm Timur'!E187</f>
        <v>9008477710</v>
      </c>
      <c r="G48" s="91">
        <f>'35 Kec Bjm Timur'!F187</f>
        <v>100</v>
      </c>
      <c r="H48" s="91">
        <f t="shared" si="4"/>
        <v>0.51662628732487381</v>
      </c>
      <c r="I48" s="90">
        <f>'35 Kec Bjm Timur'!H187</f>
        <v>8626468286</v>
      </c>
      <c r="J48" s="101">
        <f>'35 Kec Bjm Timur'!I187</f>
        <v>95.75944531032205</v>
      </c>
      <c r="K48" s="91">
        <f t="shared" si="5"/>
        <v>0.49471846706960981</v>
      </c>
      <c r="L48" s="91">
        <f t="shared" si="6"/>
        <v>-4.2405546896779498</v>
      </c>
      <c r="M48" s="102">
        <f t="shared" si="7"/>
        <v>-2.1907820255263999E-2</v>
      </c>
      <c r="N48" s="90">
        <f t="shared" si="8"/>
        <v>382009424</v>
      </c>
      <c r="O48" s="91">
        <f t="shared" si="9"/>
        <v>4.2405546896779498</v>
      </c>
      <c r="P48" s="91">
        <f>'35 Kec Bjm Timur'!N187</f>
        <v>99.999999999999986</v>
      </c>
      <c r="Q48" s="91">
        <f t="shared" si="10"/>
        <v>0.51662628732487381</v>
      </c>
      <c r="R48" s="91">
        <f>'35 Kec Bjm Timur'!P187</f>
        <v>98.01531289746282</v>
      </c>
      <c r="S48" s="91">
        <f t="shared" si="11"/>
        <v>0.5063728720320203</v>
      </c>
      <c r="T48" s="91">
        <f t="shared" si="12"/>
        <v>-1.9846871025371655</v>
      </c>
      <c r="U48" s="91">
        <f t="shared" si="13"/>
        <v>-1.0253415292853507E-2</v>
      </c>
      <c r="V48" s="91">
        <f t="shared" si="14"/>
        <v>95.75944531032205</v>
      </c>
      <c r="W48" s="91">
        <f t="shared" si="15"/>
        <v>98.015312897462834</v>
      </c>
      <c r="X48" s="91">
        <f t="shared" si="16"/>
        <v>96.887379103892442</v>
      </c>
      <c r="Y48" s="91">
        <f t="shared" si="17"/>
        <v>96.887379103892442</v>
      </c>
      <c r="Z48" s="80">
        <v>35</v>
      </c>
      <c r="AA48" s="80">
        <v>9.6267450964921206</v>
      </c>
      <c r="AB48" s="80">
        <f t="shared" si="2"/>
        <v>-90.37325490350787</v>
      </c>
    </row>
    <row r="49" spans="1:28" s="80" customFormat="1" ht="29" customHeight="1">
      <c r="A49" s="81"/>
      <c r="B49" s="88">
        <v>38</v>
      </c>
      <c r="C49" s="89" t="s">
        <v>58</v>
      </c>
      <c r="D49" s="90">
        <f>Input!D21</f>
        <v>191028321341</v>
      </c>
      <c r="E49" s="91">
        <f t="shared" si="3"/>
        <v>10.955264097368099</v>
      </c>
      <c r="F49" s="90">
        <f>'10 DLH'!E59</f>
        <v>191028321341</v>
      </c>
      <c r="G49" s="91">
        <f>'10 DLH'!F59</f>
        <v>100</v>
      </c>
      <c r="H49" s="91">
        <f t="shared" si="4"/>
        <v>10.955264097368099</v>
      </c>
      <c r="I49" s="90">
        <f>'10 DLH'!H59</f>
        <v>147181810816</v>
      </c>
      <c r="J49" s="101">
        <f>'10 DLH'!I59</f>
        <v>77.047115204069328</v>
      </c>
      <c r="K49" s="91">
        <f t="shared" si="5"/>
        <v>8.4407149500092444</v>
      </c>
      <c r="L49" s="91">
        <f t="shared" si="6"/>
        <v>-22.952884795930672</v>
      </c>
      <c r="M49" s="102">
        <f t="shared" si="7"/>
        <v>-2.5145491473588546</v>
      </c>
      <c r="N49" s="90">
        <f t="shared" si="8"/>
        <v>43846510525</v>
      </c>
      <c r="O49" s="91">
        <f t="shared" si="9"/>
        <v>22.952884795930672</v>
      </c>
      <c r="P49" s="91">
        <f>'10 DLH'!N59</f>
        <v>100</v>
      </c>
      <c r="Q49" s="91">
        <f t="shared" si="10"/>
        <v>10.955264097368099</v>
      </c>
      <c r="R49" s="91">
        <f>'10 DLH'!P59</f>
        <v>86.858277327272987</v>
      </c>
      <c r="S49" s="91">
        <f t="shared" si="11"/>
        <v>9.5155536716271527</v>
      </c>
      <c r="T49" s="91">
        <f t="shared" si="12"/>
        <v>-13.141722672727013</v>
      </c>
      <c r="U49" s="91">
        <f t="shared" si="13"/>
        <v>-1.4397104257409463</v>
      </c>
      <c r="V49" s="91">
        <f t="shared" si="14"/>
        <v>77.047115204069328</v>
      </c>
      <c r="W49" s="91">
        <f t="shared" si="15"/>
        <v>86.858277327272987</v>
      </c>
      <c r="X49" s="91">
        <f t="shared" si="16"/>
        <v>81.952696265671165</v>
      </c>
      <c r="Y49" s="91">
        <f t="shared" si="17"/>
        <v>81.952696265671165</v>
      </c>
      <c r="Z49" s="80">
        <v>10</v>
      </c>
      <c r="AA49" s="80">
        <v>27.300804043303899</v>
      </c>
      <c r="AB49" s="80">
        <f t="shared" si="2"/>
        <v>-72.699195956696101</v>
      </c>
    </row>
    <row r="50" spans="1:28" s="80" customFormat="1" ht="29" customHeight="1">
      <c r="A50" s="81"/>
      <c r="B50" s="88">
        <v>39</v>
      </c>
      <c r="C50" s="89" t="s">
        <v>102</v>
      </c>
      <c r="D50" s="90">
        <f>Input!D16</f>
        <v>20129014290</v>
      </c>
      <c r="E50" s="91">
        <f t="shared" si="3"/>
        <v>1.1543768275752364</v>
      </c>
      <c r="F50" s="90">
        <f>'5 SatpolPP'!E60</f>
        <v>20129014290</v>
      </c>
      <c r="G50" s="91">
        <f>'5 SatpolPP'!F60</f>
        <v>99.999999999999986</v>
      </c>
      <c r="H50" s="91">
        <f t="shared" si="4"/>
        <v>1.1543768275752362</v>
      </c>
      <c r="I50" s="90">
        <f>'5 SatpolPP'!H60</f>
        <v>19458047427</v>
      </c>
      <c r="J50" s="101">
        <f>'5 SatpolPP'!I60</f>
        <v>96.666668057693556</v>
      </c>
      <c r="K50" s="91">
        <f t="shared" si="5"/>
        <v>1.1158976160470873</v>
      </c>
      <c r="L50" s="91">
        <f t="shared" si="6"/>
        <v>-3.3333319423064296</v>
      </c>
      <c r="M50" s="102">
        <f t="shared" si="7"/>
        <v>-3.8479211528148927E-2</v>
      </c>
      <c r="N50" s="90">
        <f t="shared" si="8"/>
        <v>670966863</v>
      </c>
      <c r="O50" s="91">
        <f t="shared" si="9"/>
        <v>3.3333319423064438</v>
      </c>
      <c r="P50" s="91">
        <f>'5 SatpolPP'!N60</f>
        <v>99.999999999999986</v>
      </c>
      <c r="Q50" s="91">
        <f t="shared" si="10"/>
        <v>1.1543768275752362</v>
      </c>
      <c r="R50" s="91">
        <f>'5 SatpolPP'!P60</f>
        <v>96.666668057693556</v>
      </c>
      <c r="S50" s="91">
        <f t="shared" si="11"/>
        <v>1.1158976160470873</v>
      </c>
      <c r="T50" s="91">
        <f t="shared" si="12"/>
        <v>-3.3333319423064296</v>
      </c>
      <c r="U50" s="91">
        <f t="shared" si="13"/>
        <v>-3.8479211528148927E-2</v>
      </c>
      <c r="V50" s="91">
        <f t="shared" si="14"/>
        <v>96.66666805769357</v>
      </c>
      <c r="W50" s="91">
        <f t="shared" si="15"/>
        <v>96.66666805769357</v>
      </c>
      <c r="X50" s="91">
        <f t="shared" si="16"/>
        <v>96.66666805769357</v>
      </c>
      <c r="Y50" s="91">
        <f t="shared" si="17"/>
        <v>96.66666805769357</v>
      </c>
      <c r="Z50" s="80">
        <v>5</v>
      </c>
      <c r="AA50" s="80">
        <v>29.4258632410281</v>
      </c>
      <c r="AB50" s="80">
        <f t="shared" si="2"/>
        <v>-70.574136758971889</v>
      </c>
    </row>
    <row r="51" spans="1:28" s="80" customFormat="1" ht="29" customHeight="1">
      <c r="A51" s="81"/>
      <c r="B51" s="88">
        <v>40</v>
      </c>
      <c r="C51" s="89" t="s">
        <v>63</v>
      </c>
      <c r="D51" s="90">
        <f>Input!D47</f>
        <v>17407428217</v>
      </c>
      <c r="E51" s="91">
        <f t="shared" si="3"/>
        <v>0.99829686003884877</v>
      </c>
      <c r="F51" s="90">
        <f>'36 Kec Bjm Utara'!E166</f>
        <v>17407428217</v>
      </c>
      <c r="G51" s="91">
        <f>'36 Kec Bjm Utara'!F166</f>
        <v>100.00000000000003</v>
      </c>
      <c r="H51" s="91">
        <f t="shared" si="4"/>
        <v>0.99829686003884899</v>
      </c>
      <c r="I51" s="90">
        <f>'36 Kec Bjm Utara'!H166</f>
        <v>12382363709</v>
      </c>
      <c r="J51" s="101">
        <f>'36 Kec Bjm Utara'!I166</f>
        <v>71.132642654860675</v>
      </c>
      <c r="K51" s="91">
        <f t="shared" si="5"/>
        <v>0.71011493808612902</v>
      </c>
      <c r="L51" s="91">
        <f t="shared" si="6"/>
        <v>-28.867357345139354</v>
      </c>
      <c r="M51" s="102">
        <f t="shared" si="7"/>
        <v>-0.28818192195271997</v>
      </c>
      <c r="N51" s="90">
        <f t="shared" si="8"/>
        <v>5025064508</v>
      </c>
      <c r="O51" s="91">
        <f t="shared" si="9"/>
        <v>28.867357345139325</v>
      </c>
      <c r="P51" s="91">
        <f>'36 Kec Bjm Utara'!N166</f>
        <v>100.00000000000003</v>
      </c>
      <c r="Q51" s="91">
        <f t="shared" si="10"/>
        <v>0.99829686003884899</v>
      </c>
      <c r="R51" s="91">
        <f>'36 Kec Bjm Utara'!P166</f>
        <v>90.562821107625325</v>
      </c>
      <c r="S51" s="91">
        <f t="shared" si="11"/>
        <v>0.90408579948002343</v>
      </c>
      <c r="T51" s="91">
        <f t="shared" si="12"/>
        <v>-9.4371788923747033</v>
      </c>
      <c r="U51" s="91">
        <f t="shared" si="13"/>
        <v>-9.4211060558825555E-2</v>
      </c>
      <c r="V51" s="91">
        <f t="shared" si="14"/>
        <v>71.132642654860661</v>
      </c>
      <c r="W51" s="91">
        <f t="shared" si="15"/>
        <v>90.562821107625297</v>
      </c>
      <c r="X51" s="91">
        <f t="shared" si="16"/>
        <v>80.847731881242979</v>
      </c>
      <c r="Y51" s="91">
        <f t="shared" si="17"/>
        <v>80.847731881242979</v>
      </c>
      <c r="Z51" s="80">
        <v>36</v>
      </c>
      <c r="AA51" s="80">
        <v>50.162219162635502</v>
      </c>
      <c r="AB51" s="80">
        <f t="shared" si="2"/>
        <v>-49.837780837364527</v>
      </c>
    </row>
    <row r="52" spans="1:28" s="80" customFormat="1" ht="29" customHeight="1">
      <c r="A52" s="81"/>
      <c r="B52" s="88">
        <v>41</v>
      </c>
      <c r="C52" s="89" t="s">
        <v>64</v>
      </c>
      <c r="D52" s="90">
        <f>Input!D50</f>
        <v>12382095979</v>
      </c>
      <c r="E52" s="91">
        <f t="shared" si="3"/>
        <v>0.71009958406513274</v>
      </c>
      <c r="F52" s="90">
        <f>'39 Kec Bjm Selatan'!E243</f>
        <v>12382095979</v>
      </c>
      <c r="G52" s="91">
        <f>'39 Kec Bjm Selatan'!F243</f>
        <v>100.00000000000001</v>
      </c>
      <c r="H52" s="91">
        <f t="shared" si="4"/>
        <v>0.71009958406513274</v>
      </c>
      <c r="I52" s="90">
        <f>'39 Kec Bjm Selatan'!H243</f>
        <v>10557506619</v>
      </c>
      <c r="J52" s="101">
        <f>'39 Kec Bjm Selatan'!I243</f>
        <v>85.264293193216275</v>
      </c>
      <c r="K52" s="91">
        <f t="shared" si="5"/>
        <v>0.60546139132110399</v>
      </c>
      <c r="L52" s="91">
        <f t="shared" si="6"/>
        <v>-14.735706806783739</v>
      </c>
      <c r="M52" s="102">
        <f t="shared" si="7"/>
        <v>-0.10463819274402875</v>
      </c>
      <c r="N52" s="90">
        <f t="shared" si="8"/>
        <v>1824589360</v>
      </c>
      <c r="O52" s="91">
        <f t="shared" si="9"/>
        <v>14.735706806783725</v>
      </c>
      <c r="P52" s="91">
        <f>'39 Kec Bjm Selatan'!N243</f>
        <v>100.00000000000001</v>
      </c>
      <c r="Q52" s="91">
        <f t="shared" si="10"/>
        <v>0.71009958406513274</v>
      </c>
      <c r="R52" s="91">
        <f>'39 Kec Bjm Selatan'!P243</f>
        <v>85.264293193216275</v>
      </c>
      <c r="S52" s="91">
        <f t="shared" si="11"/>
        <v>0.60546139132110399</v>
      </c>
      <c r="T52" s="91">
        <f t="shared" si="12"/>
        <v>-14.735706806783739</v>
      </c>
      <c r="U52" s="91">
        <f t="shared" si="13"/>
        <v>-0.10463819274402875</v>
      </c>
      <c r="V52" s="91">
        <f t="shared" si="14"/>
        <v>85.264293193216261</v>
      </c>
      <c r="W52" s="91">
        <f t="shared" si="15"/>
        <v>85.264293193216261</v>
      </c>
      <c r="X52" s="91">
        <f t="shared" si="16"/>
        <v>85.264293193216261</v>
      </c>
      <c r="Y52" s="91">
        <f t="shared" si="17"/>
        <v>85.264293193216261</v>
      </c>
      <c r="Z52" s="80">
        <v>39</v>
      </c>
      <c r="AA52" s="80">
        <v>50.162219162635502</v>
      </c>
      <c r="AB52" s="80">
        <f t="shared" si="2"/>
        <v>-49.837780837364512</v>
      </c>
    </row>
    <row r="53" spans="1:28" ht="12" customHeight="1">
      <c r="B53" s="92"/>
      <c r="C53" s="10"/>
      <c r="D53" s="11"/>
      <c r="E53" s="12"/>
      <c r="F53" s="11"/>
      <c r="G53" s="12"/>
      <c r="H53" s="12"/>
      <c r="I53" s="11"/>
      <c r="J53" s="12"/>
      <c r="K53" s="12"/>
      <c r="L53" s="12"/>
      <c r="M53" s="12"/>
      <c r="N53" s="11"/>
      <c r="O53" s="11"/>
      <c r="P53" s="12"/>
      <c r="Q53" s="12"/>
      <c r="R53" s="12"/>
      <c r="S53" s="12"/>
      <c r="T53" s="12"/>
      <c r="U53" s="12"/>
      <c r="V53" s="12"/>
      <c r="W53" s="12"/>
      <c r="X53" s="12"/>
      <c r="Y53" s="12"/>
    </row>
    <row r="54" spans="1:28" ht="29.25" customHeight="1">
      <c r="B54" s="84"/>
      <c r="C54" s="13" t="s">
        <v>14</v>
      </c>
      <c r="D54" s="14">
        <f>SUM(D12:D52)</f>
        <v>1743712608324</v>
      </c>
      <c r="E54" s="15">
        <f>SUM(E12:E52)</f>
        <v>100</v>
      </c>
      <c r="F54" s="14">
        <f>SUM(F12:F52)</f>
        <v>1743682048874</v>
      </c>
      <c r="G54" s="93" t="e">
        <f t="shared" ref="G54:L54" si="18">H54</f>
        <v>#DIV/0!</v>
      </c>
      <c r="H54" s="15" t="e">
        <f>SUM(H12:H52)</f>
        <v>#DIV/0!</v>
      </c>
      <c r="I54" s="14">
        <f>SUM(I12:I52)</f>
        <v>1241562745666</v>
      </c>
      <c r="J54" s="93" t="e">
        <f t="shared" si="18"/>
        <v>#DIV/0!</v>
      </c>
      <c r="K54" s="15" t="e">
        <f>SUM(K12:K52)</f>
        <v>#DIV/0!</v>
      </c>
      <c r="L54" s="15" t="e">
        <f t="shared" si="18"/>
        <v>#DIV/0!</v>
      </c>
      <c r="M54" s="15" t="e">
        <f>SUM(M12:M52)</f>
        <v>#DIV/0!</v>
      </c>
      <c r="N54" s="14">
        <f>SUM(N12:N52)</f>
        <v>502149862658</v>
      </c>
      <c r="O54" s="15" t="e">
        <f>100-J54</f>
        <v>#DIV/0!</v>
      </c>
      <c r="P54" s="93" t="e">
        <f>Q54</f>
        <v>#DIV/0!</v>
      </c>
      <c r="Q54" s="15" t="e">
        <f>SUM(Q12:Q52)</f>
        <v>#DIV/0!</v>
      </c>
      <c r="R54" s="93" t="e">
        <f>S54</f>
        <v>#DIV/0!</v>
      </c>
      <c r="S54" s="15" t="e">
        <f>SUM(S12:S52)</f>
        <v>#DIV/0!</v>
      </c>
      <c r="T54" s="15" t="e">
        <f>U54+0.01</f>
        <v>#DIV/0!</v>
      </c>
      <c r="U54" s="15" t="e">
        <f>SUM(U12:U52)</f>
        <v>#DIV/0!</v>
      </c>
      <c r="V54" s="15" t="e">
        <f>IF(H54&gt;0,K54/H54*100,K54)</f>
        <v>#DIV/0!</v>
      </c>
      <c r="W54" s="15" t="e">
        <f>IF(Q54&gt;0,S54/Q54*100,S54)</f>
        <v>#DIV/0!</v>
      </c>
      <c r="X54" s="15" t="e">
        <f>AVERAGE(V54:W54)</f>
        <v>#DIV/0!</v>
      </c>
      <c r="Y54" s="15"/>
    </row>
    <row r="55" spans="1:28">
      <c r="D55" s="16"/>
    </row>
    <row r="56" spans="1:28">
      <c r="C56" s="105" t="s">
        <v>215</v>
      </c>
      <c r="D56" s="16"/>
    </row>
    <row r="57" spans="1:28">
      <c r="D57" s="16"/>
    </row>
    <row r="58" spans="1:28">
      <c r="J58" s="21"/>
      <c r="N58" s="353" t="s">
        <v>185</v>
      </c>
      <c r="O58" s="353"/>
      <c r="P58" s="353"/>
      <c r="V58" s="1" t="s">
        <v>16</v>
      </c>
    </row>
    <row r="59" spans="1:28">
      <c r="N59" s="353" t="s">
        <v>141</v>
      </c>
      <c r="O59" s="353"/>
      <c r="P59" s="353"/>
    </row>
    <row r="62" spans="1:28">
      <c r="V62" s="1" t="s">
        <v>18</v>
      </c>
    </row>
    <row r="63" spans="1:28">
      <c r="N63" s="355" t="s">
        <v>142</v>
      </c>
      <c r="O63" s="355"/>
      <c r="P63" s="355"/>
    </row>
    <row r="64" spans="1:28">
      <c r="N64" s="353" t="s">
        <v>186</v>
      </c>
      <c r="O64" s="353"/>
      <c r="P64" s="353"/>
    </row>
    <row r="65" spans="14:16">
      <c r="N65" s="353" t="s">
        <v>144</v>
      </c>
      <c r="O65" s="353"/>
      <c r="P65" s="353"/>
    </row>
  </sheetData>
  <sheetProtection formatCells="0" formatColumns="0" formatRows="0" insertColumns="0" insertRows="0" insertHyperlinks="0" deleteColumns="0" deleteRows="0" sort="0" autoFilter="0" pivotTables="0"/>
  <autoFilter ref="C11:Z52" xr:uid="{00000000-0009-0000-0000-000013000000}">
    <sortState xmlns:xlrd2="http://schemas.microsoft.com/office/spreadsheetml/2017/richdata2" ref="C13:Z52">
      <sortCondition ref="J11"/>
    </sortState>
  </autoFilter>
  <mergeCells count="24">
    <mergeCell ref="B1:Y1"/>
    <mergeCell ref="B2:Y2"/>
    <mergeCell ref="B3:Y3"/>
    <mergeCell ref="B4:Y4"/>
    <mergeCell ref="D8:E8"/>
    <mergeCell ref="F8:O8"/>
    <mergeCell ref="P8:U8"/>
    <mergeCell ref="V8:Y8"/>
    <mergeCell ref="Y9:Y10"/>
    <mergeCell ref="N65:P65"/>
    <mergeCell ref="B8:B10"/>
    <mergeCell ref="C8:C10"/>
    <mergeCell ref="D9:D10"/>
    <mergeCell ref="E9:E10"/>
    <mergeCell ref="T9:U9"/>
    <mergeCell ref="N58:P58"/>
    <mergeCell ref="N59:P59"/>
    <mergeCell ref="N63:P63"/>
    <mergeCell ref="N64:P64"/>
    <mergeCell ref="F9:G9"/>
    <mergeCell ref="I9:J9"/>
    <mergeCell ref="N9:O9"/>
    <mergeCell ref="P9:Q9"/>
    <mergeCell ref="R9:S9"/>
  </mergeCells>
  <conditionalFormatting sqref="B12:B52">
    <cfRule type="expression" dxfId="164" priority="7">
      <formula>$A12=1</formula>
    </cfRule>
  </conditionalFormatting>
  <conditionalFormatting sqref="Y45">
    <cfRule type="cellIs" dxfId="163" priority="4" operator="greaterThanOrEqual">
      <formula>85</formula>
    </cfRule>
    <cfRule type="cellIs" dxfId="162" priority="5" operator="greaterThanOrEqual">
      <formula>$X$54</formula>
    </cfRule>
    <cfRule type="cellIs" dxfId="161" priority="6" operator="lessThan">
      <formula>$X$54</formula>
    </cfRule>
  </conditionalFormatting>
  <conditionalFormatting sqref="Y51">
    <cfRule type="cellIs" dxfId="160" priority="3" operator="lessThan">
      <formula>$X$54</formula>
    </cfRule>
    <cfRule type="cellIs" dxfId="159" priority="2" operator="greaterThanOrEqual">
      <formula>$X$54</formula>
    </cfRule>
    <cfRule type="cellIs" dxfId="158" priority="1" operator="greaterThanOrEqual">
      <formula>85</formula>
    </cfRule>
  </conditionalFormatting>
  <pageMargins left="0.511811023622047" right="0.43307086614173201" top="0.47222222222222199" bottom="0.35416666666666702" header="0.82677165354330695" footer="0.31496062992126"/>
  <pageSetup paperSize="14" scale="56" fitToHeight="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pageSetUpPr fitToPage="1"/>
  </sheetPr>
  <dimension ref="A1:AB65"/>
  <sheetViews>
    <sheetView view="pageBreakPreview" zoomScale="70" zoomScaleNormal="70" workbookViewId="0">
      <pane xSplit="3" ySplit="10" topLeftCell="D11" activePane="bottomRight" state="frozen"/>
      <selection pane="topRight"/>
      <selection pane="bottomLeft"/>
      <selection pane="bottomRight" activeCell="C22" sqref="C22"/>
    </sheetView>
  </sheetViews>
  <sheetFormatPr baseColWidth="10" defaultColWidth="9.1640625" defaultRowHeight="15"/>
  <cols>
    <col min="1" max="1" width="4.5" style="81" customWidth="1"/>
    <col min="2" max="2" width="4" style="2" customWidth="1"/>
    <col min="3" max="3" width="65.5" style="1" customWidth="1"/>
    <col min="4" max="4" width="23" style="1" customWidth="1"/>
    <col min="5" max="5" width="9.5" style="1" hidden="1" customWidth="1"/>
    <col min="6" max="6" width="23" style="1" hidden="1" customWidth="1"/>
    <col min="7" max="8" width="9.5" style="1" hidden="1" customWidth="1"/>
    <col min="9" max="9" width="22" style="1" customWidth="1"/>
    <col min="10" max="10" width="8.5" style="1" customWidth="1"/>
    <col min="11" max="11" width="8.5" style="1" hidden="1" customWidth="1"/>
    <col min="12" max="13" width="9" style="1" hidden="1" customWidth="1"/>
    <col min="14" max="14" width="18.33203125" style="1" customWidth="1"/>
    <col min="15" max="15" width="8.6640625" style="1" customWidth="1"/>
    <col min="16" max="17" width="9.5" style="1" hidden="1" customWidth="1"/>
    <col min="18" max="18" width="9.5" style="1" customWidth="1"/>
    <col min="19" max="19" width="7.5" style="1" hidden="1" customWidth="1"/>
    <col min="20" max="21" width="8" style="1" hidden="1" customWidth="1"/>
    <col min="22" max="22" width="10.1640625" style="1" hidden="1" customWidth="1"/>
    <col min="23" max="23" width="8.5" style="1" hidden="1" customWidth="1"/>
    <col min="24" max="24" width="10.83203125" style="1" hidden="1" customWidth="1"/>
    <col min="25" max="25" width="7.33203125" style="1" hidden="1" customWidth="1"/>
    <col min="26" max="26" width="9.1640625" style="1"/>
    <col min="27" max="27" width="12.83203125" style="1"/>
    <col min="28" max="28" width="14" style="1"/>
    <col min="29" max="16384" width="9.1640625" style="1"/>
  </cols>
  <sheetData>
    <row r="1" spans="1:28">
      <c r="B1" s="353" t="s">
        <v>21</v>
      </c>
      <c r="C1" s="353"/>
      <c r="D1" s="353"/>
      <c r="E1" s="353"/>
      <c r="F1" s="353"/>
      <c r="G1" s="353"/>
      <c r="H1" s="353"/>
      <c r="I1" s="353"/>
      <c r="J1" s="353"/>
      <c r="K1" s="353"/>
      <c r="L1" s="353"/>
      <c r="M1" s="353"/>
      <c r="N1" s="353"/>
      <c r="O1" s="353"/>
      <c r="P1" s="353"/>
      <c r="Q1" s="353"/>
      <c r="R1" s="353"/>
      <c r="S1" s="353"/>
      <c r="T1" s="353"/>
      <c r="U1" s="353"/>
      <c r="V1" s="353"/>
      <c r="W1" s="353"/>
      <c r="X1" s="353"/>
      <c r="Y1" s="353"/>
    </row>
    <row r="2" spans="1:28">
      <c r="B2" s="353" t="s">
        <v>1</v>
      </c>
      <c r="C2" s="353"/>
      <c r="D2" s="353"/>
      <c r="E2" s="353"/>
      <c r="F2" s="353"/>
      <c r="G2" s="353"/>
      <c r="H2" s="353"/>
      <c r="I2" s="353"/>
      <c r="J2" s="353"/>
      <c r="K2" s="353"/>
      <c r="L2" s="353"/>
      <c r="M2" s="353"/>
      <c r="N2" s="353"/>
      <c r="O2" s="353"/>
      <c r="P2" s="353"/>
      <c r="Q2" s="353"/>
      <c r="R2" s="353"/>
      <c r="S2" s="353"/>
      <c r="T2" s="353"/>
      <c r="U2" s="353"/>
      <c r="V2" s="353"/>
      <c r="W2" s="353"/>
      <c r="X2" s="353"/>
      <c r="Y2" s="353"/>
    </row>
    <row r="3" spans="1:28">
      <c r="B3" s="353" t="s">
        <v>182</v>
      </c>
      <c r="C3" s="353"/>
      <c r="D3" s="353"/>
      <c r="E3" s="353"/>
      <c r="F3" s="353"/>
      <c r="G3" s="353"/>
      <c r="H3" s="353"/>
      <c r="I3" s="353"/>
      <c r="J3" s="353"/>
      <c r="K3" s="353"/>
      <c r="L3" s="353"/>
      <c r="M3" s="353"/>
      <c r="N3" s="353"/>
      <c r="O3" s="353"/>
      <c r="P3" s="353"/>
      <c r="Q3" s="353"/>
      <c r="R3" s="353"/>
      <c r="S3" s="353"/>
      <c r="T3" s="353"/>
      <c r="U3" s="353"/>
      <c r="V3" s="353"/>
      <c r="W3" s="353"/>
      <c r="X3" s="353"/>
      <c r="Y3" s="353"/>
    </row>
    <row r="4" spans="1:28">
      <c r="B4" s="353" t="s">
        <v>187</v>
      </c>
      <c r="C4" s="353"/>
      <c r="D4" s="353"/>
      <c r="E4" s="353"/>
      <c r="F4" s="353"/>
      <c r="G4" s="353"/>
      <c r="H4" s="353"/>
      <c r="I4" s="353"/>
      <c r="J4" s="353"/>
      <c r="K4" s="353"/>
      <c r="L4" s="353"/>
      <c r="M4" s="353"/>
      <c r="N4" s="353"/>
      <c r="O4" s="353"/>
      <c r="P4" s="353"/>
      <c r="Q4" s="353"/>
      <c r="R4" s="353"/>
      <c r="S4" s="353"/>
      <c r="T4" s="353"/>
      <c r="U4" s="353"/>
      <c r="V4" s="353"/>
      <c r="W4" s="353"/>
      <c r="X4" s="353"/>
      <c r="Y4" s="353"/>
    </row>
    <row r="6" spans="1:28">
      <c r="B6" s="82" t="s">
        <v>25</v>
      </c>
    </row>
    <row r="7" spans="1:28">
      <c r="B7" s="83" t="s">
        <v>216</v>
      </c>
    </row>
    <row r="8" spans="1:28">
      <c r="B8" s="359" t="s">
        <v>4</v>
      </c>
      <c r="C8" s="354" t="s">
        <v>27</v>
      </c>
      <c r="D8" s="354" t="s">
        <v>28</v>
      </c>
      <c r="E8" s="354"/>
      <c r="F8" s="357" t="s">
        <v>29</v>
      </c>
      <c r="G8" s="357"/>
      <c r="H8" s="357"/>
      <c r="I8" s="357"/>
      <c r="J8" s="357"/>
      <c r="K8" s="357"/>
      <c r="L8" s="357"/>
      <c r="M8" s="357"/>
      <c r="N8" s="357"/>
      <c r="O8" s="358"/>
      <c r="P8" s="354" t="s">
        <v>30</v>
      </c>
      <c r="Q8" s="354"/>
      <c r="R8" s="354"/>
      <c r="S8" s="354"/>
      <c r="T8" s="354"/>
      <c r="U8" s="354"/>
      <c r="V8" s="354" t="s">
        <v>11</v>
      </c>
      <c r="W8" s="354"/>
      <c r="X8" s="354"/>
      <c r="Y8" s="354"/>
    </row>
    <row r="9" spans="1:28" ht="15" customHeight="1">
      <c r="B9" s="359"/>
      <c r="C9" s="354"/>
      <c r="D9" s="354" t="s">
        <v>12</v>
      </c>
      <c r="E9" s="360" t="s">
        <v>13</v>
      </c>
      <c r="F9" s="361" t="s">
        <v>9</v>
      </c>
      <c r="G9" s="361"/>
      <c r="H9" s="86"/>
      <c r="I9" s="361" t="s">
        <v>10</v>
      </c>
      <c r="J9" s="361"/>
      <c r="K9" s="94"/>
      <c r="L9" s="95" t="s">
        <v>31</v>
      </c>
      <c r="M9" s="96"/>
      <c r="N9" s="360" t="s">
        <v>32</v>
      </c>
      <c r="O9" s="358"/>
      <c r="P9" s="354" t="s">
        <v>33</v>
      </c>
      <c r="Q9" s="354"/>
      <c r="R9" s="354" t="s">
        <v>34</v>
      </c>
      <c r="S9" s="354"/>
      <c r="T9" s="354" t="s">
        <v>35</v>
      </c>
      <c r="U9" s="354"/>
      <c r="V9" s="3" t="s">
        <v>36</v>
      </c>
      <c r="W9" s="3" t="s">
        <v>30</v>
      </c>
      <c r="X9" s="3" t="s">
        <v>37</v>
      </c>
      <c r="Y9" s="354" t="s">
        <v>38</v>
      </c>
    </row>
    <row r="10" spans="1:28" ht="16">
      <c r="B10" s="359"/>
      <c r="C10" s="354"/>
      <c r="D10" s="354"/>
      <c r="E10" s="360"/>
      <c r="F10" s="85" t="s">
        <v>12</v>
      </c>
      <c r="G10" s="86" t="s">
        <v>13</v>
      </c>
      <c r="H10" s="86" t="s">
        <v>13</v>
      </c>
      <c r="I10" s="106" t="s">
        <v>12</v>
      </c>
      <c r="J10" s="3" t="s">
        <v>13</v>
      </c>
      <c r="K10" s="3" t="s">
        <v>13</v>
      </c>
      <c r="L10" s="32" t="s">
        <v>13</v>
      </c>
      <c r="M10" s="98" t="s">
        <v>13</v>
      </c>
      <c r="N10" s="3" t="s">
        <v>12</v>
      </c>
      <c r="O10" s="3" t="s">
        <v>13</v>
      </c>
      <c r="P10" s="3" t="s">
        <v>13</v>
      </c>
      <c r="Q10" s="3" t="s">
        <v>13</v>
      </c>
      <c r="R10" s="104" t="s">
        <v>13</v>
      </c>
      <c r="S10" s="3" t="s">
        <v>13</v>
      </c>
      <c r="T10" s="3" t="s">
        <v>13</v>
      </c>
      <c r="U10" s="3" t="s">
        <v>13</v>
      </c>
      <c r="V10" s="3" t="s">
        <v>13</v>
      </c>
      <c r="W10" s="3" t="s">
        <v>13</v>
      </c>
      <c r="X10" s="3" t="s">
        <v>13</v>
      </c>
      <c r="Y10" s="354"/>
    </row>
    <row r="11" spans="1:28">
      <c r="B11" s="87"/>
      <c r="C11" s="4"/>
      <c r="D11" s="4"/>
      <c r="E11" s="4"/>
      <c r="F11" s="5"/>
      <c r="G11" s="5"/>
      <c r="H11" s="5"/>
      <c r="I11" s="5"/>
      <c r="J11" s="4"/>
      <c r="K11" s="4"/>
      <c r="L11" s="4"/>
      <c r="M11" s="100"/>
      <c r="N11" s="4"/>
      <c r="O11" s="4"/>
      <c r="P11" s="4"/>
      <c r="Q11" s="4"/>
      <c r="R11" s="99"/>
      <c r="S11" s="4"/>
      <c r="T11" s="4"/>
      <c r="U11" s="4"/>
      <c r="V11" s="4"/>
      <c r="W11" s="4"/>
      <c r="X11" s="4"/>
      <c r="Y11" s="4"/>
    </row>
    <row r="12" spans="1:28" s="80" customFormat="1" ht="29" customHeight="1">
      <c r="A12" s="81"/>
      <c r="B12" s="88">
        <v>1</v>
      </c>
      <c r="C12" s="89" t="s">
        <v>69</v>
      </c>
      <c r="D12" s="90">
        <f>Input!D20</f>
        <v>15414047835</v>
      </c>
      <c r="E12" s="91">
        <f t="shared" ref="E12:E52" si="0">D12/$D$54*100</f>
        <v>0.88397868785358402</v>
      </c>
      <c r="F12" s="90">
        <f>'9 DKP3'!E60</f>
        <v>15414047835</v>
      </c>
      <c r="G12" s="91">
        <f>'9 DKP3'!F60</f>
        <v>100</v>
      </c>
      <c r="H12" s="91">
        <f t="shared" ref="H12:H52" si="1">G12*E12/100</f>
        <v>0.88397868785358402</v>
      </c>
      <c r="I12" s="90">
        <f>'9 DKP3'!H60</f>
        <v>7130047983</v>
      </c>
      <c r="J12" s="91">
        <f>'9 DKP3'!I60</f>
        <v>46.25681754282683</v>
      </c>
      <c r="K12" s="91">
        <f t="shared" ref="K12:K52" si="2">J12*E12/100</f>
        <v>0.40890040875790712</v>
      </c>
      <c r="L12" s="91">
        <f t="shared" ref="L12:L52" si="3">J12-G12</f>
        <v>-53.74318245717317</v>
      </c>
      <c r="M12" s="102">
        <f t="shared" ref="M12:M52" si="4">K12-H12</f>
        <v>-0.4750782790956769</v>
      </c>
      <c r="N12" s="90">
        <f t="shared" ref="N12:N52" si="5">D12-I12</f>
        <v>8283999852</v>
      </c>
      <c r="O12" s="91">
        <f t="shared" ref="O12:O52" si="6">100-J12</f>
        <v>53.74318245717317</v>
      </c>
      <c r="P12" s="91">
        <f>'9 DKP3'!N60</f>
        <v>100</v>
      </c>
      <c r="Q12" s="91">
        <f t="shared" ref="Q12:Q52" si="7">P12*E12/100</f>
        <v>0.88397868785358402</v>
      </c>
      <c r="R12" s="101">
        <f>'9 DKP3'!P60</f>
        <v>93.9995633913543</v>
      </c>
      <c r="S12" s="91">
        <f t="shared" ref="S12:S52" si="8">R12*E12/100</f>
        <v>0.83093610705499177</v>
      </c>
      <c r="T12" s="91">
        <f t="shared" ref="T12:T52" si="9">R12-P12</f>
        <v>-6.0004366086456997</v>
      </c>
      <c r="U12" s="91">
        <f t="shared" ref="U12:U52" si="10">S12-Q12</f>
        <v>-5.3042580798592254E-2</v>
      </c>
      <c r="V12" s="91">
        <f t="shared" ref="V12:V52" si="11">IF(G12&gt;0,J12/G12*100,J12)</f>
        <v>46.25681754282683</v>
      </c>
      <c r="W12" s="91">
        <f t="shared" ref="W12:W52" si="12">IF(P12&gt;0,R12/P12*100,R12)</f>
        <v>93.9995633913543</v>
      </c>
      <c r="X12" s="91">
        <f t="shared" ref="X12:X52" si="13">AVERAGE(V12:W12)</f>
        <v>70.128190467090562</v>
      </c>
      <c r="Y12" s="91">
        <f t="shared" ref="Y12:Y52" si="14">X12</f>
        <v>70.128190467090562</v>
      </c>
      <c r="Z12" s="80">
        <v>9</v>
      </c>
      <c r="AA12" s="80">
        <v>19.2491812283602</v>
      </c>
      <c r="AB12" s="103">
        <f t="shared" ref="AB12:AB52" si="15">AA12-P12</f>
        <v>-80.7508187716398</v>
      </c>
    </row>
    <row r="13" spans="1:28" s="80" customFormat="1" ht="29" customHeight="1">
      <c r="A13" s="81"/>
      <c r="B13" s="88">
        <v>2</v>
      </c>
      <c r="C13" s="89" t="s">
        <v>40</v>
      </c>
      <c r="D13" s="90">
        <f>Input!D32</f>
        <v>1786110000</v>
      </c>
      <c r="E13" s="91">
        <f t="shared" si="0"/>
        <v>0.10243144377540235</v>
      </c>
      <c r="F13" s="90">
        <f>'21 Bag Kum'!E25</f>
        <v>1786110000</v>
      </c>
      <c r="G13" s="91">
        <f>'21 Bag Kum'!F25</f>
        <v>99.999999999999986</v>
      </c>
      <c r="H13" s="91">
        <f t="shared" si="1"/>
        <v>0.10243144377540232</v>
      </c>
      <c r="I13" s="90">
        <f>'21 Bag Kum'!H25</f>
        <v>1670286245</v>
      </c>
      <c r="J13" s="91">
        <f>'21 Bag Kum'!I25</f>
        <v>93.51530672802906</v>
      </c>
      <c r="K13" s="91">
        <f t="shared" si="2"/>
        <v>9.5789078832516139E-2</v>
      </c>
      <c r="L13" s="91">
        <f t="shared" si="3"/>
        <v>-6.4846932719709258</v>
      </c>
      <c r="M13" s="102">
        <f t="shared" si="4"/>
        <v>-6.6423649428861836E-3</v>
      </c>
      <c r="N13" s="90">
        <f t="shared" si="5"/>
        <v>115823755</v>
      </c>
      <c r="O13" s="91">
        <f t="shared" si="6"/>
        <v>6.48469327197094</v>
      </c>
      <c r="P13" s="91">
        <f>'21 Bag Kum'!N25</f>
        <v>99.999999999999986</v>
      </c>
      <c r="Q13" s="91">
        <f t="shared" si="7"/>
        <v>0.10243144377540232</v>
      </c>
      <c r="R13" s="101">
        <f>'21 Bag Kum'!P25</f>
        <v>93.51530672802906</v>
      </c>
      <c r="S13" s="91">
        <f t="shared" si="8"/>
        <v>9.5789078832516139E-2</v>
      </c>
      <c r="T13" s="91">
        <f t="shared" si="9"/>
        <v>-6.4846932719709258</v>
      </c>
      <c r="U13" s="91">
        <f t="shared" si="10"/>
        <v>-6.6423649428861836E-3</v>
      </c>
      <c r="V13" s="91">
        <f t="shared" si="11"/>
        <v>93.515306728029074</v>
      </c>
      <c r="W13" s="91">
        <f t="shared" si="12"/>
        <v>93.515306728029074</v>
      </c>
      <c r="X13" s="91">
        <f t="shared" si="13"/>
        <v>93.515306728029074</v>
      </c>
      <c r="Y13" s="91">
        <f t="shared" si="14"/>
        <v>93.515306728029074</v>
      </c>
      <c r="Z13" s="80">
        <v>22</v>
      </c>
      <c r="AA13" s="80">
        <v>28.993169467364801</v>
      </c>
      <c r="AB13" s="80">
        <f t="shared" si="15"/>
        <v>-71.006830532635178</v>
      </c>
    </row>
    <row r="14" spans="1:28" s="80" customFormat="1" ht="29" customHeight="1">
      <c r="A14" s="81"/>
      <c r="B14" s="88">
        <v>3</v>
      </c>
      <c r="C14" s="89" t="s">
        <v>46</v>
      </c>
      <c r="D14" s="90">
        <f>Input!D37</f>
        <v>97394511314</v>
      </c>
      <c r="E14" s="91">
        <f t="shared" si="0"/>
        <v>5.5854680896992797</v>
      </c>
      <c r="F14" s="90">
        <f>'26 Bag Umm'!E52</f>
        <v>97394511314</v>
      </c>
      <c r="G14" s="91">
        <f>'26 Bag Umm'!F52</f>
        <v>100.00000000000001</v>
      </c>
      <c r="H14" s="91">
        <f t="shared" si="1"/>
        <v>5.5854680896992805</v>
      </c>
      <c r="I14" s="90">
        <f>'26 Bag Umm'!H52</f>
        <v>71612686776</v>
      </c>
      <c r="J14" s="91">
        <f>'26 Bag Umm'!I52</f>
        <v>73.528462548696012</v>
      </c>
      <c r="K14" s="91">
        <f t="shared" si="2"/>
        <v>4.1069088125039013</v>
      </c>
      <c r="L14" s="91">
        <f t="shared" si="3"/>
        <v>-26.471537451304002</v>
      </c>
      <c r="M14" s="102">
        <f t="shared" si="4"/>
        <v>-1.4785592771953793</v>
      </c>
      <c r="N14" s="90">
        <f t="shared" si="5"/>
        <v>25781824538</v>
      </c>
      <c r="O14" s="91">
        <f t="shared" si="6"/>
        <v>26.471537451303988</v>
      </c>
      <c r="P14" s="91">
        <f>'26 Bag Umm'!N52</f>
        <v>100.00000000000001</v>
      </c>
      <c r="Q14" s="91">
        <f t="shared" si="7"/>
        <v>5.5854680896992805</v>
      </c>
      <c r="R14" s="101">
        <f>'26 Bag Umm'!P52</f>
        <v>77.053627151587222</v>
      </c>
      <c r="S14" s="91">
        <f t="shared" si="8"/>
        <v>4.3038057565077645</v>
      </c>
      <c r="T14" s="91">
        <f t="shared" si="9"/>
        <v>-22.946372848412793</v>
      </c>
      <c r="U14" s="91">
        <f t="shared" si="10"/>
        <v>-1.281662333191516</v>
      </c>
      <c r="V14" s="91">
        <f t="shared" si="11"/>
        <v>73.528462548696012</v>
      </c>
      <c r="W14" s="91">
        <f t="shared" si="12"/>
        <v>77.053627151587207</v>
      </c>
      <c r="X14" s="91">
        <f t="shared" si="13"/>
        <v>75.291044850141617</v>
      </c>
      <c r="Y14" s="91">
        <f t="shared" si="14"/>
        <v>75.291044850141617</v>
      </c>
      <c r="Z14" s="80">
        <v>27</v>
      </c>
      <c r="AA14" s="80">
        <v>5.1434936186867102</v>
      </c>
      <c r="AB14" s="80">
        <f t="shared" si="15"/>
        <v>-94.856506381313309</v>
      </c>
    </row>
    <row r="15" spans="1:28" s="80" customFormat="1" ht="29" customHeight="1">
      <c r="A15" s="81"/>
      <c r="B15" s="88">
        <v>4</v>
      </c>
      <c r="C15" s="89" t="str">
        <f>Input!C52</f>
        <v>RSUD Sultan Suriansyah</v>
      </c>
      <c r="D15" s="90">
        <f>Input!D52</f>
        <v>191067943805</v>
      </c>
      <c r="E15" s="91">
        <f t="shared" si="0"/>
        <v>10.957536402093709</v>
      </c>
      <c r="F15" s="90">
        <f>'41 RSUD SS'!E20</f>
        <v>191067943805</v>
      </c>
      <c r="G15" s="91">
        <f>'41 RSUD SS'!F20</f>
        <v>99.999999999999972</v>
      </c>
      <c r="H15" s="91">
        <f t="shared" si="1"/>
        <v>10.957536402093705</v>
      </c>
      <c r="I15" s="90">
        <f>'41 RSUD SS'!H20</f>
        <v>137615528611</v>
      </c>
      <c r="J15" s="91">
        <f>'41 RSUD SS'!I20</f>
        <v>72.024393977593405</v>
      </c>
      <c r="K15" s="91">
        <f t="shared" si="2"/>
        <v>7.8920991884821863</v>
      </c>
      <c r="L15" s="91">
        <f t="shared" si="3"/>
        <v>-27.975606022406566</v>
      </c>
      <c r="M15" s="102">
        <f t="shared" si="4"/>
        <v>-3.0654372136115189</v>
      </c>
      <c r="N15" s="90">
        <f t="shared" si="5"/>
        <v>53452415194</v>
      </c>
      <c r="O15" s="91">
        <f t="shared" si="6"/>
        <v>27.975606022406595</v>
      </c>
      <c r="P15" s="91">
        <f>'41 RSUD SS'!N20</f>
        <v>99.999999999999972</v>
      </c>
      <c r="Q15" s="91">
        <f t="shared" si="7"/>
        <v>10.957536402093705</v>
      </c>
      <c r="R15" s="101">
        <f>'41 RSUD SS'!P20</f>
        <v>90.691681451729423</v>
      </c>
      <c r="S15" s="91">
        <f t="shared" si="8"/>
        <v>9.9375740087441198</v>
      </c>
      <c r="T15" s="91">
        <f t="shared" si="9"/>
        <v>-9.3083185482705488</v>
      </c>
      <c r="U15" s="91">
        <f t="shared" si="10"/>
        <v>-1.0199623933495854</v>
      </c>
      <c r="V15" s="91">
        <f t="shared" si="11"/>
        <v>72.024393977593419</v>
      </c>
      <c r="W15" s="91">
        <f t="shared" si="12"/>
        <v>90.691681451729451</v>
      </c>
      <c r="X15" s="91">
        <f t="shared" si="13"/>
        <v>81.358037714661435</v>
      </c>
      <c r="Y15" s="91">
        <f t="shared" si="14"/>
        <v>81.358037714661435</v>
      </c>
      <c r="Z15" s="80">
        <v>41</v>
      </c>
      <c r="AA15" s="80">
        <v>2.6882789426420901</v>
      </c>
      <c r="AB15" s="80">
        <f t="shared" si="15"/>
        <v>-97.311721057357886</v>
      </c>
    </row>
    <row r="16" spans="1:28" s="80" customFormat="1" ht="29" customHeight="1">
      <c r="A16" s="81"/>
      <c r="B16" s="88">
        <v>5</v>
      </c>
      <c r="C16" s="89" t="s">
        <v>54</v>
      </c>
      <c r="D16" s="90">
        <f>Input!D12</f>
        <v>0</v>
      </c>
      <c r="E16" s="91">
        <f t="shared" si="0"/>
        <v>0</v>
      </c>
      <c r="F16" s="90">
        <f>'1 Disdik'!E106</f>
        <v>0</v>
      </c>
      <c r="G16" s="91" t="e">
        <f>'1 Disdik'!F106</f>
        <v>#DIV/0!</v>
      </c>
      <c r="H16" s="91" t="e">
        <f t="shared" si="1"/>
        <v>#DIV/0!</v>
      </c>
      <c r="I16" s="90">
        <f>'1 Disdik'!H106</f>
        <v>0</v>
      </c>
      <c r="J16" s="91" t="e">
        <f>'1 Disdik'!I106</f>
        <v>#DIV/0!</v>
      </c>
      <c r="K16" s="91" t="e">
        <f t="shared" si="2"/>
        <v>#DIV/0!</v>
      </c>
      <c r="L16" s="91" t="e">
        <f t="shared" si="3"/>
        <v>#DIV/0!</v>
      </c>
      <c r="M16" s="102" t="e">
        <f t="shared" si="4"/>
        <v>#DIV/0!</v>
      </c>
      <c r="N16" s="90">
        <f t="shared" si="5"/>
        <v>0</v>
      </c>
      <c r="O16" s="91" t="e">
        <f t="shared" si="6"/>
        <v>#DIV/0!</v>
      </c>
      <c r="P16" s="91" t="e">
        <f>'1 Disdik'!N106</f>
        <v>#DIV/0!</v>
      </c>
      <c r="Q16" s="91" t="e">
        <f t="shared" si="7"/>
        <v>#DIV/0!</v>
      </c>
      <c r="R16" s="101" t="e">
        <f>'1 Disdik'!P106</f>
        <v>#DIV/0!</v>
      </c>
      <c r="S16" s="91" t="e">
        <f t="shared" si="8"/>
        <v>#DIV/0!</v>
      </c>
      <c r="T16" s="91" t="e">
        <f t="shared" si="9"/>
        <v>#DIV/0!</v>
      </c>
      <c r="U16" s="91" t="e">
        <f t="shared" si="10"/>
        <v>#DIV/0!</v>
      </c>
      <c r="V16" s="91" t="e">
        <f t="shared" si="11"/>
        <v>#DIV/0!</v>
      </c>
      <c r="W16" s="91" t="e">
        <f t="shared" si="12"/>
        <v>#DIV/0!</v>
      </c>
      <c r="X16" s="91" t="e">
        <f t="shared" si="13"/>
        <v>#DIV/0!</v>
      </c>
      <c r="Y16" s="91" t="e">
        <f t="shared" si="14"/>
        <v>#DIV/0!</v>
      </c>
      <c r="Z16" s="80">
        <v>1</v>
      </c>
      <c r="AA16" s="80">
        <v>100</v>
      </c>
      <c r="AB16" s="80" t="e">
        <f t="shared" si="15"/>
        <v>#DIV/0!</v>
      </c>
    </row>
    <row r="17" spans="1:28" s="80" customFormat="1" ht="29" customHeight="1">
      <c r="A17" s="81"/>
      <c r="B17" s="88">
        <v>6</v>
      </c>
      <c r="C17" s="89" t="s">
        <v>165</v>
      </c>
      <c r="D17" s="90">
        <f>Input!D41</f>
        <v>43858156052</v>
      </c>
      <c r="E17" s="91">
        <f t="shared" si="0"/>
        <v>2.5152170055222021</v>
      </c>
      <c r="F17" s="90">
        <f>'30 BPKPAD'!E92</f>
        <v>43858124052</v>
      </c>
      <c r="G17" s="91">
        <f>'30 BPKPAD'!F92</f>
        <v>99.999927037516173</v>
      </c>
      <c r="H17" s="91">
        <f t="shared" si="1"/>
        <v>2.5152151703574011</v>
      </c>
      <c r="I17" s="90">
        <f>'30 BPKPAD'!H92</f>
        <v>24104251419</v>
      </c>
      <c r="J17" s="91">
        <f>'30 BPKPAD'!I92</f>
        <v>54.959564169594898</v>
      </c>
      <c r="K17" s="91">
        <f t="shared" si="2"/>
        <v>1.382352304154538</v>
      </c>
      <c r="L17" s="91">
        <f t="shared" si="3"/>
        <v>-45.040362867921274</v>
      </c>
      <c r="M17" s="102">
        <f t="shared" si="4"/>
        <v>-1.132862866202863</v>
      </c>
      <c r="N17" s="90">
        <f t="shared" si="5"/>
        <v>19753904633</v>
      </c>
      <c r="O17" s="91">
        <f t="shared" si="6"/>
        <v>45.040435830405102</v>
      </c>
      <c r="P17" s="91">
        <f>'30 BPKPAD'!N92</f>
        <v>99.999927037516173</v>
      </c>
      <c r="Q17" s="91">
        <f t="shared" si="7"/>
        <v>2.5152151703574011</v>
      </c>
      <c r="R17" s="101">
        <f>'30 BPKPAD'!P92</f>
        <v>54.955395275677347</v>
      </c>
      <c r="S17" s="91">
        <f t="shared" si="8"/>
        <v>1.3822474474257813</v>
      </c>
      <c r="T17" s="91">
        <f t="shared" si="9"/>
        <v>-45.044531761838826</v>
      </c>
      <c r="U17" s="91">
        <f t="shared" si="10"/>
        <v>-1.1329677229316197</v>
      </c>
      <c r="V17" s="91">
        <f t="shared" si="11"/>
        <v>54.959604269487272</v>
      </c>
      <c r="W17" s="91">
        <f t="shared" si="12"/>
        <v>54.955435372527994</v>
      </c>
      <c r="X17" s="91">
        <f t="shared" si="13"/>
        <v>54.957519821007637</v>
      </c>
      <c r="Y17" s="91">
        <f t="shared" si="14"/>
        <v>54.957519821007637</v>
      </c>
      <c r="Z17" s="80">
        <v>31</v>
      </c>
      <c r="AA17" s="80">
        <v>50.234961784276997</v>
      </c>
      <c r="AB17" s="80">
        <f t="shared" si="15"/>
        <v>-49.764965253239176</v>
      </c>
    </row>
    <row r="18" spans="1:28" s="80" customFormat="1" ht="29" customHeight="1">
      <c r="A18" s="81"/>
      <c r="B18" s="88">
        <v>7</v>
      </c>
      <c r="C18" s="89" t="s">
        <v>57</v>
      </c>
      <c r="D18" s="90">
        <f>Input!D40</f>
        <v>106863094340</v>
      </c>
      <c r="E18" s="91">
        <f t="shared" si="0"/>
        <v>6.1284809107799783</v>
      </c>
      <c r="F18" s="90">
        <f>'29 Setwan'!E52</f>
        <v>106863094340</v>
      </c>
      <c r="G18" s="91">
        <f>'29 Setwan'!F52</f>
        <v>100</v>
      </c>
      <c r="H18" s="91">
        <f t="shared" si="1"/>
        <v>6.1284809107799791</v>
      </c>
      <c r="I18" s="90">
        <f>'29 Setwan'!H52</f>
        <v>81821324054</v>
      </c>
      <c r="J18" s="91">
        <f>'29 Setwan'!I52</f>
        <v>76.566493380468586</v>
      </c>
      <c r="K18" s="91">
        <f t="shared" si="2"/>
        <v>4.6923629308756327</v>
      </c>
      <c r="L18" s="91">
        <f t="shared" si="3"/>
        <v>-23.433506619531414</v>
      </c>
      <c r="M18" s="102">
        <f t="shared" si="4"/>
        <v>-1.4361179799043464</v>
      </c>
      <c r="N18" s="90">
        <f t="shared" si="5"/>
        <v>25041770286</v>
      </c>
      <c r="O18" s="91">
        <f t="shared" si="6"/>
        <v>23.433506619531414</v>
      </c>
      <c r="P18" s="91">
        <f>'29 Setwan'!N52</f>
        <v>100</v>
      </c>
      <c r="Q18" s="91">
        <f t="shared" si="7"/>
        <v>6.1284809107799791</v>
      </c>
      <c r="R18" s="101">
        <f>'29 Setwan'!P52</f>
        <v>76.566493380468586</v>
      </c>
      <c r="S18" s="91">
        <f t="shared" si="8"/>
        <v>4.6923629308756327</v>
      </c>
      <c r="T18" s="91">
        <f t="shared" si="9"/>
        <v>-23.433506619531414</v>
      </c>
      <c r="U18" s="91">
        <f t="shared" si="10"/>
        <v>-1.4361179799043464</v>
      </c>
      <c r="V18" s="91">
        <f t="shared" si="11"/>
        <v>76.566493380468586</v>
      </c>
      <c r="W18" s="91">
        <f t="shared" si="12"/>
        <v>76.566493380468586</v>
      </c>
      <c r="X18" s="91">
        <f t="shared" si="13"/>
        <v>76.566493380468586</v>
      </c>
      <c r="Y18" s="91">
        <f t="shared" si="14"/>
        <v>76.566493380468586</v>
      </c>
      <c r="Z18" s="80">
        <v>30</v>
      </c>
      <c r="AA18" s="80">
        <v>36.240742831333201</v>
      </c>
      <c r="AB18" s="80">
        <f t="shared" si="15"/>
        <v>-63.759257168666799</v>
      </c>
    </row>
    <row r="19" spans="1:28" s="80" customFormat="1" ht="29" customHeight="1">
      <c r="A19" s="81"/>
      <c r="B19" s="88">
        <v>8</v>
      </c>
      <c r="C19" s="89" t="s">
        <v>67</v>
      </c>
      <c r="D19" s="90">
        <f>Input!D43</f>
        <v>15926361740</v>
      </c>
      <c r="E19" s="91">
        <f t="shared" si="0"/>
        <v>0.91335932675900655</v>
      </c>
      <c r="F19" s="90">
        <f>'32 BKD Diklat'!E43</f>
        <v>15926361840</v>
      </c>
      <c r="G19" s="91">
        <f>'32 BKD Diklat'!F43</f>
        <v>100.00000062788979</v>
      </c>
      <c r="H19" s="91">
        <f t="shared" si="1"/>
        <v>0.91335933249389656</v>
      </c>
      <c r="I19" s="90">
        <f>'32 BKD Diklat'!H43</f>
        <v>11663255895</v>
      </c>
      <c r="J19" s="91">
        <f>'32 BKD Diklat'!I43</f>
        <v>73.232393470675987</v>
      </c>
      <c r="K19" s="91">
        <f t="shared" si="2"/>
        <v>0.66887489597327288</v>
      </c>
      <c r="L19" s="91">
        <f t="shared" si="3"/>
        <v>-26.767607157213803</v>
      </c>
      <c r="M19" s="102">
        <f t="shared" si="4"/>
        <v>-0.24448443652062368</v>
      </c>
      <c r="N19" s="90">
        <f t="shared" si="5"/>
        <v>4263105845</v>
      </c>
      <c r="O19" s="91">
        <f t="shared" si="6"/>
        <v>26.767606529324013</v>
      </c>
      <c r="P19" s="91">
        <f>'32 BKD Diklat'!N43</f>
        <v>100.00000062788979</v>
      </c>
      <c r="Q19" s="91">
        <f t="shared" si="7"/>
        <v>0.91335933249389656</v>
      </c>
      <c r="R19" s="101">
        <f>'32 BKD Diklat'!P43</f>
        <v>73.232393470675987</v>
      </c>
      <c r="S19" s="91">
        <f t="shared" si="8"/>
        <v>0.66887489597327288</v>
      </c>
      <c r="T19" s="91">
        <f t="shared" si="9"/>
        <v>-26.767607157213803</v>
      </c>
      <c r="U19" s="91">
        <f t="shared" si="10"/>
        <v>-0.24448443652062368</v>
      </c>
      <c r="V19" s="91">
        <f t="shared" si="11"/>
        <v>73.232393010857265</v>
      </c>
      <c r="W19" s="91">
        <f t="shared" si="12"/>
        <v>73.232393010857265</v>
      </c>
      <c r="X19" s="91">
        <f t="shared" si="13"/>
        <v>73.232393010857265</v>
      </c>
      <c r="Y19" s="91">
        <f t="shared" si="14"/>
        <v>73.232393010857265</v>
      </c>
      <c r="Z19" s="80">
        <v>33</v>
      </c>
      <c r="AA19" s="80">
        <v>38.832171707185999</v>
      </c>
      <c r="AB19" s="80">
        <f t="shared" si="15"/>
        <v>-61.167828920703791</v>
      </c>
    </row>
    <row r="20" spans="1:28" s="80" customFormat="1" ht="29" customHeight="1">
      <c r="A20" s="81"/>
      <c r="B20" s="88">
        <v>9</v>
      </c>
      <c r="C20" s="89" t="s">
        <v>104</v>
      </c>
      <c r="D20" s="90">
        <f>Input!D28</f>
        <v>70752461400</v>
      </c>
      <c r="E20" s="91">
        <f t="shared" si="0"/>
        <v>4.0575758334399481</v>
      </c>
      <c r="F20" s="90">
        <f>'17 Disbudporapar'!E110</f>
        <v>70752461400</v>
      </c>
      <c r="G20" s="91">
        <f>'17 Disbudporapar'!F110</f>
        <v>99.999999999999986</v>
      </c>
      <c r="H20" s="91">
        <f t="shared" si="1"/>
        <v>4.0575758334399472</v>
      </c>
      <c r="I20" s="90">
        <f>'17 Disbudporapar'!H110</f>
        <v>58623706375</v>
      </c>
      <c r="J20" s="91">
        <f>'17 Disbudporapar'!I110</f>
        <v>82.857479746987295</v>
      </c>
      <c r="K20" s="91">
        <f t="shared" si="2"/>
        <v>3.3620050744111558</v>
      </c>
      <c r="L20" s="91">
        <f t="shared" si="3"/>
        <v>-17.142520253012691</v>
      </c>
      <c r="M20" s="102">
        <f t="shared" si="4"/>
        <v>-0.6955707590287914</v>
      </c>
      <c r="N20" s="90">
        <f t="shared" si="5"/>
        <v>12128755025</v>
      </c>
      <c r="O20" s="91">
        <f t="shared" si="6"/>
        <v>17.142520253012705</v>
      </c>
      <c r="P20" s="91">
        <f>'17 Disbudporapar'!N110</f>
        <v>99.999999999999986</v>
      </c>
      <c r="Q20" s="91">
        <f t="shared" si="7"/>
        <v>4.0575758334399472</v>
      </c>
      <c r="R20" s="101">
        <f>'17 Disbudporapar'!P110</f>
        <v>95.665031057138563</v>
      </c>
      <c r="S20" s="91">
        <f t="shared" si="8"/>
        <v>3.8816811812272753</v>
      </c>
      <c r="T20" s="91">
        <f t="shared" si="9"/>
        <v>-4.3349689428614226</v>
      </c>
      <c r="U20" s="91">
        <f t="shared" si="10"/>
        <v>-0.17589465221267186</v>
      </c>
      <c r="V20" s="91">
        <f t="shared" si="11"/>
        <v>82.857479746987309</v>
      </c>
      <c r="W20" s="91">
        <f t="shared" si="12"/>
        <v>95.665031057138577</v>
      </c>
      <c r="X20" s="91">
        <f t="shared" si="13"/>
        <v>89.261255402062943</v>
      </c>
      <c r="Y20" s="91">
        <f t="shared" si="14"/>
        <v>89.261255402062943</v>
      </c>
      <c r="Z20" s="80">
        <v>17</v>
      </c>
      <c r="AA20" s="80">
        <v>43.517913084690498</v>
      </c>
      <c r="AB20" s="80">
        <f t="shared" si="15"/>
        <v>-56.482086915309488</v>
      </c>
    </row>
    <row r="21" spans="1:28" s="80" customFormat="1" ht="29" customHeight="1">
      <c r="A21" s="81"/>
      <c r="B21" s="88">
        <v>10</v>
      </c>
      <c r="C21" s="89" t="s">
        <v>101</v>
      </c>
      <c r="D21" s="90">
        <f>Input!D15</f>
        <v>85619332316</v>
      </c>
      <c r="E21" s="91">
        <f t="shared" si="0"/>
        <v>4.9101745268845951</v>
      </c>
      <c r="F21" s="90">
        <f>'4 DPRKP'!E55</f>
        <v>85619332316</v>
      </c>
      <c r="G21" s="91">
        <f>'4 DPRKP'!F55</f>
        <v>100.00000000000003</v>
      </c>
      <c r="H21" s="91">
        <f t="shared" si="1"/>
        <v>4.910174526884596</v>
      </c>
      <c r="I21" s="90">
        <f>'4 DPRKP'!H55</f>
        <v>49545882005</v>
      </c>
      <c r="J21" s="91">
        <f>'4 DPRKP'!I55</f>
        <v>57.865788794222446</v>
      </c>
      <c r="K21" s="91">
        <f t="shared" si="2"/>
        <v>2.8413112211547507</v>
      </c>
      <c r="L21" s="91">
        <f t="shared" si="3"/>
        <v>-42.134211205777582</v>
      </c>
      <c r="M21" s="102">
        <f t="shared" si="4"/>
        <v>-2.0688633057298453</v>
      </c>
      <c r="N21" s="90">
        <f t="shared" si="5"/>
        <v>36073450311</v>
      </c>
      <c r="O21" s="91">
        <f t="shared" si="6"/>
        <v>42.134211205777554</v>
      </c>
      <c r="P21" s="91">
        <f>'4 DPRKP'!N55</f>
        <v>99.998719037773711</v>
      </c>
      <c r="Q21" s="91">
        <f t="shared" si="7"/>
        <v>4.9101116294036613</v>
      </c>
      <c r="R21" s="101">
        <f>'4 DPRKP'!P55</f>
        <v>98.893109608966327</v>
      </c>
      <c r="S21" s="91">
        <f t="shared" si="8"/>
        <v>4.855824276863526</v>
      </c>
      <c r="T21" s="91">
        <f t="shared" si="9"/>
        <v>-1.1056094288073837</v>
      </c>
      <c r="U21" s="91">
        <f t="shared" si="10"/>
        <v>-5.4287352540135281E-2</v>
      </c>
      <c r="V21" s="91">
        <f t="shared" si="11"/>
        <v>57.865788794222425</v>
      </c>
      <c r="W21" s="91">
        <f t="shared" si="12"/>
        <v>98.894376408572043</v>
      </c>
      <c r="X21" s="91">
        <f t="shared" si="13"/>
        <v>78.380082601397234</v>
      </c>
      <c r="Y21" s="91">
        <f t="shared" si="14"/>
        <v>78.380082601397234</v>
      </c>
      <c r="Z21" s="80">
        <v>4</v>
      </c>
      <c r="AA21" s="80">
        <v>26.026700820488799</v>
      </c>
      <c r="AB21" s="80">
        <f t="shared" si="15"/>
        <v>-73.972018217284912</v>
      </c>
    </row>
    <row r="22" spans="1:28" s="80" customFormat="1" ht="29" customHeight="1">
      <c r="A22" s="81"/>
      <c r="B22" s="88">
        <v>11</v>
      </c>
      <c r="C22" s="89" t="s">
        <v>56</v>
      </c>
      <c r="D22" s="90">
        <f>Input!D14</f>
        <v>340508206590</v>
      </c>
      <c r="E22" s="91">
        <f t="shared" si="0"/>
        <v>19.527771088223389</v>
      </c>
      <c r="F22" s="90">
        <f>'3 DPUPR'!E81</f>
        <v>340508206590</v>
      </c>
      <c r="G22" s="91">
        <f>'3 DPUPR'!F81</f>
        <v>100.00000000000001</v>
      </c>
      <c r="H22" s="91">
        <f t="shared" si="1"/>
        <v>19.527771088223393</v>
      </c>
      <c r="I22" s="90">
        <f>'3 DPUPR'!H81</f>
        <v>162636554767</v>
      </c>
      <c r="J22" s="91">
        <f>'3 DPUPR'!I81</f>
        <v>47.762888417790137</v>
      </c>
      <c r="K22" s="91">
        <f t="shared" si="2"/>
        <v>9.32702751534962</v>
      </c>
      <c r="L22" s="91">
        <f t="shared" si="3"/>
        <v>-52.237111582209877</v>
      </c>
      <c r="M22" s="102">
        <f t="shared" si="4"/>
        <v>-10.200743572873773</v>
      </c>
      <c r="N22" s="90">
        <f t="shared" si="5"/>
        <v>177871651823</v>
      </c>
      <c r="O22" s="91">
        <f t="shared" si="6"/>
        <v>52.237111582209863</v>
      </c>
      <c r="P22" s="91">
        <f>'3 DPUPR'!N81</f>
        <v>100.00000000000001</v>
      </c>
      <c r="Q22" s="91">
        <f t="shared" si="7"/>
        <v>19.527771088223393</v>
      </c>
      <c r="R22" s="101">
        <f>'3 DPUPR'!P81</f>
        <v>99.228558446996473</v>
      </c>
      <c r="S22" s="91">
        <f t="shared" si="8"/>
        <v>19.377125747673425</v>
      </c>
      <c r="T22" s="91">
        <f t="shared" si="9"/>
        <v>-0.771441553003541</v>
      </c>
      <c r="U22" s="91">
        <f t="shared" si="10"/>
        <v>-0.1506453405499677</v>
      </c>
      <c r="V22" s="91">
        <f t="shared" si="11"/>
        <v>47.76288841779013</v>
      </c>
      <c r="W22" s="91">
        <f t="shared" si="12"/>
        <v>99.228558446996459</v>
      </c>
      <c r="X22" s="91">
        <f t="shared" si="13"/>
        <v>73.495723432393291</v>
      </c>
      <c r="Y22" s="91">
        <f t="shared" si="14"/>
        <v>73.495723432393291</v>
      </c>
      <c r="Z22" s="80">
        <v>3</v>
      </c>
      <c r="AA22" s="80">
        <v>22.075326222716999</v>
      </c>
      <c r="AB22" s="80">
        <f t="shared" si="15"/>
        <v>-77.924673777283019</v>
      </c>
    </row>
    <row r="23" spans="1:28" s="80" customFormat="1" ht="29" customHeight="1">
      <c r="A23" s="81"/>
      <c r="B23" s="88">
        <v>12</v>
      </c>
      <c r="C23" s="89" t="s">
        <v>42</v>
      </c>
      <c r="D23" s="90">
        <f>Input!D38</f>
        <v>2291856500</v>
      </c>
      <c r="E23" s="91">
        <f t="shared" si="0"/>
        <v>0.13143544922823366</v>
      </c>
      <c r="F23" s="90">
        <f>'27 Bag PBJ'!E25</f>
        <v>2291856500</v>
      </c>
      <c r="G23" s="91">
        <f>'27 Bag PBJ'!F25</f>
        <v>99.999999999999986</v>
      </c>
      <c r="H23" s="91">
        <f t="shared" si="1"/>
        <v>0.13143544922823364</v>
      </c>
      <c r="I23" s="90">
        <f>'27 Bag PBJ'!H25</f>
        <v>1619958347</v>
      </c>
      <c r="J23" s="91">
        <f>'27 Bag PBJ'!I25</f>
        <v>70.683236363184164</v>
      </c>
      <c r="K23" s="91">
        <f t="shared" si="2"/>
        <v>9.290282924300533E-2</v>
      </c>
      <c r="L23" s="91">
        <f t="shared" si="3"/>
        <v>-29.316763636815821</v>
      </c>
      <c r="M23" s="102">
        <f t="shared" si="4"/>
        <v>-3.8532619985228306E-2</v>
      </c>
      <c r="N23" s="90">
        <f t="shared" si="5"/>
        <v>671898153</v>
      </c>
      <c r="O23" s="91">
        <f t="shared" si="6"/>
        <v>29.316763636815836</v>
      </c>
      <c r="P23" s="91">
        <f>'27 Bag PBJ'!N25</f>
        <v>99.999999999999986</v>
      </c>
      <c r="Q23" s="91">
        <f t="shared" si="7"/>
        <v>0.13143544922823364</v>
      </c>
      <c r="R23" s="101">
        <f>'27 Bag PBJ'!P25</f>
        <v>82.513215814340882</v>
      </c>
      <c r="S23" s="91">
        <f t="shared" si="8"/>
        <v>0.10845161587824087</v>
      </c>
      <c r="T23" s="91">
        <f t="shared" si="9"/>
        <v>-17.486784185659104</v>
      </c>
      <c r="U23" s="91">
        <f t="shared" si="10"/>
        <v>-2.2983833349992766E-2</v>
      </c>
      <c r="V23" s="91">
        <f t="shared" si="11"/>
        <v>70.683236363184179</v>
      </c>
      <c r="W23" s="91">
        <f t="shared" si="12"/>
        <v>82.513215814340896</v>
      </c>
      <c r="X23" s="91">
        <f t="shared" si="13"/>
        <v>76.598226088762544</v>
      </c>
      <c r="Y23" s="91">
        <f t="shared" si="14"/>
        <v>76.598226088762544</v>
      </c>
      <c r="Z23" s="80">
        <v>28</v>
      </c>
      <c r="AA23" s="80">
        <v>21.8481304911545</v>
      </c>
      <c r="AB23" s="80">
        <f t="shared" si="15"/>
        <v>-78.151869508845493</v>
      </c>
    </row>
    <row r="24" spans="1:28" s="80" customFormat="1" ht="29" customHeight="1">
      <c r="A24" s="81"/>
      <c r="B24" s="88">
        <v>13</v>
      </c>
      <c r="C24" s="89" t="s">
        <v>44</v>
      </c>
      <c r="D24" s="90">
        <f>Input!D36</f>
        <v>5846881800</v>
      </c>
      <c r="E24" s="91">
        <f t="shared" si="0"/>
        <v>0.33531223964824303</v>
      </c>
      <c r="F24" s="90">
        <f>'25 Bag ProKoPim'!E31</f>
        <v>5846881800</v>
      </c>
      <c r="G24" s="91">
        <f>'25 Bag ProKoPim'!F31</f>
        <v>100.00000000000001</v>
      </c>
      <c r="H24" s="91">
        <f t="shared" si="1"/>
        <v>0.33531223964824308</v>
      </c>
      <c r="I24" s="90">
        <f>'25 Bag ProKoPim'!H31</f>
        <v>5287021492</v>
      </c>
      <c r="J24" s="91">
        <f>'25 Bag ProKoPim'!I31</f>
        <v>90.424634409404348</v>
      </c>
      <c r="K24" s="91">
        <f t="shared" si="2"/>
        <v>0.30320486683190956</v>
      </c>
      <c r="L24" s="91">
        <f t="shared" si="3"/>
        <v>-9.5753655905956663</v>
      </c>
      <c r="M24" s="102">
        <f t="shared" si="4"/>
        <v>-3.2107372816333524E-2</v>
      </c>
      <c r="N24" s="90">
        <f t="shared" si="5"/>
        <v>559860308</v>
      </c>
      <c r="O24" s="91">
        <f t="shared" si="6"/>
        <v>9.5753655905956521</v>
      </c>
      <c r="P24" s="91">
        <f>'25 Bag ProKoPim'!N31</f>
        <v>100.00000000000001</v>
      </c>
      <c r="Q24" s="91">
        <f t="shared" si="7"/>
        <v>0.33531223964824308</v>
      </c>
      <c r="R24" s="101">
        <f>'25 Bag ProKoPim'!P31</f>
        <v>90.424634409404348</v>
      </c>
      <c r="S24" s="91">
        <f t="shared" si="8"/>
        <v>0.30320486683190956</v>
      </c>
      <c r="T24" s="91">
        <f t="shared" si="9"/>
        <v>-9.5753655905956663</v>
      </c>
      <c r="U24" s="91">
        <f t="shared" si="10"/>
        <v>-3.2107372816333524E-2</v>
      </c>
      <c r="V24" s="91">
        <f t="shared" si="11"/>
        <v>90.424634409404334</v>
      </c>
      <c r="W24" s="91">
        <f t="shared" si="12"/>
        <v>90.424634409404334</v>
      </c>
      <c r="X24" s="91">
        <f t="shared" si="13"/>
        <v>90.424634409404334</v>
      </c>
      <c r="Y24" s="91">
        <f t="shared" si="14"/>
        <v>90.424634409404334</v>
      </c>
      <c r="Z24" s="80">
        <v>26</v>
      </c>
      <c r="AA24" s="80">
        <v>31.176167975680102</v>
      </c>
      <c r="AB24" s="80">
        <f t="shared" si="15"/>
        <v>-68.823832024319913</v>
      </c>
    </row>
    <row r="25" spans="1:28" s="80" customFormat="1" ht="29" customHeight="1">
      <c r="A25" s="81"/>
      <c r="B25" s="88">
        <v>14</v>
      </c>
      <c r="C25" s="89" t="s">
        <v>70</v>
      </c>
      <c r="D25" s="90">
        <f>Input!D30</f>
        <v>21715737354</v>
      </c>
      <c r="E25" s="91">
        <f t="shared" si="0"/>
        <v>1.24537364989707</v>
      </c>
      <c r="F25" s="90">
        <f>'19 Disdagin'!E64</f>
        <v>21715737354</v>
      </c>
      <c r="G25" s="91">
        <f>'19 Disdagin'!F64</f>
        <v>99.999999999999986</v>
      </c>
      <c r="H25" s="91">
        <f t="shared" si="1"/>
        <v>1.2453736498970698</v>
      </c>
      <c r="I25" s="90">
        <f>'19 Disdagin'!H64</f>
        <v>19609903978</v>
      </c>
      <c r="J25" s="91">
        <f>'19 Disdagin'!I64</f>
        <v>90.302731416982695</v>
      </c>
      <c r="K25" s="91">
        <f t="shared" si="2"/>
        <v>1.1246064222044254</v>
      </c>
      <c r="L25" s="91">
        <f t="shared" si="3"/>
        <v>-9.6972685830172907</v>
      </c>
      <c r="M25" s="102">
        <f t="shared" si="4"/>
        <v>-0.12076722769264436</v>
      </c>
      <c r="N25" s="90">
        <f t="shared" si="5"/>
        <v>2105833376</v>
      </c>
      <c r="O25" s="91">
        <f t="shared" si="6"/>
        <v>9.6972685830173049</v>
      </c>
      <c r="P25" s="91">
        <f>'19 Disdagin'!N64</f>
        <v>99.999567376605853</v>
      </c>
      <c r="Q25" s="91">
        <f t="shared" si="7"/>
        <v>1.2453682621193161</v>
      </c>
      <c r="R25" s="101">
        <f>'19 Disdagin'!P64</f>
        <v>99.310748598203006</v>
      </c>
      <c r="S25" s="91">
        <f t="shared" si="8"/>
        <v>1.236789894557544</v>
      </c>
      <c r="T25" s="91">
        <f t="shared" si="9"/>
        <v>-0.68881877840284744</v>
      </c>
      <c r="U25" s="91">
        <f t="shared" si="10"/>
        <v>-8.5783675617721045E-3</v>
      </c>
      <c r="V25" s="91">
        <f t="shared" si="11"/>
        <v>90.302731416982709</v>
      </c>
      <c r="W25" s="91">
        <f t="shared" si="12"/>
        <v>99.311178241593083</v>
      </c>
      <c r="X25" s="91">
        <f t="shared" si="13"/>
        <v>94.806954829287889</v>
      </c>
      <c r="Y25" s="91">
        <f t="shared" si="14"/>
        <v>94.806954829287889</v>
      </c>
      <c r="Z25" s="80">
        <v>20</v>
      </c>
      <c r="AA25" s="80">
        <v>29.4477641321695</v>
      </c>
      <c r="AB25" s="80">
        <f t="shared" si="15"/>
        <v>-70.551803244436357</v>
      </c>
    </row>
    <row r="26" spans="1:28" s="80" customFormat="1" ht="29" customHeight="1">
      <c r="A26" s="81"/>
      <c r="B26" s="88">
        <v>15</v>
      </c>
      <c r="C26" s="89" t="s">
        <v>107</v>
      </c>
      <c r="D26" s="90">
        <f>Input!D45</f>
        <v>9647941770</v>
      </c>
      <c r="E26" s="91">
        <f t="shared" si="0"/>
        <v>0.55329884775411986</v>
      </c>
      <c r="F26" s="90">
        <f>'34  Damkar'!E55</f>
        <v>9647941770</v>
      </c>
      <c r="G26" s="91">
        <f>'34  Damkar'!F55</f>
        <v>100.00000000000001</v>
      </c>
      <c r="H26" s="91">
        <f t="shared" si="1"/>
        <v>0.55329884775411986</v>
      </c>
      <c r="I26" s="90">
        <f>'34  Damkar'!H55</f>
        <v>8826576197</v>
      </c>
      <c r="J26" s="91">
        <f>'34  Damkar'!I55</f>
        <v>91.486623856354385</v>
      </c>
      <c r="K26" s="91">
        <f t="shared" si="2"/>
        <v>0.50619443564635458</v>
      </c>
      <c r="L26" s="91">
        <f t="shared" si="3"/>
        <v>-8.5133761436456297</v>
      </c>
      <c r="M26" s="102">
        <f t="shared" si="4"/>
        <v>-4.7104412107765281E-2</v>
      </c>
      <c r="N26" s="90">
        <f t="shared" si="5"/>
        <v>821365573</v>
      </c>
      <c r="O26" s="91">
        <f t="shared" si="6"/>
        <v>8.5133761436456155</v>
      </c>
      <c r="P26" s="91">
        <f>'34  Damkar'!N55</f>
        <v>100.00000000000001</v>
      </c>
      <c r="Q26" s="91">
        <f t="shared" si="7"/>
        <v>0.55329884775411986</v>
      </c>
      <c r="R26" s="101">
        <f>'34  Damkar'!P55</f>
        <v>94.492268591728873</v>
      </c>
      <c r="S26" s="91">
        <f t="shared" si="8"/>
        <v>0.52282463333476392</v>
      </c>
      <c r="T26" s="91">
        <f t="shared" si="9"/>
        <v>-5.507731408271141</v>
      </c>
      <c r="U26" s="91">
        <f t="shared" si="10"/>
        <v>-3.0474214419355938E-2</v>
      </c>
      <c r="V26" s="91">
        <f t="shared" si="11"/>
        <v>91.48662385635437</v>
      </c>
      <c r="W26" s="91">
        <f t="shared" si="12"/>
        <v>94.492268591728859</v>
      </c>
      <c r="X26" s="91">
        <f t="shared" si="13"/>
        <v>92.989446224041615</v>
      </c>
      <c r="Y26" s="91">
        <f t="shared" si="14"/>
        <v>92.989446224041615</v>
      </c>
      <c r="Z26" s="80">
        <v>35</v>
      </c>
      <c r="AA26" s="80">
        <v>22.402992162512799</v>
      </c>
      <c r="AB26" s="80">
        <f t="shared" si="15"/>
        <v>-77.597007837487212</v>
      </c>
    </row>
    <row r="27" spans="1:28" s="80" customFormat="1" ht="29" customHeight="1">
      <c r="A27" s="81"/>
      <c r="B27" s="88">
        <v>16</v>
      </c>
      <c r="C27" s="89" t="s">
        <v>41</v>
      </c>
      <c r="D27" s="90">
        <f>Input!D34</f>
        <v>1552394200</v>
      </c>
      <c r="E27" s="91">
        <f t="shared" si="0"/>
        <v>8.902809973325311E-2</v>
      </c>
      <c r="F27" s="90">
        <f>'23 Bag Eko'!E26</f>
        <v>1552394200</v>
      </c>
      <c r="G27" s="91">
        <f>'23 Bag Eko'!F26</f>
        <v>100.00000000000001</v>
      </c>
      <c r="H27" s="91">
        <f t="shared" si="1"/>
        <v>8.902809973325311E-2</v>
      </c>
      <c r="I27" s="90">
        <f>'23 Bag Eko'!H26</f>
        <v>1369394810</v>
      </c>
      <c r="J27" s="91">
        <f>'23 Bag Eko'!I26</f>
        <v>88.211796333688966</v>
      </c>
      <c r="K27" s="91">
        <f t="shared" si="2"/>
        <v>7.8533286016450723E-2</v>
      </c>
      <c r="L27" s="91">
        <f t="shared" si="3"/>
        <v>-11.788203666311048</v>
      </c>
      <c r="M27" s="102">
        <f t="shared" si="4"/>
        <v>-1.0494813716802387E-2</v>
      </c>
      <c r="N27" s="90">
        <f t="shared" si="5"/>
        <v>182999390</v>
      </c>
      <c r="O27" s="91">
        <f t="shared" si="6"/>
        <v>11.788203666311034</v>
      </c>
      <c r="P27" s="91">
        <f>'23 Bag Eko'!N26</f>
        <v>100.00000000000001</v>
      </c>
      <c r="Q27" s="91">
        <f t="shared" si="7"/>
        <v>8.902809973325311E-2</v>
      </c>
      <c r="R27" s="101">
        <f>'23 Bag Eko'!P26</f>
        <v>99.521838589708736</v>
      </c>
      <c r="S27" s="91">
        <f t="shared" si="8"/>
        <v>8.8602401716013066E-2</v>
      </c>
      <c r="T27" s="91">
        <f t="shared" si="9"/>
        <v>-0.47816141029127834</v>
      </c>
      <c r="U27" s="91">
        <f t="shared" si="10"/>
        <v>-4.2569801724004486E-4</v>
      </c>
      <c r="V27" s="91">
        <f t="shared" si="11"/>
        <v>88.211796333688952</v>
      </c>
      <c r="W27" s="91">
        <f t="shared" si="12"/>
        <v>99.521838589708722</v>
      </c>
      <c r="X27" s="91">
        <f t="shared" si="13"/>
        <v>93.866817461698844</v>
      </c>
      <c r="Y27" s="91">
        <f t="shared" si="14"/>
        <v>93.866817461698844</v>
      </c>
      <c r="Z27" s="80">
        <v>24</v>
      </c>
      <c r="AA27" s="80">
        <v>23.240688848398101</v>
      </c>
      <c r="AB27" s="80">
        <f t="shared" si="15"/>
        <v>-76.759311151601906</v>
      </c>
    </row>
    <row r="28" spans="1:28" s="80" customFormat="1" ht="29" customHeight="1">
      <c r="A28" s="81"/>
      <c r="B28" s="88">
        <v>17</v>
      </c>
      <c r="C28" s="89" t="s">
        <v>61</v>
      </c>
      <c r="D28" s="90">
        <f>Input!D24</f>
        <v>110163437096</v>
      </c>
      <c r="E28" s="91">
        <f t="shared" si="0"/>
        <v>6.3177519374528996</v>
      </c>
      <c r="F28" s="90">
        <f>'13 Dishub'!E60</f>
        <v>110163437096</v>
      </c>
      <c r="G28" s="91">
        <f>'13 Dishub'!F60</f>
        <v>100.00000000000001</v>
      </c>
      <c r="H28" s="91">
        <f t="shared" si="1"/>
        <v>6.3177519374529005</v>
      </c>
      <c r="I28" s="90">
        <f>'13 Dishub'!H60</f>
        <v>81596135942</v>
      </c>
      <c r="J28" s="91">
        <f>'13 Dishub'!I60</f>
        <v>74.068255396656212</v>
      </c>
      <c r="K28" s="91">
        <f t="shared" si="2"/>
        <v>4.6794486403598095</v>
      </c>
      <c r="L28" s="91">
        <f t="shared" si="3"/>
        <v>-25.931744603343802</v>
      </c>
      <c r="M28" s="102">
        <f t="shared" si="4"/>
        <v>-1.6383032970930911</v>
      </c>
      <c r="N28" s="90">
        <f t="shared" si="5"/>
        <v>28567301154</v>
      </c>
      <c r="O28" s="91">
        <f t="shared" si="6"/>
        <v>25.931744603343788</v>
      </c>
      <c r="P28" s="91">
        <f>'13 Dishub'!N60</f>
        <v>100.00000000000001</v>
      </c>
      <c r="Q28" s="91">
        <f t="shared" si="7"/>
        <v>6.3177519374529005</v>
      </c>
      <c r="R28" s="101">
        <f>'13 Dishub'!P60</f>
        <v>93.230805427120472</v>
      </c>
      <c r="S28" s="91">
        <f t="shared" si="8"/>
        <v>5.8900910161748472</v>
      </c>
      <c r="T28" s="91">
        <f t="shared" si="9"/>
        <v>-6.7691945728795417</v>
      </c>
      <c r="U28" s="91">
        <f t="shared" si="10"/>
        <v>-0.42766092127805333</v>
      </c>
      <c r="V28" s="91">
        <f t="shared" si="11"/>
        <v>74.068255396656198</v>
      </c>
      <c r="W28" s="91">
        <f t="shared" si="12"/>
        <v>93.230805427120458</v>
      </c>
      <c r="X28" s="91">
        <f t="shared" si="13"/>
        <v>83.649530411888321</v>
      </c>
      <c r="Y28" s="91">
        <f t="shared" si="14"/>
        <v>83.649530411888321</v>
      </c>
      <c r="Z28" s="80">
        <v>13</v>
      </c>
      <c r="AA28" s="80">
        <v>16.5009150696661</v>
      </c>
      <c r="AB28" s="80">
        <f t="shared" si="15"/>
        <v>-83.499084930333908</v>
      </c>
    </row>
    <row r="29" spans="1:28" s="80" customFormat="1" ht="29" customHeight="1">
      <c r="A29" s="81"/>
      <c r="B29" s="88">
        <v>18</v>
      </c>
      <c r="C29" s="89" t="s">
        <v>68</v>
      </c>
      <c r="D29" s="90">
        <f>Input!D18</f>
        <v>23911805140</v>
      </c>
      <c r="E29" s="91">
        <f t="shared" si="0"/>
        <v>1.3713157217451821</v>
      </c>
      <c r="F29" s="90">
        <f>'7 Dinsos'!E72</f>
        <v>23911805140</v>
      </c>
      <c r="G29" s="91">
        <f>'7 Dinsos'!F72</f>
        <v>100</v>
      </c>
      <c r="H29" s="91">
        <f t="shared" si="1"/>
        <v>1.3713157217451823</v>
      </c>
      <c r="I29" s="90">
        <f>'7 Dinsos'!H72</f>
        <v>21076689314</v>
      </c>
      <c r="J29" s="91">
        <f>'7 Dinsos'!I72</f>
        <v>88.14344709903402</v>
      </c>
      <c r="K29" s="91">
        <f t="shared" si="2"/>
        <v>1.2087249477572011</v>
      </c>
      <c r="L29" s="91">
        <f t="shared" si="3"/>
        <v>-11.85655290096598</v>
      </c>
      <c r="M29" s="102">
        <f t="shared" si="4"/>
        <v>-0.16259077398798127</v>
      </c>
      <c r="N29" s="90">
        <f t="shared" si="5"/>
        <v>2835115826</v>
      </c>
      <c r="O29" s="91">
        <f t="shared" si="6"/>
        <v>11.85655290096598</v>
      </c>
      <c r="P29" s="91">
        <f>'7 Dinsos'!N72</f>
        <v>100</v>
      </c>
      <c r="Q29" s="91">
        <f t="shared" si="7"/>
        <v>1.3713157217451823</v>
      </c>
      <c r="R29" s="101">
        <f>'7 Dinsos'!P72</f>
        <v>95.485215797471966</v>
      </c>
      <c r="S29" s="91">
        <f t="shared" si="8"/>
        <v>1.3094037761730473</v>
      </c>
      <c r="T29" s="91">
        <f t="shared" si="9"/>
        <v>-4.514784202528034</v>
      </c>
      <c r="U29" s="91">
        <f t="shared" si="10"/>
        <v>-6.1911945572135085E-2</v>
      </c>
      <c r="V29" s="91">
        <f t="shared" si="11"/>
        <v>88.14344709903402</v>
      </c>
      <c r="W29" s="91">
        <f t="shared" si="12"/>
        <v>95.485215797471966</v>
      </c>
      <c r="X29" s="91">
        <f t="shared" si="13"/>
        <v>91.814331448253</v>
      </c>
      <c r="Y29" s="91">
        <f t="shared" si="14"/>
        <v>91.814331448253</v>
      </c>
      <c r="Z29" s="80">
        <v>7</v>
      </c>
      <c r="AA29" s="80">
        <v>43.338500214625803</v>
      </c>
      <c r="AB29" s="80">
        <f t="shared" si="15"/>
        <v>-56.661499785374197</v>
      </c>
    </row>
    <row r="30" spans="1:28" s="80" customFormat="1" ht="29" customHeight="1">
      <c r="A30" s="81"/>
      <c r="B30" s="88">
        <v>19</v>
      </c>
      <c r="C30" s="89" t="s">
        <v>55</v>
      </c>
      <c r="D30" s="90">
        <f>Input!D13</f>
        <v>148191011987</v>
      </c>
      <c r="E30" s="91">
        <f t="shared" si="0"/>
        <v>8.4985915270427732</v>
      </c>
      <c r="F30" s="90">
        <f>'2 Dinkes'!E93</f>
        <v>148191011987</v>
      </c>
      <c r="G30" s="91">
        <f>'2 Dinkes'!F93</f>
        <v>100.00000000000001</v>
      </c>
      <c r="H30" s="91">
        <f t="shared" si="1"/>
        <v>8.498591527042775</v>
      </c>
      <c r="I30" s="90">
        <f>'2 Dinkes'!H93</f>
        <v>117087750889</v>
      </c>
      <c r="J30" s="91">
        <f>'2 Dinkes'!I93</f>
        <v>79.011371417904542</v>
      </c>
      <c r="K30" s="91">
        <f t="shared" si="2"/>
        <v>6.714853716722331</v>
      </c>
      <c r="L30" s="91">
        <f t="shared" si="3"/>
        <v>-20.988628582095473</v>
      </c>
      <c r="M30" s="102">
        <f t="shared" si="4"/>
        <v>-1.783737810320444</v>
      </c>
      <c r="N30" s="90">
        <f t="shared" si="5"/>
        <v>31103261098</v>
      </c>
      <c r="O30" s="91">
        <f t="shared" si="6"/>
        <v>20.988628582095458</v>
      </c>
      <c r="P30" s="91">
        <f>'2 Dinkes'!N93</f>
        <v>99.989479187305477</v>
      </c>
      <c r="Q30" s="91">
        <f t="shared" si="7"/>
        <v>8.4976974061465409</v>
      </c>
      <c r="R30" s="101">
        <f>'2 Dinkes'!P93</f>
        <v>81.90907297225165</v>
      </c>
      <c r="S30" s="91">
        <f t="shared" si="8"/>
        <v>6.9611175354990609</v>
      </c>
      <c r="T30" s="91">
        <f t="shared" si="9"/>
        <v>-18.080406215053827</v>
      </c>
      <c r="U30" s="91">
        <f t="shared" si="10"/>
        <v>-1.53657987064748</v>
      </c>
      <c r="V30" s="91">
        <f t="shared" si="11"/>
        <v>79.011371417904527</v>
      </c>
      <c r="W30" s="91">
        <f t="shared" si="12"/>
        <v>81.91769137912533</v>
      </c>
      <c r="X30" s="91">
        <f t="shared" si="13"/>
        <v>80.464531398514936</v>
      </c>
      <c r="Y30" s="91">
        <f t="shared" si="14"/>
        <v>80.464531398514936</v>
      </c>
      <c r="Z30" s="80">
        <v>2</v>
      </c>
      <c r="AA30" s="80">
        <v>28.550432220267801</v>
      </c>
      <c r="AB30" s="80">
        <f t="shared" si="15"/>
        <v>-71.439046967037683</v>
      </c>
    </row>
    <row r="31" spans="1:28" s="80" customFormat="1" ht="29" customHeight="1">
      <c r="A31" s="81"/>
      <c r="B31" s="88">
        <v>20</v>
      </c>
      <c r="C31" s="89" t="s">
        <v>47</v>
      </c>
      <c r="D31" s="90">
        <f>Input!D39</f>
        <v>532925000</v>
      </c>
      <c r="E31" s="91">
        <f t="shared" si="0"/>
        <v>3.0562662531426563E-2</v>
      </c>
      <c r="F31" s="90">
        <f>'28 Bag Adm Pbg'!E26</f>
        <v>532925000</v>
      </c>
      <c r="G31" s="91">
        <f>'28 Bag Adm Pbg'!F26</f>
        <v>100</v>
      </c>
      <c r="H31" s="91">
        <f t="shared" si="1"/>
        <v>3.0562662531426567E-2</v>
      </c>
      <c r="I31" s="90">
        <f>'28 Bag Adm Pbg'!H26</f>
        <v>402662029</v>
      </c>
      <c r="J31" s="91">
        <f>'28 Bag Adm Pbg'!I26</f>
        <v>75.556978749354968</v>
      </c>
      <c r="K31" s="91">
        <f t="shared" si="2"/>
        <v>2.3092224434107043E-2</v>
      </c>
      <c r="L31" s="91">
        <f t="shared" si="3"/>
        <v>-24.443021250645032</v>
      </c>
      <c r="M31" s="102">
        <f t="shared" si="4"/>
        <v>-7.4704380973195234E-3</v>
      </c>
      <c r="N31" s="90">
        <f t="shared" si="5"/>
        <v>130262971</v>
      </c>
      <c r="O31" s="91">
        <f t="shared" si="6"/>
        <v>24.443021250645032</v>
      </c>
      <c r="P31" s="91">
        <f>'28 Bag Adm Pbg'!N26</f>
        <v>100</v>
      </c>
      <c r="Q31" s="91">
        <f t="shared" si="7"/>
        <v>3.0562662531426567E-2</v>
      </c>
      <c r="R31" s="101">
        <f>'28 Bag Adm Pbg'!P26</f>
        <v>92.588697479007365</v>
      </c>
      <c r="S31" s="91">
        <f t="shared" si="8"/>
        <v>2.8297571152752474E-2</v>
      </c>
      <c r="T31" s="91">
        <f t="shared" si="9"/>
        <v>-7.4113025209926349</v>
      </c>
      <c r="U31" s="91">
        <f t="shared" si="10"/>
        <v>-2.2650913786740924E-3</v>
      </c>
      <c r="V31" s="91">
        <f t="shared" si="11"/>
        <v>75.556978749354968</v>
      </c>
      <c r="W31" s="91">
        <f t="shared" si="12"/>
        <v>92.588697479007365</v>
      </c>
      <c r="X31" s="91">
        <f t="shared" si="13"/>
        <v>84.072838114181167</v>
      </c>
      <c r="Y31" s="91">
        <f t="shared" si="14"/>
        <v>84.072838114181167</v>
      </c>
      <c r="Z31" s="80">
        <v>29</v>
      </c>
      <c r="AA31" s="80">
        <v>34.604924105443096</v>
      </c>
      <c r="AB31" s="80">
        <f t="shared" si="15"/>
        <v>-65.395075894556896</v>
      </c>
    </row>
    <row r="32" spans="1:28" s="80" customFormat="1" ht="29" customHeight="1">
      <c r="A32" s="81"/>
      <c r="B32" s="88">
        <v>21</v>
      </c>
      <c r="C32" s="89" t="s">
        <v>45</v>
      </c>
      <c r="D32" s="90">
        <f>Input!D31</f>
        <v>2503687400</v>
      </c>
      <c r="E32" s="91">
        <f t="shared" si="0"/>
        <v>0.143583718328817</v>
      </c>
      <c r="F32" s="90">
        <f>'20 Bag Pem'!E26</f>
        <v>2503687400</v>
      </c>
      <c r="G32" s="91">
        <f>'20 Bag Pem'!F26</f>
        <v>100</v>
      </c>
      <c r="H32" s="91">
        <f t="shared" si="1"/>
        <v>0.143583718328817</v>
      </c>
      <c r="I32" s="90">
        <f>'20 Bag Pem'!H26</f>
        <v>2256659211</v>
      </c>
      <c r="J32" s="91">
        <f>'20 Bag Pem'!I26</f>
        <v>90.133425243103432</v>
      </c>
      <c r="K32" s="91">
        <f t="shared" si="2"/>
        <v>0.12941692342117248</v>
      </c>
      <c r="L32" s="91">
        <f t="shared" si="3"/>
        <v>-9.8665747568965685</v>
      </c>
      <c r="M32" s="102">
        <f t="shared" si="4"/>
        <v>-1.4166794907644525E-2</v>
      </c>
      <c r="N32" s="90">
        <f t="shared" si="5"/>
        <v>247028189</v>
      </c>
      <c r="O32" s="91">
        <f t="shared" si="6"/>
        <v>9.8665747568965685</v>
      </c>
      <c r="P32" s="91">
        <f>'20 Bag Pem'!N26</f>
        <v>100</v>
      </c>
      <c r="Q32" s="91">
        <f t="shared" si="7"/>
        <v>0.143583718328817</v>
      </c>
      <c r="R32" s="101">
        <f>'20 Bag Pem'!P26</f>
        <v>95.912311616857593</v>
      </c>
      <c r="S32" s="91">
        <f t="shared" si="8"/>
        <v>0.13771446335460602</v>
      </c>
      <c r="T32" s="91">
        <f t="shared" si="9"/>
        <v>-4.0876883831424067</v>
      </c>
      <c r="U32" s="91">
        <f t="shared" si="10"/>
        <v>-5.8692549742109801E-3</v>
      </c>
      <c r="V32" s="91">
        <f t="shared" si="11"/>
        <v>90.133425243103432</v>
      </c>
      <c r="W32" s="91">
        <f t="shared" si="12"/>
        <v>95.912311616857593</v>
      </c>
      <c r="X32" s="91">
        <f t="shared" si="13"/>
        <v>93.02286842998052</v>
      </c>
      <c r="Y32" s="91">
        <f t="shared" si="14"/>
        <v>93.02286842998052</v>
      </c>
      <c r="Z32" s="80">
        <v>21</v>
      </c>
      <c r="AA32" s="80">
        <v>31.1604163679078</v>
      </c>
      <c r="AB32" s="80">
        <f t="shared" si="15"/>
        <v>-68.8395836320922</v>
      </c>
    </row>
    <row r="33" spans="1:28" s="80" customFormat="1" ht="29" customHeight="1">
      <c r="A33" s="81"/>
      <c r="B33" s="88">
        <v>22</v>
      </c>
      <c r="C33" s="89" t="s">
        <v>71</v>
      </c>
      <c r="D33" s="90">
        <f>Input!D26</f>
        <v>12341692134</v>
      </c>
      <c r="E33" s="91">
        <f t="shared" si="0"/>
        <v>0.7077824679986936</v>
      </c>
      <c r="F33" s="90">
        <f>'15 Diskopumker'!E66</f>
        <v>12341692134</v>
      </c>
      <c r="G33" s="91">
        <f>'15 Diskopumker'!F66</f>
        <v>100.00000000000004</v>
      </c>
      <c r="H33" s="91">
        <f t="shared" si="1"/>
        <v>0.70778246799869393</v>
      </c>
      <c r="I33" s="90">
        <f>'15 Diskopumker'!H66</f>
        <v>10066912180</v>
      </c>
      <c r="J33" s="91">
        <f>'15 Diskopumker'!I66</f>
        <v>81.568330101727057</v>
      </c>
      <c r="K33" s="91">
        <f t="shared" si="2"/>
        <v>0.57732633989932514</v>
      </c>
      <c r="L33" s="91">
        <f t="shared" si="3"/>
        <v>-18.431669898272986</v>
      </c>
      <c r="M33" s="102">
        <f t="shared" si="4"/>
        <v>-0.1304561280993688</v>
      </c>
      <c r="N33" s="90">
        <f t="shared" si="5"/>
        <v>2274779954</v>
      </c>
      <c r="O33" s="91">
        <f t="shared" si="6"/>
        <v>18.431669898272943</v>
      </c>
      <c r="P33" s="91">
        <f>'15 Diskopumker'!N66</f>
        <v>100.00000000000004</v>
      </c>
      <c r="Q33" s="91">
        <f t="shared" si="7"/>
        <v>0.70778246799869393</v>
      </c>
      <c r="R33" s="101">
        <f>'15 Diskopumker'!P66</f>
        <v>90.779905294630026</v>
      </c>
      <c r="S33" s="91">
        <f t="shared" si="8"/>
        <v>0.64252425414120906</v>
      </c>
      <c r="T33" s="91">
        <f t="shared" si="9"/>
        <v>-9.2200947053700162</v>
      </c>
      <c r="U33" s="91">
        <f t="shared" si="10"/>
        <v>-6.525821385748487E-2</v>
      </c>
      <c r="V33" s="91">
        <f t="shared" si="11"/>
        <v>81.568330101727028</v>
      </c>
      <c r="W33" s="91">
        <f t="shared" si="12"/>
        <v>90.779905294629998</v>
      </c>
      <c r="X33" s="91">
        <f t="shared" si="13"/>
        <v>86.17411769817852</v>
      </c>
      <c r="Y33" s="91">
        <f t="shared" si="14"/>
        <v>86.17411769817852</v>
      </c>
      <c r="Z33" s="80">
        <v>15</v>
      </c>
      <c r="AA33" s="80">
        <v>20.197197465772</v>
      </c>
      <c r="AB33" s="80">
        <f t="shared" si="15"/>
        <v>-79.80280253422805</v>
      </c>
    </row>
    <row r="34" spans="1:28" s="80" customFormat="1" ht="29" customHeight="1">
      <c r="A34" s="81"/>
      <c r="B34" s="88">
        <v>23</v>
      </c>
      <c r="C34" s="89" t="s">
        <v>39</v>
      </c>
      <c r="D34" s="90">
        <f>Input!D35</f>
        <v>34791280022</v>
      </c>
      <c r="E34" s="91">
        <f t="shared" si="0"/>
        <v>1.9952416387835978</v>
      </c>
      <c r="F34" s="90">
        <f>'24 Bag Kesra'!E27</f>
        <v>34791280022.000069</v>
      </c>
      <c r="G34" s="91">
        <f>'24 Bag Kesra'!F27</f>
        <v>100.00000000000018</v>
      </c>
      <c r="H34" s="91">
        <f t="shared" si="1"/>
        <v>1.9952416387836016</v>
      </c>
      <c r="I34" s="90">
        <f>'24 Bag Kesra'!H27</f>
        <v>33884877647</v>
      </c>
      <c r="J34" s="91">
        <f>'24 Bag Kesra'!I27</f>
        <v>97.394742664176675</v>
      </c>
      <c r="K34" s="91">
        <f t="shared" si="2"/>
        <v>1.9432604596217866</v>
      </c>
      <c r="L34" s="91">
        <f t="shared" si="3"/>
        <v>-2.6052573358235094</v>
      </c>
      <c r="M34" s="102">
        <f t="shared" si="4"/>
        <v>-5.1981179161814994E-2</v>
      </c>
      <c r="N34" s="90">
        <f t="shared" si="5"/>
        <v>906402375</v>
      </c>
      <c r="O34" s="91">
        <f t="shared" si="6"/>
        <v>2.6052573358233246</v>
      </c>
      <c r="P34" s="91">
        <f>'24 Bag Kesra'!N27</f>
        <v>100.0000098297884</v>
      </c>
      <c r="Q34" s="91">
        <f t="shared" si="7"/>
        <v>1.9952418349116288</v>
      </c>
      <c r="R34" s="101">
        <f>'24 Bag Kesra'!P27</f>
        <v>97.541974509649435</v>
      </c>
      <c r="S34" s="91">
        <f t="shared" si="8"/>
        <v>1.9461980907082088</v>
      </c>
      <c r="T34" s="91">
        <f t="shared" si="9"/>
        <v>-2.4580353201389613</v>
      </c>
      <c r="U34" s="91">
        <f t="shared" si="10"/>
        <v>-4.9043744203419948E-2</v>
      </c>
      <c r="V34" s="91">
        <f t="shared" si="11"/>
        <v>97.394742664176491</v>
      </c>
      <c r="W34" s="91">
        <f t="shared" si="12"/>
        <v>97.541964921480684</v>
      </c>
      <c r="X34" s="91">
        <f t="shared" si="13"/>
        <v>97.468353792828594</v>
      </c>
      <c r="Y34" s="91">
        <f t="shared" si="14"/>
        <v>97.468353792828594</v>
      </c>
      <c r="Z34" s="80">
        <v>25</v>
      </c>
      <c r="AA34" s="80">
        <v>28.073777833333299</v>
      </c>
      <c r="AB34" s="80">
        <f t="shared" si="15"/>
        <v>-71.926231996455101</v>
      </c>
    </row>
    <row r="35" spans="1:28" s="80" customFormat="1" ht="29" customHeight="1">
      <c r="A35" s="81"/>
      <c r="B35" s="88">
        <v>24</v>
      </c>
      <c r="C35" s="89" t="s">
        <v>74</v>
      </c>
      <c r="D35" s="90">
        <f>Input!D23</f>
        <v>22264989480</v>
      </c>
      <c r="E35" s="91">
        <f t="shared" si="0"/>
        <v>1.2768726551447251</v>
      </c>
      <c r="F35" s="90">
        <f>'12 DPPKBPM'!E78</f>
        <v>22264989480</v>
      </c>
      <c r="G35" s="91">
        <f>'12 DPPKBPM'!F78</f>
        <v>100.00000000000001</v>
      </c>
      <c r="H35" s="91">
        <f t="shared" si="1"/>
        <v>1.2768726551447254</v>
      </c>
      <c r="I35" s="90">
        <f>'12 DPPKBPM'!H78</f>
        <v>20597399787</v>
      </c>
      <c r="J35" s="91">
        <f>'12 DPPKBPM'!I78</f>
        <v>92.510260584232697</v>
      </c>
      <c r="K35" s="91">
        <f t="shared" si="2"/>
        <v>1.1812382206031962</v>
      </c>
      <c r="L35" s="91">
        <f t="shared" si="3"/>
        <v>-7.4897394157673176</v>
      </c>
      <c r="M35" s="102">
        <f t="shared" si="4"/>
        <v>-9.5634434541529201E-2</v>
      </c>
      <c r="N35" s="90">
        <f t="shared" si="5"/>
        <v>1667589693</v>
      </c>
      <c r="O35" s="91">
        <f t="shared" si="6"/>
        <v>7.4897394157673034</v>
      </c>
      <c r="P35" s="91">
        <f>'12 DPPKBPM'!N78</f>
        <v>100.00000000000001</v>
      </c>
      <c r="Q35" s="91">
        <f t="shared" si="7"/>
        <v>1.2768726551447254</v>
      </c>
      <c r="R35" s="101">
        <f>'12 DPPKBPM'!P78</f>
        <v>92.510260584232697</v>
      </c>
      <c r="S35" s="91">
        <f t="shared" si="8"/>
        <v>1.1812382206031962</v>
      </c>
      <c r="T35" s="91">
        <f t="shared" si="9"/>
        <v>-7.4897394157673176</v>
      </c>
      <c r="U35" s="91">
        <f t="shared" si="10"/>
        <v>-9.5634434541529201E-2</v>
      </c>
      <c r="V35" s="91">
        <f t="shared" si="11"/>
        <v>92.510260584232682</v>
      </c>
      <c r="W35" s="91">
        <f t="shared" si="12"/>
        <v>92.510260584232682</v>
      </c>
      <c r="X35" s="91">
        <f t="shared" si="13"/>
        <v>92.510260584232682</v>
      </c>
      <c r="Y35" s="91">
        <f t="shared" si="14"/>
        <v>92.510260584232682</v>
      </c>
      <c r="Z35" s="80">
        <v>12</v>
      </c>
      <c r="AA35" s="80">
        <v>39.001619899145901</v>
      </c>
      <c r="AB35" s="80">
        <f t="shared" si="15"/>
        <v>-60.998380100854114</v>
      </c>
    </row>
    <row r="36" spans="1:28" s="80" customFormat="1" ht="29" customHeight="1">
      <c r="A36" s="81"/>
      <c r="B36" s="88">
        <v>25</v>
      </c>
      <c r="C36" s="89" t="s">
        <v>65</v>
      </c>
      <c r="D36" s="90">
        <f>Input!D25</f>
        <v>21870976180</v>
      </c>
      <c r="E36" s="91">
        <f t="shared" si="0"/>
        <v>1.2542764258051489</v>
      </c>
      <c r="F36" s="90">
        <f>'14 Diskominfotik'!E48</f>
        <v>21870976180</v>
      </c>
      <c r="G36" s="91">
        <f>'14 Diskominfotik'!F48</f>
        <v>99.999999999999986</v>
      </c>
      <c r="H36" s="91">
        <f t="shared" si="1"/>
        <v>1.2542764258051486</v>
      </c>
      <c r="I36" s="90">
        <f>'14 Diskominfotik'!H48</f>
        <v>19862166347</v>
      </c>
      <c r="J36" s="91">
        <f>'14 Diskominfotik'!I48</f>
        <v>90.815179823400072</v>
      </c>
      <c r="K36" s="91">
        <f t="shared" si="2"/>
        <v>1.1390733915774611</v>
      </c>
      <c r="L36" s="91">
        <f t="shared" si="3"/>
        <v>-9.1848201765999136</v>
      </c>
      <c r="M36" s="102">
        <f t="shared" si="4"/>
        <v>-0.11520303422768752</v>
      </c>
      <c r="N36" s="90">
        <f t="shared" si="5"/>
        <v>2008809833</v>
      </c>
      <c r="O36" s="91">
        <f t="shared" si="6"/>
        <v>9.1848201765999278</v>
      </c>
      <c r="P36" s="91">
        <f>'14 Diskominfotik'!N48</f>
        <v>99.999999999999986</v>
      </c>
      <c r="Q36" s="91">
        <f t="shared" si="7"/>
        <v>1.2542764258051486</v>
      </c>
      <c r="R36" s="101">
        <f>'14 Diskominfotik'!P48</f>
        <v>99.474777901751608</v>
      </c>
      <c r="S36" s="91">
        <f t="shared" si="8"/>
        <v>1.2476886888437</v>
      </c>
      <c r="T36" s="91">
        <f t="shared" si="9"/>
        <v>-0.52522209824837773</v>
      </c>
      <c r="U36" s="91">
        <f t="shared" si="10"/>
        <v>-6.5877369614486536E-3</v>
      </c>
      <c r="V36" s="91">
        <f t="shared" si="11"/>
        <v>90.815179823400086</v>
      </c>
      <c r="W36" s="91">
        <f t="shared" si="12"/>
        <v>99.474777901751622</v>
      </c>
      <c r="X36" s="91">
        <f t="shared" si="13"/>
        <v>95.144978862575854</v>
      </c>
      <c r="Y36" s="91">
        <f t="shared" si="14"/>
        <v>95.144978862575854</v>
      </c>
      <c r="Z36" s="80">
        <v>14</v>
      </c>
      <c r="AA36" s="80">
        <v>48.128815746113901</v>
      </c>
      <c r="AB36" s="80">
        <f t="shared" si="15"/>
        <v>-51.871184253886085</v>
      </c>
    </row>
    <row r="37" spans="1:28" s="80" customFormat="1" ht="29" customHeight="1">
      <c r="A37" s="81"/>
      <c r="B37" s="88">
        <v>26</v>
      </c>
      <c r="C37" s="89" t="s">
        <v>62</v>
      </c>
      <c r="D37" s="90">
        <f>Input!D48</f>
        <v>11804243670</v>
      </c>
      <c r="E37" s="91">
        <f t="shared" si="0"/>
        <v>0.67696038978268647</v>
      </c>
      <c r="F37" s="90">
        <f>'37 Kec Bjm Tengah'!E184</f>
        <v>11804243670</v>
      </c>
      <c r="G37" s="91">
        <f>'37 Kec Bjm Tengah'!F184</f>
        <v>100.00000000000003</v>
      </c>
      <c r="H37" s="91">
        <f t="shared" si="1"/>
        <v>0.67696038978268658</v>
      </c>
      <c r="I37" s="90">
        <f>'37 Kec Bjm Tengah'!H184</f>
        <v>9766310293</v>
      </c>
      <c r="J37" s="91">
        <f>'37 Kec Bjm Tengah'!I184</f>
        <v>82.735587014530026</v>
      </c>
      <c r="K37" s="91">
        <f t="shared" si="2"/>
        <v>0.56008715234255613</v>
      </c>
      <c r="L37" s="91">
        <f t="shared" si="3"/>
        <v>-17.264412985470003</v>
      </c>
      <c r="M37" s="102">
        <f t="shared" si="4"/>
        <v>-0.11687323744013045</v>
      </c>
      <c r="N37" s="90">
        <f t="shared" si="5"/>
        <v>2037933377</v>
      </c>
      <c r="O37" s="91">
        <f t="shared" si="6"/>
        <v>17.264412985469974</v>
      </c>
      <c r="P37" s="91">
        <f>'37 Kec Bjm Tengah'!N184</f>
        <v>100.00000000000003</v>
      </c>
      <c r="Q37" s="91">
        <f t="shared" si="7"/>
        <v>0.67696038978268658</v>
      </c>
      <c r="R37" s="101">
        <f>'37 Kec Bjm Tengah'!P184</f>
        <v>90.97585655820339</v>
      </c>
      <c r="S37" s="91">
        <f t="shared" si="8"/>
        <v>0.61587051316455144</v>
      </c>
      <c r="T37" s="91">
        <f t="shared" si="9"/>
        <v>-9.0241434417966389</v>
      </c>
      <c r="U37" s="91">
        <f t="shared" si="10"/>
        <v>-6.1089876618135142E-2</v>
      </c>
      <c r="V37" s="91">
        <f t="shared" si="11"/>
        <v>82.735587014529997</v>
      </c>
      <c r="W37" s="91">
        <f t="shared" si="12"/>
        <v>90.975856558203361</v>
      </c>
      <c r="X37" s="91">
        <f t="shared" si="13"/>
        <v>86.855721786366672</v>
      </c>
      <c r="Y37" s="91">
        <f t="shared" si="14"/>
        <v>86.855721786366672</v>
      </c>
      <c r="Z37" s="80">
        <v>37</v>
      </c>
      <c r="AA37" s="80">
        <v>27.990307133140899</v>
      </c>
      <c r="AB37" s="80">
        <f t="shared" si="15"/>
        <v>-72.009692866859126</v>
      </c>
    </row>
    <row r="38" spans="1:28" s="80" customFormat="1" ht="29" customHeight="1">
      <c r="A38" s="81"/>
      <c r="B38" s="88">
        <v>27</v>
      </c>
      <c r="C38" s="89" t="s">
        <v>105</v>
      </c>
      <c r="D38" s="90">
        <f>Input!D29</f>
        <v>5713939474</v>
      </c>
      <c r="E38" s="91">
        <f t="shared" si="0"/>
        <v>0.32768814348896941</v>
      </c>
      <c r="F38" s="90">
        <f>'18 DPA'!E49</f>
        <v>5713439474</v>
      </c>
      <c r="G38" s="91">
        <f>'18 DPA'!F49</f>
        <v>99.991249469787448</v>
      </c>
      <c r="H38" s="91">
        <f t="shared" si="1"/>
        <v>0.32765946903897047</v>
      </c>
      <c r="I38" s="90">
        <f>'18 DPA'!H49</f>
        <v>3918986524</v>
      </c>
      <c r="J38" s="91">
        <f>'18 DPA'!I49</f>
        <v>68.586419961787655</v>
      </c>
      <c r="K38" s="91">
        <f t="shared" si="2"/>
        <v>0.22474956625832987</v>
      </c>
      <c r="L38" s="91">
        <f t="shared" si="3"/>
        <v>-31.404829507999793</v>
      </c>
      <c r="M38" s="102">
        <f t="shared" si="4"/>
        <v>-0.10290990278064061</v>
      </c>
      <c r="N38" s="90">
        <f t="shared" si="5"/>
        <v>1794952950</v>
      </c>
      <c r="O38" s="91">
        <f t="shared" si="6"/>
        <v>31.413580038212345</v>
      </c>
      <c r="P38" s="91">
        <f>'18 DPA'!N49</f>
        <v>99.997399342420849</v>
      </c>
      <c r="Q38" s="91">
        <f t="shared" si="7"/>
        <v>0.32767962144242979</v>
      </c>
      <c r="R38" s="101">
        <f>'18 DPA'!P49</f>
        <v>88.764972968385337</v>
      </c>
      <c r="S38" s="91">
        <f t="shared" si="8"/>
        <v>0.29087229198858744</v>
      </c>
      <c r="T38" s="91">
        <f t="shared" si="9"/>
        <v>-11.232426374035512</v>
      </c>
      <c r="U38" s="91">
        <f t="shared" si="10"/>
        <v>-3.6807329453842352E-2</v>
      </c>
      <c r="V38" s="91">
        <f t="shared" si="11"/>
        <v>68.592422162412504</v>
      </c>
      <c r="W38" s="91">
        <f t="shared" si="12"/>
        <v>88.767281501419518</v>
      </c>
      <c r="X38" s="91">
        <f t="shared" si="13"/>
        <v>78.679851831916011</v>
      </c>
      <c r="Y38" s="91">
        <f t="shared" si="14"/>
        <v>78.679851831916011</v>
      </c>
      <c r="Z38" s="80">
        <v>19</v>
      </c>
      <c r="AA38" s="80">
        <v>40.576052644878203</v>
      </c>
      <c r="AB38" s="80">
        <f t="shared" si="15"/>
        <v>-59.421346697542646</v>
      </c>
    </row>
    <row r="39" spans="1:28" s="80" customFormat="1" ht="29" customHeight="1">
      <c r="A39" s="81"/>
      <c r="B39" s="88">
        <v>28</v>
      </c>
      <c r="C39" s="89" t="s">
        <v>76</v>
      </c>
      <c r="D39" s="90">
        <f>Input!D49</f>
        <v>11109159386</v>
      </c>
      <c r="E39" s="91">
        <f t="shared" si="0"/>
        <v>0.63709807068939894</v>
      </c>
      <c r="F39" s="90">
        <f>'38 Kec Bjm Barat'!E190</f>
        <v>11109159386</v>
      </c>
      <c r="G39" s="91">
        <f>'38 Kec Bjm Barat'!F190</f>
        <v>99.999999999999972</v>
      </c>
      <c r="H39" s="91">
        <f t="shared" si="1"/>
        <v>0.63709807068939872</v>
      </c>
      <c r="I39" s="90">
        <f>'38 Kec Bjm Barat'!H190</f>
        <v>9534446854</v>
      </c>
      <c r="J39" s="91">
        <f>'38 Kec Bjm Barat'!I190</f>
        <v>85.825904387541257</v>
      </c>
      <c r="K39" s="91">
        <f t="shared" si="2"/>
        <v>0.54679518100475355</v>
      </c>
      <c r="L39" s="91">
        <f t="shared" si="3"/>
        <v>-14.174095612458714</v>
      </c>
      <c r="M39" s="102">
        <f t="shared" si="4"/>
        <v>-9.0302889684645171E-2</v>
      </c>
      <c r="N39" s="90">
        <f t="shared" si="5"/>
        <v>1574712532</v>
      </c>
      <c r="O39" s="91">
        <f t="shared" si="6"/>
        <v>14.174095612458743</v>
      </c>
      <c r="P39" s="91">
        <f>'38 Kec Bjm Barat'!N190</f>
        <v>99.999999999999972</v>
      </c>
      <c r="Q39" s="91">
        <f t="shared" si="7"/>
        <v>0.63709807068939872</v>
      </c>
      <c r="R39" s="101">
        <f>'38 Kec Bjm Barat'!P190</f>
        <v>93.052828352757473</v>
      </c>
      <c r="S39" s="91">
        <f t="shared" si="8"/>
        <v>0.59283777415733585</v>
      </c>
      <c r="T39" s="91">
        <f t="shared" si="9"/>
        <v>-6.9471716472424987</v>
      </c>
      <c r="U39" s="91">
        <f t="shared" si="10"/>
        <v>-4.4260296532062871E-2</v>
      </c>
      <c r="V39" s="91">
        <f t="shared" si="11"/>
        <v>85.825904387541286</v>
      </c>
      <c r="W39" s="91">
        <f t="shared" si="12"/>
        <v>93.052828352757501</v>
      </c>
      <c r="X39" s="91">
        <f t="shared" si="13"/>
        <v>89.439366370149401</v>
      </c>
      <c r="Y39" s="91">
        <f t="shared" si="14"/>
        <v>89.439366370149401</v>
      </c>
      <c r="Z39" s="80">
        <v>38</v>
      </c>
      <c r="AA39" s="80">
        <v>24.621692918982799</v>
      </c>
      <c r="AB39" s="80">
        <f t="shared" si="15"/>
        <v>-75.378307081017169</v>
      </c>
    </row>
    <row r="40" spans="1:28" s="80" customFormat="1" ht="29" customHeight="1">
      <c r="A40" s="81"/>
      <c r="B40" s="88">
        <v>29</v>
      </c>
      <c r="C40" s="89" t="s">
        <v>84</v>
      </c>
      <c r="D40" s="90">
        <f>Input!D44</f>
        <v>4933045070</v>
      </c>
      <c r="E40" s="91">
        <f t="shared" si="0"/>
        <v>0.28290470840498666</v>
      </c>
      <c r="F40" s="90">
        <f>'33 BPBD'!E46</f>
        <v>4911045070</v>
      </c>
      <c r="G40" s="91">
        <f>'33 BPBD'!F46</f>
        <v>100.00000000000001</v>
      </c>
      <c r="H40" s="91">
        <f t="shared" si="1"/>
        <v>0.28290470840498672</v>
      </c>
      <c r="I40" s="90">
        <f>'33 BPBD'!H46</f>
        <v>4562802541</v>
      </c>
      <c r="J40" s="91">
        <f>'33 BPBD'!I46</f>
        <v>92.494645320562626</v>
      </c>
      <c r="K40" s="91">
        <f t="shared" si="2"/>
        <v>0.26167170663436434</v>
      </c>
      <c r="L40" s="91">
        <f t="shared" si="3"/>
        <v>-7.5053546794373887</v>
      </c>
      <c r="M40" s="102">
        <f t="shared" si="4"/>
        <v>-2.1233001770622373E-2</v>
      </c>
      <c r="N40" s="90">
        <f t="shared" si="5"/>
        <v>370242529</v>
      </c>
      <c r="O40" s="91">
        <f t="shared" si="6"/>
        <v>7.5053546794373744</v>
      </c>
      <c r="P40" s="91">
        <f>'33 BPBD'!N46</f>
        <v>100.00000000000001</v>
      </c>
      <c r="Q40" s="91">
        <f t="shared" si="7"/>
        <v>0.28290470840498672</v>
      </c>
      <c r="R40" s="101">
        <f>'33 BPBD'!P46</f>
        <v>97.212755244500556</v>
      </c>
      <c r="S40" s="91">
        <f t="shared" si="8"/>
        <v>0.27501946175690767</v>
      </c>
      <c r="T40" s="91">
        <f t="shared" si="9"/>
        <v>-2.7872447554994579</v>
      </c>
      <c r="U40" s="91">
        <f t="shared" si="10"/>
        <v>-7.8852466480790473E-3</v>
      </c>
      <c r="V40" s="91">
        <f t="shared" si="11"/>
        <v>92.494645320562611</v>
      </c>
      <c r="W40" s="91">
        <f t="shared" si="12"/>
        <v>97.212755244500542</v>
      </c>
      <c r="X40" s="91">
        <f t="shared" si="13"/>
        <v>94.853700282531577</v>
      </c>
      <c r="Y40" s="91">
        <f t="shared" si="14"/>
        <v>94.853700282531577</v>
      </c>
      <c r="Z40" s="80">
        <v>34</v>
      </c>
      <c r="AA40" s="80">
        <v>44.0610912238187</v>
      </c>
      <c r="AB40" s="80">
        <f t="shared" si="15"/>
        <v>-55.938908776181314</v>
      </c>
    </row>
    <row r="41" spans="1:28" s="80" customFormat="1" ht="29" customHeight="1">
      <c r="A41" s="81"/>
      <c r="B41" s="88">
        <v>30</v>
      </c>
      <c r="C41" s="89" t="s">
        <v>43</v>
      </c>
      <c r="D41" s="90">
        <f>Input!D33</f>
        <v>2094940500</v>
      </c>
      <c r="E41" s="91">
        <f t="shared" si="0"/>
        <v>0.1201425332362303</v>
      </c>
      <c r="F41" s="90">
        <f>'22 Bag Org'!E29</f>
        <v>2094940500</v>
      </c>
      <c r="G41" s="91">
        <f>'22 Bag Org'!F29</f>
        <v>100.00000000000001</v>
      </c>
      <c r="H41" s="91">
        <f t="shared" si="1"/>
        <v>0.12014253323623031</v>
      </c>
      <c r="I41" s="90">
        <f>'22 Bag Org'!H29</f>
        <v>1675538579</v>
      </c>
      <c r="J41" s="91">
        <f>'22 Bag Org'!I29</f>
        <v>79.980246646623144</v>
      </c>
      <c r="K41" s="91">
        <f t="shared" si="2"/>
        <v>9.6090294409838184E-2</v>
      </c>
      <c r="L41" s="91">
        <f t="shared" si="3"/>
        <v>-20.019753353376871</v>
      </c>
      <c r="M41" s="102">
        <f t="shared" si="4"/>
        <v>-2.4052238826392125E-2</v>
      </c>
      <c r="N41" s="90">
        <f t="shared" si="5"/>
        <v>419401921</v>
      </c>
      <c r="O41" s="91">
        <f t="shared" si="6"/>
        <v>20.019753353376856</v>
      </c>
      <c r="P41" s="91">
        <f>'22 Bag Org'!N29</f>
        <v>100.00000000000001</v>
      </c>
      <c r="Q41" s="91">
        <f t="shared" si="7"/>
        <v>0.12014253323623031</v>
      </c>
      <c r="R41" s="101">
        <f>'22 Bag Org'!P29</f>
        <v>100.00000000000001</v>
      </c>
      <c r="S41" s="91">
        <f t="shared" si="8"/>
        <v>0.12014253323623031</v>
      </c>
      <c r="T41" s="91">
        <f t="shared" si="9"/>
        <v>0</v>
      </c>
      <c r="U41" s="91">
        <f t="shared" si="10"/>
        <v>0</v>
      </c>
      <c r="V41" s="91">
        <f t="shared" si="11"/>
        <v>79.980246646623129</v>
      </c>
      <c r="W41" s="91">
        <f t="shared" si="12"/>
        <v>100</v>
      </c>
      <c r="X41" s="91">
        <f t="shared" si="13"/>
        <v>89.990123323311565</v>
      </c>
      <c r="Y41" s="91">
        <f t="shared" si="14"/>
        <v>89.990123323311565</v>
      </c>
      <c r="Z41" s="80">
        <v>23</v>
      </c>
      <c r="AA41" s="80">
        <v>28.4892353732284</v>
      </c>
      <c r="AB41" s="80">
        <f t="shared" si="15"/>
        <v>-71.510764626771618</v>
      </c>
    </row>
    <row r="42" spans="1:28" s="80" customFormat="1" ht="29" customHeight="1">
      <c r="A42" s="81"/>
      <c r="B42" s="88">
        <v>31</v>
      </c>
      <c r="C42" s="89" t="s">
        <v>72</v>
      </c>
      <c r="D42" s="90">
        <f>Input!D46</f>
        <v>9008477710</v>
      </c>
      <c r="E42" s="91">
        <f t="shared" si="0"/>
        <v>0.51662628732487381</v>
      </c>
      <c r="F42" s="90">
        <f>'35 Kec Bjm Timur'!E187</f>
        <v>9008477710</v>
      </c>
      <c r="G42" s="91">
        <f>'35 Kec Bjm Timur'!F187</f>
        <v>100</v>
      </c>
      <c r="H42" s="91">
        <f t="shared" si="1"/>
        <v>0.51662628732487381</v>
      </c>
      <c r="I42" s="90">
        <f>'35 Kec Bjm Timur'!H187</f>
        <v>8626468286</v>
      </c>
      <c r="J42" s="91">
        <f>'35 Kec Bjm Timur'!I187</f>
        <v>95.75944531032205</v>
      </c>
      <c r="K42" s="91">
        <f t="shared" si="2"/>
        <v>0.49471846706960981</v>
      </c>
      <c r="L42" s="91">
        <f t="shared" si="3"/>
        <v>-4.2405546896779498</v>
      </c>
      <c r="M42" s="102">
        <f t="shared" si="4"/>
        <v>-2.1907820255263999E-2</v>
      </c>
      <c r="N42" s="90">
        <f t="shared" si="5"/>
        <v>382009424</v>
      </c>
      <c r="O42" s="91">
        <f t="shared" si="6"/>
        <v>4.2405546896779498</v>
      </c>
      <c r="P42" s="91">
        <f>'35 Kec Bjm Timur'!N187</f>
        <v>99.999999999999986</v>
      </c>
      <c r="Q42" s="91">
        <f t="shared" si="7"/>
        <v>0.51662628732487381</v>
      </c>
      <c r="R42" s="101">
        <f>'35 Kec Bjm Timur'!P187</f>
        <v>98.01531289746282</v>
      </c>
      <c r="S42" s="91">
        <f t="shared" si="8"/>
        <v>0.5063728720320203</v>
      </c>
      <c r="T42" s="91">
        <f t="shared" si="9"/>
        <v>-1.9846871025371655</v>
      </c>
      <c r="U42" s="91">
        <f t="shared" si="10"/>
        <v>-1.0253415292853507E-2</v>
      </c>
      <c r="V42" s="91">
        <f t="shared" si="11"/>
        <v>95.75944531032205</v>
      </c>
      <c r="W42" s="91">
        <f t="shared" si="12"/>
        <v>98.015312897462834</v>
      </c>
      <c r="X42" s="91">
        <f t="shared" si="13"/>
        <v>96.887379103892442</v>
      </c>
      <c r="Y42" s="91">
        <f t="shared" si="14"/>
        <v>96.887379103892442</v>
      </c>
      <c r="Z42" s="80">
        <v>35</v>
      </c>
      <c r="AA42" s="80">
        <v>40.470806003826503</v>
      </c>
      <c r="AB42" s="80">
        <f t="shared" si="15"/>
        <v>-59.529193996173483</v>
      </c>
    </row>
    <row r="43" spans="1:28" s="80" customFormat="1" ht="29" customHeight="1">
      <c r="A43" s="81"/>
      <c r="B43" s="88">
        <v>32</v>
      </c>
      <c r="C43" s="89" t="s">
        <v>77</v>
      </c>
      <c r="D43" s="90">
        <f>Input!D27</f>
        <v>7611880902</v>
      </c>
      <c r="E43" s="91">
        <f t="shared" si="0"/>
        <v>0.43653299664537565</v>
      </c>
      <c r="F43" s="90">
        <f>'16 DPMPTSP'!E46</f>
        <v>7611880902</v>
      </c>
      <c r="G43" s="91">
        <f>'16 DPMPTSP'!F46</f>
        <v>100</v>
      </c>
      <c r="H43" s="91">
        <f t="shared" si="1"/>
        <v>0.43653299664537565</v>
      </c>
      <c r="I43" s="90">
        <f>'16 DPMPTSP'!H46</f>
        <v>5634139905</v>
      </c>
      <c r="J43" s="91">
        <f>'16 DPMPTSP'!I46</f>
        <v>74.017709650707303</v>
      </c>
      <c r="K43" s="91">
        <f t="shared" si="2"/>
        <v>0.323111725986506</v>
      </c>
      <c r="L43" s="91">
        <f t="shared" si="3"/>
        <v>-25.982290349292697</v>
      </c>
      <c r="M43" s="102">
        <f t="shared" si="4"/>
        <v>-0.11342127065886964</v>
      </c>
      <c r="N43" s="90">
        <f t="shared" si="5"/>
        <v>1977740997</v>
      </c>
      <c r="O43" s="91">
        <f t="shared" si="6"/>
        <v>25.982290349292697</v>
      </c>
      <c r="P43" s="91">
        <f>'16 DPMPTSP'!N46</f>
        <v>100</v>
      </c>
      <c r="Q43" s="91">
        <f t="shared" si="7"/>
        <v>0.43653299664537565</v>
      </c>
      <c r="R43" s="101">
        <f>'16 DPMPTSP'!P46</f>
        <v>94.187672932668278</v>
      </c>
      <c r="S43" s="91">
        <f t="shared" si="8"/>
        <v>0.41116027112352221</v>
      </c>
      <c r="T43" s="91">
        <f t="shared" si="9"/>
        <v>-5.8123270673317222</v>
      </c>
      <c r="U43" s="91">
        <f t="shared" si="10"/>
        <v>-2.5372725521853434E-2</v>
      </c>
      <c r="V43" s="91">
        <f t="shared" si="11"/>
        <v>74.017709650707303</v>
      </c>
      <c r="W43" s="91">
        <f t="shared" si="12"/>
        <v>94.187672932668278</v>
      </c>
      <c r="X43" s="91">
        <f t="shared" si="13"/>
        <v>84.10269129168779</v>
      </c>
      <c r="Y43" s="91">
        <f t="shared" si="14"/>
        <v>84.10269129168779</v>
      </c>
      <c r="Z43" s="80">
        <v>16</v>
      </c>
      <c r="AA43" s="80">
        <v>61.542231790797899</v>
      </c>
      <c r="AB43" s="80">
        <f t="shared" si="15"/>
        <v>-38.457768209202101</v>
      </c>
    </row>
    <row r="44" spans="1:28" s="80" customFormat="1" ht="29" customHeight="1">
      <c r="A44" s="81"/>
      <c r="B44" s="88">
        <v>33</v>
      </c>
      <c r="C44" s="89" t="s">
        <v>102</v>
      </c>
      <c r="D44" s="90">
        <f>Input!D16</f>
        <v>20129014290</v>
      </c>
      <c r="E44" s="91">
        <f t="shared" si="0"/>
        <v>1.1543768275752364</v>
      </c>
      <c r="F44" s="90">
        <f>'5 SatpolPP'!E60</f>
        <v>20129014290</v>
      </c>
      <c r="G44" s="91">
        <f>'5 SatpolPP'!F60</f>
        <v>99.999999999999986</v>
      </c>
      <c r="H44" s="91">
        <f t="shared" si="1"/>
        <v>1.1543768275752362</v>
      </c>
      <c r="I44" s="90">
        <f>'5 SatpolPP'!H60</f>
        <v>19458047427</v>
      </c>
      <c r="J44" s="91">
        <f>'5 SatpolPP'!I60</f>
        <v>96.666668057693556</v>
      </c>
      <c r="K44" s="91">
        <f t="shared" si="2"/>
        <v>1.1158976160470873</v>
      </c>
      <c r="L44" s="91">
        <f t="shared" si="3"/>
        <v>-3.3333319423064296</v>
      </c>
      <c r="M44" s="102">
        <f t="shared" si="4"/>
        <v>-3.8479211528148927E-2</v>
      </c>
      <c r="N44" s="90">
        <f t="shared" si="5"/>
        <v>670966863</v>
      </c>
      <c r="O44" s="91">
        <f t="shared" si="6"/>
        <v>3.3333319423064438</v>
      </c>
      <c r="P44" s="91">
        <f>'5 SatpolPP'!N60</f>
        <v>99.999999999999986</v>
      </c>
      <c r="Q44" s="91">
        <f t="shared" si="7"/>
        <v>1.1543768275752362</v>
      </c>
      <c r="R44" s="101">
        <f>'5 SatpolPP'!P60</f>
        <v>96.666668057693556</v>
      </c>
      <c r="S44" s="91">
        <f t="shared" si="8"/>
        <v>1.1158976160470873</v>
      </c>
      <c r="T44" s="91">
        <f t="shared" si="9"/>
        <v>-3.3333319423064296</v>
      </c>
      <c r="U44" s="91">
        <f t="shared" si="10"/>
        <v>-3.8479211528148927E-2</v>
      </c>
      <c r="V44" s="91">
        <f t="shared" si="11"/>
        <v>96.66666805769357</v>
      </c>
      <c r="W44" s="91">
        <f t="shared" si="12"/>
        <v>96.66666805769357</v>
      </c>
      <c r="X44" s="91">
        <f t="shared" si="13"/>
        <v>96.66666805769357</v>
      </c>
      <c r="Y44" s="91">
        <f t="shared" si="14"/>
        <v>96.66666805769357</v>
      </c>
      <c r="Z44" s="80">
        <v>5</v>
      </c>
      <c r="AA44" s="80">
        <v>37.851212886843797</v>
      </c>
      <c r="AB44" s="80">
        <f t="shared" si="15"/>
        <v>-62.148787113156189</v>
      </c>
    </row>
    <row r="45" spans="1:28" s="80" customFormat="1" ht="29" customHeight="1">
      <c r="A45" s="81"/>
      <c r="B45" s="88">
        <v>34</v>
      </c>
      <c r="C45" s="89" t="s">
        <v>58</v>
      </c>
      <c r="D45" s="90">
        <f>Input!D21</f>
        <v>191028321341</v>
      </c>
      <c r="E45" s="91">
        <f t="shared" si="0"/>
        <v>10.955264097368099</v>
      </c>
      <c r="F45" s="90">
        <f>'10 DLH'!E59</f>
        <v>191028321341</v>
      </c>
      <c r="G45" s="91">
        <f>'10 DLH'!F59</f>
        <v>100</v>
      </c>
      <c r="H45" s="91">
        <f t="shared" si="1"/>
        <v>10.955264097368099</v>
      </c>
      <c r="I45" s="90">
        <f>'10 DLH'!H59</f>
        <v>147181810816</v>
      </c>
      <c r="J45" s="91">
        <f>'10 DLH'!I59</f>
        <v>77.047115204069328</v>
      </c>
      <c r="K45" s="91">
        <f t="shared" si="2"/>
        <v>8.4407149500092444</v>
      </c>
      <c r="L45" s="91">
        <f t="shared" si="3"/>
        <v>-22.952884795930672</v>
      </c>
      <c r="M45" s="102">
        <f t="shared" si="4"/>
        <v>-2.5145491473588546</v>
      </c>
      <c r="N45" s="90">
        <f t="shared" si="5"/>
        <v>43846510525</v>
      </c>
      <c r="O45" s="91">
        <f t="shared" si="6"/>
        <v>22.952884795930672</v>
      </c>
      <c r="P45" s="91">
        <f>'10 DLH'!N59</f>
        <v>100</v>
      </c>
      <c r="Q45" s="91">
        <f t="shared" si="7"/>
        <v>10.955264097368099</v>
      </c>
      <c r="R45" s="101">
        <f>'10 DLH'!P59</f>
        <v>86.858277327272987</v>
      </c>
      <c r="S45" s="91">
        <f t="shared" si="8"/>
        <v>9.5155536716271527</v>
      </c>
      <c r="T45" s="91">
        <f t="shared" si="9"/>
        <v>-13.141722672727013</v>
      </c>
      <c r="U45" s="91">
        <f t="shared" si="10"/>
        <v>-1.4397104257409463</v>
      </c>
      <c r="V45" s="91">
        <f t="shared" si="11"/>
        <v>77.047115204069328</v>
      </c>
      <c r="W45" s="91">
        <f t="shared" si="12"/>
        <v>86.858277327272987</v>
      </c>
      <c r="X45" s="91">
        <f t="shared" si="13"/>
        <v>81.952696265671165</v>
      </c>
      <c r="Y45" s="91">
        <f t="shared" si="14"/>
        <v>81.952696265671165</v>
      </c>
      <c r="Z45" s="80">
        <v>10</v>
      </c>
      <c r="AA45" s="80">
        <v>30.408873802273899</v>
      </c>
      <c r="AB45" s="80">
        <f t="shared" si="15"/>
        <v>-69.591126197726098</v>
      </c>
    </row>
    <row r="46" spans="1:28" s="80" customFormat="1" ht="29" customHeight="1">
      <c r="A46" s="81"/>
      <c r="B46" s="88">
        <v>35</v>
      </c>
      <c r="C46" s="89" t="s">
        <v>108</v>
      </c>
      <c r="D46" s="90">
        <f>Input!D51</f>
        <v>9046956120</v>
      </c>
      <c r="E46" s="91">
        <f t="shared" si="0"/>
        <v>0.5188329818120454</v>
      </c>
      <c r="F46" s="90">
        <f>'40 Bappeda'!E77</f>
        <v>9046956120</v>
      </c>
      <c r="G46" s="91">
        <f>'40 Bappeda'!F77</f>
        <v>100.00000000000001</v>
      </c>
      <c r="H46" s="91">
        <f t="shared" si="1"/>
        <v>0.5188329818120454</v>
      </c>
      <c r="I46" s="90">
        <f>'40 Bappeda'!H77</f>
        <v>8152167379</v>
      </c>
      <c r="J46" s="91">
        <f>'40 Bappeda'!I77</f>
        <v>90.109505018799624</v>
      </c>
      <c r="K46" s="91">
        <f t="shared" si="2"/>
        <v>0.4675178317851128</v>
      </c>
      <c r="L46" s="91">
        <f t="shared" si="3"/>
        <v>-9.8904949812003906</v>
      </c>
      <c r="M46" s="102">
        <f t="shared" si="4"/>
        <v>-5.1315150026932599E-2</v>
      </c>
      <c r="N46" s="90">
        <f t="shared" si="5"/>
        <v>894788741</v>
      </c>
      <c r="O46" s="91">
        <f t="shared" si="6"/>
        <v>9.8904949812003764</v>
      </c>
      <c r="P46" s="91">
        <f>'40 Bappeda'!N77</f>
        <v>100.00000000000001</v>
      </c>
      <c r="Q46" s="91">
        <f t="shared" si="7"/>
        <v>0.5188329818120454</v>
      </c>
      <c r="R46" s="101">
        <f>'40 Bappeda'!P77</f>
        <v>99.173283455916689</v>
      </c>
      <c r="S46" s="91">
        <f t="shared" si="8"/>
        <v>0.51454370371524449</v>
      </c>
      <c r="T46" s="91">
        <f t="shared" si="9"/>
        <v>-0.82671654408332529</v>
      </c>
      <c r="U46" s="91">
        <f t="shared" si="10"/>
        <v>-4.2892780968009081E-3</v>
      </c>
      <c r="V46" s="91">
        <f t="shared" si="11"/>
        <v>90.109505018799609</v>
      </c>
      <c r="W46" s="91">
        <f t="shared" si="12"/>
        <v>99.173283455916675</v>
      </c>
      <c r="X46" s="91">
        <f t="shared" si="13"/>
        <v>94.641394237358142</v>
      </c>
      <c r="Y46" s="91">
        <f t="shared" si="14"/>
        <v>94.641394237358142</v>
      </c>
      <c r="Z46" s="80">
        <v>40</v>
      </c>
      <c r="AA46" s="80">
        <v>30.408873802273899</v>
      </c>
      <c r="AB46" s="80">
        <f t="shared" si="15"/>
        <v>-69.591126197726112</v>
      </c>
    </row>
    <row r="47" spans="1:28" s="80" customFormat="1" ht="29" customHeight="1">
      <c r="A47" s="81"/>
      <c r="B47" s="88">
        <v>36</v>
      </c>
      <c r="C47" s="89" t="s">
        <v>82</v>
      </c>
      <c r="D47" s="90">
        <f>Input!D19</f>
        <v>3037162840</v>
      </c>
      <c r="E47" s="91">
        <f t="shared" si="0"/>
        <v>0.17417794798875844</v>
      </c>
      <c r="F47" s="90">
        <f>'8 DP3A'!E58</f>
        <v>3037162840</v>
      </c>
      <c r="G47" s="91">
        <f>'8 DP3A'!F58</f>
        <v>100</v>
      </c>
      <c r="H47" s="91">
        <f t="shared" si="1"/>
        <v>0.17417794798875844</v>
      </c>
      <c r="I47" s="90">
        <f>'8 DP3A'!H58</f>
        <v>2616831401</v>
      </c>
      <c r="J47" s="91">
        <f>'8 DP3A'!I58</f>
        <v>86.160391749031135</v>
      </c>
      <c r="K47" s="91">
        <f t="shared" si="2"/>
        <v>0.15007240232753796</v>
      </c>
      <c r="L47" s="91">
        <f t="shared" si="3"/>
        <v>-13.839608250968865</v>
      </c>
      <c r="M47" s="102">
        <f t="shared" si="4"/>
        <v>-2.4105545661220473E-2</v>
      </c>
      <c r="N47" s="90">
        <f t="shared" si="5"/>
        <v>420331439</v>
      </c>
      <c r="O47" s="91">
        <f t="shared" si="6"/>
        <v>13.839608250968865</v>
      </c>
      <c r="P47" s="91">
        <f>'8 DP3A'!N58</f>
        <v>100</v>
      </c>
      <c r="Q47" s="91">
        <f t="shared" si="7"/>
        <v>0.17417794798875844</v>
      </c>
      <c r="R47" s="101">
        <f>'8 DP3A'!P58</f>
        <v>97.188082941249206</v>
      </c>
      <c r="S47" s="91">
        <f t="shared" si="8"/>
        <v>0.16928020855668044</v>
      </c>
      <c r="T47" s="91">
        <f t="shared" si="9"/>
        <v>-2.8119170587507938</v>
      </c>
      <c r="U47" s="91">
        <f t="shared" si="10"/>
        <v>-4.8977394320779966E-3</v>
      </c>
      <c r="V47" s="91">
        <f t="shared" si="11"/>
        <v>86.160391749031135</v>
      </c>
      <c r="W47" s="91">
        <f t="shared" si="12"/>
        <v>97.188082941249206</v>
      </c>
      <c r="X47" s="91">
        <f t="shared" si="13"/>
        <v>91.67423734514017</v>
      </c>
      <c r="Y47" s="91">
        <f t="shared" si="14"/>
        <v>91.67423734514017</v>
      </c>
      <c r="Z47" s="80">
        <v>8</v>
      </c>
      <c r="AA47" s="80">
        <v>29.109317006490901</v>
      </c>
      <c r="AB47" s="80">
        <f t="shared" si="15"/>
        <v>-70.890682993509103</v>
      </c>
    </row>
    <row r="48" spans="1:28" s="80" customFormat="1" ht="29" customHeight="1">
      <c r="A48" s="81"/>
      <c r="B48" s="88">
        <v>37</v>
      </c>
      <c r="C48" s="89" t="s">
        <v>78</v>
      </c>
      <c r="D48" s="90">
        <f>Input!D42</f>
        <v>7070912250</v>
      </c>
      <c r="E48" s="91">
        <f t="shared" si="0"/>
        <v>0.40550903951978257</v>
      </c>
      <c r="F48" s="90">
        <f>'31 Inspektorat'!E48</f>
        <v>7062884700</v>
      </c>
      <c r="G48" s="91">
        <f>'31 Inspektorat'!F48</f>
        <v>99.886470801557493</v>
      </c>
      <c r="H48" s="91">
        <f t="shared" si="1"/>
        <v>0.40504866835760384</v>
      </c>
      <c r="I48" s="90">
        <f>'31 Inspektorat'!H48</f>
        <v>5445575076</v>
      </c>
      <c r="J48" s="91">
        <f>'31 Inspektorat'!I48</f>
        <v>77.013755558909679</v>
      </c>
      <c r="K48" s="91">
        <f t="shared" si="2"/>
        <v>0.31229774046504777</v>
      </c>
      <c r="L48" s="91">
        <f t="shared" si="3"/>
        <v>-22.872715242647814</v>
      </c>
      <c r="M48" s="102">
        <f t="shared" si="4"/>
        <v>-9.2750927892556068E-2</v>
      </c>
      <c r="N48" s="90">
        <f t="shared" si="5"/>
        <v>1625337174</v>
      </c>
      <c r="O48" s="91">
        <f t="shared" si="6"/>
        <v>22.986244441090321</v>
      </c>
      <c r="P48" s="91">
        <f>'31 Inspektorat'!N48</f>
        <v>100.00000282850792</v>
      </c>
      <c r="Q48" s="91">
        <f t="shared" si="7"/>
        <v>0.40550905098963791</v>
      </c>
      <c r="R48" s="101">
        <f>'31 Inspektorat'!P48</f>
        <v>94.431448869981409</v>
      </c>
      <c r="S48" s="91">
        <f t="shared" si="8"/>
        <v>0.38292806131727614</v>
      </c>
      <c r="T48" s="91">
        <f t="shared" si="9"/>
        <v>-5.5685539585265076</v>
      </c>
      <c r="U48" s="91">
        <f t="shared" si="10"/>
        <v>-2.2580989672361773E-2</v>
      </c>
      <c r="V48" s="91">
        <f t="shared" si="11"/>
        <v>77.101288033202621</v>
      </c>
      <c r="W48" s="91">
        <f t="shared" si="12"/>
        <v>94.431446198980467</v>
      </c>
      <c r="X48" s="91">
        <f t="shared" si="13"/>
        <v>85.766367116091544</v>
      </c>
      <c r="Y48" s="91">
        <f t="shared" si="14"/>
        <v>85.766367116091544</v>
      </c>
      <c r="Z48" s="80">
        <v>32</v>
      </c>
      <c r="AA48" s="80">
        <v>9.6267450964921206</v>
      </c>
      <c r="AB48" s="80">
        <f t="shared" si="15"/>
        <v>-90.373257732015801</v>
      </c>
    </row>
    <row r="49" spans="1:28" s="80" customFormat="1" ht="29" customHeight="1">
      <c r="A49" s="81"/>
      <c r="B49" s="88">
        <v>38</v>
      </c>
      <c r="C49" s="89" t="s">
        <v>63</v>
      </c>
      <c r="D49" s="90">
        <f>Input!D47</f>
        <v>17407428217</v>
      </c>
      <c r="E49" s="91">
        <f t="shared" si="0"/>
        <v>0.99829686003884877</v>
      </c>
      <c r="F49" s="90">
        <f>'36 Kec Bjm Utara'!E166</f>
        <v>17407428217</v>
      </c>
      <c r="G49" s="91">
        <f>'36 Kec Bjm Utara'!F166</f>
        <v>100.00000000000003</v>
      </c>
      <c r="H49" s="91">
        <f t="shared" si="1"/>
        <v>0.99829686003884899</v>
      </c>
      <c r="I49" s="90">
        <f>'36 Kec Bjm Utara'!H166</f>
        <v>12382363709</v>
      </c>
      <c r="J49" s="91">
        <f>'36 Kec Bjm Utara'!I166</f>
        <v>71.132642654860675</v>
      </c>
      <c r="K49" s="91">
        <f t="shared" si="2"/>
        <v>0.71011493808612902</v>
      </c>
      <c r="L49" s="91">
        <f t="shared" si="3"/>
        <v>-28.867357345139354</v>
      </c>
      <c r="M49" s="102">
        <f t="shared" si="4"/>
        <v>-0.28818192195271997</v>
      </c>
      <c r="N49" s="90">
        <f t="shared" si="5"/>
        <v>5025064508</v>
      </c>
      <c r="O49" s="91">
        <f t="shared" si="6"/>
        <v>28.867357345139325</v>
      </c>
      <c r="P49" s="91">
        <f>'36 Kec Bjm Utara'!N166</f>
        <v>100.00000000000003</v>
      </c>
      <c r="Q49" s="91">
        <f t="shared" si="7"/>
        <v>0.99829686003884899</v>
      </c>
      <c r="R49" s="101">
        <f>'36 Kec Bjm Utara'!P166</f>
        <v>90.562821107625325</v>
      </c>
      <c r="S49" s="91">
        <f t="shared" si="8"/>
        <v>0.90408579948002343</v>
      </c>
      <c r="T49" s="91">
        <f t="shared" si="9"/>
        <v>-9.4371788923747033</v>
      </c>
      <c r="U49" s="91">
        <f t="shared" si="10"/>
        <v>-9.4211060558825555E-2</v>
      </c>
      <c r="V49" s="91">
        <f t="shared" si="11"/>
        <v>71.132642654860661</v>
      </c>
      <c r="W49" s="91">
        <f t="shared" si="12"/>
        <v>90.562821107625297</v>
      </c>
      <c r="X49" s="91">
        <f t="shared" si="13"/>
        <v>80.847731881242979</v>
      </c>
      <c r="Y49" s="91">
        <f t="shared" si="14"/>
        <v>80.847731881242979</v>
      </c>
      <c r="Z49" s="80">
        <v>36</v>
      </c>
      <c r="AA49" s="80">
        <v>27.300804043303899</v>
      </c>
      <c r="AB49" s="80">
        <f t="shared" si="15"/>
        <v>-72.69919595669613</v>
      </c>
    </row>
    <row r="50" spans="1:28" s="80" customFormat="1" ht="29" customHeight="1">
      <c r="A50" s="81"/>
      <c r="B50" s="88">
        <v>39</v>
      </c>
      <c r="C50" s="89" t="s">
        <v>79</v>
      </c>
      <c r="D50" s="90">
        <f>Input!D17</f>
        <v>37344395500</v>
      </c>
      <c r="E50" s="91">
        <f t="shared" si="0"/>
        <v>2.1416600030147297</v>
      </c>
      <c r="F50" s="90">
        <f>'6 Bakesbangpol'!E49</f>
        <v>37344395500</v>
      </c>
      <c r="G50" s="91">
        <f>'6 Bakesbangpol'!F49</f>
        <v>100.00000000000001</v>
      </c>
      <c r="H50" s="91">
        <f t="shared" si="1"/>
        <v>2.1416600030147297</v>
      </c>
      <c r="I50" s="90">
        <f>'6 Bakesbangpol'!H49</f>
        <v>35560560900</v>
      </c>
      <c r="J50" s="91">
        <f>'6 Bakesbangpol'!I49</f>
        <v>95.223286985593319</v>
      </c>
      <c r="K50" s="91">
        <f t="shared" si="2"/>
        <v>2.0393590509263824</v>
      </c>
      <c r="L50" s="91">
        <f t="shared" si="3"/>
        <v>-4.7767130144066954</v>
      </c>
      <c r="M50" s="102">
        <f t="shared" si="4"/>
        <v>-0.10230095208834733</v>
      </c>
      <c r="N50" s="90">
        <f t="shared" si="5"/>
        <v>1783834600</v>
      </c>
      <c r="O50" s="91">
        <f t="shared" si="6"/>
        <v>4.7767130144066812</v>
      </c>
      <c r="P50" s="91">
        <f>'6 Bakesbangpol'!N49</f>
        <v>100.00000000000001</v>
      </c>
      <c r="Q50" s="91">
        <f t="shared" si="7"/>
        <v>2.1416600030147297</v>
      </c>
      <c r="R50" s="101">
        <f>'6 Bakesbangpol'!P49</f>
        <v>96.651906393048989</v>
      </c>
      <c r="S50" s="91">
        <f t="shared" si="8"/>
        <v>2.0699552213711665</v>
      </c>
      <c r="T50" s="91">
        <f t="shared" si="9"/>
        <v>-3.348093606951025</v>
      </c>
      <c r="U50" s="91">
        <f t="shared" si="10"/>
        <v>-7.1704781643563198E-2</v>
      </c>
      <c r="V50" s="91">
        <f t="shared" si="11"/>
        <v>95.223286985593305</v>
      </c>
      <c r="W50" s="91">
        <f t="shared" si="12"/>
        <v>96.651906393048975</v>
      </c>
      <c r="X50" s="91">
        <f t="shared" si="13"/>
        <v>95.93759668932114</v>
      </c>
      <c r="Y50" s="91">
        <f t="shared" si="14"/>
        <v>95.93759668932114</v>
      </c>
      <c r="Z50" s="80">
        <v>6</v>
      </c>
      <c r="AA50" s="80">
        <v>29.4258632410281</v>
      </c>
      <c r="AB50" s="80">
        <f t="shared" si="15"/>
        <v>-70.574136758971918</v>
      </c>
    </row>
    <row r="51" spans="1:28" s="80" customFormat="1" ht="29" customHeight="1">
      <c r="A51" s="81"/>
      <c r="B51" s="88">
        <v>40</v>
      </c>
      <c r="C51" s="89" t="s">
        <v>103</v>
      </c>
      <c r="D51" s="90">
        <f>Input!D22</f>
        <v>7173793620</v>
      </c>
      <c r="E51" s="91">
        <f t="shared" si="0"/>
        <v>0.41140917291956836</v>
      </c>
      <c r="F51" s="90">
        <f>'11 Disdukcapil'!E50</f>
        <v>7173793620</v>
      </c>
      <c r="G51" s="91">
        <f>'11 Disdukcapil'!F50</f>
        <v>100.00000000000001</v>
      </c>
      <c r="H51" s="91">
        <f t="shared" si="1"/>
        <v>0.41140917291956841</v>
      </c>
      <c r="I51" s="90">
        <f>'11 Disdukcapil'!H50</f>
        <v>6521557057</v>
      </c>
      <c r="J51" s="91">
        <f>'11 Disdukcapil'!I50</f>
        <v>90.908066254072168</v>
      </c>
      <c r="K51" s="91">
        <f t="shared" si="2"/>
        <v>0.37400412349305157</v>
      </c>
      <c r="L51" s="91">
        <f t="shared" si="3"/>
        <v>-9.0919337459278466</v>
      </c>
      <c r="M51" s="102">
        <f t="shared" si="4"/>
        <v>-3.7405049426516845E-2</v>
      </c>
      <c r="N51" s="90">
        <f t="shared" si="5"/>
        <v>652236563</v>
      </c>
      <c r="O51" s="91">
        <f t="shared" si="6"/>
        <v>9.0919337459278324</v>
      </c>
      <c r="P51" s="91">
        <f>'11 Disdukcapil'!N50</f>
        <v>100.00000000000001</v>
      </c>
      <c r="Q51" s="91">
        <f t="shared" si="7"/>
        <v>0.41140917291956841</v>
      </c>
      <c r="R51" s="101">
        <f>'11 Disdukcapil'!P50</f>
        <v>96.004216859531027</v>
      </c>
      <c r="S51" s="91">
        <f t="shared" si="8"/>
        <v>0.39497015454970535</v>
      </c>
      <c r="T51" s="91">
        <f t="shared" si="9"/>
        <v>-3.995783140468987</v>
      </c>
      <c r="U51" s="91">
        <f t="shared" si="10"/>
        <v>-1.6439018369863057E-2</v>
      </c>
      <c r="V51" s="91">
        <f t="shared" si="11"/>
        <v>90.908066254072153</v>
      </c>
      <c r="W51" s="91">
        <f t="shared" si="12"/>
        <v>96.004216859531013</v>
      </c>
      <c r="X51" s="91">
        <f t="shared" si="13"/>
        <v>93.456141556801583</v>
      </c>
      <c r="Y51" s="91">
        <f t="shared" si="14"/>
        <v>93.456141556801583</v>
      </c>
      <c r="Z51" s="80">
        <v>11</v>
      </c>
      <c r="AA51" s="80">
        <v>50.162219162635502</v>
      </c>
      <c r="AB51" s="80">
        <f t="shared" si="15"/>
        <v>-49.837780837364512</v>
      </c>
    </row>
    <row r="52" spans="1:28" s="80" customFormat="1" ht="29" customHeight="1">
      <c r="A52" s="81"/>
      <c r="B52" s="88">
        <v>41</v>
      </c>
      <c r="C52" s="89" t="s">
        <v>64</v>
      </c>
      <c r="D52" s="90">
        <f>Input!D50</f>
        <v>12382095979</v>
      </c>
      <c r="E52" s="91">
        <f t="shared" si="0"/>
        <v>0.71009958406513274</v>
      </c>
      <c r="F52" s="90">
        <f>'39 Kec Bjm Selatan'!E243</f>
        <v>12382095979</v>
      </c>
      <c r="G52" s="91">
        <f>'39 Kec Bjm Selatan'!F243</f>
        <v>100.00000000000001</v>
      </c>
      <c r="H52" s="91">
        <f t="shared" si="1"/>
        <v>0.71009958406513274</v>
      </c>
      <c r="I52" s="90">
        <f>'39 Kec Bjm Selatan'!H243</f>
        <v>10557506619</v>
      </c>
      <c r="J52" s="91">
        <f>'39 Kec Bjm Selatan'!I243</f>
        <v>85.264293193216275</v>
      </c>
      <c r="K52" s="91">
        <f t="shared" si="2"/>
        <v>0.60546139132110399</v>
      </c>
      <c r="L52" s="91">
        <f t="shared" si="3"/>
        <v>-14.735706806783739</v>
      </c>
      <c r="M52" s="102">
        <f t="shared" si="4"/>
        <v>-0.10463819274402875</v>
      </c>
      <c r="N52" s="90">
        <f t="shared" si="5"/>
        <v>1824589360</v>
      </c>
      <c r="O52" s="91">
        <f t="shared" si="6"/>
        <v>14.735706806783725</v>
      </c>
      <c r="P52" s="91">
        <f>'39 Kec Bjm Selatan'!N243</f>
        <v>100.00000000000001</v>
      </c>
      <c r="Q52" s="91">
        <f t="shared" si="7"/>
        <v>0.71009958406513274</v>
      </c>
      <c r="R52" s="101">
        <f>'39 Kec Bjm Selatan'!P243</f>
        <v>85.264293193216275</v>
      </c>
      <c r="S52" s="91">
        <f t="shared" si="8"/>
        <v>0.60546139132110399</v>
      </c>
      <c r="T52" s="91">
        <f t="shared" si="9"/>
        <v>-14.735706806783739</v>
      </c>
      <c r="U52" s="91">
        <f t="shared" si="10"/>
        <v>-0.10463819274402875</v>
      </c>
      <c r="V52" s="91">
        <f t="shared" si="11"/>
        <v>85.264293193216261</v>
      </c>
      <c r="W52" s="91">
        <f t="shared" si="12"/>
        <v>85.264293193216261</v>
      </c>
      <c r="X52" s="91">
        <f t="shared" si="13"/>
        <v>85.264293193216261</v>
      </c>
      <c r="Y52" s="91">
        <f t="shared" si="14"/>
        <v>85.264293193216261</v>
      </c>
      <c r="Z52" s="80">
        <v>39</v>
      </c>
      <c r="AA52" s="80">
        <v>50.162219162635502</v>
      </c>
      <c r="AB52" s="80">
        <f t="shared" si="15"/>
        <v>-49.837780837364512</v>
      </c>
    </row>
    <row r="53" spans="1:28" ht="12" customHeight="1">
      <c r="B53" s="92"/>
      <c r="C53" s="10"/>
      <c r="D53" s="11"/>
      <c r="E53" s="12"/>
      <c r="F53" s="11"/>
      <c r="G53" s="12"/>
      <c r="H53" s="12"/>
      <c r="I53" s="11"/>
      <c r="J53" s="12"/>
      <c r="K53" s="12"/>
      <c r="L53" s="12"/>
      <c r="M53" s="12"/>
      <c r="N53" s="11"/>
      <c r="O53" s="11"/>
      <c r="P53" s="12"/>
      <c r="Q53" s="12"/>
      <c r="R53" s="12"/>
      <c r="S53" s="12"/>
      <c r="T53" s="12"/>
      <c r="U53" s="12"/>
      <c r="V53" s="12"/>
      <c r="W53" s="12"/>
      <c r="X53" s="12"/>
      <c r="Y53" s="12"/>
    </row>
    <row r="54" spans="1:28" ht="29.25" customHeight="1">
      <c r="B54" s="84"/>
      <c r="C54" s="13" t="s">
        <v>14</v>
      </c>
      <c r="D54" s="14">
        <f>SUM(D12:D52)</f>
        <v>1743712608324</v>
      </c>
      <c r="E54" s="15">
        <f>SUM(E12:E52)</f>
        <v>99.999999999999986</v>
      </c>
      <c r="F54" s="14">
        <f>SUM(F12:F52)</f>
        <v>1743682048874</v>
      </c>
      <c r="G54" s="93" t="e">
        <f t="shared" ref="G54:L54" si="16">H54</f>
        <v>#DIV/0!</v>
      </c>
      <c r="H54" s="15" t="e">
        <f>SUM(H12:H52)</f>
        <v>#DIV/0!</v>
      </c>
      <c r="I54" s="14">
        <f>SUM(I12:I52)</f>
        <v>1241562745666</v>
      </c>
      <c r="J54" s="93" t="e">
        <f t="shared" si="16"/>
        <v>#DIV/0!</v>
      </c>
      <c r="K54" s="15" t="e">
        <f>SUM(K12:K52)</f>
        <v>#DIV/0!</v>
      </c>
      <c r="L54" s="15" t="e">
        <f t="shared" si="16"/>
        <v>#DIV/0!</v>
      </c>
      <c r="M54" s="15" t="e">
        <f>SUM(M12:M52)</f>
        <v>#DIV/0!</v>
      </c>
      <c r="N54" s="14">
        <f>SUM(N12:N52)</f>
        <v>502149862658</v>
      </c>
      <c r="O54" s="15" t="e">
        <f>100-J54</f>
        <v>#DIV/0!</v>
      </c>
      <c r="P54" s="93" t="e">
        <f>Q54</f>
        <v>#DIV/0!</v>
      </c>
      <c r="Q54" s="15" t="e">
        <f>SUM(Q12:Q52)</f>
        <v>#DIV/0!</v>
      </c>
      <c r="R54" s="93" t="e">
        <f>S54</f>
        <v>#DIV/0!</v>
      </c>
      <c r="S54" s="15" t="e">
        <f>SUM(S12:S52)</f>
        <v>#DIV/0!</v>
      </c>
      <c r="T54" s="15" t="e">
        <f>U54+0.01</f>
        <v>#DIV/0!</v>
      </c>
      <c r="U54" s="15" t="e">
        <f>SUM(U12:U52)</f>
        <v>#DIV/0!</v>
      </c>
      <c r="V54" s="15" t="e">
        <f>IF(H54&gt;0,K54/H54*100,K54)</f>
        <v>#DIV/0!</v>
      </c>
      <c r="W54" s="15" t="e">
        <f>IF(Q54&gt;0,S54/Q54*100,S54)</f>
        <v>#DIV/0!</v>
      </c>
      <c r="X54" s="15" t="e">
        <f>AVERAGE(V54:W54)</f>
        <v>#DIV/0!</v>
      </c>
      <c r="Y54" s="15"/>
    </row>
    <row r="55" spans="1:28">
      <c r="D55" s="16"/>
    </row>
    <row r="56" spans="1:28">
      <c r="C56" s="105" t="s">
        <v>215</v>
      </c>
      <c r="D56" s="16"/>
    </row>
    <row r="57" spans="1:28">
      <c r="D57" s="16"/>
    </row>
    <row r="58" spans="1:28">
      <c r="J58" s="21"/>
      <c r="N58" s="353" t="s">
        <v>185</v>
      </c>
      <c r="O58" s="353"/>
      <c r="P58" s="353"/>
      <c r="V58" s="1" t="s">
        <v>16</v>
      </c>
    </row>
    <row r="59" spans="1:28">
      <c r="N59" s="353" t="s">
        <v>141</v>
      </c>
      <c r="O59" s="353"/>
      <c r="P59" s="353"/>
    </row>
    <row r="62" spans="1:28">
      <c r="V62" s="1" t="s">
        <v>18</v>
      </c>
    </row>
    <row r="63" spans="1:28">
      <c r="N63" s="355" t="s">
        <v>142</v>
      </c>
      <c r="O63" s="355"/>
      <c r="P63" s="355"/>
    </row>
    <row r="64" spans="1:28">
      <c r="N64" s="353" t="s">
        <v>186</v>
      </c>
      <c r="O64" s="353"/>
      <c r="P64" s="353"/>
    </row>
    <row r="65" spans="14:16">
      <c r="N65" s="353" t="s">
        <v>144</v>
      </c>
      <c r="O65" s="353"/>
      <c r="P65" s="353"/>
    </row>
  </sheetData>
  <sheetProtection formatCells="0" formatColumns="0" formatRows="0" insertColumns="0" insertRows="0" insertHyperlinks="0" deleteColumns="0" deleteRows="0" sort="0" autoFilter="0" pivotTables="0"/>
  <autoFilter ref="C11:Z52" xr:uid="{00000000-0009-0000-0000-000014000000}">
    <sortState xmlns:xlrd2="http://schemas.microsoft.com/office/spreadsheetml/2017/richdata2" ref="C13:Z52">
      <sortCondition ref="R11"/>
    </sortState>
  </autoFilter>
  <mergeCells count="24">
    <mergeCell ref="B1:Y1"/>
    <mergeCell ref="B2:Y2"/>
    <mergeCell ref="B3:Y3"/>
    <mergeCell ref="B4:Y4"/>
    <mergeCell ref="D8:E8"/>
    <mergeCell ref="F8:O8"/>
    <mergeCell ref="P8:U8"/>
    <mergeCell ref="V8:Y8"/>
    <mergeCell ref="Y9:Y10"/>
    <mergeCell ref="N65:P65"/>
    <mergeCell ref="B8:B10"/>
    <mergeCell ref="C8:C10"/>
    <mergeCell ref="D9:D10"/>
    <mergeCell ref="E9:E10"/>
    <mergeCell ref="T9:U9"/>
    <mergeCell ref="N58:P58"/>
    <mergeCell ref="N59:P59"/>
    <mergeCell ref="N63:P63"/>
    <mergeCell ref="N64:P64"/>
    <mergeCell ref="F9:G9"/>
    <mergeCell ref="I9:J9"/>
    <mergeCell ref="N9:O9"/>
    <mergeCell ref="P9:Q9"/>
    <mergeCell ref="R9:S9"/>
  </mergeCells>
  <conditionalFormatting sqref="B12:B52">
    <cfRule type="expression" dxfId="157" priority="7">
      <formula>$A12=1</formula>
    </cfRule>
  </conditionalFormatting>
  <conditionalFormatting sqref="Y45">
    <cfRule type="cellIs" dxfId="156" priority="4" operator="greaterThanOrEqual">
      <formula>85</formula>
    </cfRule>
    <cfRule type="cellIs" dxfId="155" priority="5" operator="greaterThanOrEqual">
      <formula>$X$54</formula>
    </cfRule>
    <cfRule type="cellIs" dxfId="154" priority="6" operator="lessThan">
      <formula>$X$54</formula>
    </cfRule>
  </conditionalFormatting>
  <conditionalFormatting sqref="Y51">
    <cfRule type="cellIs" dxfId="153" priority="3" operator="lessThan">
      <formula>$X$54</formula>
    </cfRule>
    <cfRule type="cellIs" dxfId="152" priority="2" operator="greaterThanOrEqual">
      <formula>$X$54</formula>
    </cfRule>
    <cfRule type="cellIs" dxfId="151" priority="1" operator="greaterThanOrEqual">
      <formula>85</formula>
    </cfRule>
  </conditionalFormatting>
  <pageMargins left="0.511811023622047" right="0.43307086614173201" top="0.47222222222222199" bottom="0.35416666666666702" header="0.82677165354330695" footer="0.31496062992126"/>
  <pageSetup paperSize="14" scale="56" fitToHeight="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pageSetUpPr fitToPage="1"/>
  </sheetPr>
  <dimension ref="A1:AA63"/>
  <sheetViews>
    <sheetView view="pageBreakPreview" zoomScale="70" zoomScaleNormal="70" workbookViewId="0">
      <pane xSplit="3" ySplit="10" topLeftCell="D41" activePane="bottomRight" state="frozen"/>
      <selection pane="topRight"/>
      <selection pane="bottomLeft"/>
      <selection pane="bottomRight" activeCell="C22" sqref="C22"/>
    </sheetView>
  </sheetViews>
  <sheetFormatPr baseColWidth="10" defaultColWidth="9" defaultRowHeight="15"/>
  <cols>
    <col min="1" max="1" width="4.5" style="81" customWidth="1"/>
    <col min="2" max="2" width="4" style="2" customWidth="1"/>
    <col min="3" max="3" width="65.5" style="1" customWidth="1"/>
    <col min="4" max="4" width="23" style="1" customWidth="1"/>
    <col min="5" max="5" width="9.5" style="1" customWidth="1"/>
    <col min="6" max="6" width="23" style="1" customWidth="1"/>
    <col min="7" max="7" width="9.5" style="1" customWidth="1"/>
    <col min="8" max="8" width="9.5" style="1" hidden="1" customWidth="1"/>
    <col min="9" max="9" width="22" style="1" customWidth="1"/>
    <col min="10" max="10" width="8.5" style="1" customWidth="1"/>
    <col min="11" max="11" width="8.5" style="1" hidden="1" customWidth="1"/>
    <col min="12" max="12" width="9" style="1" customWidth="1"/>
    <col min="13" max="13" width="9" style="1" hidden="1" customWidth="1"/>
    <col min="14" max="14" width="24.5" style="1" customWidth="1"/>
    <col min="15" max="15" width="9.5" style="1" customWidth="1"/>
    <col min="16" max="16" width="9.5" style="1" hidden="1" customWidth="1"/>
    <col min="17" max="17" width="7.5" style="1" customWidth="1"/>
    <col min="18" max="18" width="7.5" style="1" hidden="1" customWidth="1"/>
    <col min="19" max="19" width="8" style="1" customWidth="1"/>
    <col min="20" max="20" width="8" style="1" hidden="1" customWidth="1"/>
    <col min="21" max="21" width="10.1640625" style="1" hidden="1" customWidth="1"/>
    <col min="22" max="22" width="8.5" style="1" hidden="1" customWidth="1"/>
    <col min="23" max="23" width="10.83203125" style="1" hidden="1" customWidth="1"/>
    <col min="24" max="24" width="7.33203125" style="1" hidden="1" customWidth="1"/>
    <col min="25" max="25" width="9.1640625" style="1"/>
    <col min="26" max="26" width="12.83203125" style="1"/>
    <col min="27" max="27" width="14" style="1"/>
    <col min="28" max="16383" width="9.1640625" style="1"/>
    <col min="16384" max="16384" width="9" style="1"/>
  </cols>
  <sheetData>
    <row r="1" spans="1:27">
      <c r="B1" s="353" t="s">
        <v>21</v>
      </c>
      <c r="C1" s="353"/>
      <c r="D1" s="353"/>
      <c r="E1" s="353"/>
      <c r="F1" s="353"/>
      <c r="G1" s="353"/>
      <c r="H1" s="353"/>
      <c r="I1" s="353"/>
      <c r="J1" s="353"/>
      <c r="K1" s="353"/>
      <c r="L1" s="353"/>
      <c r="M1" s="353"/>
      <c r="N1" s="353"/>
      <c r="O1" s="353"/>
      <c r="P1" s="353"/>
      <c r="Q1" s="353"/>
      <c r="R1" s="353"/>
      <c r="S1" s="353"/>
      <c r="T1" s="353"/>
      <c r="U1" s="353"/>
      <c r="V1" s="353"/>
      <c r="W1" s="353"/>
      <c r="X1" s="353"/>
    </row>
    <row r="2" spans="1:27">
      <c r="B2" s="353" t="s">
        <v>1</v>
      </c>
      <c r="C2" s="353"/>
      <c r="D2" s="353"/>
      <c r="E2" s="353"/>
      <c r="F2" s="353"/>
      <c r="G2" s="353"/>
      <c r="H2" s="353"/>
      <c r="I2" s="353"/>
      <c r="J2" s="353"/>
      <c r="K2" s="353"/>
      <c r="L2" s="353"/>
      <c r="M2" s="353"/>
      <c r="N2" s="353"/>
      <c r="O2" s="353"/>
      <c r="P2" s="353"/>
      <c r="Q2" s="353"/>
      <c r="R2" s="353"/>
      <c r="S2" s="353"/>
      <c r="T2" s="353"/>
      <c r="U2" s="353"/>
      <c r="V2" s="353"/>
      <c r="W2" s="353"/>
      <c r="X2" s="353"/>
    </row>
    <row r="3" spans="1:27">
      <c r="B3" s="353" t="s">
        <v>182</v>
      </c>
      <c r="C3" s="353"/>
      <c r="D3" s="353"/>
      <c r="E3" s="353"/>
      <c r="F3" s="353"/>
      <c r="G3" s="353"/>
      <c r="H3" s="353"/>
      <c r="I3" s="353"/>
      <c r="J3" s="353"/>
      <c r="K3" s="353"/>
      <c r="L3" s="353"/>
      <c r="M3" s="353"/>
      <c r="N3" s="353"/>
      <c r="O3" s="353"/>
      <c r="P3" s="353"/>
      <c r="Q3" s="353"/>
      <c r="R3" s="353"/>
      <c r="S3" s="353"/>
      <c r="T3" s="353"/>
      <c r="U3" s="353"/>
      <c r="V3" s="353"/>
      <c r="W3" s="353"/>
      <c r="X3" s="353"/>
    </row>
    <row r="4" spans="1:27">
      <c r="B4" s="353" t="s">
        <v>187</v>
      </c>
      <c r="C4" s="353"/>
      <c r="D4" s="353"/>
      <c r="E4" s="353"/>
      <c r="F4" s="353"/>
      <c r="G4" s="353"/>
      <c r="H4" s="353"/>
      <c r="I4" s="353"/>
      <c r="J4" s="353"/>
      <c r="K4" s="353"/>
      <c r="L4" s="353"/>
      <c r="M4" s="353"/>
      <c r="N4" s="353"/>
      <c r="O4" s="353"/>
      <c r="P4" s="353"/>
      <c r="Q4" s="353"/>
      <c r="R4" s="353"/>
      <c r="S4" s="353"/>
      <c r="T4" s="353"/>
      <c r="U4" s="353"/>
      <c r="V4" s="353"/>
      <c r="W4" s="353"/>
      <c r="X4" s="353"/>
    </row>
    <row r="6" spans="1:27">
      <c r="B6" s="82" t="s">
        <v>25</v>
      </c>
    </row>
    <row r="7" spans="1:27">
      <c r="B7" s="83" t="s">
        <v>216</v>
      </c>
    </row>
    <row r="8" spans="1:27">
      <c r="B8" s="359" t="s">
        <v>4</v>
      </c>
      <c r="C8" s="354" t="s">
        <v>27</v>
      </c>
      <c r="D8" s="354" t="s">
        <v>28</v>
      </c>
      <c r="E8" s="354"/>
      <c r="F8" s="356" t="s">
        <v>29</v>
      </c>
      <c r="G8" s="356"/>
      <c r="H8" s="356"/>
      <c r="I8" s="356"/>
      <c r="J8" s="357"/>
      <c r="K8" s="357"/>
      <c r="L8" s="357"/>
      <c r="M8" s="357"/>
      <c r="N8" s="358"/>
      <c r="O8" s="354" t="s">
        <v>30</v>
      </c>
      <c r="P8" s="354"/>
      <c r="Q8" s="354"/>
      <c r="R8" s="354"/>
      <c r="S8" s="354"/>
      <c r="T8" s="354"/>
      <c r="U8" s="354" t="s">
        <v>11</v>
      </c>
      <c r="V8" s="354"/>
      <c r="W8" s="354"/>
      <c r="X8" s="354"/>
    </row>
    <row r="9" spans="1:27" ht="15" customHeight="1">
      <c r="B9" s="359"/>
      <c r="C9" s="354"/>
      <c r="D9" s="354" t="s">
        <v>12</v>
      </c>
      <c r="E9" s="360" t="s">
        <v>13</v>
      </c>
      <c r="F9" s="361" t="s">
        <v>9</v>
      </c>
      <c r="G9" s="361"/>
      <c r="H9" s="86"/>
      <c r="I9" s="85" t="s">
        <v>10</v>
      </c>
      <c r="J9" s="96"/>
      <c r="K9" s="94"/>
      <c r="L9" s="95" t="s">
        <v>31</v>
      </c>
      <c r="M9" s="96"/>
      <c r="N9" s="3" t="s">
        <v>32</v>
      </c>
      <c r="O9" s="354" t="s">
        <v>33</v>
      </c>
      <c r="P9" s="354"/>
      <c r="Q9" s="354" t="s">
        <v>34</v>
      </c>
      <c r="R9" s="354"/>
      <c r="S9" s="354" t="s">
        <v>35</v>
      </c>
      <c r="T9" s="354"/>
      <c r="U9" s="3" t="s">
        <v>36</v>
      </c>
      <c r="V9" s="3" t="s">
        <v>30</v>
      </c>
      <c r="W9" s="3" t="s">
        <v>37</v>
      </c>
      <c r="X9" s="354" t="s">
        <v>38</v>
      </c>
    </row>
    <row r="10" spans="1:27" ht="16">
      <c r="B10" s="359"/>
      <c r="C10" s="354"/>
      <c r="D10" s="354"/>
      <c r="E10" s="360"/>
      <c r="F10" s="85" t="s">
        <v>12</v>
      </c>
      <c r="G10" s="86" t="s">
        <v>13</v>
      </c>
      <c r="H10" s="86" t="s">
        <v>13</v>
      </c>
      <c r="I10" s="85" t="s">
        <v>12</v>
      </c>
      <c r="J10" s="85" t="s">
        <v>13</v>
      </c>
      <c r="K10" s="3" t="s">
        <v>13</v>
      </c>
      <c r="L10" s="32" t="s">
        <v>13</v>
      </c>
      <c r="M10" s="98" t="s">
        <v>13</v>
      </c>
      <c r="N10" s="3" t="s">
        <v>12</v>
      </c>
      <c r="O10" s="3" t="s">
        <v>13</v>
      </c>
      <c r="P10" s="3" t="s">
        <v>13</v>
      </c>
      <c r="Q10" s="104" t="s">
        <v>13</v>
      </c>
      <c r="R10" s="3" t="s">
        <v>13</v>
      </c>
      <c r="S10" s="3" t="s">
        <v>13</v>
      </c>
      <c r="T10" s="3" t="s">
        <v>13</v>
      </c>
      <c r="U10" s="3" t="s">
        <v>13</v>
      </c>
      <c r="V10" s="3" t="s">
        <v>13</v>
      </c>
      <c r="W10" s="3" t="s">
        <v>13</v>
      </c>
      <c r="X10" s="354"/>
    </row>
    <row r="11" spans="1:27">
      <c r="B11" s="87"/>
      <c r="C11" s="4"/>
      <c r="D11" s="4"/>
      <c r="E11" s="4"/>
      <c r="F11" s="5"/>
      <c r="G11" s="5"/>
      <c r="H11" s="5"/>
      <c r="I11" s="5"/>
      <c r="J11" s="4"/>
      <c r="K11" s="4"/>
      <c r="L11" s="4"/>
      <c r="M11" s="100"/>
      <c r="N11" s="4"/>
      <c r="O11" s="4"/>
      <c r="P11" s="4"/>
      <c r="Q11" s="99"/>
      <c r="R11" s="4"/>
      <c r="S11" s="4"/>
      <c r="T11" s="4"/>
      <c r="U11" s="4"/>
      <c r="V11" s="4"/>
      <c r="W11" s="4"/>
      <c r="X11" s="4"/>
    </row>
    <row r="12" spans="1:27" s="80" customFormat="1" ht="29" customHeight="1">
      <c r="A12" s="81"/>
      <c r="B12" s="88">
        <v>1</v>
      </c>
      <c r="C12" s="89" t="s">
        <v>69</v>
      </c>
      <c r="D12" s="90">
        <f>Input!D20</f>
        <v>15414047835</v>
      </c>
      <c r="E12" s="91">
        <f t="shared" ref="E12:E52" si="0">D12/$D$54*100</f>
        <v>0.88397868785358402</v>
      </c>
      <c r="F12" s="90">
        <f>'9 DKP3'!E60</f>
        <v>15414047835</v>
      </c>
      <c r="G12" s="91">
        <f>'9 DKP3'!F60</f>
        <v>100</v>
      </c>
      <c r="H12" s="91">
        <f t="shared" ref="H12:H52" si="1">G12*E12/100</f>
        <v>0.88397868785358402</v>
      </c>
      <c r="I12" s="90">
        <f>'9 DKP3'!H60</f>
        <v>7130047983</v>
      </c>
      <c r="J12" s="91">
        <f>'9 DKP3'!I60</f>
        <v>46.25681754282683</v>
      </c>
      <c r="K12" s="91">
        <f t="shared" ref="K12:K52" si="2">J12*E12/100</f>
        <v>0.40890040875790712</v>
      </c>
      <c r="L12" s="91">
        <f t="shared" ref="L12:L52" si="3">J12-G12</f>
        <v>-53.74318245717317</v>
      </c>
      <c r="M12" s="102">
        <f t="shared" ref="M12:M52" si="4">K12-H12</f>
        <v>-0.4750782790956769</v>
      </c>
      <c r="N12" s="90">
        <f t="shared" ref="N12:N52" si="5">D12-I12</f>
        <v>8283999852</v>
      </c>
      <c r="O12" s="91">
        <f>'9 DKP3'!N60</f>
        <v>100</v>
      </c>
      <c r="P12" s="91">
        <f t="shared" ref="P12:P52" si="6">O12*E12/100</f>
        <v>0.88397868785358402</v>
      </c>
      <c r="Q12" s="101">
        <f>'9 DKP3'!P60</f>
        <v>93.9995633913543</v>
      </c>
      <c r="R12" s="91">
        <f t="shared" ref="R12:R52" si="7">Q12*E12/100</f>
        <v>0.83093610705499177</v>
      </c>
      <c r="S12" s="91">
        <f t="shared" ref="S12:S52" si="8">Q12-O12</f>
        <v>-6.0004366086456997</v>
      </c>
      <c r="T12" s="91">
        <f t="shared" ref="T12:T52" si="9">R12-P12</f>
        <v>-5.3042580798592254E-2</v>
      </c>
      <c r="U12" s="91">
        <f t="shared" ref="U12:U52" si="10">IF(G12&gt;0,J12/G12*100,J12)</f>
        <v>46.25681754282683</v>
      </c>
      <c r="V12" s="91">
        <f t="shared" ref="V12:V52" si="11">IF(O12&gt;0,Q12/O12*100,Q12)</f>
        <v>93.9995633913543</v>
      </c>
      <c r="W12" s="91">
        <f t="shared" ref="W12:W52" si="12">AVERAGE(U12:V12)</f>
        <v>70.128190467090562</v>
      </c>
      <c r="X12" s="91">
        <f t="shared" ref="X12:X52" si="13">W12</f>
        <v>70.128190467090562</v>
      </c>
      <c r="Y12" s="80">
        <v>9</v>
      </c>
      <c r="Z12" s="80">
        <v>19.2491812283602</v>
      </c>
      <c r="AA12" s="103">
        <f t="shared" ref="AA12:AA52" si="14">Z12-O12</f>
        <v>-80.7508187716398</v>
      </c>
    </row>
    <row r="13" spans="1:27" s="80" customFormat="1" ht="29" customHeight="1">
      <c r="A13" s="81"/>
      <c r="B13" s="88">
        <v>2</v>
      </c>
      <c r="C13" s="89" t="s">
        <v>40</v>
      </c>
      <c r="D13" s="90">
        <f>Input!D32</f>
        <v>1786110000</v>
      </c>
      <c r="E13" s="91">
        <f t="shared" si="0"/>
        <v>0.10243144377540235</v>
      </c>
      <c r="F13" s="90">
        <f>'21 Bag Kum'!E25</f>
        <v>1786110000</v>
      </c>
      <c r="G13" s="91">
        <f>'21 Bag Kum'!F25</f>
        <v>99.999999999999986</v>
      </c>
      <c r="H13" s="91">
        <f t="shared" si="1"/>
        <v>0.10243144377540232</v>
      </c>
      <c r="I13" s="90">
        <f>'21 Bag Kum'!H25</f>
        <v>1670286245</v>
      </c>
      <c r="J13" s="91">
        <f>'21 Bag Kum'!I25</f>
        <v>93.51530672802906</v>
      </c>
      <c r="K13" s="91">
        <f t="shared" si="2"/>
        <v>9.5789078832516139E-2</v>
      </c>
      <c r="L13" s="91">
        <f t="shared" si="3"/>
        <v>-6.4846932719709258</v>
      </c>
      <c r="M13" s="102">
        <f t="shared" si="4"/>
        <v>-6.6423649428861836E-3</v>
      </c>
      <c r="N13" s="90">
        <f t="shared" si="5"/>
        <v>115823755</v>
      </c>
      <c r="O13" s="91">
        <f>'21 Bag Kum'!N25</f>
        <v>99.999999999999986</v>
      </c>
      <c r="P13" s="91">
        <f t="shared" si="6"/>
        <v>0.10243144377540232</v>
      </c>
      <c r="Q13" s="101">
        <f>'21 Bag Kum'!P25</f>
        <v>93.51530672802906</v>
      </c>
      <c r="R13" s="91">
        <f t="shared" si="7"/>
        <v>9.5789078832516139E-2</v>
      </c>
      <c r="S13" s="91">
        <f t="shared" si="8"/>
        <v>-6.4846932719709258</v>
      </c>
      <c r="T13" s="91">
        <f t="shared" si="9"/>
        <v>-6.6423649428861836E-3</v>
      </c>
      <c r="U13" s="91">
        <f t="shared" si="10"/>
        <v>93.515306728029074</v>
      </c>
      <c r="V13" s="91">
        <f t="shared" si="11"/>
        <v>93.515306728029074</v>
      </c>
      <c r="W13" s="91">
        <f t="shared" si="12"/>
        <v>93.515306728029074</v>
      </c>
      <c r="X13" s="91">
        <f t="shared" si="13"/>
        <v>93.515306728029074</v>
      </c>
      <c r="Y13" s="80">
        <v>22</v>
      </c>
      <c r="Z13" s="80">
        <v>28.993169467364801</v>
      </c>
      <c r="AA13" s="80">
        <f t="shared" si="14"/>
        <v>-71.006830532635178</v>
      </c>
    </row>
    <row r="14" spans="1:27" s="80" customFormat="1" ht="29" customHeight="1">
      <c r="A14" s="81"/>
      <c r="B14" s="88">
        <v>3</v>
      </c>
      <c r="C14" s="89" t="s">
        <v>46</v>
      </c>
      <c r="D14" s="90">
        <f>Input!D37</f>
        <v>97394511314</v>
      </c>
      <c r="E14" s="91">
        <f t="shared" si="0"/>
        <v>5.5854680896992797</v>
      </c>
      <c r="F14" s="90">
        <f>'26 Bag Umm'!E52</f>
        <v>97394511314</v>
      </c>
      <c r="G14" s="91">
        <f>'26 Bag Umm'!F52</f>
        <v>100.00000000000001</v>
      </c>
      <c r="H14" s="91">
        <f t="shared" si="1"/>
        <v>5.5854680896992805</v>
      </c>
      <c r="I14" s="90">
        <f>'26 Bag Umm'!H52</f>
        <v>71612686776</v>
      </c>
      <c r="J14" s="91">
        <f>'26 Bag Umm'!I52</f>
        <v>73.528462548696012</v>
      </c>
      <c r="K14" s="91">
        <f t="shared" si="2"/>
        <v>4.1069088125039013</v>
      </c>
      <c r="L14" s="91">
        <f t="shared" si="3"/>
        <v>-26.471537451304002</v>
      </c>
      <c r="M14" s="102">
        <f t="shared" si="4"/>
        <v>-1.4785592771953793</v>
      </c>
      <c r="N14" s="90">
        <f t="shared" si="5"/>
        <v>25781824538</v>
      </c>
      <c r="O14" s="91">
        <f>'26 Bag Umm'!N52</f>
        <v>100.00000000000001</v>
      </c>
      <c r="P14" s="91">
        <f t="shared" si="6"/>
        <v>5.5854680896992805</v>
      </c>
      <c r="Q14" s="101">
        <f>'26 Bag Umm'!P52</f>
        <v>77.053627151587222</v>
      </c>
      <c r="R14" s="91">
        <f t="shared" si="7"/>
        <v>4.3038057565077645</v>
      </c>
      <c r="S14" s="91">
        <f t="shared" si="8"/>
        <v>-22.946372848412793</v>
      </c>
      <c r="T14" s="91">
        <f t="shared" si="9"/>
        <v>-1.281662333191516</v>
      </c>
      <c r="U14" s="91">
        <f t="shared" si="10"/>
        <v>73.528462548696012</v>
      </c>
      <c r="V14" s="91">
        <f t="shared" si="11"/>
        <v>77.053627151587207</v>
      </c>
      <c r="W14" s="91">
        <f t="shared" si="12"/>
        <v>75.291044850141617</v>
      </c>
      <c r="X14" s="91">
        <f t="shared" si="13"/>
        <v>75.291044850141617</v>
      </c>
      <c r="Y14" s="80">
        <v>27</v>
      </c>
      <c r="Z14" s="80">
        <v>5.1434936186867102</v>
      </c>
      <c r="AA14" s="80">
        <f t="shared" si="14"/>
        <v>-94.856506381313309</v>
      </c>
    </row>
    <row r="15" spans="1:27" s="80" customFormat="1" ht="29" customHeight="1">
      <c r="A15" s="81"/>
      <c r="B15" s="88">
        <v>4</v>
      </c>
      <c r="C15" s="89" t="str">
        <f>Input!C52</f>
        <v>RSUD Sultan Suriansyah</v>
      </c>
      <c r="D15" s="90">
        <f>Input!D52</f>
        <v>191067943805</v>
      </c>
      <c r="E15" s="91">
        <f t="shared" si="0"/>
        <v>10.957536402093709</v>
      </c>
      <c r="F15" s="90">
        <f>'41 RSUD SS'!E20</f>
        <v>191067943805</v>
      </c>
      <c r="G15" s="91">
        <f>'41 RSUD SS'!F20</f>
        <v>99.999999999999972</v>
      </c>
      <c r="H15" s="91">
        <f t="shared" si="1"/>
        <v>10.957536402093705</v>
      </c>
      <c r="I15" s="90">
        <f>'41 RSUD SS'!H20</f>
        <v>137615528611</v>
      </c>
      <c r="J15" s="91">
        <f>'41 RSUD SS'!I20</f>
        <v>72.024393977593405</v>
      </c>
      <c r="K15" s="91">
        <f t="shared" si="2"/>
        <v>7.8920991884821863</v>
      </c>
      <c r="L15" s="91">
        <f t="shared" si="3"/>
        <v>-27.975606022406566</v>
      </c>
      <c r="M15" s="102">
        <f t="shared" si="4"/>
        <v>-3.0654372136115189</v>
      </c>
      <c r="N15" s="90">
        <f t="shared" si="5"/>
        <v>53452415194</v>
      </c>
      <c r="O15" s="91">
        <f>'41 RSUD SS'!N20</f>
        <v>99.999999999999972</v>
      </c>
      <c r="P15" s="91">
        <f t="shared" si="6"/>
        <v>10.957536402093705</v>
      </c>
      <c r="Q15" s="101">
        <f>'41 RSUD SS'!P20</f>
        <v>90.691681451729423</v>
      </c>
      <c r="R15" s="91">
        <f t="shared" si="7"/>
        <v>9.9375740087441198</v>
      </c>
      <c r="S15" s="91">
        <f t="shared" si="8"/>
        <v>-9.3083185482705488</v>
      </c>
      <c r="T15" s="91">
        <f t="shared" si="9"/>
        <v>-1.0199623933495854</v>
      </c>
      <c r="U15" s="91">
        <f t="shared" si="10"/>
        <v>72.024393977593419</v>
      </c>
      <c r="V15" s="91">
        <f t="shared" si="11"/>
        <v>90.691681451729451</v>
      </c>
      <c r="W15" s="91">
        <f t="shared" si="12"/>
        <v>81.358037714661435</v>
      </c>
      <c r="X15" s="91">
        <f t="shared" si="13"/>
        <v>81.358037714661435</v>
      </c>
      <c r="Y15" s="80">
        <v>41</v>
      </c>
      <c r="Z15" s="80">
        <v>2.6882789426420901</v>
      </c>
      <c r="AA15" s="80">
        <f t="shared" si="14"/>
        <v>-97.311721057357886</v>
      </c>
    </row>
    <row r="16" spans="1:27" s="80" customFormat="1" ht="29" customHeight="1">
      <c r="A16" s="81"/>
      <c r="B16" s="88">
        <v>5</v>
      </c>
      <c r="C16" s="89" t="s">
        <v>54</v>
      </c>
      <c r="D16" s="90">
        <f>Input!D12</f>
        <v>0</v>
      </c>
      <c r="E16" s="91">
        <f t="shared" si="0"/>
        <v>0</v>
      </c>
      <c r="F16" s="90">
        <f>'1 Disdik'!E106</f>
        <v>0</v>
      </c>
      <c r="G16" s="91" t="e">
        <f>'1 Disdik'!F106</f>
        <v>#DIV/0!</v>
      </c>
      <c r="H16" s="91" t="e">
        <f t="shared" si="1"/>
        <v>#DIV/0!</v>
      </c>
      <c r="I16" s="90">
        <f>'1 Disdik'!H106</f>
        <v>0</v>
      </c>
      <c r="J16" s="91" t="e">
        <f>'1 Disdik'!I106</f>
        <v>#DIV/0!</v>
      </c>
      <c r="K16" s="91" t="e">
        <f t="shared" si="2"/>
        <v>#DIV/0!</v>
      </c>
      <c r="L16" s="91" t="e">
        <f t="shared" si="3"/>
        <v>#DIV/0!</v>
      </c>
      <c r="M16" s="102" t="e">
        <f t="shared" si="4"/>
        <v>#DIV/0!</v>
      </c>
      <c r="N16" s="90">
        <f t="shared" si="5"/>
        <v>0</v>
      </c>
      <c r="O16" s="91" t="e">
        <f>'1 Disdik'!N106</f>
        <v>#DIV/0!</v>
      </c>
      <c r="P16" s="91" t="e">
        <f t="shared" si="6"/>
        <v>#DIV/0!</v>
      </c>
      <c r="Q16" s="101" t="e">
        <f>'1 Disdik'!P106</f>
        <v>#DIV/0!</v>
      </c>
      <c r="R16" s="91" t="e">
        <f t="shared" si="7"/>
        <v>#DIV/0!</v>
      </c>
      <c r="S16" s="91" t="e">
        <f t="shared" si="8"/>
        <v>#DIV/0!</v>
      </c>
      <c r="T16" s="91" t="e">
        <f t="shared" si="9"/>
        <v>#DIV/0!</v>
      </c>
      <c r="U16" s="91" t="e">
        <f t="shared" si="10"/>
        <v>#DIV/0!</v>
      </c>
      <c r="V16" s="91" t="e">
        <f t="shared" si="11"/>
        <v>#DIV/0!</v>
      </c>
      <c r="W16" s="91" t="e">
        <f t="shared" si="12"/>
        <v>#DIV/0!</v>
      </c>
      <c r="X16" s="91" t="e">
        <f t="shared" si="13"/>
        <v>#DIV/0!</v>
      </c>
      <c r="Y16" s="80">
        <v>1</v>
      </c>
      <c r="Z16" s="80">
        <v>100</v>
      </c>
      <c r="AA16" s="80" t="e">
        <f t="shared" si="14"/>
        <v>#DIV/0!</v>
      </c>
    </row>
    <row r="17" spans="1:27" s="80" customFormat="1" ht="29" customHeight="1">
      <c r="A17" s="81"/>
      <c r="B17" s="88">
        <v>6</v>
      </c>
      <c r="C17" s="89" t="s">
        <v>165</v>
      </c>
      <c r="D17" s="90">
        <f>Input!D41</f>
        <v>43858156052</v>
      </c>
      <c r="E17" s="91">
        <f t="shared" si="0"/>
        <v>2.5152170055222021</v>
      </c>
      <c r="F17" s="90">
        <f>'30 BPKPAD'!E92</f>
        <v>43858124052</v>
      </c>
      <c r="G17" s="91">
        <f>'30 BPKPAD'!F92</f>
        <v>99.999927037516173</v>
      </c>
      <c r="H17" s="91">
        <f t="shared" si="1"/>
        <v>2.5152151703574011</v>
      </c>
      <c r="I17" s="90">
        <f>'30 BPKPAD'!H92</f>
        <v>24104251419</v>
      </c>
      <c r="J17" s="91">
        <f>'30 BPKPAD'!I92</f>
        <v>54.959564169594898</v>
      </c>
      <c r="K17" s="91">
        <f t="shared" si="2"/>
        <v>1.382352304154538</v>
      </c>
      <c r="L17" s="91">
        <f t="shared" si="3"/>
        <v>-45.040362867921274</v>
      </c>
      <c r="M17" s="102">
        <f t="shared" si="4"/>
        <v>-1.132862866202863</v>
      </c>
      <c r="N17" s="90">
        <f t="shared" si="5"/>
        <v>19753904633</v>
      </c>
      <c r="O17" s="91">
        <f>'30 BPKPAD'!N92</f>
        <v>99.999927037516173</v>
      </c>
      <c r="P17" s="91">
        <f t="shared" si="6"/>
        <v>2.5152151703574011</v>
      </c>
      <c r="Q17" s="101">
        <f>'30 BPKPAD'!P92</f>
        <v>54.955395275677347</v>
      </c>
      <c r="R17" s="91">
        <f t="shared" si="7"/>
        <v>1.3822474474257813</v>
      </c>
      <c r="S17" s="91">
        <f t="shared" si="8"/>
        <v>-45.044531761838826</v>
      </c>
      <c r="T17" s="91">
        <f t="shared" si="9"/>
        <v>-1.1329677229316197</v>
      </c>
      <c r="U17" s="91">
        <f t="shared" si="10"/>
        <v>54.959604269487272</v>
      </c>
      <c r="V17" s="91">
        <f t="shared" si="11"/>
        <v>54.955435372527994</v>
      </c>
      <c r="W17" s="91">
        <f t="shared" si="12"/>
        <v>54.957519821007637</v>
      </c>
      <c r="X17" s="91">
        <f t="shared" si="13"/>
        <v>54.957519821007637</v>
      </c>
      <c r="Y17" s="80">
        <v>31</v>
      </c>
      <c r="Z17" s="80">
        <v>50.234961784276997</v>
      </c>
      <c r="AA17" s="80">
        <f t="shared" si="14"/>
        <v>-49.764965253239176</v>
      </c>
    </row>
    <row r="18" spans="1:27" s="80" customFormat="1" ht="29" customHeight="1">
      <c r="A18" s="81"/>
      <c r="B18" s="88">
        <v>7</v>
      </c>
      <c r="C18" s="89" t="s">
        <v>57</v>
      </c>
      <c r="D18" s="90">
        <f>Input!D40</f>
        <v>106863094340</v>
      </c>
      <c r="E18" s="91">
        <f t="shared" si="0"/>
        <v>6.1284809107799783</v>
      </c>
      <c r="F18" s="90">
        <f>'29 Setwan'!E52</f>
        <v>106863094340</v>
      </c>
      <c r="G18" s="91">
        <f>'29 Setwan'!F52</f>
        <v>100</v>
      </c>
      <c r="H18" s="91">
        <f t="shared" si="1"/>
        <v>6.1284809107799791</v>
      </c>
      <c r="I18" s="90">
        <f>'29 Setwan'!H52</f>
        <v>81821324054</v>
      </c>
      <c r="J18" s="91">
        <f>'29 Setwan'!I52</f>
        <v>76.566493380468586</v>
      </c>
      <c r="K18" s="91">
        <f t="shared" si="2"/>
        <v>4.6923629308756327</v>
      </c>
      <c r="L18" s="91">
        <f t="shared" si="3"/>
        <v>-23.433506619531414</v>
      </c>
      <c r="M18" s="102">
        <f t="shared" si="4"/>
        <v>-1.4361179799043464</v>
      </c>
      <c r="N18" s="90">
        <f t="shared" si="5"/>
        <v>25041770286</v>
      </c>
      <c r="O18" s="91">
        <f>'29 Setwan'!N52</f>
        <v>100</v>
      </c>
      <c r="P18" s="91">
        <f t="shared" si="6"/>
        <v>6.1284809107799791</v>
      </c>
      <c r="Q18" s="101">
        <f>'29 Setwan'!P52</f>
        <v>76.566493380468586</v>
      </c>
      <c r="R18" s="91">
        <f t="shared" si="7"/>
        <v>4.6923629308756327</v>
      </c>
      <c r="S18" s="91">
        <f t="shared" si="8"/>
        <v>-23.433506619531414</v>
      </c>
      <c r="T18" s="91">
        <f t="shared" si="9"/>
        <v>-1.4361179799043464</v>
      </c>
      <c r="U18" s="91">
        <f t="shared" si="10"/>
        <v>76.566493380468586</v>
      </c>
      <c r="V18" s="91">
        <f t="shared" si="11"/>
        <v>76.566493380468586</v>
      </c>
      <c r="W18" s="91">
        <f t="shared" si="12"/>
        <v>76.566493380468586</v>
      </c>
      <c r="X18" s="91">
        <f t="shared" si="13"/>
        <v>76.566493380468586</v>
      </c>
      <c r="Y18" s="80">
        <v>30</v>
      </c>
      <c r="Z18" s="80">
        <v>36.240742831333201</v>
      </c>
      <c r="AA18" s="80">
        <f t="shared" si="14"/>
        <v>-63.759257168666799</v>
      </c>
    </row>
    <row r="19" spans="1:27" s="80" customFormat="1" ht="29" customHeight="1">
      <c r="A19" s="81"/>
      <c r="B19" s="88">
        <v>8</v>
      </c>
      <c r="C19" s="89" t="s">
        <v>67</v>
      </c>
      <c r="D19" s="90">
        <f>Input!D43</f>
        <v>15926361740</v>
      </c>
      <c r="E19" s="91">
        <f t="shared" si="0"/>
        <v>0.91335932675900655</v>
      </c>
      <c r="F19" s="90">
        <f>'32 BKD Diklat'!E43</f>
        <v>15926361840</v>
      </c>
      <c r="G19" s="91">
        <f>'32 BKD Diklat'!F43</f>
        <v>100.00000062788979</v>
      </c>
      <c r="H19" s="91">
        <f t="shared" si="1"/>
        <v>0.91335933249389656</v>
      </c>
      <c r="I19" s="90">
        <f>'32 BKD Diklat'!H43</f>
        <v>11663255895</v>
      </c>
      <c r="J19" s="91">
        <f>'32 BKD Diklat'!I43</f>
        <v>73.232393470675987</v>
      </c>
      <c r="K19" s="91">
        <f t="shared" si="2"/>
        <v>0.66887489597327288</v>
      </c>
      <c r="L19" s="91">
        <f t="shared" si="3"/>
        <v>-26.767607157213803</v>
      </c>
      <c r="M19" s="102">
        <f t="shared" si="4"/>
        <v>-0.24448443652062368</v>
      </c>
      <c r="N19" s="90">
        <f t="shared" si="5"/>
        <v>4263105845</v>
      </c>
      <c r="O19" s="91">
        <f>'32 BKD Diklat'!N43</f>
        <v>100.00000062788979</v>
      </c>
      <c r="P19" s="91">
        <f t="shared" si="6"/>
        <v>0.91335933249389656</v>
      </c>
      <c r="Q19" s="101">
        <f>'32 BKD Diklat'!P43</f>
        <v>73.232393470675987</v>
      </c>
      <c r="R19" s="91">
        <f t="shared" si="7"/>
        <v>0.66887489597327288</v>
      </c>
      <c r="S19" s="91">
        <f t="shared" si="8"/>
        <v>-26.767607157213803</v>
      </c>
      <c r="T19" s="91">
        <f t="shared" si="9"/>
        <v>-0.24448443652062368</v>
      </c>
      <c r="U19" s="91">
        <f t="shared" si="10"/>
        <v>73.232393010857265</v>
      </c>
      <c r="V19" s="91">
        <f t="shared" si="11"/>
        <v>73.232393010857265</v>
      </c>
      <c r="W19" s="91">
        <f t="shared" si="12"/>
        <v>73.232393010857265</v>
      </c>
      <c r="X19" s="91">
        <f t="shared" si="13"/>
        <v>73.232393010857265</v>
      </c>
      <c r="Y19" s="80">
        <v>33</v>
      </c>
      <c r="Z19" s="80">
        <v>38.832171707185999</v>
      </c>
      <c r="AA19" s="80">
        <f t="shared" si="14"/>
        <v>-61.167828920703791</v>
      </c>
    </row>
    <row r="20" spans="1:27" s="80" customFormat="1" ht="29" customHeight="1">
      <c r="A20" s="81"/>
      <c r="B20" s="88">
        <v>9</v>
      </c>
      <c r="C20" s="89" t="s">
        <v>104</v>
      </c>
      <c r="D20" s="90">
        <f>Input!D28</f>
        <v>70752461400</v>
      </c>
      <c r="E20" s="91">
        <f t="shared" si="0"/>
        <v>4.0575758334399481</v>
      </c>
      <c r="F20" s="90">
        <f>'17 Disbudporapar'!E110</f>
        <v>70752461400</v>
      </c>
      <c r="G20" s="91">
        <f>'17 Disbudporapar'!F110</f>
        <v>99.999999999999986</v>
      </c>
      <c r="H20" s="91">
        <f t="shared" si="1"/>
        <v>4.0575758334399472</v>
      </c>
      <c r="I20" s="90">
        <f>'17 Disbudporapar'!H110</f>
        <v>58623706375</v>
      </c>
      <c r="J20" s="91">
        <f>'17 Disbudporapar'!I110</f>
        <v>82.857479746987295</v>
      </c>
      <c r="K20" s="91">
        <f t="shared" si="2"/>
        <v>3.3620050744111558</v>
      </c>
      <c r="L20" s="91">
        <f t="shared" si="3"/>
        <v>-17.142520253012691</v>
      </c>
      <c r="M20" s="102">
        <f t="shared" si="4"/>
        <v>-0.6955707590287914</v>
      </c>
      <c r="N20" s="90">
        <f t="shared" si="5"/>
        <v>12128755025</v>
      </c>
      <c r="O20" s="91">
        <f>'17 Disbudporapar'!N110</f>
        <v>99.999999999999986</v>
      </c>
      <c r="P20" s="91">
        <f t="shared" si="6"/>
        <v>4.0575758334399472</v>
      </c>
      <c r="Q20" s="101">
        <f>'17 Disbudporapar'!P110</f>
        <v>95.665031057138563</v>
      </c>
      <c r="R20" s="91">
        <f t="shared" si="7"/>
        <v>3.8816811812272753</v>
      </c>
      <c r="S20" s="91">
        <f t="shared" si="8"/>
        <v>-4.3349689428614226</v>
      </c>
      <c r="T20" s="91">
        <f t="shared" si="9"/>
        <v>-0.17589465221267186</v>
      </c>
      <c r="U20" s="91">
        <f t="shared" si="10"/>
        <v>82.857479746987309</v>
      </c>
      <c r="V20" s="91">
        <f t="shared" si="11"/>
        <v>95.665031057138577</v>
      </c>
      <c r="W20" s="91">
        <f t="shared" si="12"/>
        <v>89.261255402062943</v>
      </c>
      <c r="X20" s="91">
        <f t="shared" si="13"/>
        <v>89.261255402062943</v>
      </c>
      <c r="Y20" s="80">
        <v>17</v>
      </c>
      <c r="Z20" s="80">
        <v>43.517913084690498</v>
      </c>
      <c r="AA20" s="80">
        <f t="shared" si="14"/>
        <v>-56.482086915309488</v>
      </c>
    </row>
    <row r="21" spans="1:27" s="80" customFormat="1" ht="29" customHeight="1">
      <c r="A21" s="81"/>
      <c r="B21" s="88">
        <v>10</v>
      </c>
      <c r="C21" s="89" t="s">
        <v>101</v>
      </c>
      <c r="D21" s="90">
        <f>Input!D15</f>
        <v>85619332316</v>
      </c>
      <c r="E21" s="91">
        <f t="shared" si="0"/>
        <v>4.9101745268845951</v>
      </c>
      <c r="F21" s="90">
        <f>'4 DPRKP'!E55</f>
        <v>85619332316</v>
      </c>
      <c r="G21" s="91">
        <f>'4 DPRKP'!F55</f>
        <v>100.00000000000003</v>
      </c>
      <c r="H21" s="91">
        <f t="shared" si="1"/>
        <v>4.910174526884596</v>
      </c>
      <c r="I21" s="90">
        <f>'4 DPRKP'!H55</f>
        <v>49545882005</v>
      </c>
      <c r="J21" s="91">
        <f>'4 DPRKP'!I55</f>
        <v>57.865788794222446</v>
      </c>
      <c r="K21" s="91">
        <f t="shared" si="2"/>
        <v>2.8413112211547507</v>
      </c>
      <c r="L21" s="91">
        <f t="shared" si="3"/>
        <v>-42.134211205777582</v>
      </c>
      <c r="M21" s="102">
        <f t="shared" si="4"/>
        <v>-2.0688633057298453</v>
      </c>
      <c r="N21" s="90">
        <f t="shared" si="5"/>
        <v>36073450311</v>
      </c>
      <c r="O21" s="91">
        <f>'4 DPRKP'!N55</f>
        <v>99.998719037773711</v>
      </c>
      <c r="P21" s="91">
        <f t="shared" si="6"/>
        <v>4.9101116294036613</v>
      </c>
      <c r="Q21" s="101">
        <f>'4 DPRKP'!P55</f>
        <v>98.893109608966327</v>
      </c>
      <c r="R21" s="91">
        <f t="shared" si="7"/>
        <v>4.855824276863526</v>
      </c>
      <c r="S21" s="91">
        <f t="shared" si="8"/>
        <v>-1.1056094288073837</v>
      </c>
      <c r="T21" s="91">
        <f t="shared" si="9"/>
        <v>-5.4287352540135281E-2</v>
      </c>
      <c r="U21" s="91">
        <f t="shared" si="10"/>
        <v>57.865788794222425</v>
      </c>
      <c r="V21" s="91">
        <f t="shared" si="11"/>
        <v>98.894376408572043</v>
      </c>
      <c r="W21" s="91">
        <f t="shared" si="12"/>
        <v>78.380082601397234</v>
      </c>
      <c r="X21" s="91">
        <f t="shared" si="13"/>
        <v>78.380082601397234</v>
      </c>
      <c r="Y21" s="80">
        <v>4</v>
      </c>
      <c r="Z21" s="80">
        <v>26.026700820488799</v>
      </c>
      <c r="AA21" s="80">
        <f t="shared" si="14"/>
        <v>-73.972018217284912</v>
      </c>
    </row>
    <row r="22" spans="1:27" s="80" customFormat="1" ht="29" customHeight="1">
      <c r="A22" s="81"/>
      <c r="B22" s="88">
        <v>11</v>
      </c>
      <c r="C22" s="89" t="s">
        <v>56</v>
      </c>
      <c r="D22" s="90">
        <f>Input!D14</f>
        <v>340508206590</v>
      </c>
      <c r="E22" s="91">
        <f t="shared" si="0"/>
        <v>19.527771088223389</v>
      </c>
      <c r="F22" s="90">
        <f>'3 DPUPR'!E81</f>
        <v>340508206590</v>
      </c>
      <c r="G22" s="91">
        <f>'3 DPUPR'!F81</f>
        <v>100.00000000000001</v>
      </c>
      <c r="H22" s="91">
        <f t="shared" si="1"/>
        <v>19.527771088223393</v>
      </c>
      <c r="I22" s="90">
        <f>'3 DPUPR'!H81</f>
        <v>162636554767</v>
      </c>
      <c r="J22" s="91">
        <f>'3 DPUPR'!I81</f>
        <v>47.762888417790137</v>
      </c>
      <c r="K22" s="91">
        <f t="shared" si="2"/>
        <v>9.32702751534962</v>
      </c>
      <c r="L22" s="91">
        <f t="shared" si="3"/>
        <v>-52.237111582209877</v>
      </c>
      <c r="M22" s="102">
        <f t="shared" si="4"/>
        <v>-10.200743572873773</v>
      </c>
      <c r="N22" s="90">
        <f t="shared" si="5"/>
        <v>177871651823</v>
      </c>
      <c r="O22" s="91">
        <f>'3 DPUPR'!N81</f>
        <v>100.00000000000001</v>
      </c>
      <c r="P22" s="91">
        <f t="shared" si="6"/>
        <v>19.527771088223393</v>
      </c>
      <c r="Q22" s="101">
        <f>'3 DPUPR'!P81</f>
        <v>99.228558446996473</v>
      </c>
      <c r="R22" s="91">
        <f t="shared" si="7"/>
        <v>19.377125747673425</v>
      </c>
      <c r="S22" s="91">
        <f t="shared" si="8"/>
        <v>-0.771441553003541</v>
      </c>
      <c r="T22" s="91">
        <f t="shared" si="9"/>
        <v>-0.1506453405499677</v>
      </c>
      <c r="U22" s="91">
        <f t="shared" si="10"/>
        <v>47.76288841779013</v>
      </c>
      <c r="V22" s="91">
        <f t="shared" si="11"/>
        <v>99.228558446996459</v>
      </c>
      <c r="W22" s="91">
        <f t="shared" si="12"/>
        <v>73.495723432393291</v>
      </c>
      <c r="X22" s="91">
        <f t="shared" si="13"/>
        <v>73.495723432393291</v>
      </c>
      <c r="Y22" s="80">
        <v>3</v>
      </c>
      <c r="Z22" s="80">
        <v>22.075326222716999</v>
      </c>
      <c r="AA22" s="80">
        <f t="shared" si="14"/>
        <v>-77.924673777283019</v>
      </c>
    </row>
    <row r="23" spans="1:27" s="80" customFormat="1" ht="29" customHeight="1">
      <c r="A23" s="81"/>
      <c r="B23" s="88">
        <v>12</v>
      </c>
      <c r="C23" s="89" t="s">
        <v>42</v>
      </c>
      <c r="D23" s="90">
        <f>Input!D38</f>
        <v>2291856500</v>
      </c>
      <c r="E23" s="91">
        <f t="shared" si="0"/>
        <v>0.13143544922823366</v>
      </c>
      <c r="F23" s="90">
        <f>'27 Bag PBJ'!E25</f>
        <v>2291856500</v>
      </c>
      <c r="G23" s="91">
        <f>'27 Bag PBJ'!F25</f>
        <v>99.999999999999986</v>
      </c>
      <c r="H23" s="91">
        <f t="shared" si="1"/>
        <v>0.13143544922823364</v>
      </c>
      <c r="I23" s="90">
        <f>'27 Bag PBJ'!H25</f>
        <v>1619958347</v>
      </c>
      <c r="J23" s="91">
        <f>'27 Bag PBJ'!I25</f>
        <v>70.683236363184164</v>
      </c>
      <c r="K23" s="91">
        <f t="shared" si="2"/>
        <v>9.290282924300533E-2</v>
      </c>
      <c r="L23" s="91">
        <f t="shared" si="3"/>
        <v>-29.316763636815821</v>
      </c>
      <c r="M23" s="102">
        <f t="shared" si="4"/>
        <v>-3.8532619985228306E-2</v>
      </c>
      <c r="N23" s="90">
        <f t="shared" si="5"/>
        <v>671898153</v>
      </c>
      <c r="O23" s="91">
        <f>'27 Bag PBJ'!N25</f>
        <v>99.999999999999986</v>
      </c>
      <c r="P23" s="91">
        <f t="shared" si="6"/>
        <v>0.13143544922823364</v>
      </c>
      <c r="Q23" s="101">
        <f>'27 Bag PBJ'!P25</f>
        <v>82.513215814340882</v>
      </c>
      <c r="R23" s="91">
        <f t="shared" si="7"/>
        <v>0.10845161587824087</v>
      </c>
      <c r="S23" s="91">
        <f t="shared" si="8"/>
        <v>-17.486784185659104</v>
      </c>
      <c r="T23" s="91">
        <f t="shared" si="9"/>
        <v>-2.2983833349992766E-2</v>
      </c>
      <c r="U23" s="91">
        <f t="shared" si="10"/>
        <v>70.683236363184179</v>
      </c>
      <c r="V23" s="91">
        <f t="shared" si="11"/>
        <v>82.513215814340896</v>
      </c>
      <c r="W23" s="91">
        <f t="shared" si="12"/>
        <v>76.598226088762544</v>
      </c>
      <c r="X23" s="91">
        <f t="shared" si="13"/>
        <v>76.598226088762544</v>
      </c>
      <c r="Y23" s="80">
        <v>28</v>
      </c>
      <c r="Z23" s="80">
        <v>21.8481304911545</v>
      </c>
      <c r="AA23" s="80">
        <f t="shared" si="14"/>
        <v>-78.151869508845493</v>
      </c>
    </row>
    <row r="24" spans="1:27" s="80" customFormat="1" ht="29" customHeight="1">
      <c r="A24" s="81"/>
      <c r="B24" s="88">
        <v>13</v>
      </c>
      <c r="C24" s="89" t="s">
        <v>44</v>
      </c>
      <c r="D24" s="90">
        <f>Input!D36</f>
        <v>5846881800</v>
      </c>
      <c r="E24" s="91">
        <f t="shared" si="0"/>
        <v>0.33531223964824303</v>
      </c>
      <c r="F24" s="90">
        <f>'25 Bag ProKoPim'!E31</f>
        <v>5846881800</v>
      </c>
      <c r="G24" s="91">
        <f>'25 Bag ProKoPim'!F31</f>
        <v>100.00000000000001</v>
      </c>
      <c r="H24" s="91">
        <f t="shared" si="1"/>
        <v>0.33531223964824308</v>
      </c>
      <c r="I24" s="90">
        <f>'25 Bag ProKoPim'!H31</f>
        <v>5287021492</v>
      </c>
      <c r="J24" s="91">
        <f>'25 Bag ProKoPim'!I31</f>
        <v>90.424634409404348</v>
      </c>
      <c r="K24" s="91">
        <f t="shared" si="2"/>
        <v>0.30320486683190956</v>
      </c>
      <c r="L24" s="91">
        <f t="shared" si="3"/>
        <v>-9.5753655905956663</v>
      </c>
      <c r="M24" s="102">
        <f t="shared" si="4"/>
        <v>-3.2107372816333524E-2</v>
      </c>
      <c r="N24" s="90">
        <f t="shared" si="5"/>
        <v>559860308</v>
      </c>
      <c r="O24" s="91">
        <f>'25 Bag ProKoPim'!N31</f>
        <v>100.00000000000001</v>
      </c>
      <c r="P24" s="91">
        <f t="shared" si="6"/>
        <v>0.33531223964824308</v>
      </c>
      <c r="Q24" s="101">
        <f>'25 Bag ProKoPim'!P31</f>
        <v>90.424634409404348</v>
      </c>
      <c r="R24" s="91">
        <f t="shared" si="7"/>
        <v>0.30320486683190956</v>
      </c>
      <c r="S24" s="91">
        <f t="shared" si="8"/>
        <v>-9.5753655905956663</v>
      </c>
      <c r="T24" s="91">
        <f t="shared" si="9"/>
        <v>-3.2107372816333524E-2</v>
      </c>
      <c r="U24" s="91">
        <f t="shared" si="10"/>
        <v>90.424634409404334</v>
      </c>
      <c r="V24" s="91">
        <f t="shared" si="11"/>
        <v>90.424634409404334</v>
      </c>
      <c r="W24" s="91">
        <f t="shared" si="12"/>
        <v>90.424634409404334</v>
      </c>
      <c r="X24" s="91">
        <f t="shared" si="13"/>
        <v>90.424634409404334</v>
      </c>
      <c r="Y24" s="80">
        <v>26</v>
      </c>
      <c r="Z24" s="80">
        <v>31.176167975680102</v>
      </c>
      <c r="AA24" s="80">
        <f t="shared" si="14"/>
        <v>-68.823832024319913</v>
      </c>
    </row>
    <row r="25" spans="1:27" s="80" customFormat="1" ht="29" customHeight="1">
      <c r="A25" s="81"/>
      <c r="B25" s="88">
        <v>14</v>
      </c>
      <c r="C25" s="89" t="s">
        <v>70</v>
      </c>
      <c r="D25" s="90">
        <f>Input!D30</f>
        <v>21715737354</v>
      </c>
      <c r="E25" s="91">
        <f t="shared" si="0"/>
        <v>1.24537364989707</v>
      </c>
      <c r="F25" s="90">
        <f>'19 Disdagin'!E64</f>
        <v>21715737354</v>
      </c>
      <c r="G25" s="91">
        <f>'19 Disdagin'!F64</f>
        <v>99.999999999999986</v>
      </c>
      <c r="H25" s="91">
        <f t="shared" si="1"/>
        <v>1.2453736498970698</v>
      </c>
      <c r="I25" s="90">
        <f>'19 Disdagin'!H64</f>
        <v>19609903978</v>
      </c>
      <c r="J25" s="91">
        <f>'19 Disdagin'!I64</f>
        <v>90.302731416982695</v>
      </c>
      <c r="K25" s="91">
        <f t="shared" si="2"/>
        <v>1.1246064222044254</v>
      </c>
      <c r="L25" s="91">
        <f t="shared" si="3"/>
        <v>-9.6972685830172907</v>
      </c>
      <c r="M25" s="102">
        <f t="shared" si="4"/>
        <v>-0.12076722769264436</v>
      </c>
      <c r="N25" s="90">
        <f t="shared" si="5"/>
        <v>2105833376</v>
      </c>
      <c r="O25" s="91">
        <f>'19 Disdagin'!N64</f>
        <v>99.999567376605853</v>
      </c>
      <c r="P25" s="91">
        <f t="shared" si="6"/>
        <v>1.2453682621193161</v>
      </c>
      <c r="Q25" s="101">
        <f>'19 Disdagin'!P64</f>
        <v>99.310748598203006</v>
      </c>
      <c r="R25" s="91">
        <f t="shared" si="7"/>
        <v>1.236789894557544</v>
      </c>
      <c r="S25" s="91">
        <f t="shared" si="8"/>
        <v>-0.68881877840284744</v>
      </c>
      <c r="T25" s="91">
        <f t="shared" si="9"/>
        <v>-8.5783675617721045E-3</v>
      </c>
      <c r="U25" s="91">
        <f t="shared" si="10"/>
        <v>90.302731416982709</v>
      </c>
      <c r="V25" s="91">
        <f t="shared" si="11"/>
        <v>99.311178241593083</v>
      </c>
      <c r="W25" s="91">
        <f t="shared" si="12"/>
        <v>94.806954829287889</v>
      </c>
      <c r="X25" s="91">
        <f t="shared" si="13"/>
        <v>94.806954829287889</v>
      </c>
      <c r="Y25" s="80">
        <v>20</v>
      </c>
      <c r="Z25" s="80">
        <v>29.4477641321695</v>
      </c>
      <c r="AA25" s="80">
        <f t="shared" si="14"/>
        <v>-70.551803244436357</v>
      </c>
    </row>
    <row r="26" spans="1:27" s="80" customFormat="1" ht="29" customHeight="1">
      <c r="A26" s="81"/>
      <c r="B26" s="88">
        <v>15</v>
      </c>
      <c r="C26" s="89" t="s">
        <v>107</v>
      </c>
      <c r="D26" s="90">
        <f>Input!D45</f>
        <v>9647941770</v>
      </c>
      <c r="E26" s="91">
        <f t="shared" si="0"/>
        <v>0.55329884775411986</v>
      </c>
      <c r="F26" s="90">
        <f>'34  Damkar'!E55</f>
        <v>9647941770</v>
      </c>
      <c r="G26" s="91">
        <f>'34  Damkar'!F55</f>
        <v>100.00000000000001</v>
      </c>
      <c r="H26" s="91">
        <f t="shared" si="1"/>
        <v>0.55329884775411986</v>
      </c>
      <c r="I26" s="90">
        <f>'34  Damkar'!H55</f>
        <v>8826576197</v>
      </c>
      <c r="J26" s="91">
        <f>'34  Damkar'!I55</f>
        <v>91.486623856354385</v>
      </c>
      <c r="K26" s="91">
        <f t="shared" si="2"/>
        <v>0.50619443564635458</v>
      </c>
      <c r="L26" s="91">
        <f t="shared" si="3"/>
        <v>-8.5133761436456297</v>
      </c>
      <c r="M26" s="102">
        <f t="shared" si="4"/>
        <v>-4.7104412107765281E-2</v>
      </c>
      <c r="N26" s="90">
        <f t="shared" si="5"/>
        <v>821365573</v>
      </c>
      <c r="O26" s="91">
        <f>'34  Damkar'!N55</f>
        <v>100.00000000000001</v>
      </c>
      <c r="P26" s="91">
        <f t="shared" si="6"/>
        <v>0.55329884775411986</v>
      </c>
      <c r="Q26" s="101">
        <f>'34  Damkar'!P55</f>
        <v>94.492268591728873</v>
      </c>
      <c r="R26" s="91">
        <f t="shared" si="7"/>
        <v>0.52282463333476392</v>
      </c>
      <c r="S26" s="91">
        <f t="shared" si="8"/>
        <v>-5.507731408271141</v>
      </c>
      <c r="T26" s="91">
        <f t="shared" si="9"/>
        <v>-3.0474214419355938E-2</v>
      </c>
      <c r="U26" s="91">
        <f t="shared" si="10"/>
        <v>91.48662385635437</v>
      </c>
      <c r="V26" s="91">
        <f t="shared" si="11"/>
        <v>94.492268591728859</v>
      </c>
      <c r="W26" s="91">
        <f t="shared" si="12"/>
        <v>92.989446224041615</v>
      </c>
      <c r="X26" s="91">
        <f t="shared" si="13"/>
        <v>92.989446224041615</v>
      </c>
      <c r="Y26" s="80">
        <v>35</v>
      </c>
      <c r="Z26" s="80">
        <v>22.402992162512799</v>
      </c>
      <c r="AA26" s="80">
        <f t="shared" si="14"/>
        <v>-77.597007837487212</v>
      </c>
    </row>
    <row r="27" spans="1:27" s="80" customFormat="1" ht="29" customHeight="1">
      <c r="A27" s="81"/>
      <c r="B27" s="88">
        <v>16</v>
      </c>
      <c r="C27" s="89" t="s">
        <v>41</v>
      </c>
      <c r="D27" s="90">
        <f>Input!D34</f>
        <v>1552394200</v>
      </c>
      <c r="E27" s="91">
        <f t="shared" si="0"/>
        <v>8.902809973325311E-2</v>
      </c>
      <c r="F27" s="90">
        <f>'23 Bag Eko'!E26</f>
        <v>1552394200</v>
      </c>
      <c r="G27" s="91">
        <f>'23 Bag Eko'!F26</f>
        <v>100.00000000000001</v>
      </c>
      <c r="H27" s="91">
        <f t="shared" si="1"/>
        <v>8.902809973325311E-2</v>
      </c>
      <c r="I27" s="90">
        <f>'23 Bag Eko'!H26</f>
        <v>1369394810</v>
      </c>
      <c r="J27" s="91">
        <f>'23 Bag Eko'!I26</f>
        <v>88.211796333688966</v>
      </c>
      <c r="K27" s="91">
        <f t="shared" si="2"/>
        <v>7.8533286016450723E-2</v>
      </c>
      <c r="L27" s="91">
        <f t="shared" si="3"/>
        <v>-11.788203666311048</v>
      </c>
      <c r="M27" s="102">
        <f t="shared" si="4"/>
        <v>-1.0494813716802387E-2</v>
      </c>
      <c r="N27" s="90">
        <f t="shared" si="5"/>
        <v>182999390</v>
      </c>
      <c r="O27" s="91">
        <f>'23 Bag Eko'!N26</f>
        <v>100.00000000000001</v>
      </c>
      <c r="P27" s="91">
        <f t="shared" si="6"/>
        <v>8.902809973325311E-2</v>
      </c>
      <c r="Q27" s="101">
        <f>'23 Bag Eko'!P26</f>
        <v>99.521838589708736</v>
      </c>
      <c r="R27" s="91">
        <f t="shared" si="7"/>
        <v>8.8602401716013066E-2</v>
      </c>
      <c r="S27" s="91">
        <f t="shared" si="8"/>
        <v>-0.47816141029127834</v>
      </c>
      <c r="T27" s="91">
        <f t="shared" si="9"/>
        <v>-4.2569801724004486E-4</v>
      </c>
      <c r="U27" s="91">
        <f t="shared" si="10"/>
        <v>88.211796333688952</v>
      </c>
      <c r="V27" s="91">
        <f t="shared" si="11"/>
        <v>99.521838589708722</v>
      </c>
      <c r="W27" s="91">
        <f t="shared" si="12"/>
        <v>93.866817461698844</v>
      </c>
      <c r="X27" s="91">
        <f t="shared" si="13"/>
        <v>93.866817461698844</v>
      </c>
      <c r="Y27" s="80">
        <v>24</v>
      </c>
      <c r="Z27" s="80">
        <v>23.240688848398101</v>
      </c>
      <c r="AA27" s="80">
        <f t="shared" si="14"/>
        <v>-76.759311151601906</v>
      </c>
    </row>
    <row r="28" spans="1:27" s="80" customFormat="1" ht="29" customHeight="1">
      <c r="A28" s="81"/>
      <c r="B28" s="88">
        <v>17</v>
      </c>
      <c r="C28" s="89" t="s">
        <v>61</v>
      </c>
      <c r="D28" s="90">
        <f>Input!D24</f>
        <v>110163437096</v>
      </c>
      <c r="E28" s="91">
        <f t="shared" si="0"/>
        <v>6.3177519374528996</v>
      </c>
      <c r="F28" s="90">
        <f>'13 Dishub'!E60</f>
        <v>110163437096</v>
      </c>
      <c r="G28" s="91">
        <f>'13 Dishub'!F60</f>
        <v>100.00000000000001</v>
      </c>
      <c r="H28" s="91">
        <f t="shared" si="1"/>
        <v>6.3177519374529005</v>
      </c>
      <c r="I28" s="90">
        <f>'13 Dishub'!H60</f>
        <v>81596135942</v>
      </c>
      <c r="J28" s="91">
        <f>'13 Dishub'!I60</f>
        <v>74.068255396656212</v>
      </c>
      <c r="K28" s="91">
        <f t="shared" si="2"/>
        <v>4.6794486403598095</v>
      </c>
      <c r="L28" s="91">
        <f t="shared" si="3"/>
        <v>-25.931744603343802</v>
      </c>
      <c r="M28" s="102">
        <f t="shared" si="4"/>
        <v>-1.6383032970930911</v>
      </c>
      <c r="N28" s="90">
        <f t="shared" si="5"/>
        <v>28567301154</v>
      </c>
      <c r="O28" s="91">
        <f>'13 Dishub'!N60</f>
        <v>100.00000000000001</v>
      </c>
      <c r="P28" s="91">
        <f t="shared" si="6"/>
        <v>6.3177519374529005</v>
      </c>
      <c r="Q28" s="101">
        <f>'13 Dishub'!P60</f>
        <v>93.230805427120472</v>
      </c>
      <c r="R28" s="91">
        <f t="shared" si="7"/>
        <v>5.8900910161748472</v>
      </c>
      <c r="S28" s="91">
        <f t="shared" si="8"/>
        <v>-6.7691945728795417</v>
      </c>
      <c r="T28" s="91">
        <f t="shared" si="9"/>
        <v>-0.42766092127805333</v>
      </c>
      <c r="U28" s="91">
        <f t="shared" si="10"/>
        <v>74.068255396656198</v>
      </c>
      <c r="V28" s="91">
        <f t="shared" si="11"/>
        <v>93.230805427120458</v>
      </c>
      <c r="W28" s="91">
        <f t="shared" si="12"/>
        <v>83.649530411888321</v>
      </c>
      <c r="X28" s="91">
        <f t="shared" si="13"/>
        <v>83.649530411888321</v>
      </c>
      <c r="Y28" s="80">
        <v>13</v>
      </c>
      <c r="Z28" s="80">
        <v>16.5009150696661</v>
      </c>
      <c r="AA28" s="80">
        <f t="shared" si="14"/>
        <v>-83.499084930333908</v>
      </c>
    </row>
    <row r="29" spans="1:27" s="80" customFormat="1" ht="29" customHeight="1">
      <c r="A29" s="81"/>
      <c r="B29" s="88">
        <v>18</v>
      </c>
      <c r="C29" s="89" t="s">
        <v>68</v>
      </c>
      <c r="D29" s="90">
        <f>Input!D18</f>
        <v>23911805140</v>
      </c>
      <c r="E29" s="91">
        <f t="shared" si="0"/>
        <v>1.3713157217451821</v>
      </c>
      <c r="F29" s="90">
        <f>'7 Dinsos'!E72</f>
        <v>23911805140</v>
      </c>
      <c r="G29" s="91">
        <f>'7 Dinsos'!F72</f>
        <v>100</v>
      </c>
      <c r="H29" s="91">
        <f t="shared" si="1"/>
        <v>1.3713157217451823</v>
      </c>
      <c r="I29" s="90">
        <f>'7 Dinsos'!H72</f>
        <v>21076689314</v>
      </c>
      <c r="J29" s="91">
        <f>'7 Dinsos'!I72</f>
        <v>88.14344709903402</v>
      </c>
      <c r="K29" s="91">
        <f t="shared" si="2"/>
        <v>1.2087249477572011</v>
      </c>
      <c r="L29" s="91">
        <f t="shared" si="3"/>
        <v>-11.85655290096598</v>
      </c>
      <c r="M29" s="102">
        <f t="shared" si="4"/>
        <v>-0.16259077398798127</v>
      </c>
      <c r="N29" s="90">
        <f t="shared" si="5"/>
        <v>2835115826</v>
      </c>
      <c r="O29" s="91">
        <f>'7 Dinsos'!N72</f>
        <v>100</v>
      </c>
      <c r="P29" s="91">
        <f t="shared" si="6"/>
        <v>1.3713157217451823</v>
      </c>
      <c r="Q29" s="101">
        <f>'7 Dinsos'!P72</f>
        <v>95.485215797471966</v>
      </c>
      <c r="R29" s="91">
        <f t="shared" si="7"/>
        <v>1.3094037761730473</v>
      </c>
      <c r="S29" s="91">
        <f t="shared" si="8"/>
        <v>-4.514784202528034</v>
      </c>
      <c r="T29" s="91">
        <f t="shared" si="9"/>
        <v>-6.1911945572135085E-2</v>
      </c>
      <c r="U29" s="91">
        <f t="shared" si="10"/>
        <v>88.14344709903402</v>
      </c>
      <c r="V29" s="91">
        <f t="shared" si="11"/>
        <v>95.485215797471966</v>
      </c>
      <c r="W29" s="91">
        <f t="shared" si="12"/>
        <v>91.814331448253</v>
      </c>
      <c r="X29" s="91">
        <f t="shared" si="13"/>
        <v>91.814331448253</v>
      </c>
      <c r="Y29" s="80">
        <v>7</v>
      </c>
      <c r="Z29" s="80">
        <v>43.338500214625803</v>
      </c>
      <c r="AA29" s="80">
        <f t="shared" si="14"/>
        <v>-56.661499785374197</v>
      </c>
    </row>
    <row r="30" spans="1:27" s="80" customFormat="1" ht="29" customHeight="1">
      <c r="A30" s="81"/>
      <c r="B30" s="88">
        <v>19</v>
      </c>
      <c r="C30" s="89" t="s">
        <v>55</v>
      </c>
      <c r="D30" s="90">
        <f>Input!D13</f>
        <v>148191011987</v>
      </c>
      <c r="E30" s="91">
        <f t="shared" si="0"/>
        <v>8.4985915270427732</v>
      </c>
      <c r="F30" s="90">
        <f>'2 Dinkes'!E93</f>
        <v>148191011987</v>
      </c>
      <c r="G30" s="91">
        <f>'2 Dinkes'!F93</f>
        <v>100.00000000000001</v>
      </c>
      <c r="H30" s="91">
        <f t="shared" si="1"/>
        <v>8.498591527042775</v>
      </c>
      <c r="I30" s="90">
        <f>'2 Dinkes'!H93</f>
        <v>117087750889</v>
      </c>
      <c r="J30" s="91">
        <f>'2 Dinkes'!I93</f>
        <v>79.011371417904542</v>
      </c>
      <c r="K30" s="91">
        <f t="shared" si="2"/>
        <v>6.714853716722331</v>
      </c>
      <c r="L30" s="91">
        <f t="shared" si="3"/>
        <v>-20.988628582095473</v>
      </c>
      <c r="M30" s="102">
        <f t="shared" si="4"/>
        <v>-1.783737810320444</v>
      </c>
      <c r="N30" s="90">
        <f t="shared" si="5"/>
        <v>31103261098</v>
      </c>
      <c r="O30" s="91">
        <f>'2 Dinkes'!N93</f>
        <v>99.989479187305477</v>
      </c>
      <c r="P30" s="91">
        <f t="shared" si="6"/>
        <v>8.4976974061465409</v>
      </c>
      <c r="Q30" s="101">
        <f>'2 Dinkes'!P93</f>
        <v>81.90907297225165</v>
      </c>
      <c r="R30" s="91">
        <f t="shared" si="7"/>
        <v>6.9611175354990609</v>
      </c>
      <c r="S30" s="91">
        <f t="shared" si="8"/>
        <v>-18.080406215053827</v>
      </c>
      <c r="T30" s="91">
        <f t="shared" si="9"/>
        <v>-1.53657987064748</v>
      </c>
      <c r="U30" s="91">
        <f t="shared" si="10"/>
        <v>79.011371417904527</v>
      </c>
      <c r="V30" s="91">
        <f t="shared" si="11"/>
        <v>81.91769137912533</v>
      </c>
      <c r="W30" s="91">
        <f t="shared" si="12"/>
        <v>80.464531398514936</v>
      </c>
      <c r="X30" s="91">
        <f t="shared" si="13"/>
        <v>80.464531398514936</v>
      </c>
      <c r="Y30" s="80">
        <v>2</v>
      </c>
      <c r="Z30" s="80">
        <v>28.550432220267801</v>
      </c>
      <c r="AA30" s="80">
        <f t="shared" si="14"/>
        <v>-71.439046967037683</v>
      </c>
    </row>
    <row r="31" spans="1:27" s="80" customFormat="1" ht="29" customHeight="1">
      <c r="A31" s="81"/>
      <c r="B31" s="88">
        <v>20</v>
      </c>
      <c r="C31" s="89" t="s">
        <v>47</v>
      </c>
      <c r="D31" s="90">
        <f>Input!D39</f>
        <v>532925000</v>
      </c>
      <c r="E31" s="91">
        <f t="shared" si="0"/>
        <v>3.0562662531426563E-2</v>
      </c>
      <c r="F31" s="90">
        <f>'28 Bag Adm Pbg'!E26</f>
        <v>532925000</v>
      </c>
      <c r="G31" s="91">
        <f>'28 Bag Adm Pbg'!F26</f>
        <v>100</v>
      </c>
      <c r="H31" s="91">
        <f t="shared" si="1"/>
        <v>3.0562662531426567E-2</v>
      </c>
      <c r="I31" s="90">
        <f>'28 Bag Adm Pbg'!H26</f>
        <v>402662029</v>
      </c>
      <c r="J31" s="91">
        <f>'28 Bag Adm Pbg'!I26</f>
        <v>75.556978749354968</v>
      </c>
      <c r="K31" s="91">
        <f t="shared" si="2"/>
        <v>2.3092224434107043E-2</v>
      </c>
      <c r="L31" s="91">
        <f t="shared" si="3"/>
        <v>-24.443021250645032</v>
      </c>
      <c r="M31" s="102">
        <f t="shared" si="4"/>
        <v>-7.4704380973195234E-3</v>
      </c>
      <c r="N31" s="90">
        <f t="shared" si="5"/>
        <v>130262971</v>
      </c>
      <c r="O31" s="91">
        <f>'28 Bag Adm Pbg'!N26</f>
        <v>100</v>
      </c>
      <c r="P31" s="91">
        <f t="shared" si="6"/>
        <v>3.0562662531426567E-2</v>
      </c>
      <c r="Q31" s="101">
        <f>'28 Bag Adm Pbg'!P26</f>
        <v>92.588697479007365</v>
      </c>
      <c r="R31" s="91">
        <f t="shared" si="7"/>
        <v>2.8297571152752474E-2</v>
      </c>
      <c r="S31" s="91">
        <f t="shared" si="8"/>
        <v>-7.4113025209926349</v>
      </c>
      <c r="T31" s="91">
        <f t="shared" si="9"/>
        <v>-2.2650913786740924E-3</v>
      </c>
      <c r="U31" s="91">
        <f t="shared" si="10"/>
        <v>75.556978749354968</v>
      </c>
      <c r="V31" s="91">
        <f t="shared" si="11"/>
        <v>92.588697479007365</v>
      </c>
      <c r="W31" s="91">
        <f t="shared" si="12"/>
        <v>84.072838114181167</v>
      </c>
      <c r="X31" s="91">
        <f t="shared" si="13"/>
        <v>84.072838114181167</v>
      </c>
      <c r="Y31" s="80">
        <v>29</v>
      </c>
      <c r="Z31" s="80">
        <v>34.604924105443096</v>
      </c>
      <c r="AA31" s="80">
        <f t="shared" si="14"/>
        <v>-65.395075894556896</v>
      </c>
    </row>
    <row r="32" spans="1:27" s="80" customFormat="1" ht="29" customHeight="1">
      <c r="A32" s="81"/>
      <c r="B32" s="88">
        <v>21</v>
      </c>
      <c r="C32" s="89" t="s">
        <v>45</v>
      </c>
      <c r="D32" s="90">
        <f>Input!D31</f>
        <v>2503687400</v>
      </c>
      <c r="E32" s="91">
        <f t="shared" si="0"/>
        <v>0.143583718328817</v>
      </c>
      <c r="F32" s="90">
        <f>'20 Bag Pem'!E26</f>
        <v>2503687400</v>
      </c>
      <c r="G32" s="91">
        <f>'20 Bag Pem'!F26</f>
        <v>100</v>
      </c>
      <c r="H32" s="91">
        <f t="shared" si="1"/>
        <v>0.143583718328817</v>
      </c>
      <c r="I32" s="90">
        <f>'20 Bag Pem'!H26</f>
        <v>2256659211</v>
      </c>
      <c r="J32" s="91">
        <f>'20 Bag Pem'!I26</f>
        <v>90.133425243103432</v>
      </c>
      <c r="K32" s="91">
        <f t="shared" si="2"/>
        <v>0.12941692342117248</v>
      </c>
      <c r="L32" s="91">
        <f t="shared" si="3"/>
        <v>-9.8665747568965685</v>
      </c>
      <c r="M32" s="102">
        <f t="shared" si="4"/>
        <v>-1.4166794907644525E-2</v>
      </c>
      <c r="N32" s="90">
        <f t="shared" si="5"/>
        <v>247028189</v>
      </c>
      <c r="O32" s="91">
        <f>'20 Bag Pem'!N26</f>
        <v>100</v>
      </c>
      <c r="P32" s="91">
        <f t="shared" si="6"/>
        <v>0.143583718328817</v>
      </c>
      <c r="Q32" s="101">
        <f>'20 Bag Pem'!P26</f>
        <v>95.912311616857593</v>
      </c>
      <c r="R32" s="91">
        <f t="shared" si="7"/>
        <v>0.13771446335460602</v>
      </c>
      <c r="S32" s="91">
        <f t="shared" si="8"/>
        <v>-4.0876883831424067</v>
      </c>
      <c r="T32" s="91">
        <f t="shared" si="9"/>
        <v>-5.8692549742109801E-3</v>
      </c>
      <c r="U32" s="91">
        <f t="shared" si="10"/>
        <v>90.133425243103432</v>
      </c>
      <c r="V32" s="91">
        <f t="shared" si="11"/>
        <v>95.912311616857593</v>
      </c>
      <c r="W32" s="91">
        <f t="shared" si="12"/>
        <v>93.02286842998052</v>
      </c>
      <c r="X32" s="91">
        <f t="shared" si="13"/>
        <v>93.02286842998052</v>
      </c>
      <c r="Y32" s="80">
        <v>21</v>
      </c>
      <c r="Z32" s="80">
        <v>31.1604163679078</v>
      </c>
      <c r="AA32" s="80">
        <f t="shared" si="14"/>
        <v>-68.8395836320922</v>
      </c>
    </row>
    <row r="33" spans="1:27" s="80" customFormat="1" ht="29" customHeight="1">
      <c r="A33" s="81"/>
      <c r="B33" s="88">
        <v>22</v>
      </c>
      <c r="C33" s="89" t="s">
        <v>71</v>
      </c>
      <c r="D33" s="90">
        <f>Input!D26</f>
        <v>12341692134</v>
      </c>
      <c r="E33" s="91">
        <f t="shared" si="0"/>
        <v>0.7077824679986936</v>
      </c>
      <c r="F33" s="90">
        <f>'15 Diskopumker'!E66</f>
        <v>12341692134</v>
      </c>
      <c r="G33" s="91">
        <f>'15 Diskopumker'!F66</f>
        <v>100.00000000000004</v>
      </c>
      <c r="H33" s="91">
        <f t="shared" si="1"/>
        <v>0.70778246799869393</v>
      </c>
      <c r="I33" s="90">
        <f>'15 Diskopumker'!H66</f>
        <v>10066912180</v>
      </c>
      <c r="J33" s="91">
        <f>'15 Diskopumker'!I66</f>
        <v>81.568330101727057</v>
      </c>
      <c r="K33" s="91">
        <f t="shared" si="2"/>
        <v>0.57732633989932514</v>
      </c>
      <c r="L33" s="91">
        <f t="shared" si="3"/>
        <v>-18.431669898272986</v>
      </c>
      <c r="M33" s="102">
        <f t="shared" si="4"/>
        <v>-0.1304561280993688</v>
      </c>
      <c r="N33" s="90">
        <f t="shared" si="5"/>
        <v>2274779954</v>
      </c>
      <c r="O33" s="91">
        <f>'15 Diskopumker'!N66</f>
        <v>100.00000000000004</v>
      </c>
      <c r="P33" s="91">
        <f t="shared" si="6"/>
        <v>0.70778246799869393</v>
      </c>
      <c r="Q33" s="101">
        <f>'15 Diskopumker'!P66</f>
        <v>90.779905294630026</v>
      </c>
      <c r="R33" s="91">
        <f t="shared" si="7"/>
        <v>0.64252425414120906</v>
      </c>
      <c r="S33" s="91">
        <f t="shared" si="8"/>
        <v>-9.2200947053700162</v>
      </c>
      <c r="T33" s="91">
        <f t="shared" si="9"/>
        <v>-6.525821385748487E-2</v>
      </c>
      <c r="U33" s="91">
        <f t="shared" si="10"/>
        <v>81.568330101727028</v>
      </c>
      <c r="V33" s="91">
        <f t="shared" si="11"/>
        <v>90.779905294629998</v>
      </c>
      <c r="W33" s="91">
        <f t="shared" si="12"/>
        <v>86.17411769817852</v>
      </c>
      <c r="X33" s="91">
        <f t="shared" si="13"/>
        <v>86.17411769817852</v>
      </c>
      <c r="Y33" s="80">
        <v>15</v>
      </c>
      <c r="Z33" s="80">
        <v>20.197197465772</v>
      </c>
      <c r="AA33" s="80">
        <f t="shared" si="14"/>
        <v>-79.80280253422805</v>
      </c>
    </row>
    <row r="34" spans="1:27" s="80" customFormat="1" ht="29" customHeight="1">
      <c r="A34" s="81"/>
      <c r="B34" s="88">
        <v>23</v>
      </c>
      <c r="C34" s="89" t="s">
        <v>39</v>
      </c>
      <c r="D34" s="90">
        <f>Input!D35</f>
        <v>34791280022</v>
      </c>
      <c r="E34" s="91">
        <f t="shared" si="0"/>
        <v>1.9952416387835978</v>
      </c>
      <c r="F34" s="90">
        <f>'24 Bag Kesra'!E27</f>
        <v>34791280022.000069</v>
      </c>
      <c r="G34" s="91">
        <f>'24 Bag Kesra'!F27</f>
        <v>100.00000000000018</v>
      </c>
      <c r="H34" s="91">
        <f t="shared" si="1"/>
        <v>1.9952416387836016</v>
      </c>
      <c r="I34" s="90">
        <f>'24 Bag Kesra'!H27</f>
        <v>33884877647</v>
      </c>
      <c r="J34" s="91">
        <f>'24 Bag Kesra'!I27</f>
        <v>97.394742664176675</v>
      </c>
      <c r="K34" s="91">
        <f t="shared" si="2"/>
        <v>1.9432604596217866</v>
      </c>
      <c r="L34" s="91">
        <f t="shared" si="3"/>
        <v>-2.6052573358235094</v>
      </c>
      <c r="M34" s="102">
        <f t="shared" si="4"/>
        <v>-5.1981179161814994E-2</v>
      </c>
      <c r="N34" s="90">
        <f t="shared" si="5"/>
        <v>906402375</v>
      </c>
      <c r="O34" s="91">
        <f>'24 Bag Kesra'!N27</f>
        <v>100.0000098297884</v>
      </c>
      <c r="P34" s="91">
        <f t="shared" si="6"/>
        <v>1.9952418349116288</v>
      </c>
      <c r="Q34" s="101">
        <f>'24 Bag Kesra'!P27</f>
        <v>97.541974509649435</v>
      </c>
      <c r="R34" s="91">
        <f t="shared" si="7"/>
        <v>1.9461980907082088</v>
      </c>
      <c r="S34" s="91">
        <f t="shared" si="8"/>
        <v>-2.4580353201389613</v>
      </c>
      <c r="T34" s="91">
        <f t="shared" si="9"/>
        <v>-4.9043744203419948E-2</v>
      </c>
      <c r="U34" s="91">
        <f t="shared" si="10"/>
        <v>97.394742664176491</v>
      </c>
      <c r="V34" s="91">
        <f t="shared" si="11"/>
        <v>97.541964921480684</v>
      </c>
      <c r="W34" s="91">
        <f t="shared" si="12"/>
        <v>97.468353792828594</v>
      </c>
      <c r="X34" s="91">
        <f t="shared" si="13"/>
        <v>97.468353792828594</v>
      </c>
      <c r="Y34" s="80">
        <v>25</v>
      </c>
      <c r="Z34" s="80">
        <v>28.073777833333299</v>
      </c>
      <c r="AA34" s="80">
        <f t="shared" si="14"/>
        <v>-71.926231996455101</v>
      </c>
    </row>
    <row r="35" spans="1:27" s="80" customFormat="1" ht="29" customHeight="1">
      <c r="A35" s="81"/>
      <c r="B35" s="88">
        <v>24</v>
      </c>
      <c r="C35" s="89" t="s">
        <v>74</v>
      </c>
      <c r="D35" s="90">
        <f>Input!D23</f>
        <v>22264989480</v>
      </c>
      <c r="E35" s="91">
        <f t="shared" si="0"/>
        <v>1.2768726551447251</v>
      </c>
      <c r="F35" s="90">
        <f>'12 DPPKBPM'!E78</f>
        <v>22264989480</v>
      </c>
      <c r="G35" s="91">
        <f>'12 DPPKBPM'!F78</f>
        <v>100.00000000000001</v>
      </c>
      <c r="H35" s="91">
        <f t="shared" si="1"/>
        <v>1.2768726551447254</v>
      </c>
      <c r="I35" s="90">
        <f>'12 DPPKBPM'!H78</f>
        <v>20597399787</v>
      </c>
      <c r="J35" s="91">
        <f>'12 DPPKBPM'!I78</f>
        <v>92.510260584232697</v>
      </c>
      <c r="K35" s="91">
        <f t="shared" si="2"/>
        <v>1.1812382206031962</v>
      </c>
      <c r="L35" s="91">
        <f t="shared" si="3"/>
        <v>-7.4897394157673176</v>
      </c>
      <c r="M35" s="102">
        <f t="shared" si="4"/>
        <v>-9.5634434541529201E-2</v>
      </c>
      <c r="N35" s="90">
        <f t="shared" si="5"/>
        <v>1667589693</v>
      </c>
      <c r="O35" s="91">
        <f>'12 DPPKBPM'!N78</f>
        <v>100.00000000000001</v>
      </c>
      <c r="P35" s="91">
        <f t="shared" si="6"/>
        <v>1.2768726551447254</v>
      </c>
      <c r="Q35" s="101">
        <f>'12 DPPKBPM'!P78</f>
        <v>92.510260584232697</v>
      </c>
      <c r="R35" s="91">
        <f t="shared" si="7"/>
        <v>1.1812382206031962</v>
      </c>
      <c r="S35" s="91">
        <f t="shared" si="8"/>
        <v>-7.4897394157673176</v>
      </c>
      <c r="T35" s="91">
        <f t="shared" si="9"/>
        <v>-9.5634434541529201E-2</v>
      </c>
      <c r="U35" s="91">
        <f t="shared" si="10"/>
        <v>92.510260584232682</v>
      </c>
      <c r="V35" s="91">
        <f t="shared" si="11"/>
        <v>92.510260584232682</v>
      </c>
      <c r="W35" s="91">
        <f t="shared" si="12"/>
        <v>92.510260584232682</v>
      </c>
      <c r="X35" s="91">
        <f t="shared" si="13"/>
        <v>92.510260584232682</v>
      </c>
      <c r="Y35" s="80">
        <v>12</v>
      </c>
      <c r="Z35" s="80">
        <v>39.001619899145901</v>
      </c>
      <c r="AA35" s="80">
        <f t="shared" si="14"/>
        <v>-60.998380100854114</v>
      </c>
    </row>
    <row r="36" spans="1:27" s="80" customFormat="1" ht="29" customHeight="1">
      <c r="A36" s="81"/>
      <c r="B36" s="88">
        <v>25</v>
      </c>
      <c r="C36" s="89" t="s">
        <v>65</v>
      </c>
      <c r="D36" s="90">
        <f>Input!D25</f>
        <v>21870976180</v>
      </c>
      <c r="E36" s="91">
        <f t="shared" si="0"/>
        <v>1.2542764258051489</v>
      </c>
      <c r="F36" s="90">
        <f>'14 Diskominfotik'!E48</f>
        <v>21870976180</v>
      </c>
      <c r="G36" s="91">
        <f>'14 Diskominfotik'!F48</f>
        <v>99.999999999999986</v>
      </c>
      <c r="H36" s="91">
        <f t="shared" si="1"/>
        <v>1.2542764258051486</v>
      </c>
      <c r="I36" s="90">
        <f>'14 Diskominfotik'!H48</f>
        <v>19862166347</v>
      </c>
      <c r="J36" s="91">
        <f>'14 Diskominfotik'!I48</f>
        <v>90.815179823400072</v>
      </c>
      <c r="K36" s="91">
        <f t="shared" si="2"/>
        <v>1.1390733915774611</v>
      </c>
      <c r="L36" s="91">
        <f t="shared" si="3"/>
        <v>-9.1848201765999136</v>
      </c>
      <c r="M36" s="102">
        <f t="shared" si="4"/>
        <v>-0.11520303422768752</v>
      </c>
      <c r="N36" s="90">
        <f t="shared" si="5"/>
        <v>2008809833</v>
      </c>
      <c r="O36" s="91">
        <f>'14 Diskominfotik'!N48</f>
        <v>99.999999999999986</v>
      </c>
      <c r="P36" s="91">
        <f t="shared" si="6"/>
        <v>1.2542764258051486</v>
      </c>
      <c r="Q36" s="101">
        <f>'14 Diskominfotik'!P48</f>
        <v>99.474777901751608</v>
      </c>
      <c r="R36" s="91">
        <f t="shared" si="7"/>
        <v>1.2476886888437</v>
      </c>
      <c r="S36" s="91">
        <f t="shared" si="8"/>
        <v>-0.52522209824837773</v>
      </c>
      <c r="T36" s="91">
        <f t="shared" si="9"/>
        <v>-6.5877369614486536E-3</v>
      </c>
      <c r="U36" s="91">
        <f t="shared" si="10"/>
        <v>90.815179823400086</v>
      </c>
      <c r="V36" s="91">
        <f t="shared" si="11"/>
        <v>99.474777901751622</v>
      </c>
      <c r="W36" s="91">
        <f t="shared" si="12"/>
        <v>95.144978862575854</v>
      </c>
      <c r="X36" s="91">
        <f t="shared" si="13"/>
        <v>95.144978862575854</v>
      </c>
      <c r="Y36" s="80">
        <v>14</v>
      </c>
      <c r="Z36" s="80">
        <v>48.128815746113901</v>
      </c>
      <c r="AA36" s="80">
        <f t="shared" si="14"/>
        <v>-51.871184253886085</v>
      </c>
    </row>
    <row r="37" spans="1:27" s="80" customFormat="1" ht="29" customHeight="1">
      <c r="A37" s="81"/>
      <c r="B37" s="88">
        <v>26</v>
      </c>
      <c r="C37" s="89" t="s">
        <v>62</v>
      </c>
      <c r="D37" s="90">
        <f>Input!D48</f>
        <v>11804243670</v>
      </c>
      <c r="E37" s="91">
        <f t="shared" si="0"/>
        <v>0.67696038978268647</v>
      </c>
      <c r="F37" s="90">
        <f>'37 Kec Bjm Tengah'!E184</f>
        <v>11804243670</v>
      </c>
      <c r="G37" s="91">
        <f>'37 Kec Bjm Tengah'!F184</f>
        <v>100.00000000000003</v>
      </c>
      <c r="H37" s="91">
        <f t="shared" si="1"/>
        <v>0.67696038978268658</v>
      </c>
      <c r="I37" s="90">
        <f>'37 Kec Bjm Tengah'!H184</f>
        <v>9766310293</v>
      </c>
      <c r="J37" s="91">
        <f>'37 Kec Bjm Tengah'!I184</f>
        <v>82.735587014530026</v>
      </c>
      <c r="K37" s="91">
        <f t="shared" si="2"/>
        <v>0.56008715234255613</v>
      </c>
      <c r="L37" s="91">
        <f t="shared" si="3"/>
        <v>-17.264412985470003</v>
      </c>
      <c r="M37" s="102">
        <f t="shared" si="4"/>
        <v>-0.11687323744013045</v>
      </c>
      <c r="N37" s="90">
        <f t="shared" si="5"/>
        <v>2037933377</v>
      </c>
      <c r="O37" s="91">
        <f>'37 Kec Bjm Tengah'!N184</f>
        <v>100.00000000000003</v>
      </c>
      <c r="P37" s="91">
        <f t="shared" si="6"/>
        <v>0.67696038978268658</v>
      </c>
      <c r="Q37" s="101">
        <f>'37 Kec Bjm Tengah'!P184</f>
        <v>90.97585655820339</v>
      </c>
      <c r="R37" s="91">
        <f t="shared" si="7"/>
        <v>0.61587051316455144</v>
      </c>
      <c r="S37" s="91">
        <f t="shared" si="8"/>
        <v>-9.0241434417966389</v>
      </c>
      <c r="T37" s="91">
        <f t="shared" si="9"/>
        <v>-6.1089876618135142E-2</v>
      </c>
      <c r="U37" s="91">
        <f t="shared" si="10"/>
        <v>82.735587014529997</v>
      </c>
      <c r="V37" s="91">
        <f t="shared" si="11"/>
        <v>90.975856558203361</v>
      </c>
      <c r="W37" s="91">
        <f t="shared" si="12"/>
        <v>86.855721786366672</v>
      </c>
      <c r="X37" s="91">
        <f t="shared" si="13"/>
        <v>86.855721786366672</v>
      </c>
      <c r="Y37" s="80">
        <v>37</v>
      </c>
      <c r="Z37" s="80">
        <v>27.990307133140899</v>
      </c>
      <c r="AA37" s="80">
        <f t="shared" si="14"/>
        <v>-72.009692866859126</v>
      </c>
    </row>
    <row r="38" spans="1:27" s="80" customFormat="1" ht="29" customHeight="1">
      <c r="A38" s="81"/>
      <c r="B38" s="88">
        <v>27</v>
      </c>
      <c r="C38" s="89" t="s">
        <v>105</v>
      </c>
      <c r="D38" s="90">
        <f>Input!D29</f>
        <v>5713939474</v>
      </c>
      <c r="E38" s="91">
        <f t="shared" si="0"/>
        <v>0.32768814348896941</v>
      </c>
      <c r="F38" s="90">
        <f>'18 DPA'!E49</f>
        <v>5713439474</v>
      </c>
      <c r="G38" s="91">
        <f>'18 DPA'!F49</f>
        <v>99.991249469787448</v>
      </c>
      <c r="H38" s="91">
        <f t="shared" si="1"/>
        <v>0.32765946903897047</v>
      </c>
      <c r="I38" s="90">
        <f>'18 DPA'!H49</f>
        <v>3918986524</v>
      </c>
      <c r="J38" s="91">
        <f>'18 DPA'!I49</f>
        <v>68.586419961787655</v>
      </c>
      <c r="K38" s="91">
        <f t="shared" si="2"/>
        <v>0.22474956625832987</v>
      </c>
      <c r="L38" s="91">
        <f t="shared" si="3"/>
        <v>-31.404829507999793</v>
      </c>
      <c r="M38" s="102">
        <f t="shared" si="4"/>
        <v>-0.10290990278064061</v>
      </c>
      <c r="N38" s="90">
        <f t="shared" si="5"/>
        <v>1794952950</v>
      </c>
      <c r="O38" s="91">
        <f>'18 DPA'!N49</f>
        <v>99.997399342420849</v>
      </c>
      <c r="P38" s="91">
        <f t="shared" si="6"/>
        <v>0.32767962144242979</v>
      </c>
      <c r="Q38" s="101">
        <f>'18 DPA'!P49</f>
        <v>88.764972968385337</v>
      </c>
      <c r="R38" s="91">
        <f t="shared" si="7"/>
        <v>0.29087229198858744</v>
      </c>
      <c r="S38" s="91">
        <f t="shared" si="8"/>
        <v>-11.232426374035512</v>
      </c>
      <c r="T38" s="91">
        <f t="shared" si="9"/>
        <v>-3.6807329453842352E-2</v>
      </c>
      <c r="U38" s="91">
        <f t="shared" si="10"/>
        <v>68.592422162412504</v>
      </c>
      <c r="V38" s="91">
        <f t="shared" si="11"/>
        <v>88.767281501419518</v>
      </c>
      <c r="W38" s="91">
        <f t="shared" si="12"/>
        <v>78.679851831916011</v>
      </c>
      <c r="X38" s="91">
        <f t="shared" si="13"/>
        <v>78.679851831916011</v>
      </c>
      <c r="Y38" s="80">
        <v>19</v>
      </c>
      <c r="Z38" s="80">
        <v>40.576052644878203</v>
      </c>
      <c r="AA38" s="80">
        <f t="shared" si="14"/>
        <v>-59.421346697542646</v>
      </c>
    </row>
    <row r="39" spans="1:27" s="80" customFormat="1" ht="29" customHeight="1">
      <c r="A39" s="81"/>
      <c r="B39" s="88">
        <v>28</v>
      </c>
      <c r="C39" s="89" t="s">
        <v>76</v>
      </c>
      <c r="D39" s="90">
        <f>Input!D49</f>
        <v>11109159386</v>
      </c>
      <c r="E39" s="91">
        <f t="shared" si="0"/>
        <v>0.63709807068939894</v>
      </c>
      <c r="F39" s="90">
        <f>'38 Kec Bjm Barat'!E190</f>
        <v>11109159386</v>
      </c>
      <c r="G39" s="91">
        <f>'38 Kec Bjm Barat'!F190</f>
        <v>99.999999999999972</v>
      </c>
      <c r="H39" s="91">
        <f t="shared" si="1"/>
        <v>0.63709807068939872</v>
      </c>
      <c r="I39" s="90">
        <f>'38 Kec Bjm Barat'!H190</f>
        <v>9534446854</v>
      </c>
      <c r="J39" s="91">
        <f>'38 Kec Bjm Barat'!I190</f>
        <v>85.825904387541257</v>
      </c>
      <c r="K39" s="91">
        <f t="shared" si="2"/>
        <v>0.54679518100475355</v>
      </c>
      <c r="L39" s="91">
        <f t="shared" si="3"/>
        <v>-14.174095612458714</v>
      </c>
      <c r="M39" s="102">
        <f t="shared" si="4"/>
        <v>-9.0302889684645171E-2</v>
      </c>
      <c r="N39" s="90">
        <f t="shared" si="5"/>
        <v>1574712532</v>
      </c>
      <c r="O39" s="91">
        <f>'38 Kec Bjm Barat'!N190</f>
        <v>99.999999999999972</v>
      </c>
      <c r="P39" s="91">
        <f t="shared" si="6"/>
        <v>0.63709807068939872</v>
      </c>
      <c r="Q39" s="101">
        <f>'38 Kec Bjm Barat'!P190</f>
        <v>93.052828352757473</v>
      </c>
      <c r="R39" s="91">
        <f t="shared" si="7"/>
        <v>0.59283777415733585</v>
      </c>
      <c r="S39" s="91">
        <f t="shared" si="8"/>
        <v>-6.9471716472424987</v>
      </c>
      <c r="T39" s="91">
        <f t="shared" si="9"/>
        <v>-4.4260296532062871E-2</v>
      </c>
      <c r="U39" s="91">
        <f t="shared" si="10"/>
        <v>85.825904387541286</v>
      </c>
      <c r="V39" s="91">
        <f t="shared" si="11"/>
        <v>93.052828352757501</v>
      </c>
      <c r="W39" s="91">
        <f t="shared" si="12"/>
        <v>89.439366370149401</v>
      </c>
      <c r="X39" s="91">
        <f t="shared" si="13"/>
        <v>89.439366370149401</v>
      </c>
      <c r="Y39" s="80">
        <v>38</v>
      </c>
      <c r="Z39" s="80">
        <v>24.621692918982799</v>
      </c>
      <c r="AA39" s="80">
        <f t="shared" si="14"/>
        <v>-75.378307081017169</v>
      </c>
    </row>
    <row r="40" spans="1:27" s="80" customFormat="1" ht="29" customHeight="1">
      <c r="A40" s="81"/>
      <c r="B40" s="88">
        <v>29</v>
      </c>
      <c r="C40" s="89" t="s">
        <v>84</v>
      </c>
      <c r="D40" s="90">
        <f>Input!D44</f>
        <v>4933045070</v>
      </c>
      <c r="E40" s="91">
        <f t="shared" si="0"/>
        <v>0.28290470840498666</v>
      </c>
      <c r="F40" s="90">
        <f>'33 BPBD'!E46</f>
        <v>4911045070</v>
      </c>
      <c r="G40" s="91">
        <f>'33 BPBD'!F46</f>
        <v>100.00000000000001</v>
      </c>
      <c r="H40" s="91">
        <f t="shared" si="1"/>
        <v>0.28290470840498672</v>
      </c>
      <c r="I40" s="90">
        <f>'33 BPBD'!H46</f>
        <v>4562802541</v>
      </c>
      <c r="J40" s="91">
        <f>'33 BPBD'!I46</f>
        <v>92.494645320562626</v>
      </c>
      <c r="K40" s="91">
        <f t="shared" si="2"/>
        <v>0.26167170663436434</v>
      </c>
      <c r="L40" s="91">
        <f t="shared" si="3"/>
        <v>-7.5053546794373887</v>
      </c>
      <c r="M40" s="102">
        <f t="shared" si="4"/>
        <v>-2.1233001770622373E-2</v>
      </c>
      <c r="N40" s="90">
        <f t="shared" si="5"/>
        <v>370242529</v>
      </c>
      <c r="O40" s="91">
        <f>'33 BPBD'!N46</f>
        <v>100.00000000000001</v>
      </c>
      <c r="P40" s="91">
        <f t="shared" si="6"/>
        <v>0.28290470840498672</v>
      </c>
      <c r="Q40" s="101">
        <f>'33 BPBD'!P46</f>
        <v>97.212755244500556</v>
      </c>
      <c r="R40" s="91">
        <f t="shared" si="7"/>
        <v>0.27501946175690767</v>
      </c>
      <c r="S40" s="91">
        <f t="shared" si="8"/>
        <v>-2.7872447554994579</v>
      </c>
      <c r="T40" s="91">
        <f t="shared" si="9"/>
        <v>-7.8852466480790473E-3</v>
      </c>
      <c r="U40" s="91">
        <f t="shared" si="10"/>
        <v>92.494645320562611</v>
      </c>
      <c r="V40" s="91">
        <f t="shared" si="11"/>
        <v>97.212755244500542</v>
      </c>
      <c r="W40" s="91">
        <f t="shared" si="12"/>
        <v>94.853700282531577</v>
      </c>
      <c r="X40" s="91">
        <f t="shared" si="13"/>
        <v>94.853700282531577</v>
      </c>
      <c r="Y40" s="80">
        <v>34</v>
      </c>
      <c r="Z40" s="80">
        <v>44.0610912238187</v>
      </c>
      <c r="AA40" s="80">
        <f t="shared" si="14"/>
        <v>-55.938908776181314</v>
      </c>
    </row>
    <row r="41" spans="1:27" s="80" customFormat="1" ht="29" customHeight="1">
      <c r="A41" s="81"/>
      <c r="B41" s="88">
        <v>30</v>
      </c>
      <c r="C41" s="89" t="s">
        <v>43</v>
      </c>
      <c r="D41" s="90">
        <f>Input!D33</f>
        <v>2094940500</v>
      </c>
      <c r="E41" s="91">
        <f t="shared" si="0"/>
        <v>0.1201425332362303</v>
      </c>
      <c r="F41" s="90">
        <f>'22 Bag Org'!E29</f>
        <v>2094940500</v>
      </c>
      <c r="G41" s="91">
        <f>'22 Bag Org'!F29</f>
        <v>100.00000000000001</v>
      </c>
      <c r="H41" s="91">
        <f t="shared" si="1"/>
        <v>0.12014253323623031</v>
      </c>
      <c r="I41" s="90">
        <f>'22 Bag Org'!H29</f>
        <v>1675538579</v>
      </c>
      <c r="J41" s="91">
        <f>'22 Bag Org'!I29</f>
        <v>79.980246646623144</v>
      </c>
      <c r="K41" s="91">
        <f t="shared" si="2"/>
        <v>9.6090294409838184E-2</v>
      </c>
      <c r="L41" s="91">
        <f t="shared" si="3"/>
        <v>-20.019753353376871</v>
      </c>
      <c r="M41" s="102">
        <f t="shared" si="4"/>
        <v>-2.4052238826392125E-2</v>
      </c>
      <c r="N41" s="90">
        <f t="shared" si="5"/>
        <v>419401921</v>
      </c>
      <c r="O41" s="91">
        <f>'22 Bag Org'!N29</f>
        <v>100.00000000000001</v>
      </c>
      <c r="P41" s="91">
        <f t="shared" si="6"/>
        <v>0.12014253323623031</v>
      </c>
      <c r="Q41" s="101">
        <f>'22 Bag Org'!P29</f>
        <v>100.00000000000001</v>
      </c>
      <c r="R41" s="91">
        <f t="shared" si="7"/>
        <v>0.12014253323623031</v>
      </c>
      <c r="S41" s="91">
        <f t="shared" si="8"/>
        <v>0</v>
      </c>
      <c r="T41" s="91">
        <f t="shared" si="9"/>
        <v>0</v>
      </c>
      <c r="U41" s="91">
        <f t="shared" si="10"/>
        <v>79.980246646623129</v>
      </c>
      <c r="V41" s="91">
        <f t="shared" si="11"/>
        <v>100</v>
      </c>
      <c r="W41" s="91">
        <f t="shared" si="12"/>
        <v>89.990123323311565</v>
      </c>
      <c r="X41" s="91">
        <f t="shared" si="13"/>
        <v>89.990123323311565</v>
      </c>
      <c r="Y41" s="80">
        <v>23</v>
      </c>
      <c r="Z41" s="80">
        <v>28.4892353732284</v>
      </c>
      <c r="AA41" s="80">
        <f t="shared" si="14"/>
        <v>-71.510764626771618</v>
      </c>
    </row>
    <row r="42" spans="1:27" s="80" customFormat="1" ht="29" customHeight="1">
      <c r="A42" s="81"/>
      <c r="B42" s="88">
        <v>31</v>
      </c>
      <c r="C42" s="89" t="s">
        <v>72</v>
      </c>
      <c r="D42" s="90">
        <f>Input!D46</f>
        <v>9008477710</v>
      </c>
      <c r="E42" s="91">
        <f t="shared" si="0"/>
        <v>0.51662628732487381</v>
      </c>
      <c r="F42" s="90">
        <f>'35 Kec Bjm Timur'!E187</f>
        <v>9008477710</v>
      </c>
      <c r="G42" s="91">
        <f>'35 Kec Bjm Timur'!F187</f>
        <v>100</v>
      </c>
      <c r="H42" s="91">
        <f t="shared" si="1"/>
        <v>0.51662628732487381</v>
      </c>
      <c r="I42" s="90">
        <f>'35 Kec Bjm Timur'!H187</f>
        <v>8626468286</v>
      </c>
      <c r="J42" s="91">
        <f>'35 Kec Bjm Timur'!I187</f>
        <v>95.75944531032205</v>
      </c>
      <c r="K42" s="91">
        <f t="shared" si="2"/>
        <v>0.49471846706960981</v>
      </c>
      <c r="L42" s="91">
        <f t="shared" si="3"/>
        <v>-4.2405546896779498</v>
      </c>
      <c r="M42" s="102">
        <f t="shared" si="4"/>
        <v>-2.1907820255263999E-2</v>
      </c>
      <c r="N42" s="90">
        <f t="shared" si="5"/>
        <v>382009424</v>
      </c>
      <c r="O42" s="91">
        <f>'35 Kec Bjm Timur'!N187</f>
        <v>99.999999999999986</v>
      </c>
      <c r="P42" s="91">
        <f t="shared" si="6"/>
        <v>0.51662628732487381</v>
      </c>
      <c r="Q42" s="101">
        <f>'35 Kec Bjm Timur'!P187</f>
        <v>98.01531289746282</v>
      </c>
      <c r="R42" s="91">
        <f t="shared" si="7"/>
        <v>0.5063728720320203</v>
      </c>
      <c r="S42" s="91">
        <f t="shared" si="8"/>
        <v>-1.9846871025371655</v>
      </c>
      <c r="T42" s="91">
        <f t="shared" si="9"/>
        <v>-1.0253415292853507E-2</v>
      </c>
      <c r="U42" s="91">
        <f t="shared" si="10"/>
        <v>95.75944531032205</v>
      </c>
      <c r="V42" s="91">
        <f t="shared" si="11"/>
        <v>98.015312897462834</v>
      </c>
      <c r="W42" s="91">
        <f t="shared" si="12"/>
        <v>96.887379103892442</v>
      </c>
      <c r="X42" s="91">
        <f t="shared" si="13"/>
        <v>96.887379103892442</v>
      </c>
      <c r="Y42" s="80">
        <v>35</v>
      </c>
      <c r="Z42" s="80">
        <v>40.470806003826503</v>
      </c>
      <c r="AA42" s="80">
        <f t="shared" si="14"/>
        <v>-59.529193996173483</v>
      </c>
    </row>
    <row r="43" spans="1:27" s="80" customFormat="1" ht="29" customHeight="1">
      <c r="A43" s="81"/>
      <c r="B43" s="88">
        <v>32</v>
      </c>
      <c r="C43" s="89" t="s">
        <v>77</v>
      </c>
      <c r="D43" s="90">
        <f>Input!D27</f>
        <v>7611880902</v>
      </c>
      <c r="E43" s="91">
        <f t="shared" si="0"/>
        <v>0.43653299664537565</v>
      </c>
      <c r="F43" s="90">
        <f>'16 DPMPTSP'!E46</f>
        <v>7611880902</v>
      </c>
      <c r="G43" s="91">
        <f>'16 DPMPTSP'!F46</f>
        <v>100</v>
      </c>
      <c r="H43" s="91">
        <f t="shared" si="1"/>
        <v>0.43653299664537565</v>
      </c>
      <c r="I43" s="90">
        <f>'16 DPMPTSP'!H46</f>
        <v>5634139905</v>
      </c>
      <c r="J43" s="91">
        <f>'16 DPMPTSP'!I46</f>
        <v>74.017709650707303</v>
      </c>
      <c r="K43" s="91">
        <f t="shared" si="2"/>
        <v>0.323111725986506</v>
      </c>
      <c r="L43" s="91">
        <f t="shared" si="3"/>
        <v>-25.982290349292697</v>
      </c>
      <c r="M43" s="102">
        <f t="shared" si="4"/>
        <v>-0.11342127065886964</v>
      </c>
      <c r="N43" s="90">
        <f t="shared" si="5"/>
        <v>1977740997</v>
      </c>
      <c r="O43" s="91">
        <f>'16 DPMPTSP'!N46</f>
        <v>100</v>
      </c>
      <c r="P43" s="91">
        <f t="shared" si="6"/>
        <v>0.43653299664537565</v>
      </c>
      <c r="Q43" s="101">
        <f>'16 DPMPTSP'!P46</f>
        <v>94.187672932668278</v>
      </c>
      <c r="R43" s="91">
        <f t="shared" si="7"/>
        <v>0.41116027112352221</v>
      </c>
      <c r="S43" s="91">
        <f t="shared" si="8"/>
        <v>-5.8123270673317222</v>
      </c>
      <c r="T43" s="91">
        <f t="shared" si="9"/>
        <v>-2.5372725521853434E-2</v>
      </c>
      <c r="U43" s="91">
        <f t="shared" si="10"/>
        <v>74.017709650707303</v>
      </c>
      <c r="V43" s="91">
        <f t="shared" si="11"/>
        <v>94.187672932668278</v>
      </c>
      <c r="W43" s="91">
        <f t="shared" si="12"/>
        <v>84.10269129168779</v>
      </c>
      <c r="X43" s="91">
        <f t="shared" si="13"/>
        <v>84.10269129168779</v>
      </c>
      <c r="Y43" s="80">
        <v>16</v>
      </c>
      <c r="Z43" s="80">
        <v>61.542231790797899</v>
      </c>
      <c r="AA43" s="80">
        <f t="shared" si="14"/>
        <v>-38.457768209202101</v>
      </c>
    </row>
    <row r="44" spans="1:27" s="80" customFormat="1" ht="29" customHeight="1">
      <c r="A44" s="81"/>
      <c r="B44" s="88">
        <v>33</v>
      </c>
      <c r="C44" s="89" t="s">
        <v>102</v>
      </c>
      <c r="D44" s="90">
        <f>Input!D16</f>
        <v>20129014290</v>
      </c>
      <c r="E44" s="91">
        <f t="shared" si="0"/>
        <v>1.1543768275752364</v>
      </c>
      <c r="F44" s="90">
        <f>'5 SatpolPP'!E60</f>
        <v>20129014290</v>
      </c>
      <c r="G44" s="91">
        <f>'5 SatpolPP'!F60</f>
        <v>99.999999999999986</v>
      </c>
      <c r="H44" s="91">
        <f t="shared" si="1"/>
        <v>1.1543768275752362</v>
      </c>
      <c r="I44" s="90">
        <f>'5 SatpolPP'!H60</f>
        <v>19458047427</v>
      </c>
      <c r="J44" s="91">
        <f>'5 SatpolPP'!I60</f>
        <v>96.666668057693556</v>
      </c>
      <c r="K44" s="91">
        <f t="shared" si="2"/>
        <v>1.1158976160470873</v>
      </c>
      <c r="L44" s="91">
        <f t="shared" si="3"/>
        <v>-3.3333319423064296</v>
      </c>
      <c r="M44" s="102">
        <f t="shared" si="4"/>
        <v>-3.8479211528148927E-2</v>
      </c>
      <c r="N44" s="90">
        <f t="shared" si="5"/>
        <v>670966863</v>
      </c>
      <c r="O44" s="91">
        <f>'5 SatpolPP'!N60</f>
        <v>99.999999999999986</v>
      </c>
      <c r="P44" s="91">
        <f t="shared" si="6"/>
        <v>1.1543768275752362</v>
      </c>
      <c r="Q44" s="101">
        <f>'5 SatpolPP'!P60</f>
        <v>96.666668057693556</v>
      </c>
      <c r="R44" s="91">
        <f t="shared" si="7"/>
        <v>1.1158976160470873</v>
      </c>
      <c r="S44" s="91">
        <f t="shared" si="8"/>
        <v>-3.3333319423064296</v>
      </c>
      <c r="T44" s="91">
        <f t="shared" si="9"/>
        <v>-3.8479211528148927E-2</v>
      </c>
      <c r="U44" s="91">
        <f t="shared" si="10"/>
        <v>96.66666805769357</v>
      </c>
      <c r="V44" s="91">
        <f t="shared" si="11"/>
        <v>96.66666805769357</v>
      </c>
      <c r="W44" s="91">
        <f t="shared" si="12"/>
        <v>96.66666805769357</v>
      </c>
      <c r="X44" s="91">
        <f t="shared" si="13"/>
        <v>96.66666805769357</v>
      </c>
      <c r="Y44" s="80">
        <v>5</v>
      </c>
      <c r="Z44" s="80">
        <v>37.851212886843797</v>
      </c>
      <c r="AA44" s="80">
        <f t="shared" si="14"/>
        <v>-62.148787113156189</v>
      </c>
    </row>
    <row r="45" spans="1:27" s="80" customFormat="1" ht="29" customHeight="1">
      <c r="A45" s="81"/>
      <c r="B45" s="88">
        <v>34</v>
      </c>
      <c r="C45" s="89" t="s">
        <v>58</v>
      </c>
      <c r="D45" s="90">
        <f>Input!D21</f>
        <v>191028321341</v>
      </c>
      <c r="E45" s="91">
        <f t="shared" si="0"/>
        <v>10.955264097368099</v>
      </c>
      <c r="F45" s="90">
        <f>'10 DLH'!E59</f>
        <v>191028321341</v>
      </c>
      <c r="G45" s="91">
        <f>'10 DLH'!F59</f>
        <v>100</v>
      </c>
      <c r="H45" s="91">
        <f t="shared" si="1"/>
        <v>10.955264097368099</v>
      </c>
      <c r="I45" s="90">
        <f>'10 DLH'!H59</f>
        <v>147181810816</v>
      </c>
      <c r="J45" s="91">
        <f>'10 DLH'!I59</f>
        <v>77.047115204069328</v>
      </c>
      <c r="K45" s="91">
        <f t="shared" si="2"/>
        <v>8.4407149500092444</v>
      </c>
      <c r="L45" s="91">
        <f t="shared" si="3"/>
        <v>-22.952884795930672</v>
      </c>
      <c r="M45" s="102">
        <f t="shared" si="4"/>
        <v>-2.5145491473588546</v>
      </c>
      <c r="N45" s="90">
        <f t="shared" si="5"/>
        <v>43846510525</v>
      </c>
      <c r="O45" s="91">
        <f>'10 DLH'!N59</f>
        <v>100</v>
      </c>
      <c r="P45" s="91">
        <f t="shared" si="6"/>
        <v>10.955264097368099</v>
      </c>
      <c r="Q45" s="101">
        <f>'10 DLH'!P59</f>
        <v>86.858277327272987</v>
      </c>
      <c r="R45" s="91">
        <f t="shared" si="7"/>
        <v>9.5155536716271527</v>
      </c>
      <c r="S45" s="91">
        <f t="shared" si="8"/>
        <v>-13.141722672727013</v>
      </c>
      <c r="T45" s="91">
        <f t="shared" si="9"/>
        <v>-1.4397104257409463</v>
      </c>
      <c r="U45" s="91">
        <f t="shared" si="10"/>
        <v>77.047115204069328</v>
      </c>
      <c r="V45" s="91">
        <f t="shared" si="11"/>
        <v>86.858277327272987</v>
      </c>
      <c r="W45" s="91">
        <f t="shared" si="12"/>
        <v>81.952696265671165</v>
      </c>
      <c r="X45" s="91">
        <f t="shared" si="13"/>
        <v>81.952696265671165</v>
      </c>
      <c r="Y45" s="80">
        <v>10</v>
      </c>
      <c r="Z45" s="80">
        <v>30.408873802273899</v>
      </c>
      <c r="AA45" s="80">
        <f t="shared" si="14"/>
        <v>-69.591126197726098</v>
      </c>
    </row>
    <row r="46" spans="1:27" s="80" customFormat="1" ht="29" customHeight="1">
      <c r="A46" s="81"/>
      <c r="B46" s="88">
        <v>35</v>
      </c>
      <c r="C46" s="89" t="s">
        <v>108</v>
      </c>
      <c r="D46" s="90">
        <f>Input!D51</f>
        <v>9046956120</v>
      </c>
      <c r="E46" s="91">
        <f t="shared" si="0"/>
        <v>0.5188329818120454</v>
      </c>
      <c r="F46" s="90">
        <f>'40 Bappeda'!E77</f>
        <v>9046956120</v>
      </c>
      <c r="G46" s="91">
        <f>'40 Bappeda'!F77</f>
        <v>100.00000000000001</v>
      </c>
      <c r="H46" s="91">
        <f t="shared" si="1"/>
        <v>0.5188329818120454</v>
      </c>
      <c r="I46" s="90">
        <f>'40 Bappeda'!H77</f>
        <v>8152167379</v>
      </c>
      <c r="J46" s="91">
        <f>'40 Bappeda'!I77</f>
        <v>90.109505018799624</v>
      </c>
      <c r="K46" s="91">
        <f t="shared" si="2"/>
        <v>0.4675178317851128</v>
      </c>
      <c r="L46" s="91">
        <f t="shared" si="3"/>
        <v>-9.8904949812003906</v>
      </c>
      <c r="M46" s="102">
        <f t="shared" si="4"/>
        <v>-5.1315150026932599E-2</v>
      </c>
      <c r="N46" s="90">
        <f t="shared" si="5"/>
        <v>894788741</v>
      </c>
      <c r="O46" s="91">
        <f>'40 Bappeda'!N77</f>
        <v>100.00000000000001</v>
      </c>
      <c r="P46" s="91">
        <f t="shared" si="6"/>
        <v>0.5188329818120454</v>
      </c>
      <c r="Q46" s="101">
        <f>'40 Bappeda'!P77</f>
        <v>99.173283455916689</v>
      </c>
      <c r="R46" s="91">
        <f t="shared" si="7"/>
        <v>0.51454370371524449</v>
      </c>
      <c r="S46" s="91">
        <f t="shared" si="8"/>
        <v>-0.82671654408332529</v>
      </c>
      <c r="T46" s="91">
        <f t="shared" si="9"/>
        <v>-4.2892780968009081E-3</v>
      </c>
      <c r="U46" s="91">
        <f t="shared" si="10"/>
        <v>90.109505018799609</v>
      </c>
      <c r="V46" s="91">
        <f t="shared" si="11"/>
        <v>99.173283455916675</v>
      </c>
      <c r="W46" s="91">
        <f t="shared" si="12"/>
        <v>94.641394237358142</v>
      </c>
      <c r="X46" s="91">
        <f t="shared" si="13"/>
        <v>94.641394237358142</v>
      </c>
      <c r="Y46" s="80">
        <v>40</v>
      </c>
      <c r="Z46" s="80">
        <v>30.408873802273899</v>
      </c>
      <c r="AA46" s="80">
        <f t="shared" si="14"/>
        <v>-69.591126197726112</v>
      </c>
    </row>
    <row r="47" spans="1:27" s="80" customFormat="1" ht="29" customHeight="1">
      <c r="A47" s="81"/>
      <c r="B47" s="88">
        <v>36</v>
      </c>
      <c r="C47" s="89" t="s">
        <v>82</v>
      </c>
      <c r="D47" s="90">
        <f>Input!D19</f>
        <v>3037162840</v>
      </c>
      <c r="E47" s="91">
        <f t="shared" si="0"/>
        <v>0.17417794798875844</v>
      </c>
      <c r="F47" s="90">
        <f>'8 DP3A'!E58</f>
        <v>3037162840</v>
      </c>
      <c r="G47" s="91">
        <f>'8 DP3A'!F58</f>
        <v>100</v>
      </c>
      <c r="H47" s="91">
        <f t="shared" si="1"/>
        <v>0.17417794798875844</v>
      </c>
      <c r="I47" s="90">
        <f>'8 DP3A'!H58</f>
        <v>2616831401</v>
      </c>
      <c r="J47" s="91">
        <f>'8 DP3A'!I58</f>
        <v>86.160391749031135</v>
      </c>
      <c r="K47" s="91">
        <f t="shared" si="2"/>
        <v>0.15007240232753796</v>
      </c>
      <c r="L47" s="91">
        <f t="shared" si="3"/>
        <v>-13.839608250968865</v>
      </c>
      <c r="M47" s="102">
        <f t="shared" si="4"/>
        <v>-2.4105545661220473E-2</v>
      </c>
      <c r="N47" s="90">
        <f t="shared" si="5"/>
        <v>420331439</v>
      </c>
      <c r="O47" s="91">
        <f>'8 DP3A'!N58</f>
        <v>100</v>
      </c>
      <c r="P47" s="91">
        <f t="shared" si="6"/>
        <v>0.17417794798875844</v>
      </c>
      <c r="Q47" s="101">
        <f>'8 DP3A'!P58</f>
        <v>97.188082941249206</v>
      </c>
      <c r="R47" s="91">
        <f t="shared" si="7"/>
        <v>0.16928020855668044</v>
      </c>
      <c r="S47" s="91">
        <f t="shared" si="8"/>
        <v>-2.8119170587507938</v>
      </c>
      <c r="T47" s="91">
        <f t="shared" si="9"/>
        <v>-4.8977394320779966E-3</v>
      </c>
      <c r="U47" s="91">
        <f t="shared" si="10"/>
        <v>86.160391749031135</v>
      </c>
      <c r="V47" s="91">
        <f t="shared" si="11"/>
        <v>97.188082941249206</v>
      </c>
      <c r="W47" s="91">
        <f t="shared" si="12"/>
        <v>91.67423734514017</v>
      </c>
      <c r="X47" s="91">
        <f t="shared" si="13"/>
        <v>91.67423734514017</v>
      </c>
      <c r="Y47" s="80">
        <v>8</v>
      </c>
      <c r="Z47" s="80">
        <v>29.109317006490901</v>
      </c>
      <c r="AA47" s="80">
        <f t="shared" si="14"/>
        <v>-70.890682993509103</v>
      </c>
    </row>
    <row r="48" spans="1:27" s="80" customFormat="1" ht="29" customHeight="1">
      <c r="A48" s="81"/>
      <c r="B48" s="88">
        <v>37</v>
      </c>
      <c r="C48" s="89" t="s">
        <v>78</v>
      </c>
      <c r="D48" s="90">
        <f>Input!D42</f>
        <v>7070912250</v>
      </c>
      <c r="E48" s="91">
        <f t="shared" si="0"/>
        <v>0.40550903951978257</v>
      </c>
      <c r="F48" s="90">
        <f>'31 Inspektorat'!E48</f>
        <v>7062884700</v>
      </c>
      <c r="G48" s="91">
        <f>'31 Inspektorat'!F48</f>
        <v>99.886470801557493</v>
      </c>
      <c r="H48" s="91">
        <f t="shared" si="1"/>
        <v>0.40504866835760384</v>
      </c>
      <c r="I48" s="90">
        <f>'31 Inspektorat'!H48</f>
        <v>5445575076</v>
      </c>
      <c r="J48" s="91">
        <f>'31 Inspektorat'!I48</f>
        <v>77.013755558909679</v>
      </c>
      <c r="K48" s="91">
        <f t="shared" si="2"/>
        <v>0.31229774046504777</v>
      </c>
      <c r="L48" s="91">
        <f t="shared" si="3"/>
        <v>-22.872715242647814</v>
      </c>
      <c r="M48" s="102">
        <f t="shared" si="4"/>
        <v>-9.2750927892556068E-2</v>
      </c>
      <c r="N48" s="90">
        <f t="shared" si="5"/>
        <v>1625337174</v>
      </c>
      <c r="O48" s="91">
        <f>'31 Inspektorat'!N48</f>
        <v>100.00000282850792</v>
      </c>
      <c r="P48" s="91">
        <f t="shared" si="6"/>
        <v>0.40550905098963791</v>
      </c>
      <c r="Q48" s="101">
        <f>'31 Inspektorat'!P48</f>
        <v>94.431448869981409</v>
      </c>
      <c r="R48" s="91">
        <f t="shared" si="7"/>
        <v>0.38292806131727614</v>
      </c>
      <c r="S48" s="91">
        <f t="shared" si="8"/>
        <v>-5.5685539585265076</v>
      </c>
      <c r="T48" s="91">
        <f t="shared" si="9"/>
        <v>-2.2580989672361773E-2</v>
      </c>
      <c r="U48" s="91">
        <f t="shared" si="10"/>
        <v>77.101288033202621</v>
      </c>
      <c r="V48" s="91">
        <f t="shared" si="11"/>
        <v>94.431446198980467</v>
      </c>
      <c r="W48" s="91">
        <f t="shared" si="12"/>
        <v>85.766367116091544</v>
      </c>
      <c r="X48" s="91">
        <f t="shared" si="13"/>
        <v>85.766367116091544</v>
      </c>
      <c r="Y48" s="80">
        <v>32</v>
      </c>
      <c r="Z48" s="80">
        <v>9.6267450964921206</v>
      </c>
      <c r="AA48" s="80">
        <f t="shared" si="14"/>
        <v>-90.373257732015801</v>
      </c>
    </row>
    <row r="49" spans="1:27" s="80" customFormat="1" ht="29" customHeight="1">
      <c r="A49" s="81"/>
      <c r="B49" s="88">
        <v>38</v>
      </c>
      <c r="C49" s="89" t="s">
        <v>63</v>
      </c>
      <c r="D49" s="90">
        <f>Input!D47</f>
        <v>17407428217</v>
      </c>
      <c r="E49" s="91">
        <f t="shared" si="0"/>
        <v>0.99829686003884877</v>
      </c>
      <c r="F49" s="90">
        <f>'36 Kec Bjm Utara'!E166</f>
        <v>17407428217</v>
      </c>
      <c r="G49" s="91">
        <f>'36 Kec Bjm Utara'!F166</f>
        <v>100.00000000000003</v>
      </c>
      <c r="H49" s="91">
        <f t="shared" si="1"/>
        <v>0.99829686003884899</v>
      </c>
      <c r="I49" s="90">
        <f>'36 Kec Bjm Utara'!H166</f>
        <v>12382363709</v>
      </c>
      <c r="J49" s="91">
        <f>'36 Kec Bjm Utara'!I166</f>
        <v>71.132642654860675</v>
      </c>
      <c r="K49" s="91">
        <f t="shared" si="2"/>
        <v>0.71011493808612902</v>
      </c>
      <c r="L49" s="91">
        <f t="shared" si="3"/>
        <v>-28.867357345139354</v>
      </c>
      <c r="M49" s="102">
        <f t="shared" si="4"/>
        <v>-0.28818192195271997</v>
      </c>
      <c r="N49" s="90">
        <f t="shared" si="5"/>
        <v>5025064508</v>
      </c>
      <c r="O49" s="91">
        <f>'36 Kec Bjm Utara'!N166</f>
        <v>100.00000000000003</v>
      </c>
      <c r="P49" s="91">
        <f t="shared" si="6"/>
        <v>0.99829686003884899</v>
      </c>
      <c r="Q49" s="101">
        <f>'36 Kec Bjm Utara'!P166</f>
        <v>90.562821107625325</v>
      </c>
      <c r="R49" s="91">
        <f t="shared" si="7"/>
        <v>0.90408579948002343</v>
      </c>
      <c r="S49" s="91">
        <f t="shared" si="8"/>
        <v>-9.4371788923747033</v>
      </c>
      <c r="T49" s="91">
        <f t="shared" si="9"/>
        <v>-9.4211060558825555E-2</v>
      </c>
      <c r="U49" s="91">
        <f t="shared" si="10"/>
        <v>71.132642654860661</v>
      </c>
      <c r="V49" s="91">
        <f t="shared" si="11"/>
        <v>90.562821107625297</v>
      </c>
      <c r="W49" s="91">
        <f t="shared" si="12"/>
        <v>80.847731881242979</v>
      </c>
      <c r="X49" s="91">
        <f t="shared" si="13"/>
        <v>80.847731881242979</v>
      </c>
      <c r="Y49" s="80">
        <v>36</v>
      </c>
      <c r="Z49" s="80">
        <v>27.300804043303899</v>
      </c>
      <c r="AA49" s="80">
        <f t="shared" si="14"/>
        <v>-72.69919595669613</v>
      </c>
    </row>
    <row r="50" spans="1:27" s="80" customFormat="1" ht="29" customHeight="1">
      <c r="A50" s="81"/>
      <c r="B50" s="88">
        <v>39</v>
      </c>
      <c r="C50" s="89" t="s">
        <v>79</v>
      </c>
      <c r="D50" s="90">
        <f>Input!D17</f>
        <v>37344395500</v>
      </c>
      <c r="E50" s="91">
        <f t="shared" si="0"/>
        <v>2.1416600030147297</v>
      </c>
      <c r="F50" s="90">
        <f>'6 Bakesbangpol'!E49</f>
        <v>37344395500</v>
      </c>
      <c r="G50" s="91">
        <f>'6 Bakesbangpol'!F49</f>
        <v>100.00000000000001</v>
      </c>
      <c r="H50" s="91">
        <f t="shared" si="1"/>
        <v>2.1416600030147297</v>
      </c>
      <c r="I50" s="90">
        <f>'6 Bakesbangpol'!H49</f>
        <v>35560560900</v>
      </c>
      <c r="J50" s="91">
        <f>'6 Bakesbangpol'!I49</f>
        <v>95.223286985593319</v>
      </c>
      <c r="K50" s="91">
        <f t="shared" si="2"/>
        <v>2.0393590509263824</v>
      </c>
      <c r="L50" s="91">
        <f t="shared" si="3"/>
        <v>-4.7767130144066954</v>
      </c>
      <c r="M50" s="102">
        <f t="shared" si="4"/>
        <v>-0.10230095208834733</v>
      </c>
      <c r="N50" s="90">
        <f t="shared" si="5"/>
        <v>1783834600</v>
      </c>
      <c r="O50" s="91">
        <f>'6 Bakesbangpol'!N49</f>
        <v>100.00000000000001</v>
      </c>
      <c r="P50" s="91">
        <f t="shared" si="6"/>
        <v>2.1416600030147297</v>
      </c>
      <c r="Q50" s="101">
        <f>'6 Bakesbangpol'!P49</f>
        <v>96.651906393048989</v>
      </c>
      <c r="R50" s="91">
        <f t="shared" si="7"/>
        <v>2.0699552213711665</v>
      </c>
      <c r="S50" s="91">
        <f t="shared" si="8"/>
        <v>-3.348093606951025</v>
      </c>
      <c r="T50" s="91">
        <f t="shared" si="9"/>
        <v>-7.1704781643563198E-2</v>
      </c>
      <c r="U50" s="91">
        <f t="shared" si="10"/>
        <v>95.223286985593305</v>
      </c>
      <c r="V50" s="91">
        <f t="shared" si="11"/>
        <v>96.651906393048975</v>
      </c>
      <c r="W50" s="91">
        <f t="shared" si="12"/>
        <v>95.93759668932114</v>
      </c>
      <c r="X50" s="91">
        <f t="shared" si="13"/>
        <v>95.93759668932114</v>
      </c>
      <c r="Y50" s="80">
        <v>6</v>
      </c>
      <c r="Z50" s="80">
        <v>29.4258632410281</v>
      </c>
      <c r="AA50" s="80">
        <f t="shared" si="14"/>
        <v>-70.574136758971918</v>
      </c>
    </row>
    <row r="51" spans="1:27" s="80" customFormat="1" ht="29" customHeight="1">
      <c r="A51" s="81"/>
      <c r="B51" s="88">
        <v>40</v>
      </c>
      <c r="C51" s="89" t="s">
        <v>103</v>
      </c>
      <c r="D51" s="90">
        <f>Input!D22</f>
        <v>7173793620</v>
      </c>
      <c r="E51" s="91">
        <f t="shared" si="0"/>
        <v>0.41140917291956836</v>
      </c>
      <c r="F51" s="90">
        <f>'11 Disdukcapil'!E50</f>
        <v>7173793620</v>
      </c>
      <c r="G51" s="91">
        <f>'11 Disdukcapil'!F50</f>
        <v>100.00000000000001</v>
      </c>
      <c r="H51" s="91">
        <f t="shared" si="1"/>
        <v>0.41140917291956841</v>
      </c>
      <c r="I51" s="90">
        <f>'11 Disdukcapil'!H50</f>
        <v>6521557057</v>
      </c>
      <c r="J51" s="91">
        <f>'11 Disdukcapil'!I50</f>
        <v>90.908066254072168</v>
      </c>
      <c r="K51" s="91">
        <f t="shared" si="2"/>
        <v>0.37400412349305157</v>
      </c>
      <c r="L51" s="91">
        <f t="shared" si="3"/>
        <v>-9.0919337459278466</v>
      </c>
      <c r="M51" s="102">
        <f t="shared" si="4"/>
        <v>-3.7405049426516845E-2</v>
      </c>
      <c r="N51" s="90">
        <f t="shared" si="5"/>
        <v>652236563</v>
      </c>
      <c r="O51" s="91">
        <f>'11 Disdukcapil'!N50</f>
        <v>100.00000000000001</v>
      </c>
      <c r="P51" s="91">
        <f t="shared" si="6"/>
        <v>0.41140917291956841</v>
      </c>
      <c r="Q51" s="101">
        <f>'11 Disdukcapil'!P50</f>
        <v>96.004216859531027</v>
      </c>
      <c r="R51" s="91">
        <f t="shared" si="7"/>
        <v>0.39497015454970535</v>
      </c>
      <c r="S51" s="91">
        <f t="shared" si="8"/>
        <v>-3.995783140468987</v>
      </c>
      <c r="T51" s="91">
        <f t="shared" si="9"/>
        <v>-1.6439018369863057E-2</v>
      </c>
      <c r="U51" s="91">
        <f t="shared" si="10"/>
        <v>90.908066254072153</v>
      </c>
      <c r="V51" s="91">
        <f t="shared" si="11"/>
        <v>96.004216859531013</v>
      </c>
      <c r="W51" s="91">
        <f t="shared" si="12"/>
        <v>93.456141556801583</v>
      </c>
      <c r="X51" s="91">
        <f t="shared" si="13"/>
        <v>93.456141556801583</v>
      </c>
      <c r="Y51" s="80">
        <v>11</v>
      </c>
      <c r="Z51" s="80">
        <v>50.162219162635502</v>
      </c>
      <c r="AA51" s="80">
        <f t="shared" si="14"/>
        <v>-49.837780837364512</v>
      </c>
    </row>
    <row r="52" spans="1:27" s="80" customFormat="1" ht="29" customHeight="1">
      <c r="A52" s="81"/>
      <c r="B52" s="88">
        <v>41</v>
      </c>
      <c r="C52" s="89" t="s">
        <v>64</v>
      </c>
      <c r="D52" s="90">
        <f>Input!D50</f>
        <v>12382095979</v>
      </c>
      <c r="E52" s="91">
        <f t="shared" si="0"/>
        <v>0.71009958406513274</v>
      </c>
      <c r="F52" s="90">
        <f>'39 Kec Bjm Selatan'!E243</f>
        <v>12382095979</v>
      </c>
      <c r="G52" s="91">
        <f>'39 Kec Bjm Selatan'!F243</f>
        <v>100.00000000000001</v>
      </c>
      <c r="H52" s="91">
        <f t="shared" si="1"/>
        <v>0.71009958406513274</v>
      </c>
      <c r="I52" s="90">
        <f>'39 Kec Bjm Selatan'!H243</f>
        <v>10557506619</v>
      </c>
      <c r="J52" s="91">
        <f>'39 Kec Bjm Selatan'!I243</f>
        <v>85.264293193216275</v>
      </c>
      <c r="K52" s="91">
        <f t="shared" si="2"/>
        <v>0.60546139132110399</v>
      </c>
      <c r="L52" s="91">
        <f t="shared" si="3"/>
        <v>-14.735706806783739</v>
      </c>
      <c r="M52" s="102">
        <f t="shared" si="4"/>
        <v>-0.10463819274402875</v>
      </c>
      <c r="N52" s="90">
        <f t="shared" si="5"/>
        <v>1824589360</v>
      </c>
      <c r="O52" s="91">
        <f>'39 Kec Bjm Selatan'!N243</f>
        <v>100.00000000000001</v>
      </c>
      <c r="P52" s="91">
        <f t="shared" si="6"/>
        <v>0.71009958406513274</v>
      </c>
      <c r="Q52" s="101">
        <f>'39 Kec Bjm Selatan'!P243</f>
        <v>85.264293193216275</v>
      </c>
      <c r="R52" s="91">
        <f t="shared" si="7"/>
        <v>0.60546139132110399</v>
      </c>
      <c r="S52" s="91">
        <f t="shared" si="8"/>
        <v>-14.735706806783739</v>
      </c>
      <c r="T52" s="91">
        <f t="shared" si="9"/>
        <v>-0.10463819274402875</v>
      </c>
      <c r="U52" s="91">
        <f t="shared" si="10"/>
        <v>85.264293193216261</v>
      </c>
      <c r="V52" s="91">
        <f t="shared" si="11"/>
        <v>85.264293193216261</v>
      </c>
      <c r="W52" s="91">
        <f t="shared" si="12"/>
        <v>85.264293193216261</v>
      </c>
      <c r="X52" s="91">
        <f t="shared" si="13"/>
        <v>85.264293193216261</v>
      </c>
      <c r="Y52" s="80">
        <v>39</v>
      </c>
      <c r="Z52" s="80">
        <v>50.162219162635502</v>
      </c>
      <c r="AA52" s="80">
        <f t="shared" si="14"/>
        <v>-49.837780837364512</v>
      </c>
    </row>
    <row r="53" spans="1:27" ht="12" customHeight="1">
      <c r="B53" s="92"/>
      <c r="C53" s="10"/>
      <c r="D53" s="11"/>
      <c r="E53" s="12"/>
      <c r="F53" s="11"/>
      <c r="G53" s="12"/>
      <c r="H53" s="12"/>
      <c r="I53" s="11"/>
      <c r="J53" s="12"/>
      <c r="K53" s="12"/>
      <c r="L53" s="12"/>
      <c r="M53" s="12"/>
      <c r="N53" s="11"/>
      <c r="O53" s="12"/>
      <c r="P53" s="12"/>
      <c r="Q53" s="12"/>
      <c r="R53" s="12"/>
      <c r="S53" s="12"/>
      <c r="T53" s="12"/>
      <c r="U53" s="12"/>
      <c r="V53" s="12"/>
      <c r="W53" s="12"/>
      <c r="X53" s="12"/>
    </row>
    <row r="54" spans="1:27" ht="29.25" customHeight="1">
      <c r="B54" s="84"/>
      <c r="C54" s="13" t="s">
        <v>14</v>
      </c>
      <c r="D54" s="14">
        <f>SUM(D12:D52)</f>
        <v>1743712608324</v>
      </c>
      <c r="E54" s="15">
        <f>SUM(E12:E52)</f>
        <v>99.999999999999986</v>
      </c>
      <c r="F54" s="14">
        <f>SUM(F12:F52)</f>
        <v>1743682048874</v>
      </c>
      <c r="G54" s="93" t="e">
        <f t="shared" ref="G54:L54" si="15">H54</f>
        <v>#DIV/0!</v>
      </c>
      <c r="H54" s="15" t="e">
        <f>SUM(H12:H52)</f>
        <v>#DIV/0!</v>
      </c>
      <c r="I54" s="14">
        <f>SUM(I12:I52)</f>
        <v>1241562745666</v>
      </c>
      <c r="J54" s="93" t="e">
        <f t="shared" si="15"/>
        <v>#DIV/0!</v>
      </c>
      <c r="K54" s="15" t="e">
        <f>SUM(K12:K52)</f>
        <v>#DIV/0!</v>
      </c>
      <c r="L54" s="15" t="e">
        <f t="shared" si="15"/>
        <v>#DIV/0!</v>
      </c>
      <c r="M54" s="15" t="e">
        <f>SUM(M12:M52)</f>
        <v>#DIV/0!</v>
      </c>
      <c r="N54" s="14">
        <f>SUM(N12:N52)</f>
        <v>502149862658</v>
      </c>
      <c r="O54" s="93" t="e">
        <f>P54</f>
        <v>#DIV/0!</v>
      </c>
      <c r="P54" s="15" t="e">
        <f>SUM(P12:P52)</f>
        <v>#DIV/0!</v>
      </c>
      <c r="Q54" s="93" t="e">
        <f>R54</f>
        <v>#DIV/0!</v>
      </c>
      <c r="R54" s="15" t="e">
        <f>SUM(R12:R52)</f>
        <v>#DIV/0!</v>
      </c>
      <c r="S54" s="15" t="e">
        <f>T54+0.01</f>
        <v>#DIV/0!</v>
      </c>
      <c r="T54" s="15" t="e">
        <f>SUM(T12:T52)</f>
        <v>#DIV/0!</v>
      </c>
      <c r="U54" s="15" t="e">
        <f>IF(H54&gt;0,K54/H54*100,K54)</f>
        <v>#DIV/0!</v>
      </c>
      <c r="V54" s="15" t="e">
        <f>IF(P54&gt;0,R54/P54*100,R54)</f>
        <v>#DIV/0!</v>
      </c>
      <c r="W54" s="15" t="e">
        <f>AVERAGE(U54:V54)</f>
        <v>#DIV/0!</v>
      </c>
      <c r="X54" s="15"/>
    </row>
    <row r="55" spans="1:27">
      <c r="D55" s="16"/>
    </row>
    <row r="56" spans="1:27">
      <c r="J56" s="21"/>
      <c r="N56" s="353" t="s">
        <v>185</v>
      </c>
      <c r="O56" s="353"/>
      <c r="U56" s="1" t="s">
        <v>16</v>
      </c>
    </row>
    <row r="57" spans="1:27">
      <c r="N57" s="353" t="s">
        <v>141</v>
      </c>
      <c r="O57" s="353"/>
    </row>
    <row r="60" spans="1:27">
      <c r="U60" s="1" t="s">
        <v>18</v>
      </c>
    </row>
    <row r="61" spans="1:27">
      <c r="N61" s="355" t="s">
        <v>142</v>
      </c>
      <c r="O61" s="355"/>
    </row>
    <row r="62" spans="1:27">
      <c r="N62" s="353" t="s">
        <v>186</v>
      </c>
      <c r="O62" s="353"/>
    </row>
    <row r="63" spans="1:27">
      <c r="N63" s="353" t="s">
        <v>144</v>
      </c>
      <c r="O63" s="353"/>
    </row>
  </sheetData>
  <sheetProtection formatCells="0" formatColumns="0" formatRows="0" insertColumns="0" insertRows="0" insertHyperlinks="0" deleteColumns="0" deleteRows="0" sort="0" autoFilter="0" pivotTables="0"/>
  <autoFilter ref="C11:Y52" xr:uid="{00000000-0009-0000-0000-000015000000}">
    <sortState xmlns:xlrd2="http://schemas.microsoft.com/office/spreadsheetml/2017/richdata2" ref="C13:Y52">
      <sortCondition ref="Q11"/>
    </sortState>
  </autoFilter>
  <mergeCells count="22">
    <mergeCell ref="B1:X1"/>
    <mergeCell ref="B2:X2"/>
    <mergeCell ref="B3:X3"/>
    <mergeCell ref="B4:X4"/>
    <mergeCell ref="D8:E8"/>
    <mergeCell ref="F8:N8"/>
    <mergeCell ref="O8:T8"/>
    <mergeCell ref="U8:X8"/>
    <mergeCell ref="B8:B10"/>
    <mergeCell ref="C8:C10"/>
    <mergeCell ref="D9:D10"/>
    <mergeCell ref="E9:E10"/>
    <mergeCell ref="F9:G9"/>
    <mergeCell ref="X9:X10"/>
    <mergeCell ref="Q9:R9"/>
    <mergeCell ref="S9:T9"/>
    <mergeCell ref="N57:O57"/>
    <mergeCell ref="N61:O61"/>
    <mergeCell ref="N62:O62"/>
    <mergeCell ref="N63:O63"/>
    <mergeCell ref="O9:P9"/>
    <mergeCell ref="N56:O56"/>
  </mergeCells>
  <conditionalFormatting sqref="B12:B52">
    <cfRule type="expression" dxfId="150" priority="7">
      <formula>$A12=1</formula>
    </cfRule>
  </conditionalFormatting>
  <conditionalFormatting sqref="X45">
    <cfRule type="cellIs" dxfId="149" priority="4" operator="greaterThanOrEqual">
      <formula>85</formula>
    </cfRule>
    <cfRule type="cellIs" dxfId="148" priority="5" operator="greaterThanOrEqual">
      <formula>$W$54</formula>
    </cfRule>
    <cfRule type="cellIs" dxfId="147" priority="6" operator="lessThan">
      <formula>$W$54</formula>
    </cfRule>
  </conditionalFormatting>
  <conditionalFormatting sqref="X51">
    <cfRule type="cellIs" dxfId="146" priority="3" operator="lessThan">
      <formula>$W$54</formula>
    </cfRule>
    <cfRule type="cellIs" dxfId="145" priority="2" operator="greaterThanOrEqual">
      <formula>$W$54</formula>
    </cfRule>
    <cfRule type="cellIs" dxfId="144" priority="1" operator="greaterThanOrEqual">
      <formula>85</formula>
    </cfRule>
  </conditionalFormatting>
  <pageMargins left="0.511811023622047" right="0.43307086614173201" top="0.47222222222222199" bottom="0.35416666666666702" header="0.82677165354330695" footer="0.31496062992126"/>
  <pageSetup paperSize="14" scale="64"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pageSetUpPr fitToPage="1"/>
  </sheetPr>
  <dimension ref="A1:AA63"/>
  <sheetViews>
    <sheetView view="pageBreakPreview" zoomScale="70" zoomScaleNormal="70" workbookViewId="0">
      <pane xSplit="3" ySplit="10" topLeftCell="D43" activePane="bottomRight" state="frozen"/>
      <selection pane="topRight"/>
      <selection pane="bottomLeft"/>
      <selection pane="bottomRight" activeCell="C22" sqref="C22"/>
    </sheetView>
  </sheetViews>
  <sheetFormatPr baseColWidth="10" defaultColWidth="9" defaultRowHeight="15"/>
  <cols>
    <col min="1" max="1" width="4.5" style="81" customWidth="1"/>
    <col min="2" max="2" width="4" style="2" customWidth="1"/>
    <col min="3" max="3" width="65.5" style="1" customWidth="1"/>
    <col min="4" max="4" width="23" style="1" customWidth="1"/>
    <col min="5" max="5" width="9.5" style="1" customWidth="1"/>
    <col min="6" max="6" width="23" style="1" customWidth="1"/>
    <col min="7" max="7" width="9.5" style="1" customWidth="1"/>
    <col min="8" max="8" width="9.5" style="1" hidden="1" customWidth="1"/>
    <col min="9" max="9" width="22" style="1" customWidth="1"/>
    <col min="10" max="10" width="8.5" style="1" customWidth="1"/>
    <col min="11" max="11" width="8.5" style="1" hidden="1" customWidth="1"/>
    <col min="12" max="12" width="9" style="1" customWidth="1"/>
    <col min="13" max="13" width="9" style="1" hidden="1" customWidth="1"/>
    <col min="14" max="14" width="24.5" style="1" customWidth="1"/>
    <col min="15" max="15" width="9.5" style="1" customWidth="1"/>
    <col min="16" max="16" width="9.5" style="1" hidden="1" customWidth="1"/>
    <col min="17" max="17" width="7.5" style="1" customWidth="1"/>
    <col min="18" max="18" width="7.5" style="1" hidden="1" customWidth="1"/>
    <col min="19" max="19" width="8" style="1" customWidth="1"/>
    <col min="20" max="20" width="8" style="1" hidden="1" customWidth="1"/>
    <col min="21" max="21" width="10.1640625" style="1" hidden="1" customWidth="1"/>
    <col min="22" max="22" width="8.5" style="1" hidden="1" customWidth="1"/>
    <col min="23" max="23" width="10.83203125" style="1" hidden="1" customWidth="1"/>
    <col min="24" max="24" width="7.33203125" style="1" hidden="1" customWidth="1"/>
    <col min="25" max="25" width="9.1640625" style="1"/>
    <col min="26" max="26" width="12.83203125" style="1"/>
    <col min="27" max="27" width="14" style="1"/>
    <col min="28" max="16383" width="9.1640625" style="1"/>
    <col min="16384" max="16384" width="9" style="1"/>
  </cols>
  <sheetData>
    <row r="1" spans="1:27">
      <c r="B1" s="353" t="s">
        <v>21</v>
      </c>
      <c r="C1" s="353"/>
      <c r="D1" s="353"/>
      <c r="E1" s="353"/>
      <c r="F1" s="353"/>
      <c r="G1" s="353"/>
      <c r="H1" s="353"/>
      <c r="I1" s="353"/>
      <c r="J1" s="353"/>
      <c r="K1" s="353"/>
      <c r="L1" s="353"/>
      <c r="M1" s="353"/>
      <c r="N1" s="353"/>
      <c r="O1" s="353"/>
      <c r="P1" s="353"/>
      <c r="Q1" s="353"/>
      <c r="R1" s="353"/>
      <c r="S1" s="353"/>
      <c r="T1" s="353"/>
      <c r="U1" s="353"/>
      <c r="V1" s="353"/>
      <c r="W1" s="353"/>
      <c r="X1" s="353"/>
    </row>
    <row r="2" spans="1:27">
      <c r="B2" s="353" t="s">
        <v>1</v>
      </c>
      <c r="C2" s="353"/>
      <c r="D2" s="353"/>
      <c r="E2" s="353"/>
      <c r="F2" s="353"/>
      <c r="G2" s="353"/>
      <c r="H2" s="353"/>
      <c r="I2" s="353"/>
      <c r="J2" s="353"/>
      <c r="K2" s="353"/>
      <c r="L2" s="353"/>
      <c r="M2" s="353"/>
      <c r="N2" s="353"/>
      <c r="O2" s="353"/>
      <c r="P2" s="353"/>
      <c r="Q2" s="353"/>
      <c r="R2" s="353"/>
      <c r="S2" s="353"/>
      <c r="T2" s="353"/>
      <c r="U2" s="353"/>
      <c r="V2" s="353"/>
      <c r="W2" s="353"/>
      <c r="X2" s="353"/>
    </row>
    <row r="3" spans="1:27">
      <c r="B3" s="353" t="s">
        <v>182</v>
      </c>
      <c r="C3" s="353"/>
      <c r="D3" s="353"/>
      <c r="E3" s="353"/>
      <c r="F3" s="353"/>
      <c r="G3" s="353"/>
      <c r="H3" s="353"/>
      <c r="I3" s="353"/>
      <c r="J3" s="353"/>
      <c r="K3" s="353"/>
      <c r="L3" s="353"/>
      <c r="M3" s="353"/>
      <c r="N3" s="353"/>
      <c r="O3" s="353"/>
      <c r="P3" s="353"/>
      <c r="Q3" s="353"/>
      <c r="R3" s="353"/>
      <c r="S3" s="353"/>
      <c r="T3" s="353"/>
      <c r="U3" s="353"/>
      <c r="V3" s="353"/>
      <c r="W3" s="353"/>
      <c r="X3" s="353"/>
    </row>
    <row r="4" spans="1:27">
      <c r="B4" s="353" t="s">
        <v>187</v>
      </c>
      <c r="C4" s="353"/>
      <c r="D4" s="353"/>
      <c r="E4" s="353"/>
      <c r="F4" s="353"/>
      <c r="G4" s="353"/>
      <c r="H4" s="353"/>
      <c r="I4" s="353"/>
      <c r="J4" s="353"/>
      <c r="K4" s="353"/>
      <c r="L4" s="353"/>
      <c r="M4" s="353"/>
      <c r="N4" s="353"/>
      <c r="O4" s="353"/>
      <c r="P4" s="353"/>
      <c r="Q4" s="353"/>
      <c r="R4" s="353"/>
      <c r="S4" s="353"/>
      <c r="T4" s="353"/>
      <c r="U4" s="353"/>
      <c r="V4" s="353"/>
      <c r="W4" s="353"/>
      <c r="X4" s="353"/>
    </row>
    <row r="6" spans="1:27">
      <c r="B6" s="82" t="s">
        <v>25</v>
      </c>
    </row>
    <row r="7" spans="1:27">
      <c r="B7" s="83" t="s">
        <v>216</v>
      </c>
    </row>
    <row r="8" spans="1:27">
      <c r="B8" s="359" t="s">
        <v>4</v>
      </c>
      <c r="C8" s="354" t="s">
        <v>27</v>
      </c>
      <c r="D8" s="354" t="s">
        <v>28</v>
      </c>
      <c r="E8" s="354"/>
      <c r="F8" s="356" t="s">
        <v>29</v>
      </c>
      <c r="G8" s="356"/>
      <c r="H8" s="356"/>
      <c r="I8" s="356"/>
      <c r="J8" s="356"/>
      <c r="K8" s="357"/>
      <c r="L8" s="357"/>
      <c r="M8" s="357"/>
      <c r="N8" s="358"/>
      <c r="O8" s="354" t="s">
        <v>30</v>
      </c>
      <c r="P8" s="354"/>
      <c r="Q8" s="354"/>
      <c r="R8" s="354"/>
      <c r="S8" s="354"/>
      <c r="T8" s="354"/>
      <c r="U8" s="354" t="s">
        <v>11</v>
      </c>
      <c r="V8" s="354"/>
      <c r="W8" s="354"/>
      <c r="X8" s="354"/>
    </row>
    <row r="9" spans="1:27" ht="15" customHeight="1">
      <c r="B9" s="359"/>
      <c r="C9" s="354"/>
      <c r="D9" s="354" t="s">
        <v>12</v>
      </c>
      <c r="E9" s="360" t="s">
        <v>13</v>
      </c>
      <c r="F9" s="361" t="s">
        <v>9</v>
      </c>
      <c r="G9" s="361"/>
      <c r="H9" s="86"/>
      <c r="I9" s="378" t="s">
        <v>10</v>
      </c>
      <c r="J9" s="379"/>
      <c r="K9" s="94"/>
      <c r="L9" s="95" t="s">
        <v>31</v>
      </c>
      <c r="M9" s="96"/>
      <c r="N9" s="3" t="s">
        <v>32</v>
      </c>
      <c r="O9" s="354" t="s">
        <v>33</v>
      </c>
      <c r="P9" s="354"/>
      <c r="Q9" s="354" t="s">
        <v>34</v>
      </c>
      <c r="R9" s="354"/>
      <c r="S9" s="354" t="s">
        <v>35</v>
      </c>
      <c r="T9" s="354"/>
      <c r="U9" s="3" t="s">
        <v>36</v>
      </c>
      <c r="V9" s="3" t="s">
        <v>30</v>
      </c>
      <c r="W9" s="3" t="s">
        <v>37</v>
      </c>
      <c r="X9" s="354" t="s">
        <v>38</v>
      </c>
    </row>
    <row r="10" spans="1:27" ht="16">
      <c r="B10" s="359"/>
      <c r="C10" s="354"/>
      <c r="D10" s="354"/>
      <c r="E10" s="360"/>
      <c r="F10" s="85" t="s">
        <v>12</v>
      </c>
      <c r="G10" s="86" t="s">
        <v>13</v>
      </c>
      <c r="H10" s="86" t="s">
        <v>13</v>
      </c>
      <c r="I10" s="85" t="s">
        <v>12</v>
      </c>
      <c r="J10" s="97" t="s">
        <v>13</v>
      </c>
      <c r="K10" s="3" t="s">
        <v>13</v>
      </c>
      <c r="L10" s="32" t="s">
        <v>13</v>
      </c>
      <c r="M10" s="98" t="s">
        <v>13</v>
      </c>
      <c r="N10" s="3" t="s">
        <v>12</v>
      </c>
      <c r="O10" s="3" t="s">
        <v>13</v>
      </c>
      <c r="P10" s="3" t="s">
        <v>13</v>
      </c>
      <c r="Q10" s="3" t="s">
        <v>13</v>
      </c>
      <c r="R10" s="3" t="s">
        <v>13</v>
      </c>
      <c r="S10" s="3" t="s">
        <v>13</v>
      </c>
      <c r="T10" s="3" t="s">
        <v>13</v>
      </c>
      <c r="U10" s="3" t="s">
        <v>13</v>
      </c>
      <c r="V10" s="3" t="s">
        <v>13</v>
      </c>
      <c r="W10" s="3" t="s">
        <v>13</v>
      </c>
      <c r="X10" s="354"/>
    </row>
    <row r="11" spans="1:27">
      <c r="B11" s="87"/>
      <c r="C11" s="4"/>
      <c r="D11" s="4"/>
      <c r="E11" s="4"/>
      <c r="F11" s="5"/>
      <c r="G11" s="5"/>
      <c r="H11" s="5"/>
      <c r="I11" s="5"/>
      <c r="J11" s="99"/>
      <c r="K11" s="4"/>
      <c r="L11" s="4"/>
      <c r="M11" s="100"/>
      <c r="N11" s="4"/>
      <c r="O11" s="4"/>
      <c r="P11" s="4"/>
      <c r="Q11" s="4"/>
      <c r="R11" s="4"/>
      <c r="S11" s="4"/>
      <c r="T11" s="4"/>
      <c r="U11" s="4"/>
      <c r="V11" s="4"/>
      <c r="W11" s="4"/>
      <c r="X11" s="4"/>
    </row>
    <row r="12" spans="1:27" s="80" customFormat="1" ht="29" customHeight="1">
      <c r="A12" s="81"/>
      <c r="B12" s="88">
        <v>1</v>
      </c>
      <c r="C12" s="89" t="s">
        <v>69</v>
      </c>
      <c r="D12" s="90">
        <f>Input!D20</f>
        <v>15414047835</v>
      </c>
      <c r="E12" s="91">
        <f t="shared" ref="E12:E52" si="0">D12/$D$54*100</f>
        <v>0.88397868785358402</v>
      </c>
      <c r="F12" s="90">
        <f>'9 DKP3'!E60</f>
        <v>15414047835</v>
      </c>
      <c r="G12" s="91">
        <f>'9 DKP3'!F60</f>
        <v>100</v>
      </c>
      <c r="H12" s="91">
        <f t="shared" ref="H12:H52" si="1">G12*E12/100</f>
        <v>0.88397868785358402</v>
      </c>
      <c r="I12" s="90">
        <f>'9 DKP3'!H60</f>
        <v>7130047983</v>
      </c>
      <c r="J12" s="101">
        <f>'9 DKP3'!I60</f>
        <v>46.25681754282683</v>
      </c>
      <c r="K12" s="91">
        <f t="shared" ref="K12:K52" si="2">J12*E12/100</f>
        <v>0.40890040875790712</v>
      </c>
      <c r="L12" s="91">
        <f t="shared" ref="L12:L52" si="3">J12-G12</f>
        <v>-53.74318245717317</v>
      </c>
      <c r="M12" s="102">
        <f t="shared" ref="M12:M52" si="4">K12-H12</f>
        <v>-0.4750782790956769</v>
      </c>
      <c r="N12" s="90">
        <f t="shared" ref="N12:N52" si="5">D12-I12</f>
        <v>8283999852</v>
      </c>
      <c r="O12" s="91">
        <f>'9 DKP3'!N60</f>
        <v>100</v>
      </c>
      <c r="P12" s="91">
        <f t="shared" ref="P12:P52" si="6">O12*E12/100</f>
        <v>0.88397868785358402</v>
      </c>
      <c r="Q12" s="91">
        <f>'9 DKP3'!P60</f>
        <v>93.9995633913543</v>
      </c>
      <c r="R12" s="91">
        <f t="shared" ref="R12:R52" si="7">Q12*E12/100</f>
        <v>0.83093610705499177</v>
      </c>
      <c r="S12" s="91">
        <f t="shared" ref="S12:S52" si="8">Q12-O12</f>
        <v>-6.0004366086456997</v>
      </c>
      <c r="T12" s="91">
        <f t="shared" ref="T12:T52" si="9">R12-P12</f>
        <v>-5.3042580798592254E-2</v>
      </c>
      <c r="U12" s="91">
        <f t="shared" ref="U12:U52" si="10">IF(G12&gt;0,J12/G12*100,J12)</f>
        <v>46.25681754282683</v>
      </c>
      <c r="V12" s="91">
        <f t="shared" ref="V12:V52" si="11">IF(O12&gt;0,Q12/O12*100,Q12)</f>
        <v>93.9995633913543</v>
      </c>
      <c r="W12" s="91">
        <f t="shared" ref="W12:W52" si="12">AVERAGE(U12:V12)</f>
        <v>70.128190467090562</v>
      </c>
      <c r="X12" s="91">
        <f t="shared" ref="X12:X52" si="13">W12</f>
        <v>70.128190467090562</v>
      </c>
      <c r="Y12" s="80">
        <v>9</v>
      </c>
      <c r="Z12" s="80">
        <v>19.2491812283602</v>
      </c>
      <c r="AA12" s="103">
        <f t="shared" ref="AA12:AA52" si="14">Z12-O12</f>
        <v>-80.7508187716398</v>
      </c>
    </row>
    <row r="13" spans="1:27" s="80" customFormat="1" ht="29" customHeight="1">
      <c r="A13" s="81"/>
      <c r="B13" s="88">
        <v>2</v>
      </c>
      <c r="C13" s="89" t="s">
        <v>56</v>
      </c>
      <c r="D13" s="90">
        <f>Input!D14</f>
        <v>340508206590</v>
      </c>
      <c r="E13" s="91">
        <f t="shared" si="0"/>
        <v>19.527771088223389</v>
      </c>
      <c r="F13" s="90">
        <f>'3 DPUPR'!E81</f>
        <v>340508206590</v>
      </c>
      <c r="G13" s="91">
        <f>'3 DPUPR'!F81</f>
        <v>100.00000000000001</v>
      </c>
      <c r="H13" s="91">
        <f t="shared" si="1"/>
        <v>19.527771088223393</v>
      </c>
      <c r="I13" s="90">
        <f>'3 DPUPR'!H81</f>
        <v>162636554767</v>
      </c>
      <c r="J13" s="101">
        <f>'3 DPUPR'!I81</f>
        <v>47.762888417790137</v>
      </c>
      <c r="K13" s="91">
        <f t="shared" si="2"/>
        <v>9.32702751534962</v>
      </c>
      <c r="L13" s="91">
        <f t="shared" si="3"/>
        <v>-52.237111582209877</v>
      </c>
      <c r="M13" s="102">
        <f t="shared" si="4"/>
        <v>-10.200743572873773</v>
      </c>
      <c r="N13" s="90">
        <f t="shared" si="5"/>
        <v>177871651823</v>
      </c>
      <c r="O13" s="91">
        <f>'3 DPUPR'!N81</f>
        <v>100.00000000000001</v>
      </c>
      <c r="P13" s="91">
        <f t="shared" si="6"/>
        <v>19.527771088223393</v>
      </c>
      <c r="Q13" s="91">
        <f>'3 DPUPR'!P81</f>
        <v>99.228558446996473</v>
      </c>
      <c r="R13" s="91">
        <f t="shared" si="7"/>
        <v>19.377125747673425</v>
      </c>
      <c r="S13" s="91">
        <f t="shared" si="8"/>
        <v>-0.771441553003541</v>
      </c>
      <c r="T13" s="91">
        <f t="shared" si="9"/>
        <v>-0.1506453405499677</v>
      </c>
      <c r="U13" s="91">
        <f t="shared" si="10"/>
        <v>47.76288841779013</v>
      </c>
      <c r="V13" s="91">
        <f t="shared" si="11"/>
        <v>99.228558446996459</v>
      </c>
      <c r="W13" s="91">
        <f t="shared" si="12"/>
        <v>73.495723432393291</v>
      </c>
      <c r="X13" s="91">
        <f t="shared" si="13"/>
        <v>73.495723432393291</v>
      </c>
      <c r="Y13" s="80">
        <v>3</v>
      </c>
      <c r="Z13" s="80">
        <v>28.993169467364801</v>
      </c>
      <c r="AA13" s="80">
        <f t="shared" si="14"/>
        <v>-71.006830532635206</v>
      </c>
    </row>
    <row r="14" spans="1:27" s="80" customFormat="1" ht="29" customHeight="1">
      <c r="A14" s="81"/>
      <c r="B14" s="88">
        <v>3</v>
      </c>
      <c r="C14" s="89" t="s">
        <v>101</v>
      </c>
      <c r="D14" s="90">
        <f>Input!D15</f>
        <v>85619332316</v>
      </c>
      <c r="E14" s="91">
        <f t="shared" si="0"/>
        <v>4.9101745268845951</v>
      </c>
      <c r="F14" s="90">
        <f>'4 DPRKP'!E55</f>
        <v>85619332316</v>
      </c>
      <c r="G14" s="91">
        <f>'4 DPRKP'!F55</f>
        <v>100.00000000000003</v>
      </c>
      <c r="H14" s="91">
        <f t="shared" si="1"/>
        <v>4.910174526884596</v>
      </c>
      <c r="I14" s="90">
        <f>'4 DPRKP'!H55</f>
        <v>49545882005</v>
      </c>
      <c r="J14" s="101">
        <f>'4 DPRKP'!I55</f>
        <v>57.865788794222446</v>
      </c>
      <c r="K14" s="91">
        <f t="shared" si="2"/>
        <v>2.8413112211547507</v>
      </c>
      <c r="L14" s="91">
        <f t="shared" si="3"/>
        <v>-42.134211205777582</v>
      </c>
      <c r="M14" s="102">
        <f t="shared" si="4"/>
        <v>-2.0688633057298453</v>
      </c>
      <c r="N14" s="90">
        <f t="shared" si="5"/>
        <v>36073450311</v>
      </c>
      <c r="O14" s="91">
        <f>'4 DPRKP'!N55</f>
        <v>99.998719037773711</v>
      </c>
      <c r="P14" s="91">
        <f t="shared" si="6"/>
        <v>4.9101116294036613</v>
      </c>
      <c r="Q14" s="91">
        <f>'4 DPRKP'!P55</f>
        <v>98.893109608966327</v>
      </c>
      <c r="R14" s="91">
        <f t="shared" si="7"/>
        <v>4.855824276863526</v>
      </c>
      <c r="S14" s="91">
        <f t="shared" si="8"/>
        <v>-1.1056094288073837</v>
      </c>
      <c r="T14" s="91">
        <f t="shared" si="9"/>
        <v>-5.4287352540135281E-2</v>
      </c>
      <c r="U14" s="91">
        <f t="shared" si="10"/>
        <v>57.865788794222425</v>
      </c>
      <c r="V14" s="91">
        <f t="shared" si="11"/>
        <v>98.894376408572043</v>
      </c>
      <c r="W14" s="91">
        <f t="shared" si="12"/>
        <v>78.380082601397234</v>
      </c>
      <c r="X14" s="91">
        <f t="shared" si="13"/>
        <v>78.380082601397234</v>
      </c>
      <c r="Y14" s="80">
        <v>4</v>
      </c>
      <c r="Z14" s="80">
        <v>5.1434936186867102</v>
      </c>
      <c r="AA14" s="80">
        <f t="shared" si="14"/>
        <v>-94.855225419087006</v>
      </c>
    </row>
    <row r="15" spans="1:27" s="80" customFormat="1" ht="29" customHeight="1">
      <c r="A15" s="81"/>
      <c r="B15" s="88">
        <v>4</v>
      </c>
      <c r="C15" s="89" t="s">
        <v>40</v>
      </c>
      <c r="D15" s="90">
        <f>Input!D32</f>
        <v>1786110000</v>
      </c>
      <c r="E15" s="91">
        <f t="shared" si="0"/>
        <v>0.10243144377540235</v>
      </c>
      <c r="F15" s="90">
        <f>'21 Bag Kum'!E25</f>
        <v>1786110000</v>
      </c>
      <c r="G15" s="91">
        <f>'21 Bag Kum'!F25</f>
        <v>99.999999999999986</v>
      </c>
      <c r="H15" s="91">
        <f t="shared" si="1"/>
        <v>0.10243144377540232</v>
      </c>
      <c r="I15" s="90">
        <f>'21 Bag Kum'!H25</f>
        <v>1670286245</v>
      </c>
      <c r="J15" s="101">
        <f>'21 Bag Kum'!I25</f>
        <v>93.51530672802906</v>
      </c>
      <c r="K15" s="91">
        <f t="shared" si="2"/>
        <v>9.5789078832516139E-2</v>
      </c>
      <c r="L15" s="91">
        <f t="shared" si="3"/>
        <v>-6.4846932719709258</v>
      </c>
      <c r="M15" s="102">
        <f t="shared" si="4"/>
        <v>-6.6423649428861836E-3</v>
      </c>
      <c r="N15" s="90">
        <f t="shared" si="5"/>
        <v>115823755</v>
      </c>
      <c r="O15" s="91">
        <f>'21 Bag Kum'!N25</f>
        <v>99.999999999999986</v>
      </c>
      <c r="P15" s="91">
        <f t="shared" si="6"/>
        <v>0.10243144377540232</v>
      </c>
      <c r="Q15" s="91">
        <f>'21 Bag Kum'!P25</f>
        <v>93.51530672802906</v>
      </c>
      <c r="R15" s="91">
        <f t="shared" si="7"/>
        <v>9.5789078832516139E-2</v>
      </c>
      <c r="S15" s="91">
        <f t="shared" si="8"/>
        <v>-6.4846932719709258</v>
      </c>
      <c r="T15" s="91">
        <f t="shared" si="9"/>
        <v>-6.6423649428861836E-3</v>
      </c>
      <c r="U15" s="91">
        <f t="shared" si="10"/>
        <v>93.515306728029074</v>
      </c>
      <c r="V15" s="91">
        <f t="shared" si="11"/>
        <v>93.515306728029074</v>
      </c>
      <c r="W15" s="91">
        <f t="shared" si="12"/>
        <v>93.515306728029074</v>
      </c>
      <c r="X15" s="91">
        <f t="shared" si="13"/>
        <v>93.515306728029074</v>
      </c>
      <c r="Y15" s="80">
        <v>22</v>
      </c>
      <c r="Z15" s="80">
        <v>2.6882789426420901</v>
      </c>
      <c r="AA15" s="80">
        <f t="shared" si="14"/>
        <v>-97.3117210573579</v>
      </c>
    </row>
    <row r="16" spans="1:27" s="80" customFormat="1" ht="29" customHeight="1">
      <c r="A16" s="81"/>
      <c r="B16" s="88">
        <v>5</v>
      </c>
      <c r="C16" s="89" t="s">
        <v>46</v>
      </c>
      <c r="D16" s="90">
        <f>Input!D37</f>
        <v>97394511314</v>
      </c>
      <c r="E16" s="91">
        <f t="shared" si="0"/>
        <v>5.5854680896992797</v>
      </c>
      <c r="F16" s="90">
        <f>'26 Bag Umm'!E52</f>
        <v>97394511314</v>
      </c>
      <c r="G16" s="91">
        <f>'26 Bag Umm'!F52</f>
        <v>100.00000000000001</v>
      </c>
      <c r="H16" s="91">
        <f t="shared" si="1"/>
        <v>5.5854680896992805</v>
      </c>
      <c r="I16" s="90">
        <f>'26 Bag Umm'!H52</f>
        <v>71612686776</v>
      </c>
      <c r="J16" s="101">
        <f>'26 Bag Umm'!I52</f>
        <v>73.528462548696012</v>
      </c>
      <c r="K16" s="91">
        <f t="shared" si="2"/>
        <v>4.1069088125039013</v>
      </c>
      <c r="L16" s="91">
        <f t="shared" si="3"/>
        <v>-26.471537451304002</v>
      </c>
      <c r="M16" s="102">
        <f t="shared" si="4"/>
        <v>-1.4785592771953793</v>
      </c>
      <c r="N16" s="90">
        <f t="shared" si="5"/>
        <v>25781824538</v>
      </c>
      <c r="O16" s="91">
        <f>'26 Bag Umm'!N52</f>
        <v>100.00000000000001</v>
      </c>
      <c r="P16" s="91">
        <f t="shared" si="6"/>
        <v>5.5854680896992805</v>
      </c>
      <c r="Q16" s="91">
        <f>'26 Bag Umm'!P52</f>
        <v>77.053627151587222</v>
      </c>
      <c r="R16" s="91">
        <f t="shared" si="7"/>
        <v>4.3038057565077645</v>
      </c>
      <c r="S16" s="91">
        <f t="shared" si="8"/>
        <v>-22.946372848412793</v>
      </c>
      <c r="T16" s="91">
        <f t="shared" si="9"/>
        <v>-1.281662333191516</v>
      </c>
      <c r="U16" s="91">
        <f t="shared" si="10"/>
        <v>73.528462548696012</v>
      </c>
      <c r="V16" s="91">
        <f t="shared" si="11"/>
        <v>77.053627151587207</v>
      </c>
      <c r="W16" s="91">
        <f t="shared" si="12"/>
        <v>75.291044850141617</v>
      </c>
      <c r="X16" s="91">
        <f t="shared" si="13"/>
        <v>75.291044850141617</v>
      </c>
      <c r="Y16" s="80">
        <v>27</v>
      </c>
      <c r="Z16" s="80">
        <v>100</v>
      </c>
      <c r="AA16" s="80">
        <f t="shared" si="14"/>
        <v>0</v>
      </c>
    </row>
    <row r="17" spans="1:27" s="80" customFormat="1" ht="29" customHeight="1">
      <c r="A17" s="81"/>
      <c r="B17" s="88">
        <v>6</v>
      </c>
      <c r="C17" s="89" t="str">
        <f>Input!C52</f>
        <v>RSUD Sultan Suriansyah</v>
      </c>
      <c r="D17" s="90">
        <f>Input!D52</f>
        <v>191067943805</v>
      </c>
      <c r="E17" s="91">
        <f t="shared" si="0"/>
        <v>10.957536402093709</v>
      </c>
      <c r="F17" s="90">
        <f>'41 RSUD SS'!E20</f>
        <v>191067943805</v>
      </c>
      <c r="G17" s="91">
        <f>'41 RSUD SS'!F20</f>
        <v>99.999999999999972</v>
      </c>
      <c r="H17" s="91">
        <f t="shared" si="1"/>
        <v>10.957536402093705</v>
      </c>
      <c r="I17" s="90">
        <f>'41 RSUD SS'!H20</f>
        <v>137615528611</v>
      </c>
      <c r="J17" s="101">
        <f>'41 RSUD SS'!I20</f>
        <v>72.024393977593405</v>
      </c>
      <c r="K17" s="91">
        <f t="shared" si="2"/>
        <v>7.8920991884821863</v>
      </c>
      <c r="L17" s="91">
        <f t="shared" si="3"/>
        <v>-27.975606022406566</v>
      </c>
      <c r="M17" s="102">
        <f t="shared" si="4"/>
        <v>-3.0654372136115189</v>
      </c>
      <c r="N17" s="90">
        <f t="shared" si="5"/>
        <v>53452415194</v>
      </c>
      <c r="O17" s="91">
        <f>'41 RSUD SS'!N20</f>
        <v>99.999999999999972</v>
      </c>
      <c r="P17" s="91">
        <f t="shared" si="6"/>
        <v>10.957536402093705</v>
      </c>
      <c r="Q17" s="91">
        <f>'41 RSUD SS'!P20</f>
        <v>90.691681451729423</v>
      </c>
      <c r="R17" s="91">
        <f t="shared" si="7"/>
        <v>9.9375740087441198</v>
      </c>
      <c r="S17" s="91">
        <f t="shared" si="8"/>
        <v>-9.3083185482705488</v>
      </c>
      <c r="T17" s="91">
        <f t="shared" si="9"/>
        <v>-1.0199623933495854</v>
      </c>
      <c r="U17" s="91">
        <f t="shared" si="10"/>
        <v>72.024393977593419</v>
      </c>
      <c r="V17" s="91">
        <f t="shared" si="11"/>
        <v>90.691681451729451</v>
      </c>
      <c r="W17" s="91">
        <f t="shared" si="12"/>
        <v>81.358037714661435</v>
      </c>
      <c r="X17" s="91">
        <f t="shared" si="13"/>
        <v>81.358037714661435</v>
      </c>
      <c r="Y17" s="80">
        <v>41</v>
      </c>
      <c r="Z17" s="80">
        <v>50.234961784276997</v>
      </c>
      <c r="AA17" s="80">
        <f t="shared" si="14"/>
        <v>-49.765038215722974</v>
      </c>
    </row>
    <row r="18" spans="1:27" s="80" customFormat="1" ht="29" customHeight="1">
      <c r="A18" s="81"/>
      <c r="B18" s="88">
        <v>7</v>
      </c>
      <c r="C18" s="89" t="s">
        <v>41</v>
      </c>
      <c r="D18" s="90">
        <f>Input!D34</f>
        <v>1552394200</v>
      </c>
      <c r="E18" s="91">
        <f t="shared" si="0"/>
        <v>8.902809973325311E-2</v>
      </c>
      <c r="F18" s="90">
        <f>'23 Bag Eko'!E26</f>
        <v>1552394200</v>
      </c>
      <c r="G18" s="91">
        <f>'23 Bag Eko'!F26</f>
        <v>100.00000000000001</v>
      </c>
      <c r="H18" s="91">
        <f t="shared" si="1"/>
        <v>8.902809973325311E-2</v>
      </c>
      <c r="I18" s="90">
        <f>'23 Bag Eko'!H26</f>
        <v>1369394810</v>
      </c>
      <c r="J18" s="101">
        <f>'23 Bag Eko'!I26</f>
        <v>88.211796333688966</v>
      </c>
      <c r="K18" s="91">
        <f t="shared" si="2"/>
        <v>7.8533286016450723E-2</v>
      </c>
      <c r="L18" s="91">
        <f t="shared" si="3"/>
        <v>-11.788203666311048</v>
      </c>
      <c r="M18" s="102">
        <f t="shared" si="4"/>
        <v>-1.0494813716802387E-2</v>
      </c>
      <c r="N18" s="90">
        <f t="shared" si="5"/>
        <v>182999390</v>
      </c>
      <c r="O18" s="91">
        <f>'23 Bag Eko'!N26</f>
        <v>100.00000000000001</v>
      </c>
      <c r="P18" s="91">
        <f t="shared" si="6"/>
        <v>8.902809973325311E-2</v>
      </c>
      <c r="Q18" s="91">
        <f>'23 Bag Eko'!P26</f>
        <v>99.521838589708736</v>
      </c>
      <c r="R18" s="91">
        <f t="shared" si="7"/>
        <v>8.8602401716013066E-2</v>
      </c>
      <c r="S18" s="91">
        <f t="shared" si="8"/>
        <v>-0.47816141029127834</v>
      </c>
      <c r="T18" s="91">
        <f t="shared" si="9"/>
        <v>-4.2569801724004486E-4</v>
      </c>
      <c r="U18" s="91">
        <f t="shared" si="10"/>
        <v>88.211796333688952</v>
      </c>
      <c r="V18" s="91">
        <f t="shared" si="11"/>
        <v>99.521838589708722</v>
      </c>
      <c r="W18" s="91">
        <f t="shared" si="12"/>
        <v>93.866817461698844</v>
      </c>
      <c r="X18" s="91">
        <f t="shared" si="13"/>
        <v>93.866817461698844</v>
      </c>
      <c r="Y18" s="80">
        <v>24</v>
      </c>
      <c r="Z18" s="80">
        <v>36.240742831333201</v>
      </c>
      <c r="AA18" s="80">
        <f t="shared" si="14"/>
        <v>-63.759257168666814</v>
      </c>
    </row>
    <row r="19" spans="1:27" s="80" customFormat="1" ht="29" customHeight="1">
      <c r="A19" s="81"/>
      <c r="B19" s="88">
        <v>8</v>
      </c>
      <c r="C19" s="89" t="s">
        <v>54</v>
      </c>
      <c r="D19" s="90">
        <f>Input!D12</f>
        <v>0</v>
      </c>
      <c r="E19" s="91">
        <f t="shared" si="0"/>
        <v>0</v>
      </c>
      <c r="F19" s="90">
        <f>'1 Disdik'!E106</f>
        <v>0</v>
      </c>
      <c r="G19" s="91" t="e">
        <f>'1 Disdik'!F106</f>
        <v>#DIV/0!</v>
      </c>
      <c r="H19" s="91" t="e">
        <f t="shared" si="1"/>
        <v>#DIV/0!</v>
      </c>
      <c r="I19" s="90">
        <f>'1 Disdik'!H106</f>
        <v>0</v>
      </c>
      <c r="J19" s="101" t="e">
        <f>'1 Disdik'!I106</f>
        <v>#DIV/0!</v>
      </c>
      <c r="K19" s="91" t="e">
        <f t="shared" si="2"/>
        <v>#DIV/0!</v>
      </c>
      <c r="L19" s="91" t="e">
        <f t="shared" si="3"/>
        <v>#DIV/0!</v>
      </c>
      <c r="M19" s="102" t="e">
        <f t="shared" si="4"/>
        <v>#DIV/0!</v>
      </c>
      <c r="N19" s="90">
        <f t="shared" si="5"/>
        <v>0</v>
      </c>
      <c r="O19" s="91" t="e">
        <f>'1 Disdik'!N106</f>
        <v>#DIV/0!</v>
      </c>
      <c r="P19" s="91" t="e">
        <f t="shared" si="6"/>
        <v>#DIV/0!</v>
      </c>
      <c r="Q19" s="91" t="e">
        <f>'1 Disdik'!P106</f>
        <v>#DIV/0!</v>
      </c>
      <c r="R19" s="91" t="e">
        <f t="shared" si="7"/>
        <v>#DIV/0!</v>
      </c>
      <c r="S19" s="91" t="e">
        <f t="shared" si="8"/>
        <v>#DIV/0!</v>
      </c>
      <c r="T19" s="91" t="e">
        <f t="shared" si="9"/>
        <v>#DIV/0!</v>
      </c>
      <c r="U19" s="91" t="e">
        <f t="shared" si="10"/>
        <v>#DIV/0!</v>
      </c>
      <c r="V19" s="91" t="e">
        <f t="shared" si="11"/>
        <v>#DIV/0!</v>
      </c>
      <c r="W19" s="91" t="e">
        <f t="shared" si="12"/>
        <v>#DIV/0!</v>
      </c>
      <c r="X19" s="91" t="e">
        <f t="shared" si="13"/>
        <v>#DIV/0!</v>
      </c>
      <c r="Y19" s="80">
        <v>1</v>
      </c>
      <c r="Z19" s="80">
        <v>38.832171707185999</v>
      </c>
      <c r="AA19" s="80" t="e">
        <f t="shared" si="14"/>
        <v>#DIV/0!</v>
      </c>
    </row>
    <row r="20" spans="1:27" s="80" customFormat="1" ht="29" customHeight="1">
      <c r="A20" s="81"/>
      <c r="B20" s="88">
        <v>9</v>
      </c>
      <c r="C20" s="89" t="s">
        <v>47</v>
      </c>
      <c r="D20" s="90">
        <f>Input!D39</f>
        <v>532925000</v>
      </c>
      <c r="E20" s="91">
        <f t="shared" si="0"/>
        <v>3.0562662531426563E-2</v>
      </c>
      <c r="F20" s="90">
        <f>'28 Bag Adm Pbg'!E26</f>
        <v>532925000</v>
      </c>
      <c r="G20" s="91">
        <f>'28 Bag Adm Pbg'!F26</f>
        <v>100</v>
      </c>
      <c r="H20" s="91">
        <f t="shared" si="1"/>
        <v>3.0562662531426567E-2</v>
      </c>
      <c r="I20" s="90">
        <f>'28 Bag Adm Pbg'!H26</f>
        <v>402662029</v>
      </c>
      <c r="J20" s="101">
        <f>'28 Bag Adm Pbg'!I26</f>
        <v>75.556978749354968</v>
      </c>
      <c r="K20" s="91">
        <f t="shared" si="2"/>
        <v>2.3092224434107043E-2</v>
      </c>
      <c r="L20" s="91">
        <f t="shared" si="3"/>
        <v>-24.443021250645032</v>
      </c>
      <c r="M20" s="102">
        <f t="shared" si="4"/>
        <v>-7.4704380973195234E-3</v>
      </c>
      <c r="N20" s="90">
        <f t="shared" si="5"/>
        <v>130262971</v>
      </c>
      <c r="O20" s="91">
        <f>'28 Bag Adm Pbg'!N26</f>
        <v>100</v>
      </c>
      <c r="P20" s="91">
        <f t="shared" si="6"/>
        <v>3.0562662531426567E-2</v>
      </c>
      <c r="Q20" s="91">
        <f>'28 Bag Adm Pbg'!P26</f>
        <v>92.588697479007365</v>
      </c>
      <c r="R20" s="91">
        <f t="shared" si="7"/>
        <v>2.8297571152752474E-2</v>
      </c>
      <c r="S20" s="91">
        <f t="shared" si="8"/>
        <v>-7.4113025209926349</v>
      </c>
      <c r="T20" s="91">
        <f t="shared" si="9"/>
        <v>-2.2650913786740924E-3</v>
      </c>
      <c r="U20" s="91">
        <f t="shared" si="10"/>
        <v>75.556978749354968</v>
      </c>
      <c r="V20" s="91">
        <f t="shared" si="11"/>
        <v>92.588697479007365</v>
      </c>
      <c r="W20" s="91">
        <f t="shared" si="12"/>
        <v>84.072838114181167</v>
      </c>
      <c r="X20" s="91">
        <f t="shared" si="13"/>
        <v>84.072838114181167</v>
      </c>
      <c r="Y20" s="80">
        <v>29</v>
      </c>
      <c r="Z20" s="80">
        <v>43.517913084690498</v>
      </c>
      <c r="AA20" s="80">
        <f t="shared" si="14"/>
        <v>-56.482086915309502</v>
      </c>
    </row>
    <row r="21" spans="1:27" s="80" customFormat="1" ht="29" customHeight="1">
      <c r="A21" s="81"/>
      <c r="B21" s="88">
        <v>10</v>
      </c>
      <c r="C21" s="89" t="s">
        <v>79</v>
      </c>
      <c r="D21" s="90">
        <f>Input!D17</f>
        <v>37344395500</v>
      </c>
      <c r="E21" s="91">
        <f t="shared" si="0"/>
        <v>2.1416600030147297</v>
      </c>
      <c r="F21" s="90">
        <f>'6 Bakesbangpol'!E49</f>
        <v>37344395500</v>
      </c>
      <c r="G21" s="91">
        <f>'6 Bakesbangpol'!F49</f>
        <v>100.00000000000001</v>
      </c>
      <c r="H21" s="91">
        <f t="shared" si="1"/>
        <v>2.1416600030147297</v>
      </c>
      <c r="I21" s="90">
        <f>'6 Bakesbangpol'!H49</f>
        <v>35560560900</v>
      </c>
      <c r="J21" s="101">
        <f>'6 Bakesbangpol'!I49</f>
        <v>95.223286985593319</v>
      </c>
      <c r="K21" s="91">
        <f t="shared" si="2"/>
        <v>2.0393590509263824</v>
      </c>
      <c r="L21" s="91">
        <f t="shared" si="3"/>
        <v>-4.7767130144066954</v>
      </c>
      <c r="M21" s="102">
        <f t="shared" si="4"/>
        <v>-0.10230095208834733</v>
      </c>
      <c r="N21" s="90">
        <f t="shared" si="5"/>
        <v>1783834600</v>
      </c>
      <c r="O21" s="91">
        <f>'6 Bakesbangpol'!N49</f>
        <v>100.00000000000001</v>
      </c>
      <c r="P21" s="91">
        <f t="shared" si="6"/>
        <v>2.1416600030147297</v>
      </c>
      <c r="Q21" s="91">
        <f>'6 Bakesbangpol'!P49</f>
        <v>96.651906393048989</v>
      </c>
      <c r="R21" s="91">
        <f t="shared" si="7"/>
        <v>2.0699552213711665</v>
      </c>
      <c r="S21" s="91">
        <f t="shared" si="8"/>
        <v>-3.348093606951025</v>
      </c>
      <c r="T21" s="91">
        <f t="shared" si="9"/>
        <v>-7.1704781643563198E-2</v>
      </c>
      <c r="U21" s="91">
        <f t="shared" si="10"/>
        <v>95.223286985593305</v>
      </c>
      <c r="V21" s="91">
        <f t="shared" si="11"/>
        <v>96.651906393048975</v>
      </c>
      <c r="W21" s="91">
        <f t="shared" si="12"/>
        <v>95.93759668932114</v>
      </c>
      <c r="X21" s="91">
        <f t="shared" si="13"/>
        <v>95.93759668932114</v>
      </c>
      <c r="Y21" s="80">
        <v>6</v>
      </c>
      <c r="Z21" s="80">
        <v>26.026700820488799</v>
      </c>
      <c r="AA21" s="80">
        <f t="shared" si="14"/>
        <v>-73.973299179511216</v>
      </c>
    </row>
    <row r="22" spans="1:27" s="80" customFormat="1" ht="29" customHeight="1">
      <c r="A22" s="81"/>
      <c r="B22" s="88">
        <v>11</v>
      </c>
      <c r="C22" s="89" t="s">
        <v>165</v>
      </c>
      <c r="D22" s="90">
        <f>Input!D41</f>
        <v>43858156052</v>
      </c>
      <c r="E22" s="91">
        <f t="shared" si="0"/>
        <v>2.5152170055222021</v>
      </c>
      <c r="F22" s="90">
        <f>'30 BPKPAD'!E92</f>
        <v>43858124052</v>
      </c>
      <c r="G22" s="91">
        <f>'30 BPKPAD'!F92</f>
        <v>99.999927037516173</v>
      </c>
      <c r="H22" s="91">
        <f t="shared" si="1"/>
        <v>2.5152151703574011</v>
      </c>
      <c r="I22" s="90">
        <f>'30 BPKPAD'!H92</f>
        <v>24104251419</v>
      </c>
      <c r="J22" s="101">
        <f>'30 BPKPAD'!I92</f>
        <v>54.959564169594898</v>
      </c>
      <c r="K22" s="91">
        <f t="shared" si="2"/>
        <v>1.382352304154538</v>
      </c>
      <c r="L22" s="91">
        <f t="shared" si="3"/>
        <v>-45.040362867921274</v>
      </c>
      <c r="M22" s="102">
        <f t="shared" si="4"/>
        <v>-1.132862866202863</v>
      </c>
      <c r="N22" s="90">
        <f t="shared" si="5"/>
        <v>19753904633</v>
      </c>
      <c r="O22" s="91">
        <f>'30 BPKPAD'!N92</f>
        <v>99.999927037516173</v>
      </c>
      <c r="P22" s="91">
        <f t="shared" si="6"/>
        <v>2.5152151703574011</v>
      </c>
      <c r="Q22" s="91">
        <f>'30 BPKPAD'!P92</f>
        <v>54.955395275677347</v>
      </c>
      <c r="R22" s="91">
        <f t="shared" si="7"/>
        <v>1.3822474474257813</v>
      </c>
      <c r="S22" s="91">
        <f t="shared" si="8"/>
        <v>-45.044531761838826</v>
      </c>
      <c r="T22" s="91">
        <f t="shared" si="9"/>
        <v>-1.1329677229316197</v>
      </c>
      <c r="U22" s="91">
        <f t="shared" si="10"/>
        <v>54.959604269487272</v>
      </c>
      <c r="V22" s="91">
        <f t="shared" si="11"/>
        <v>54.955435372527994</v>
      </c>
      <c r="W22" s="91">
        <f t="shared" si="12"/>
        <v>54.957519821007637</v>
      </c>
      <c r="X22" s="91">
        <f t="shared" si="13"/>
        <v>54.957519821007637</v>
      </c>
      <c r="Y22" s="80">
        <v>31</v>
      </c>
      <c r="Z22" s="80">
        <v>22.075326222716999</v>
      </c>
      <c r="AA22" s="80">
        <f t="shared" si="14"/>
        <v>-77.924600814799177</v>
      </c>
    </row>
    <row r="23" spans="1:27" s="80" customFormat="1" ht="29" customHeight="1">
      <c r="A23" s="81"/>
      <c r="B23" s="88">
        <v>12</v>
      </c>
      <c r="C23" s="89" t="s">
        <v>42</v>
      </c>
      <c r="D23" s="90">
        <f>Input!D38</f>
        <v>2291856500</v>
      </c>
      <c r="E23" s="91">
        <f t="shared" si="0"/>
        <v>0.13143544922823366</v>
      </c>
      <c r="F23" s="90">
        <f>'27 Bag PBJ'!E25</f>
        <v>2291856500</v>
      </c>
      <c r="G23" s="91">
        <f>'27 Bag PBJ'!F25</f>
        <v>99.999999999999986</v>
      </c>
      <c r="H23" s="91">
        <f t="shared" si="1"/>
        <v>0.13143544922823364</v>
      </c>
      <c r="I23" s="90">
        <f>'27 Bag PBJ'!H25</f>
        <v>1619958347</v>
      </c>
      <c r="J23" s="101">
        <f>'27 Bag PBJ'!I25</f>
        <v>70.683236363184164</v>
      </c>
      <c r="K23" s="91">
        <f t="shared" si="2"/>
        <v>9.290282924300533E-2</v>
      </c>
      <c r="L23" s="91">
        <f t="shared" si="3"/>
        <v>-29.316763636815821</v>
      </c>
      <c r="M23" s="102">
        <f t="shared" si="4"/>
        <v>-3.8532619985228306E-2</v>
      </c>
      <c r="N23" s="90">
        <f t="shared" si="5"/>
        <v>671898153</v>
      </c>
      <c r="O23" s="91">
        <f>'27 Bag PBJ'!N25</f>
        <v>99.999999999999986</v>
      </c>
      <c r="P23" s="91">
        <f t="shared" si="6"/>
        <v>0.13143544922823364</v>
      </c>
      <c r="Q23" s="91">
        <f>'27 Bag PBJ'!P25</f>
        <v>82.513215814340882</v>
      </c>
      <c r="R23" s="91">
        <f t="shared" si="7"/>
        <v>0.10845161587824087</v>
      </c>
      <c r="S23" s="91">
        <f t="shared" si="8"/>
        <v>-17.486784185659104</v>
      </c>
      <c r="T23" s="91">
        <f t="shared" si="9"/>
        <v>-2.2983833349992766E-2</v>
      </c>
      <c r="U23" s="91">
        <f t="shared" si="10"/>
        <v>70.683236363184179</v>
      </c>
      <c r="V23" s="91">
        <f t="shared" si="11"/>
        <v>82.513215814340896</v>
      </c>
      <c r="W23" s="91">
        <f t="shared" si="12"/>
        <v>76.598226088762544</v>
      </c>
      <c r="X23" s="91">
        <f t="shared" si="13"/>
        <v>76.598226088762544</v>
      </c>
      <c r="Y23" s="80">
        <v>28</v>
      </c>
      <c r="Z23" s="80">
        <v>21.8481304911545</v>
      </c>
      <c r="AA23" s="80">
        <f t="shared" si="14"/>
        <v>-78.151869508845493</v>
      </c>
    </row>
    <row r="24" spans="1:27" s="80" customFormat="1" ht="29" customHeight="1">
      <c r="A24" s="81"/>
      <c r="B24" s="88">
        <v>13</v>
      </c>
      <c r="C24" s="89" t="s">
        <v>104</v>
      </c>
      <c r="D24" s="90">
        <f>Input!D28</f>
        <v>70752461400</v>
      </c>
      <c r="E24" s="91">
        <f t="shared" si="0"/>
        <v>4.0575758334399481</v>
      </c>
      <c r="F24" s="90">
        <f>'17 Disbudporapar'!E110</f>
        <v>70752461400</v>
      </c>
      <c r="G24" s="91">
        <f>'17 Disbudporapar'!F110</f>
        <v>99.999999999999986</v>
      </c>
      <c r="H24" s="91">
        <f t="shared" si="1"/>
        <v>4.0575758334399472</v>
      </c>
      <c r="I24" s="90">
        <f>'17 Disbudporapar'!H110</f>
        <v>58623706375</v>
      </c>
      <c r="J24" s="101">
        <f>'17 Disbudporapar'!I110</f>
        <v>82.857479746987295</v>
      </c>
      <c r="K24" s="91">
        <f t="shared" si="2"/>
        <v>3.3620050744111558</v>
      </c>
      <c r="L24" s="91">
        <f t="shared" si="3"/>
        <v>-17.142520253012691</v>
      </c>
      <c r="M24" s="102">
        <f t="shared" si="4"/>
        <v>-0.6955707590287914</v>
      </c>
      <c r="N24" s="90">
        <f t="shared" si="5"/>
        <v>12128755025</v>
      </c>
      <c r="O24" s="91">
        <f>'17 Disbudporapar'!N110</f>
        <v>99.999999999999986</v>
      </c>
      <c r="P24" s="91">
        <f t="shared" si="6"/>
        <v>4.0575758334399472</v>
      </c>
      <c r="Q24" s="91">
        <f>'17 Disbudporapar'!P110</f>
        <v>95.665031057138563</v>
      </c>
      <c r="R24" s="91">
        <f t="shared" si="7"/>
        <v>3.8816811812272753</v>
      </c>
      <c r="S24" s="91">
        <f t="shared" si="8"/>
        <v>-4.3349689428614226</v>
      </c>
      <c r="T24" s="91">
        <f t="shared" si="9"/>
        <v>-0.17589465221267186</v>
      </c>
      <c r="U24" s="91">
        <f t="shared" si="10"/>
        <v>82.857479746987309</v>
      </c>
      <c r="V24" s="91">
        <f t="shared" si="11"/>
        <v>95.665031057138577</v>
      </c>
      <c r="W24" s="91">
        <f t="shared" si="12"/>
        <v>89.261255402062943</v>
      </c>
      <c r="X24" s="91">
        <f t="shared" si="13"/>
        <v>89.261255402062943</v>
      </c>
      <c r="Y24" s="80">
        <v>17</v>
      </c>
      <c r="Z24" s="80">
        <v>31.176167975680102</v>
      </c>
      <c r="AA24" s="80">
        <f t="shared" si="14"/>
        <v>-68.823832024319884</v>
      </c>
    </row>
    <row r="25" spans="1:27" s="80" customFormat="1" ht="29" customHeight="1">
      <c r="A25" s="81"/>
      <c r="B25" s="88">
        <v>14</v>
      </c>
      <c r="C25" s="89" t="s">
        <v>57</v>
      </c>
      <c r="D25" s="90">
        <f>Input!D40</f>
        <v>106863094340</v>
      </c>
      <c r="E25" s="91">
        <f t="shared" si="0"/>
        <v>6.1284809107799783</v>
      </c>
      <c r="F25" s="90">
        <f>'29 Setwan'!E52</f>
        <v>106863094340</v>
      </c>
      <c r="G25" s="91">
        <f>'29 Setwan'!F52</f>
        <v>100</v>
      </c>
      <c r="H25" s="91">
        <f t="shared" si="1"/>
        <v>6.1284809107799791</v>
      </c>
      <c r="I25" s="90">
        <f>'29 Setwan'!H52</f>
        <v>81821324054</v>
      </c>
      <c r="J25" s="101">
        <f>'29 Setwan'!I52</f>
        <v>76.566493380468586</v>
      </c>
      <c r="K25" s="91">
        <f t="shared" si="2"/>
        <v>4.6923629308756327</v>
      </c>
      <c r="L25" s="91">
        <f t="shared" si="3"/>
        <v>-23.433506619531414</v>
      </c>
      <c r="M25" s="102">
        <f t="shared" si="4"/>
        <v>-1.4361179799043464</v>
      </c>
      <c r="N25" s="90">
        <f t="shared" si="5"/>
        <v>25041770286</v>
      </c>
      <c r="O25" s="91">
        <f>'29 Setwan'!N52</f>
        <v>100</v>
      </c>
      <c r="P25" s="91">
        <f t="shared" si="6"/>
        <v>6.1284809107799791</v>
      </c>
      <c r="Q25" s="91">
        <f>'29 Setwan'!P52</f>
        <v>76.566493380468586</v>
      </c>
      <c r="R25" s="91">
        <f t="shared" si="7"/>
        <v>4.6923629308756327</v>
      </c>
      <c r="S25" s="91">
        <f t="shared" si="8"/>
        <v>-23.433506619531414</v>
      </c>
      <c r="T25" s="91">
        <f t="shared" si="9"/>
        <v>-1.4361179799043464</v>
      </c>
      <c r="U25" s="91">
        <f t="shared" si="10"/>
        <v>76.566493380468586</v>
      </c>
      <c r="V25" s="91">
        <f t="shared" si="11"/>
        <v>76.566493380468586</v>
      </c>
      <c r="W25" s="91">
        <f t="shared" si="12"/>
        <v>76.566493380468586</v>
      </c>
      <c r="X25" s="91">
        <f t="shared" si="13"/>
        <v>76.566493380468586</v>
      </c>
      <c r="Y25" s="80">
        <v>30</v>
      </c>
      <c r="Z25" s="80">
        <v>29.4477641321695</v>
      </c>
      <c r="AA25" s="80">
        <f t="shared" si="14"/>
        <v>-70.552235867830504</v>
      </c>
    </row>
    <row r="26" spans="1:27" s="80" customFormat="1" ht="29" customHeight="1">
      <c r="A26" s="81"/>
      <c r="B26" s="88">
        <v>15</v>
      </c>
      <c r="C26" s="89" t="s">
        <v>67</v>
      </c>
      <c r="D26" s="90">
        <f>Input!D43</f>
        <v>15926361740</v>
      </c>
      <c r="E26" s="91">
        <f t="shared" si="0"/>
        <v>0.91335932675900655</v>
      </c>
      <c r="F26" s="90">
        <f>'32 BKD Diklat'!E43</f>
        <v>15926361840</v>
      </c>
      <c r="G26" s="91">
        <f>'32 BKD Diklat'!F43</f>
        <v>100.00000062788979</v>
      </c>
      <c r="H26" s="91">
        <f t="shared" si="1"/>
        <v>0.91335933249389656</v>
      </c>
      <c r="I26" s="90">
        <f>'32 BKD Diklat'!H43</f>
        <v>11663255895</v>
      </c>
      <c r="J26" s="101">
        <f>'32 BKD Diklat'!I43</f>
        <v>73.232393470675987</v>
      </c>
      <c r="K26" s="91">
        <f t="shared" si="2"/>
        <v>0.66887489597327288</v>
      </c>
      <c r="L26" s="91">
        <f t="shared" si="3"/>
        <v>-26.767607157213803</v>
      </c>
      <c r="M26" s="102">
        <f t="shared" si="4"/>
        <v>-0.24448443652062368</v>
      </c>
      <c r="N26" s="90">
        <f t="shared" si="5"/>
        <v>4263105845</v>
      </c>
      <c r="O26" s="91">
        <f>'32 BKD Diklat'!N43</f>
        <v>100.00000062788979</v>
      </c>
      <c r="P26" s="91">
        <f t="shared" si="6"/>
        <v>0.91335933249389656</v>
      </c>
      <c r="Q26" s="91">
        <f>'32 BKD Diklat'!P43</f>
        <v>73.232393470675987</v>
      </c>
      <c r="R26" s="91">
        <f t="shared" si="7"/>
        <v>0.66887489597327288</v>
      </c>
      <c r="S26" s="91">
        <f t="shared" si="8"/>
        <v>-26.767607157213803</v>
      </c>
      <c r="T26" s="91">
        <f t="shared" si="9"/>
        <v>-0.24448443652062368</v>
      </c>
      <c r="U26" s="91">
        <f t="shared" si="10"/>
        <v>73.232393010857265</v>
      </c>
      <c r="V26" s="91">
        <f t="shared" si="11"/>
        <v>73.232393010857265</v>
      </c>
      <c r="W26" s="91">
        <f t="shared" si="12"/>
        <v>73.232393010857265</v>
      </c>
      <c r="X26" s="91">
        <f t="shared" si="13"/>
        <v>73.232393010857265</v>
      </c>
      <c r="Y26" s="80">
        <v>33</v>
      </c>
      <c r="Z26" s="80">
        <v>22.402992162512799</v>
      </c>
      <c r="AA26" s="80">
        <f t="shared" si="14"/>
        <v>-77.597008465376987</v>
      </c>
    </row>
    <row r="27" spans="1:27" s="80" customFormat="1" ht="29" customHeight="1">
      <c r="A27" s="81"/>
      <c r="B27" s="88">
        <v>16</v>
      </c>
      <c r="C27" s="89" t="s">
        <v>70</v>
      </c>
      <c r="D27" s="90">
        <f>Input!D30</f>
        <v>21715737354</v>
      </c>
      <c r="E27" s="91">
        <f t="shared" si="0"/>
        <v>1.24537364989707</v>
      </c>
      <c r="F27" s="90">
        <f>'19 Disdagin'!E64</f>
        <v>21715737354</v>
      </c>
      <c r="G27" s="91">
        <f>'19 Disdagin'!F64</f>
        <v>99.999999999999986</v>
      </c>
      <c r="H27" s="91">
        <f t="shared" si="1"/>
        <v>1.2453736498970698</v>
      </c>
      <c r="I27" s="90">
        <f>'19 Disdagin'!H64</f>
        <v>19609903978</v>
      </c>
      <c r="J27" s="101">
        <f>'19 Disdagin'!I64</f>
        <v>90.302731416982695</v>
      </c>
      <c r="K27" s="91">
        <f t="shared" si="2"/>
        <v>1.1246064222044254</v>
      </c>
      <c r="L27" s="91">
        <f t="shared" si="3"/>
        <v>-9.6972685830172907</v>
      </c>
      <c r="M27" s="102">
        <f t="shared" si="4"/>
        <v>-0.12076722769264436</v>
      </c>
      <c r="N27" s="90">
        <f t="shared" si="5"/>
        <v>2105833376</v>
      </c>
      <c r="O27" s="91">
        <f>'19 Disdagin'!N64</f>
        <v>99.999567376605853</v>
      </c>
      <c r="P27" s="91">
        <f t="shared" si="6"/>
        <v>1.2453682621193161</v>
      </c>
      <c r="Q27" s="91">
        <f>'19 Disdagin'!P64</f>
        <v>99.310748598203006</v>
      </c>
      <c r="R27" s="91">
        <f t="shared" si="7"/>
        <v>1.236789894557544</v>
      </c>
      <c r="S27" s="91">
        <f t="shared" si="8"/>
        <v>-0.68881877840284744</v>
      </c>
      <c r="T27" s="91">
        <f t="shared" si="9"/>
        <v>-8.5783675617721045E-3</v>
      </c>
      <c r="U27" s="91">
        <f t="shared" si="10"/>
        <v>90.302731416982709</v>
      </c>
      <c r="V27" s="91">
        <f t="shared" si="11"/>
        <v>99.311178241593083</v>
      </c>
      <c r="W27" s="91">
        <f t="shared" si="12"/>
        <v>94.806954829287889</v>
      </c>
      <c r="X27" s="91">
        <f t="shared" si="13"/>
        <v>94.806954829287889</v>
      </c>
      <c r="Y27" s="80">
        <v>20</v>
      </c>
      <c r="Z27" s="80">
        <v>23.240688848398101</v>
      </c>
      <c r="AA27" s="80">
        <f t="shared" si="14"/>
        <v>-76.758878528207759</v>
      </c>
    </row>
    <row r="28" spans="1:27" s="80" customFormat="1" ht="29" customHeight="1">
      <c r="A28" s="81"/>
      <c r="B28" s="88">
        <v>17</v>
      </c>
      <c r="C28" s="89" t="s">
        <v>39</v>
      </c>
      <c r="D28" s="90">
        <f>Input!D35</f>
        <v>34791280022</v>
      </c>
      <c r="E28" s="91">
        <f t="shared" si="0"/>
        <v>1.9952416387835978</v>
      </c>
      <c r="F28" s="90">
        <f>'24 Bag Kesra'!E27</f>
        <v>34791280022.000069</v>
      </c>
      <c r="G28" s="91">
        <f>'24 Bag Kesra'!F27</f>
        <v>100.00000000000018</v>
      </c>
      <c r="H28" s="91">
        <f t="shared" si="1"/>
        <v>1.9952416387836016</v>
      </c>
      <c r="I28" s="90">
        <f>'24 Bag Kesra'!H27</f>
        <v>33884877647</v>
      </c>
      <c r="J28" s="101">
        <f>'24 Bag Kesra'!I27</f>
        <v>97.394742664176675</v>
      </c>
      <c r="K28" s="91">
        <f t="shared" si="2"/>
        <v>1.9432604596217866</v>
      </c>
      <c r="L28" s="91">
        <f t="shared" si="3"/>
        <v>-2.6052573358235094</v>
      </c>
      <c r="M28" s="102">
        <f t="shared" si="4"/>
        <v>-5.1981179161814994E-2</v>
      </c>
      <c r="N28" s="90">
        <f t="shared" si="5"/>
        <v>906402375</v>
      </c>
      <c r="O28" s="91">
        <f>'24 Bag Kesra'!N27</f>
        <v>100.0000098297884</v>
      </c>
      <c r="P28" s="91">
        <f t="shared" si="6"/>
        <v>1.9952418349116288</v>
      </c>
      <c r="Q28" s="91">
        <f>'24 Bag Kesra'!P27</f>
        <v>97.541974509649435</v>
      </c>
      <c r="R28" s="91">
        <f t="shared" si="7"/>
        <v>1.9461980907082088</v>
      </c>
      <c r="S28" s="91">
        <f t="shared" si="8"/>
        <v>-2.4580353201389613</v>
      </c>
      <c r="T28" s="91">
        <f t="shared" si="9"/>
        <v>-4.9043744203419948E-2</v>
      </c>
      <c r="U28" s="91">
        <f t="shared" si="10"/>
        <v>97.394742664176491</v>
      </c>
      <c r="V28" s="91">
        <f t="shared" si="11"/>
        <v>97.541964921480684</v>
      </c>
      <c r="W28" s="91">
        <f t="shared" si="12"/>
        <v>97.468353792828594</v>
      </c>
      <c r="X28" s="91">
        <f t="shared" si="13"/>
        <v>97.468353792828594</v>
      </c>
      <c r="Y28" s="80">
        <v>25</v>
      </c>
      <c r="Z28" s="80">
        <v>16.5009150696661</v>
      </c>
      <c r="AA28" s="80">
        <f t="shared" si="14"/>
        <v>-83.49909476012229</v>
      </c>
    </row>
    <row r="29" spans="1:27" s="80" customFormat="1" ht="29" customHeight="1">
      <c r="A29" s="81"/>
      <c r="B29" s="88">
        <v>18</v>
      </c>
      <c r="C29" s="89" t="s">
        <v>43</v>
      </c>
      <c r="D29" s="90">
        <f>Input!D33</f>
        <v>2094940500</v>
      </c>
      <c r="E29" s="91">
        <f t="shared" si="0"/>
        <v>0.1201425332362303</v>
      </c>
      <c r="F29" s="90">
        <f>'22 Bag Org'!E29</f>
        <v>2094940500</v>
      </c>
      <c r="G29" s="91">
        <f>'22 Bag Org'!F29</f>
        <v>100.00000000000001</v>
      </c>
      <c r="H29" s="91">
        <f t="shared" si="1"/>
        <v>0.12014253323623031</v>
      </c>
      <c r="I29" s="90">
        <f>'22 Bag Org'!H29</f>
        <v>1675538579</v>
      </c>
      <c r="J29" s="101">
        <f>'22 Bag Org'!I29</f>
        <v>79.980246646623144</v>
      </c>
      <c r="K29" s="91">
        <f t="shared" si="2"/>
        <v>9.6090294409838184E-2</v>
      </c>
      <c r="L29" s="91">
        <f t="shared" si="3"/>
        <v>-20.019753353376871</v>
      </c>
      <c r="M29" s="102">
        <f t="shared" si="4"/>
        <v>-2.4052238826392125E-2</v>
      </c>
      <c r="N29" s="90">
        <f t="shared" si="5"/>
        <v>419401921</v>
      </c>
      <c r="O29" s="91">
        <f>'22 Bag Org'!N29</f>
        <v>100.00000000000001</v>
      </c>
      <c r="P29" s="91">
        <f t="shared" si="6"/>
        <v>0.12014253323623031</v>
      </c>
      <c r="Q29" s="91">
        <f>'22 Bag Org'!P29</f>
        <v>100.00000000000001</v>
      </c>
      <c r="R29" s="91">
        <f t="shared" si="7"/>
        <v>0.12014253323623031</v>
      </c>
      <c r="S29" s="91">
        <f t="shared" si="8"/>
        <v>0</v>
      </c>
      <c r="T29" s="91">
        <f t="shared" si="9"/>
        <v>0</v>
      </c>
      <c r="U29" s="91">
        <f t="shared" si="10"/>
        <v>79.980246646623129</v>
      </c>
      <c r="V29" s="91">
        <f t="shared" si="11"/>
        <v>100</v>
      </c>
      <c r="W29" s="91">
        <f t="shared" si="12"/>
        <v>89.990123323311565</v>
      </c>
      <c r="X29" s="91">
        <f t="shared" si="13"/>
        <v>89.990123323311565</v>
      </c>
      <c r="Y29" s="80">
        <v>23</v>
      </c>
      <c r="Z29" s="80">
        <v>43.338500214625803</v>
      </c>
      <c r="AA29" s="80">
        <f t="shared" si="14"/>
        <v>-56.661499785374211</v>
      </c>
    </row>
    <row r="30" spans="1:27" s="80" customFormat="1" ht="29" customHeight="1">
      <c r="A30" s="81"/>
      <c r="B30" s="88">
        <v>19</v>
      </c>
      <c r="C30" s="89" t="s">
        <v>44</v>
      </c>
      <c r="D30" s="90">
        <f>Input!D36</f>
        <v>5846881800</v>
      </c>
      <c r="E30" s="91">
        <f t="shared" si="0"/>
        <v>0.33531223964824303</v>
      </c>
      <c r="F30" s="90">
        <f>'25 Bag ProKoPim'!E31</f>
        <v>5846881800</v>
      </c>
      <c r="G30" s="91">
        <f>'25 Bag ProKoPim'!F31</f>
        <v>100.00000000000001</v>
      </c>
      <c r="H30" s="91">
        <f t="shared" si="1"/>
        <v>0.33531223964824308</v>
      </c>
      <c r="I30" s="90">
        <f>'25 Bag ProKoPim'!H31</f>
        <v>5287021492</v>
      </c>
      <c r="J30" s="101">
        <f>'25 Bag ProKoPim'!I31</f>
        <v>90.424634409404348</v>
      </c>
      <c r="K30" s="91">
        <f t="shared" si="2"/>
        <v>0.30320486683190956</v>
      </c>
      <c r="L30" s="91">
        <f t="shared" si="3"/>
        <v>-9.5753655905956663</v>
      </c>
      <c r="M30" s="102">
        <f t="shared" si="4"/>
        <v>-3.2107372816333524E-2</v>
      </c>
      <c r="N30" s="90">
        <f t="shared" si="5"/>
        <v>559860308</v>
      </c>
      <c r="O30" s="91">
        <f>'25 Bag ProKoPim'!N31</f>
        <v>100.00000000000001</v>
      </c>
      <c r="P30" s="91">
        <f t="shared" si="6"/>
        <v>0.33531223964824308</v>
      </c>
      <c r="Q30" s="91">
        <f>'25 Bag ProKoPim'!P31</f>
        <v>90.424634409404348</v>
      </c>
      <c r="R30" s="91">
        <f t="shared" si="7"/>
        <v>0.30320486683190956</v>
      </c>
      <c r="S30" s="91">
        <f t="shared" si="8"/>
        <v>-9.5753655905956663</v>
      </c>
      <c r="T30" s="91">
        <f t="shared" si="9"/>
        <v>-3.2107372816333524E-2</v>
      </c>
      <c r="U30" s="91">
        <f t="shared" si="10"/>
        <v>90.424634409404334</v>
      </c>
      <c r="V30" s="91">
        <f t="shared" si="11"/>
        <v>90.424634409404334</v>
      </c>
      <c r="W30" s="91">
        <f t="shared" si="12"/>
        <v>90.424634409404334</v>
      </c>
      <c r="X30" s="91">
        <f t="shared" si="13"/>
        <v>90.424634409404334</v>
      </c>
      <c r="Y30" s="80">
        <v>26</v>
      </c>
      <c r="Z30" s="80">
        <v>28.550432220267801</v>
      </c>
      <c r="AA30" s="80">
        <f t="shared" si="14"/>
        <v>-71.449567779732206</v>
      </c>
    </row>
    <row r="31" spans="1:27" s="80" customFormat="1" ht="29" customHeight="1">
      <c r="A31" s="81"/>
      <c r="B31" s="88">
        <v>20</v>
      </c>
      <c r="C31" s="89" t="s">
        <v>74</v>
      </c>
      <c r="D31" s="90">
        <f>Input!D23</f>
        <v>22264989480</v>
      </c>
      <c r="E31" s="91">
        <f t="shared" si="0"/>
        <v>1.2768726551447251</v>
      </c>
      <c r="F31" s="90">
        <f>'12 DPPKBPM'!E78</f>
        <v>22264989480</v>
      </c>
      <c r="G31" s="91">
        <f>'12 DPPKBPM'!F78</f>
        <v>100.00000000000001</v>
      </c>
      <c r="H31" s="91">
        <f t="shared" si="1"/>
        <v>1.2768726551447254</v>
      </c>
      <c r="I31" s="90">
        <f>'12 DPPKBPM'!H78</f>
        <v>20597399787</v>
      </c>
      <c r="J31" s="101">
        <f>'12 DPPKBPM'!I78</f>
        <v>92.510260584232697</v>
      </c>
      <c r="K31" s="91">
        <f t="shared" si="2"/>
        <v>1.1812382206031962</v>
      </c>
      <c r="L31" s="91">
        <f t="shared" si="3"/>
        <v>-7.4897394157673176</v>
      </c>
      <c r="M31" s="102">
        <f t="shared" si="4"/>
        <v>-9.5634434541529201E-2</v>
      </c>
      <c r="N31" s="90">
        <f t="shared" si="5"/>
        <v>1667589693</v>
      </c>
      <c r="O31" s="91">
        <f>'12 DPPKBPM'!N78</f>
        <v>100.00000000000001</v>
      </c>
      <c r="P31" s="91">
        <f t="shared" si="6"/>
        <v>1.2768726551447254</v>
      </c>
      <c r="Q31" s="91">
        <f>'12 DPPKBPM'!P78</f>
        <v>92.510260584232697</v>
      </c>
      <c r="R31" s="91">
        <f t="shared" si="7"/>
        <v>1.1812382206031962</v>
      </c>
      <c r="S31" s="91">
        <f t="shared" si="8"/>
        <v>-7.4897394157673176</v>
      </c>
      <c r="T31" s="91">
        <f t="shared" si="9"/>
        <v>-9.5634434541529201E-2</v>
      </c>
      <c r="U31" s="91">
        <f t="shared" si="10"/>
        <v>92.510260584232682</v>
      </c>
      <c r="V31" s="91">
        <f t="shared" si="11"/>
        <v>92.510260584232682</v>
      </c>
      <c r="W31" s="91">
        <f t="shared" si="12"/>
        <v>92.510260584232682</v>
      </c>
      <c r="X31" s="91">
        <f t="shared" si="13"/>
        <v>92.510260584232682</v>
      </c>
      <c r="Y31" s="80">
        <v>12</v>
      </c>
      <c r="Z31" s="80">
        <v>34.604924105443096</v>
      </c>
      <c r="AA31" s="80">
        <f t="shared" si="14"/>
        <v>-65.395075894556925</v>
      </c>
    </row>
    <row r="32" spans="1:27" s="80" customFormat="1" ht="29" customHeight="1">
      <c r="A32" s="81"/>
      <c r="B32" s="88">
        <v>21</v>
      </c>
      <c r="C32" s="89" t="s">
        <v>45</v>
      </c>
      <c r="D32" s="90">
        <f>Input!D31</f>
        <v>2503687400</v>
      </c>
      <c r="E32" s="91">
        <f t="shared" si="0"/>
        <v>0.143583718328817</v>
      </c>
      <c r="F32" s="90">
        <f>'20 Bag Pem'!E26</f>
        <v>2503687400</v>
      </c>
      <c r="G32" s="91">
        <f>'20 Bag Pem'!F26</f>
        <v>100</v>
      </c>
      <c r="H32" s="91">
        <f t="shared" si="1"/>
        <v>0.143583718328817</v>
      </c>
      <c r="I32" s="90">
        <f>'20 Bag Pem'!H26</f>
        <v>2256659211</v>
      </c>
      <c r="J32" s="101">
        <f>'20 Bag Pem'!I26</f>
        <v>90.133425243103432</v>
      </c>
      <c r="K32" s="91">
        <f t="shared" si="2"/>
        <v>0.12941692342117248</v>
      </c>
      <c r="L32" s="91">
        <f t="shared" si="3"/>
        <v>-9.8665747568965685</v>
      </c>
      <c r="M32" s="102">
        <f t="shared" si="4"/>
        <v>-1.4166794907644525E-2</v>
      </c>
      <c r="N32" s="90">
        <f t="shared" si="5"/>
        <v>247028189</v>
      </c>
      <c r="O32" s="91">
        <f>'20 Bag Pem'!N26</f>
        <v>100</v>
      </c>
      <c r="P32" s="91">
        <f t="shared" si="6"/>
        <v>0.143583718328817</v>
      </c>
      <c r="Q32" s="91">
        <f>'20 Bag Pem'!P26</f>
        <v>95.912311616857593</v>
      </c>
      <c r="R32" s="91">
        <f t="shared" si="7"/>
        <v>0.13771446335460602</v>
      </c>
      <c r="S32" s="91">
        <f t="shared" si="8"/>
        <v>-4.0876883831424067</v>
      </c>
      <c r="T32" s="91">
        <f t="shared" si="9"/>
        <v>-5.8692549742109801E-3</v>
      </c>
      <c r="U32" s="91">
        <f t="shared" si="10"/>
        <v>90.133425243103432</v>
      </c>
      <c r="V32" s="91">
        <f t="shared" si="11"/>
        <v>95.912311616857593</v>
      </c>
      <c r="W32" s="91">
        <f t="shared" si="12"/>
        <v>93.02286842998052</v>
      </c>
      <c r="X32" s="91">
        <f t="shared" si="13"/>
        <v>93.02286842998052</v>
      </c>
      <c r="Y32" s="80">
        <v>21</v>
      </c>
      <c r="Z32" s="80">
        <v>31.1604163679078</v>
      </c>
      <c r="AA32" s="80">
        <f t="shared" si="14"/>
        <v>-68.8395836320922</v>
      </c>
    </row>
    <row r="33" spans="1:27" s="80" customFormat="1" ht="29" customHeight="1">
      <c r="A33" s="81"/>
      <c r="B33" s="88">
        <v>22</v>
      </c>
      <c r="C33" s="89" t="s">
        <v>65</v>
      </c>
      <c r="D33" s="90">
        <f>Input!D25</f>
        <v>21870976180</v>
      </c>
      <c r="E33" s="91">
        <f t="shared" si="0"/>
        <v>1.2542764258051489</v>
      </c>
      <c r="F33" s="90">
        <f>'14 Diskominfotik'!E48</f>
        <v>21870976180</v>
      </c>
      <c r="G33" s="91">
        <f>'14 Diskominfotik'!F48</f>
        <v>99.999999999999986</v>
      </c>
      <c r="H33" s="91">
        <f t="shared" si="1"/>
        <v>1.2542764258051486</v>
      </c>
      <c r="I33" s="90">
        <f>'14 Diskominfotik'!H48</f>
        <v>19862166347</v>
      </c>
      <c r="J33" s="101">
        <f>'14 Diskominfotik'!I48</f>
        <v>90.815179823400072</v>
      </c>
      <c r="K33" s="91">
        <f t="shared" si="2"/>
        <v>1.1390733915774611</v>
      </c>
      <c r="L33" s="91">
        <f t="shared" si="3"/>
        <v>-9.1848201765999136</v>
      </c>
      <c r="M33" s="102">
        <f t="shared" si="4"/>
        <v>-0.11520303422768752</v>
      </c>
      <c r="N33" s="90">
        <f t="shared" si="5"/>
        <v>2008809833</v>
      </c>
      <c r="O33" s="91">
        <f>'14 Diskominfotik'!N48</f>
        <v>99.999999999999986</v>
      </c>
      <c r="P33" s="91">
        <f t="shared" si="6"/>
        <v>1.2542764258051486</v>
      </c>
      <c r="Q33" s="91">
        <f>'14 Diskominfotik'!P48</f>
        <v>99.474777901751608</v>
      </c>
      <c r="R33" s="91">
        <f t="shared" si="7"/>
        <v>1.2476886888437</v>
      </c>
      <c r="S33" s="91">
        <f t="shared" si="8"/>
        <v>-0.52522209824837773</v>
      </c>
      <c r="T33" s="91">
        <f t="shared" si="9"/>
        <v>-6.5877369614486536E-3</v>
      </c>
      <c r="U33" s="91">
        <f t="shared" si="10"/>
        <v>90.815179823400086</v>
      </c>
      <c r="V33" s="91">
        <f t="shared" si="11"/>
        <v>99.474777901751622</v>
      </c>
      <c r="W33" s="91">
        <f t="shared" si="12"/>
        <v>95.144978862575854</v>
      </c>
      <c r="X33" s="91">
        <f t="shared" si="13"/>
        <v>95.144978862575854</v>
      </c>
      <c r="Y33" s="80">
        <v>14</v>
      </c>
      <c r="Z33" s="80">
        <v>20.197197465772</v>
      </c>
      <c r="AA33" s="80">
        <f t="shared" si="14"/>
        <v>-79.802802534227993</v>
      </c>
    </row>
    <row r="34" spans="1:27" s="80" customFormat="1" ht="29" customHeight="1">
      <c r="A34" s="81"/>
      <c r="B34" s="88">
        <v>23</v>
      </c>
      <c r="C34" s="89" t="s">
        <v>107</v>
      </c>
      <c r="D34" s="90">
        <f>Input!D45</f>
        <v>9647941770</v>
      </c>
      <c r="E34" s="91">
        <f t="shared" si="0"/>
        <v>0.55329884775411986</v>
      </c>
      <c r="F34" s="90">
        <f>'34  Damkar'!E55</f>
        <v>9647941770</v>
      </c>
      <c r="G34" s="91">
        <f>'34  Damkar'!F55</f>
        <v>100.00000000000001</v>
      </c>
      <c r="H34" s="91">
        <f t="shared" si="1"/>
        <v>0.55329884775411986</v>
      </c>
      <c r="I34" s="90">
        <f>'34  Damkar'!H55</f>
        <v>8826576197</v>
      </c>
      <c r="J34" s="101">
        <f>'34  Damkar'!I55</f>
        <v>91.486623856354385</v>
      </c>
      <c r="K34" s="91">
        <f t="shared" si="2"/>
        <v>0.50619443564635458</v>
      </c>
      <c r="L34" s="91">
        <f t="shared" si="3"/>
        <v>-8.5133761436456297</v>
      </c>
      <c r="M34" s="102">
        <f t="shared" si="4"/>
        <v>-4.7104412107765281E-2</v>
      </c>
      <c r="N34" s="90">
        <f t="shared" si="5"/>
        <v>821365573</v>
      </c>
      <c r="O34" s="91">
        <f>'34  Damkar'!N55</f>
        <v>100.00000000000001</v>
      </c>
      <c r="P34" s="91">
        <f t="shared" si="6"/>
        <v>0.55329884775411986</v>
      </c>
      <c r="Q34" s="91">
        <f>'34  Damkar'!P55</f>
        <v>94.492268591728873</v>
      </c>
      <c r="R34" s="91">
        <f t="shared" si="7"/>
        <v>0.52282463333476392</v>
      </c>
      <c r="S34" s="91">
        <f t="shared" si="8"/>
        <v>-5.507731408271141</v>
      </c>
      <c r="T34" s="91">
        <f t="shared" si="9"/>
        <v>-3.0474214419355938E-2</v>
      </c>
      <c r="U34" s="91">
        <f t="shared" si="10"/>
        <v>91.48662385635437</v>
      </c>
      <c r="V34" s="91">
        <f t="shared" si="11"/>
        <v>94.492268591728859</v>
      </c>
      <c r="W34" s="91">
        <f t="shared" si="12"/>
        <v>92.989446224041615</v>
      </c>
      <c r="X34" s="91">
        <f t="shared" si="13"/>
        <v>92.989446224041615</v>
      </c>
      <c r="Y34" s="80">
        <v>35</v>
      </c>
      <c r="Z34" s="80">
        <v>28.073777833333299</v>
      </c>
      <c r="AA34" s="80">
        <f t="shared" si="14"/>
        <v>-71.926222166666719</v>
      </c>
    </row>
    <row r="35" spans="1:27" s="80" customFormat="1" ht="29" customHeight="1">
      <c r="A35" s="81"/>
      <c r="B35" s="88">
        <v>24</v>
      </c>
      <c r="C35" s="89" t="s">
        <v>61</v>
      </c>
      <c r="D35" s="90">
        <f>Input!D24</f>
        <v>110163437096</v>
      </c>
      <c r="E35" s="91">
        <f t="shared" si="0"/>
        <v>6.3177519374528996</v>
      </c>
      <c r="F35" s="90">
        <f>'13 Dishub'!E60</f>
        <v>110163437096</v>
      </c>
      <c r="G35" s="91">
        <f>'13 Dishub'!F60</f>
        <v>100.00000000000001</v>
      </c>
      <c r="H35" s="91">
        <f t="shared" si="1"/>
        <v>6.3177519374529005</v>
      </c>
      <c r="I35" s="90">
        <f>'13 Dishub'!H60</f>
        <v>81596135942</v>
      </c>
      <c r="J35" s="101">
        <f>'13 Dishub'!I60</f>
        <v>74.068255396656212</v>
      </c>
      <c r="K35" s="91">
        <f t="shared" si="2"/>
        <v>4.6794486403598095</v>
      </c>
      <c r="L35" s="91">
        <f t="shared" si="3"/>
        <v>-25.931744603343802</v>
      </c>
      <c r="M35" s="102">
        <f t="shared" si="4"/>
        <v>-1.6383032970930911</v>
      </c>
      <c r="N35" s="90">
        <f t="shared" si="5"/>
        <v>28567301154</v>
      </c>
      <c r="O35" s="91">
        <f>'13 Dishub'!N60</f>
        <v>100.00000000000001</v>
      </c>
      <c r="P35" s="91">
        <f t="shared" si="6"/>
        <v>6.3177519374529005</v>
      </c>
      <c r="Q35" s="91">
        <f>'13 Dishub'!P60</f>
        <v>93.230805427120472</v>
      </c>
      <c r="R35" s="91">
        <f t="shared" si="7"/>
        <v>5.8900910161748472</v>
      </c>
      <c r="S35" s="91">
        <f t="shared" si="8"/>
        <v>-6.7691945728795417</v>
      </c>
      <c r="T35" s="91">
        <f t="shared" si="9"/>
        <v>-0.42766092127805333</v>
      </c>
      <c r="U35" s="91">
        <f t="shared" si="10"/>
        <v>74.068255396656198</v>
      </c>
      <c r="V35" s="91">
        <f t="shared" si="11"/>
        <v>93.230805427120458</v>
      </c>
      <c r="W35" s="91">
        <f t="shared" si="12"/>
        <v>83.649530411888321</v>
      </c>
      <c r="X35" s="91">
        <f t="shared" si="13"/>
        <v>83.649530411888321</v>
      </c>
      <c r="Y35" s="80">
        <v>13</v>
      </c>
      <c r="Z35" s="80">
        <v>39.001619899145901</v>
      </c>
      <c r="AA35" s="80">
        <f t="shared" si="14"/>
        <v>-60.998380100854114</v>
      </c>
    </row>
    <row r="36" spans="1:27" s="80" customFormat="1" ht="29" customHeight="1">
      <c r="A36" s="81"/>
      <c r="B36" s="88">
        <v>25</v>
      </c>
      <c r="C36" s="89" t="s">
        <v>55</v>
      </c>
      <c r="D36" s="90">
        <f>Input!D13</f>
        <v>148191011987</v>
      </c>
      <c r="E36" s="91">
        <f t="shared" si="0"/>
        <v>8.4985915270427732</v>
      </c>
      <c r="F36" s="90">
        <f>'2 Dinkes'!E93</f>
        <v>148191011987</v>
      </c>
      <c r="G36" s="91">
        <f>'2 Dinkes'!F93</f>
        <v>100.00000000000001</v>
      </c>
      <c r="H36" s="91">
        <f t="shared" si="1"/>
        <v>8.498591527042775</v>
      </c>
      <c r="I36" s="90">
        <f>'2 Dinkes'!H93</f>
        <v>117087750889</v>
      </c>
      <c r="J36" s="101">
        <f>'2 Dinkes'!I93</f>
        <v>79.011371417904542</v>
      </c>
      <c r="K36" s="91">
        <f t="shared" si="2"/>
        <v>6.714853716722331</v>
      </c>
      <c r="L36" s="91">
        <f t="shared" si="3"/>
        <v>-20.988628582095473</v>
      </c>
      <c r="M36" s="102">
        <f t="shared" si="4"/>
        <v>-1.783737810320444</v>
      </c>
      <c r="N36" s="90">
        <f t="shared" si="5"/>
        <v>31103261098</v>
      </c>
      <c r="O36" s="91">
        <f>'2 Dinkes'!N93</f>
        <v>99.989479187305477</v>
      </c>
      <c r="P36" s="91">
        <f t="shared" si="6"/>
        <v>8.4976974061465409</v>
      </c>
      <c r="Q36" s="91">
        <f>'2 Dinkes'!P93</f>
        <v>81.90907297225165</v>
      </c>
      <c r="R36" s="91">
        <f t="shared" si="7"/>
        <v>6.9611175354990609</v>
      </c>
      <c r="S36" s="91">
        <f t="shared" si="8"/>
        <v>-18.080406215053827</v>
      </c>
      <c r="T36" s="91">
        <f t="shared" si="9"/>
        <v>-1.53657987064748</v>
      </c>
      <c r="U36" s="91">
        <f t="shared" si="10"/>
        <v>79.011371417904527</v>
      </c>
      <c r="V36" s="91">
        <f t="shared" si="11"/>
        <v>81.91769137912533</v>
      </c>
      <c r="W36" s="91">
        <f t="shared" si="12"/>
        <v>80.464531398514936</v>
      </c>
      <c r="X36" s="91">
        <f t="shared" si="13"/>
        <v>80.464531398514936</v>
      </c>
      <c r="Y36" s="80">
        <v>2</v>
      </c>
      <c r="Z36" s="80">
        <v>48.128815746113901</v>
      </c>
      <c r="AA36" s="80">
        <f t="shared" si="14"/>
        <v>-51.860663441191576</v>
      </c>
    </row>
    <row r="37" spans="1:27" s="80" customFormat="1" ht="29" customHeight="1">
      <c r="A37" s="81"/>
      <c r="B37" s="88">
        <v>26</v>
      </c>
      <c r="C37" s="89" t="s">
        <v>68</v>
      </c>
      <c r="D37" s="90">
        <f>Input!D18</f>
        <v>23911805140</v>
      </c>
      <c r="E37" s="91">
        <f t="shared" si="0"/>
        <v>1.3713157217451821</v>
      </c>
      <c r="F37" s="90">
        <f>'7 Dinsos'!E72</f>
        <v>23911805140</v>
      </c>
      <c r="G37" s="91">
        <f>'7 Dinsos'!F72</f>
        <v>100</v>
      </c>
      <c r="H37" s="91">
        <f t="shared" si="1"/>
        <v>1.3713157217451823</v>
      </c>
      <c r="I37" s="90">
        <f>'7 Dinsos'!H72</f>
        <v>21076689314</v>
      </c>
      <c r="J37" s="101">
        <f>'7 Dinsos'!I72</f>
        <v>88.14344709903402</v>
      </c>
      <c r="K37" s="91">
        <f t="shared" si="2"/>
        <v>1.2087249477572011</v>
      </c>
      <c r="L37" s="91">
        <f t="shared" si="3"/>
        <v>-11.85655290096598</v>
      </c>
      <c r="M37" s="102">
        <f t="shared" si="4"/>
        <v>-0.16259077398798127</v>
      </c>
      <c r="N37" s="90">
        <f t="shared" si="5"/>
        <v>2835115826</v>
      </c>
      <c r="O37" s="91">
        <f>'7 Dinsos'!N72</f>
        <v>100</v>
      </c>
      <c r="P37" s="91">
        <f t="shared" si="6"/>
        <v>1.3713157217451823</v>
      </c>
      <c r="Q37" s="91">
        <f>'7 Dinsos'!P72</f>
        <v>95.485215797471966</v>
      </c>
      <c r="R37" s="91">
        <f t="shared" si="7"/>
        <v>1.3094037761730473</v>
      </c>
      <c r="S37" s="91">
        <f t="shared" si="8"/>
        <v>-4.514784202528034</v>
      </c>
      <c r="T37" s="91">
        <f t="shared" si="9"/>
        <v>-6.1911945572135085E-2</v>
      </c>
      <c r="U37" s="91">
        <f t="shared" si="10"/>
        <v>88.14344709903402</v>
      </c>
      <c r="V37" s="91">
        <f t="shared" si="11"/>
        <v>95.485215797471966</v>
      </c>
      <c r="W37" s="91">
        <f t="shared" si="12"/>
        <v>91.814331448253</v>
      </c>
      <c r="X37" s="91">
        <f t="shared" si="13"/>
        <v>91.814331448253</v>
      </c>
      <c r="Y37" s="80">
        <v>7</v>
      </c>
      <c r="Z37" s="80">
        <v>27.990307133140899</v>
      </c>
      <c r="AA37" s="80">
        <f t="shared" si="14"/>
        <v>-72.009692866859098</v>
      </c>
    </row>
    <row r="38" spans="1:27" s="80" customFormat="1" ht="29" customHeight="1">
      <c r="A38" s="81"/>
      <c r="B38" s="88">
        <v>27</v>
      </c>
      <c r="C38" s="89" t="s">
        <v>108</v>
      </c>
      <c r="D38" s="90">
        <f>Input!D51</f>
        <v>9046956120</v>
      </c>
      <c r="E38" s="91">
        <f t="shared" si="0"/>
        <v>0.5188329818120454</v>
      </c>
      <c r="F38" s="90">
        <f>'40 Bappeda'!E77</f>
        <v>9046956120</v>
      </c>
      <c r="G38" s="91">
        <f>'40 Bappeda'!F77</f>
        <v>100.00000000000001</v>
      </c>
      <c r="H38" s="91">
        <f t="shared" si="1"/>
        <v>0.5188329818120454</v>
      </c>
      <c r="I38" s="90">
        <f>'40 Bappeda'!H77</f>
        <v>8152167379</v>
      </c>
      <c r="J38" s="101">
        <f>'40 Bappeda'!I77</f>
        <v>90.109505018799624</v>
      </c>
      <c r="K38" s="91">
        <f t="shared" si="2"/>
        <v>0.4675178317851128</v>
      </c>
      <c r="L38" s="91">
        <f t="shared" si="3"/>
        <v>-9.8904949812003906</v>
      </c>
      <c r="M38" s="102">
        <f t="shared" si="4"/>
        <v>-5.1315150026932599E-2</v>
      </c>
      <c r="N38" s="90">
        <f t="shared" si="5"/>
        <v>894788741</v>
      </c>
      <c r="O38" s="91">
        <f>'40 Bappeda'!N77</f>
        <v>100.00000000000001</v>
      </c>
      <c r="P38" s="91">
        <f t="shared" si="6"/>
        <v>0.5188329818120454</v>
      </c>
      <c r="Q38" s="91">
        <f>'40 Bappeda'!P77</f>
        <v>99.173283455916689</v>
      </c>
      <c r="R38" s="91">
        <f t="shared" si="7"/>
        <v>0.51454370371524449</v>
      </c>
      <c r="S38" s="91">
        <f t="shared" si="8"/>
        <v>-0.82671654408332529</v>
      </c>
      <c r="T38" s="91">
        <f t="shared" si="9"/>
        <v>-4.2892780968009081E-3</v>
      </c>
      <c r="U38" s="91">
        <f t="shared" si="10"/>
        <v>90.109505018799609</v>
      </c>
      <c r="V38" s="91">
        <f t="shared" si="11"/>
        <v>99.173283455916675</v>
      </c>
      <c r="W38" s="91">
        <f t="shared" si="12"/>
        <v>94.641394237358142</v>
      </c>
      <c r="X38" s="91">
        <f t="shared" si="13"/>
        <v>94.641394237358142</v>
      </c>
      <c r="Y38" s="80">
        <v>40</v>
      </c>
      <c r="Z38" s="80">
        <v>40.576052644878203</v>
      </c>
      <c r="AA38" s="80">
        <f t="shared" si="14"/>
        <v>-59.423947355121811</v>
      </c>
    </row>
    <row r="39" spans="1:27" s="80" customFormat="1" ht="29" customHeight="1">
      <c r="A39" s="81"/>
      <c r="B39" s="88">
        <v>28</v>
      </c>
      <c r="C39" s="89" t="s">
        <v>71</v>
      </c>
      <c r="D39" s="90">
        <f>Input!D26</f>
        <v>12341692134</v>
      </c>
      <c r="E39" s="91">
        <f t="shared" si="0"/>
        <v>0.7077824679986936</v>
      </c>
      <c r="F39" s="90">
        <f>'15 Diskopumker'!E66</f>
        <v>12341692134</v>
      </c>
      <c r="G39" s="91">
        <f>'15 Diskopumker'!F66</f>
        <v>100.00000000000004</v>
      </c>
      <c r="H39" s="91">
        <f t="shared" si="1"/>
        <v>0.70778246799869393</v>
      </c>
      <c r="I39" s="90">
        <f>'15 Diskopumker'!H66</f>
        <v>10066912180</v>
      </c>
      <c r="J39" s="101">
        <f>'15 Diskopumker'!I66</f>
        <v>81.568330101727057</v>
      </c>
      <c r="K39" s="91">
        <f t="shared" si="2"/>
        <v>0.57732633989932514</v>
      </c>
      <c r="L39" s="91">
        <f t="shared" si="3"/>
        <v>-18.431669898272986</v>
      </c>
      <c r="M39" s="102">
        <f t="shared" si="4"/>
        <v>-0.1304561280993688</v>
      </c>
      <c r="N39" s="90">
        <f t="shared" si="5"/>
        <v>2274779954</v>
      </c>
      <c r="O39" s="91">
        <f>'15 Diskopumker'!N66</f>
        <v>100.00000000000004</v>
      </c>
      <c r="P39" s="91">
        <f t="shared" si="6"/>
        <v>0.70778246799869393</v>
      </c>
      <c r="Q39" s="91">
        <f>'15 Diskopumker'!P66</f>
        <v>90.779905294630026</v>
      </c>
      <c r="R39" s="91">
        <f t="shared" si="7"/>
        <v>0.64252425414120906</v>
      </c>
      <c r="S39" s="91">
        <f t="shared" si="8"/>
        <v>-9.2200947053700162</v>
      </c>
      <c r="T39" s="91">
        <f t="shared" si="9"/>
        <v>-6.525821385748487E-2</v>
      </c>
      <c r="U39" s="91">
        <f t="shared" si="10"/>
        <v>81.568330101727028</v>
      </c>
      <c r="V39" s="91">
        <f t="shared" si="11"/>
        <v>90.779905294629998</v>
      </c>
      <c r="W39" s="91">
        <f t="shared" si="12"/>
        <v>86.17411769817852</v>
      </c>
      <c r="X39" s="91">
        <f t="shared" si="13"/>
        <v>86.17411769817852</v>
      </c>
      <c r="Y39" s="80">
        <v>15</v>
      </c>
      <c r="Z39" s="80">
        <v>24.621692918982799</v>
      </c>
      <c r="AA39" s="80">
        <f t="shared" si="14"/>
        <v>-75.37830708101724</v>
      </c>
    </row>
    <row r="40" spans="1:27" s="80" customFormat="1" ht="29" customHeight="1">
      <c r="A40" s="81"/>
      <c r="B40" s="88">
        <v>29</v>
      </c>
      <c r="C40" s="89" t="s">
        <v>78</v>
      </c>
      <c r="D40" s="90">
        <f>Input!D42</f>
        <v>7070912250</v>
      </c>
      <c r="E40" s="91">
        <f t="shared" si="0"/>
        <v>0.40550903951978257</v>
      </c>
      <c r="F40" s="90">
        <f>'31 Inspektorat'!E48</f>
        <v>7062884700</v>
      </c>
      <c r="G40" s="91">
        <f>'31 Inspektorat'!F48</f>
        <v>99.886470801557493</v>
      </c>
      <c r="H40" s="91">
        <f t="shared" si="1"/>
        <v>0.40504866835760384</v>
      </c>
      <c r="I40" s="90">
        <f>'31 Inspektorat'!H48</f>
        <v>5445575076</v>
      </c>
      <c r="J40" s="101">
        <f>'31 Inspektorat'!I48</f>
        <v>77.013755558909679</v>
      </c>
      <c r="K40" s="91">
        <f t="shared" si="2"/>
        <v>0.31229774046504777</v>
      </c>
      <c r="L40" s="91">
        <f t="shared" si="3"/>
        <v>-22.872715242647814</v>
      </c>
      <c r="M40" s="102">
        <f t="shared" si="4"/>
        <v>-9.2750927892556068E-2</v>
      </c>
      <c r="N40" s="90">
        <f t="shared" si="5"/>
        <v>1625337174</v>
      </c>
      <c r="O40" s="91">
        <f>'31 Inspektorat'!N48</f>
        <v>100.00000282850792</v>
      </c>
      <c r="P40" s="91">
        <f t="shared" si="6"/>
        <v>0.40550905098963791</v>
      </c>
      <c r="Q40" s="91">
        <f>'31 Inspektorat'!P48</f>
        <v>94.431448869981409</v>
      </c>
      <c r="R40" s="91">
        <f t="shared" si="7"/>
        <v>0.38292806131727614</v>
      </c>
      <c r="S40" s="91">
        <f t="shared" si="8"/>
        <v>-5.5685539585265076</v>
      </c>
      <c r="T40" s="91">
        <f t="shared" si="9"/>
        <v>-2.2580989672361773E-2</v>
      </c>
      <c r="U40" s="91">
        <f t="shared" si="10"/>
        <v>77.101288033202621</v>
      </c>
      <c r="V40" s="91">
        <f t="shared" si="11"/>
        <v>94.431446198980467</v>
      </c>
      <c r="W40" s="91">
        <f t="shared" si="12"/>
        <v>85.766367116091544</v>
      </c>
      <c r="X40" s="91">
        <f t="shared" si="13"/>
        <v>85.766367116091544</v>
      </c>
      <c r="Y40" s="80">
        <v>32</v>
      </c>
      <c r="Z40" s="80">
        <v>44.0610912238187</v>
      </c>
      <c r="AA40" s="80">
        <f t="shared" si="14"/>
        <v>-55.938911604689217</v>
      </c>
    </row>
    <row r="41" spans="1:27" s="80" customFormat="1" ht="29" customHeight="1">
      <c r="A41" s="81"/>
      <c r="B41" s="88">
        <v>30</v>
      </c>
      <c r="C41" s="89" t="s">
        <v>105</v>
      </c>
      <c r="D41" s="90">
        <f>Input!D29</f>
        <v>5713939474</v>
      </c>
      <c r="E41" s="91">
        <f t="shared" si="0"/>
        <v>0.32768814348896941</v>
      </c>
      <c r="F41" s="90">
        <f>'18 DPA'!E49</f>
        <v>5713439474</v>
      </c>
      <c r="G41" s="91">
        <f>'18 DPA'!F49</f>
        <v>99.991249469787448</v>
      </c>
      <c r="H41" s="91">
        <f t="shared" si="1"/>
        <v>0.32765946903897047</v>
      </c>
      <c r="I41" s="90">
        <f>'18 DPA'!H49</f>
        <v>3918986524</v>
      </c>
      <c r="J41" s="101">
        <f>'18 DPA'!I49</f>
        <v>68.586419961787655</v>
      </c>
      <c r="K41" s="91">
        <f t="shared" si="2"/>
        <v>0.22474956625832987</v>
      </c>
      <c r="L41" s="91">
        <f t="shared" si="3"/>
        <v>-31.404829507999793</v>
      </c>
      <c r="M41" s="102">
        <f t="shared" si="4"/>
        <v>-0.10290990278064061</v>
      </c>
      <c r="N41" s="90">
        <f t="shared" si="5"/>
        <v>1794952950</v>
      </c>
      <c r="O41" s="91">
        <f>'18 DPA'!N49</f>
        <v>99.997399342420849</v>
      </c>
      <c r="P41" s="91">
        <f t="shared" si="6"/>
        <v>0.32767962144242979</v>
      </c>
      <c r="Q41" s="91">
        <f>'18 DPA'!P49</f>
        <v>88.764972968385337</v>
      </c>
      <c r="R41" s="91">
        <f t="shared" si="7"/>
        <v>0.29087229198858744</v>
      </c>
      <c r="S41" s="91">
        <f t="shared" si="8"/>
        <v>-11.232426374035512</v>
      </c>
      <c r="T41" s="91">
        <f t="shared" si="9"/>
        <v>-3.6807329453842352E-2</v>
      </c>
      <c r="U41" s="91">
        <f t="shared" si="10"/>
        <v>68.592422162412504</v>
      </c>
      <c r="V41" s="91">
        <f t="shared" si="11"/>
        <v>88.767281501419518</v>
      </c>
      <c r="W41" s="91">
        <f t="shared" si="12"/>
        <v>78.679851831916011</v>
      </c>
      <c r="X41" s="91">
        <f t="shared" si="13"/>
        <v>78.679851831916011</v>
      </c>
      <c r="Y41" s="80">
        <v>19</v>
      </c>
      <c r="Z41" s="80">
        <v>28.4892353732284</v>
      </c>
      <c r="AA41" s="80">
        <f t="shared" si="14"/>
        <v>-71.508163969192452</v>
      </c>
    </row>
    <row r="42" spans="1:27" s="80" customFormat="1" ht="29" customHeight="1">
      <c r="A42" s="81"/>
      <c r="B42" s="88">
        <v>31</v>
      </c>
      <c r="C42" s="89" t="s">
        <v>84</v>
      </c>
      <c r="D42" s="90">
        <f>Input!D44</f>
        <v>4933045070</v>
      </c>
      <c r="E42" s="91">
        <f t="shared" si="0"/>
        <v>0.28290470840498666</v>
      </c>
      <c r="F42" s="90">
        <f>'33 BPBD'!E46</f>
        <v>4911045070</v>
      </c>
      <c r="G42" s="91">
        <f>'33 BPBD'!F46</f>
        <v>100.00000000000001</v>
      </c>
      <c r="H42" s="91">
        <f t="shared" si="1"/>
        <v>0.28290470840498672</v>
      </c>
      <c r="I42" s="90">
        <f>'33 BPBD'!H46</f>
        <v>4562802541</v>
      </c>
      <c r="J42" s="101">
        <f>'33 BPBD'!I46</f>
        <v>92.494645320562626</v>
      </c>
      <c r="K42" s="91">
        <f t="shared" si="2"/>
        <v>0.26167170663436434</v>
      </c>
      <c r="L42" s="91">
        <f t="shared" si="3"/>
        <v>-7.5053546794373887</v>
      </c>
      <c r="M42" s="102">
        <f t="shared" si="4"/>
        <v>-2.1233001770622373E-2</v>
      </c>
      <c r="N42" s="90">
        <f t="shared" si="5"/>
        <v>370242529</v>
      </c>
      <c r="O42" s="91">
        <f>'33 BPBD'!N46</f>
        <v>100.00000000000001</v>
      </c>
      <c r="P42" s="91">
        <f t="shared" si="6"/>
        <v>0.28290470840498672</v>
      </c>
      <c r="Q42" s="91">
        <f>'33 BPBD'!P46</f>
        <v>97.212755244500556</v>
      </c>
      <c r="R42" s="91">
        <f t="shared" si="7"/>
        <v>0.27501946175690767</v>
      </c>
      <c r="S42" s="91">
        <f t="shared" si="8"/>
        <v>-2.7872447554994579</v>
      </c>
      <c r="T42" s="91">
        <f t="shared" si="9"/>
        <v>-7.8852466480790473E-3</v>
      </c>
      <c r="U42" s="91">
        <f t="shared" si="10"/>
        <v>92.494645320562611</v>
      </c>
      <c r="V42" s="91">
        <f t="shared" si="11"/>
        <v>97.212755244500542</v>
      </c>
      <c r="W42" s="91">
        <f t="shared" si="12"/>
        <v>94.853700282531577</v>
      </c>
      <c r="X42" s="91">
        <f t="shared" si="13"/>
        <v>94.853700282531577</v>
      </c>
      <c r="Y42" s="80">
        <v>34</v>
      </c>
      <c r="Z42" s="80">
        <v>40.470806003826503</v>
      </c>
      <c r="AA42" s="80">
        <f t="shared" si="14"/>
        <v>-59.529193996173511</v>
      </c>
    </row>
    <row r="43" spans="1:27" s="80" customFormat="1" ht="29" customHeight="1">
      <c r="A43" s="81"/>
      <c r="B43" s="88">
        <v>32</v>
      </c>
      <c r="C43" s="89" t="s">
        <v>77</v>
      </c>
      <c r="D43" s="90">
        <f>Input!D27</f>
        <v>7611880902</v>
      </c>
      <c r="E43" s="91">
        <f t="shared" si="0"/>
        <v>0.43653299664537565</v>
      </c>
      <c r="F43" s="90">
        <f>'16 DPMPTSP'!E46</f>
        <v>7611880902</v>
      </c>
      <c r="G43" s="91">
        <f>'16 DPMPTSP'!F46</f>
        <v>100</v>
      </c>
      <c r="H43" s="91">
        <f t="shared" si="1"/>
        <v>0.43653299664537565</v>
      </c>
      <c r="I43" s="90">
        <f>'16 DPMPTSP'!H46</f>
        <v>5634139905</v>
      </c>
      <c r="J43" s="101">
        <f>'16 DPMPTSP'!I46</f>
        <v>74.017709650707303</v>
      </c>
      <c r="K43" s="91">
        <f t="shared" si="2"/>
        <v>0.323111725986506</v>
      </c>
      <c r="L43" s="91">
        <f t="shared" si="3"/>
        <v>-25.982290349292697</v>
      </c>
      <c r="M43" s="102">
        <f t="shared" si="4"/>
        <v>-0.11342127065886964</v>
      </c>
      <c r="N43" s="90">
        <f t="shared" si="5"/>
        <v>1977740997</v>
      </c>
      <c r="O43" s="91">
        <f>'16 DPMPTSP'!N46</f>
        <v>100</v>
      </c>
      <c r="P43" s="91">
        <f t="shared" si="6"/>
        <v>0.43653299664537565</v>
      </c>
      <c r="Q43" s="91">
        <f>'16 DPMPTSP'!P46</f>
        <v>94.187672932668278</v>
      </c>
      <c r="R43" s="91">
        <f t="shared" si="7"/>
        <v>0.41116027112352221</v>
      </c>
      <c r="S43" s="91">
        <f t="shared" si="8"/>
        <v>-5.8123270673317222</v>
      </c>
      <c r="T43" s="91">
        <f t="shared" si="9"/>
        <v>-2.5372725521853434E-2</v>
      </c>
      <c r="U43" s="91">
        <f t="shared" si="10"/>
        <v>74.017709650707303</v>
      </c>
      <c r="V43" s="91">
        <f t="shared" si="11"/>
        <v>94.187672932668278</v>
      </c>
      <c r="W43" s="91">
        <f t="shared" si="12"/>
        <v>84.10269129168779</v>
      </c>
      <c r="X43" s="91">
        <f t="shared" si="13"/>
        <v>84.10269129168779</v>
      </c>
      <c r="Y43" s="80">
        <v>16</v>
      </c>
      <c r="Z43" s="80">
        <v>61.542231790797899</v>
      </c>
      <c r="AA43" s="80">
        <f t="shared" si="14"/>
        <v>-38.457768209202101</v>
      </c>
    </row>
    <row r="44" spans="1:27" s="80" customFormat="1" ht="29" customHeight="1">
      <c r="A44" s="81"/>
      <c r="B44" s="88">
        <v>33</v>
      </c>
      <c r="C44" s="89" t="s">
        <v>62</v>
      </c>
      <c r="D44" s="90">
        <f>Input!D48</f>
        <v>11804243670</v>
      </c>
      <c r="E44" s="91">
        <f t="shared" si="0"/>
        <v>0.67696038978268647</v>
      </c>
      <c r="F44" s="90">
        <f>'37 Kec Bjm Tengah'!E184</f>
        <v>11804243670</v>
      </c>
      <c r="G44" s="91">
        <f>'37 Kec Bjm Tengah'!F184</f>
        <v>100.00000000000003</v>
      </c>
      <c r="H44" s="91">
        <f t="shared" si="1"/>
        <v>0.67696038978268658</v>
      </c>
      <c r="I44" s="90">
        <f>'37 Kec Bjm Tengah'!H184</f>
        <v>9766310293</v>
      </c>
      <c r="J44" s="101">
        <f>'37 Kec Bjm Tengah'!I184</f>
        <v>82.735587014530026</v>
      </c>
      <c r="K44" s="91">
        <f t="shared" si="2"/>
        <v>0.56008715234255613</v>
      </c>
      <c r="L44" s="91">
        <f t="shared" si="3"/>
        <v>-17.264412985470003</v>
      </c>
      <c r="M44" s="102">
        <f t="shared" si="4"/>
        <v>-0.11687323744013045</v>
      </c>
      <c r="N44" s="90">
        <f t="shared" si="5"/>
        <v>2037933377</v>
      </c>
      <c r="O44" s="91">
        <f>'37 Kec Bjm Tengah'!N184</f>
        <v>100.00000000000003</v>
      </c>
      <c r="P44" s="91">
        <f t="shared" si="6"/>
        <v>0.67696038978268658</v>
      </c>
      <c r="Q44" s="91">
        <f>'37 Kec Bjm Tengah'!P184</f>
        <v>90.97585655820339</v>
      </c>
      <c r="R44" s="91">
        <f t="shared" si="7"/>
        <v>0.61587051316455144</v>
      </c>
      <c r="S44" s="91">
        <f t="shared" si="8"/>
        <v>-9.0241434417966389</v>
      </c>
      <c r="T44" s="91">
        <f t="shared" si="9"/>
        <v>-6.1089876618135142E-2</v>
      </c>
      <c r="U44" s="91">
        <f t="shared" si="10"/>
        <v>82.735587014529997</v>
      </c>
      <c r="V44" s="91">
        <f t="shared" si="11"/>
        <v>90.975856558203361</v>
      </c>
      <c r="W44" s="91">
        <f t="shared" si="12"/>
        <v>86.855721786366672</v>
      </c>
      <c r="X44" s="91">
        <f t="shared" si="13"/>
        <v>86.855721786366672</v>
      </c>
      <c r="Y44" s="80">
        <v>37</v>
      </c>
      <c r="Z44" s="80">
        <v>37.851212886843797</v>
      </c>
      <c r="AA44" s="80">
        <f t="shared" si="14"/>
        <v>-62.148787113156231</v>
      </c>
    </row>
    <row r="45" spans="1:27" s="80" customFormat="1" ht="29" customHeight="1">
      <c r="A45" s="81"/>
      <c r="B45" s="88">
        <v>34</v>
      </c>
      <c r="C45" s="89" t="s">
        <v>103</v>
      </c>
      <c r="D45" s="90">
        <f>Input!D22</f>
        <v>7173793620</v>
      </c>
      <c r="E45" s="91">
        <f t="shared" si="0"/>
        <v>0.41140917291956836</v>
      </c>
      <c r="F45" s="90">
        <f>'11 Disdukcapil'!E50</f>
        <v>7173793620</v>
      </c>
      <c r="G45" s="91">
        <f>'11 Disdukcapil'!F50</f>
        <v>100.00000000000001</v>
      </c>
      <c r="H45" s="91">
        <f t="shared" si="1"/>
        <v>0.41140917291956841</v>
      </c>
      <c r="I45" s="90">
        <f>'11 Disdukcapil'!H50</f>
        <v>6521557057</v>
      </c>
      <c r="J45" s="101">
        <f>'11 Disdukcapil'!I50</f>
        <v>90.908066254072168</v>
      </c>
      <c r="K45" s="91">
        <f t="shared" si="2"/>
        <v>0.37400412349305157</v>
      </c>
      <c r="L45" s="91">
        <f t="shared" si="3"/>
        <v>-9.0919337459278466</v>
      </c>
      <c r="M45" s="102">
        <f t="shared" si="4"/>
        <v>-3.7405049426516845E-2</v>
      </c>
      <c r="N45" s="90">
        <f t="shared" si="5"/>
        <v>652236563</v>
      </c>
      <c r="O45" s="91">
        <f>'11 Disdukcapil'!N50</f>
        <v>100.00000000000001</v>
      </c>
      <c r="P45" s="91">
        <f t="shared" si="6"/>
        <v>0.41140917291956841</v>
      </c>
      <c r="Q45" s="91">
        <f>'11 Disdukcapil'!P50</f>
        <v>96.004216859531027</v>
      </c>
      <c r="R45" s="91">
        <f t="shared" si="7"/>
        <v>0.39497015454970535</v>
      </c>
      <c r="S45" s="91">
        <f t="shared" si="8"/>
        <v>-3.995783140468987</v>
      </c>
      <c r="T45" s="91">
        <f t="shared" si="9"/>
        <v>-1.6439018369863057E-2</v>
      </c>
      <c r="U45" s="91">
        <f t="shared" si="10"/>
        <v>90.908066254072153</v>
      </c>
      <c r="V45" s="91">
        <f t="shared" si="11"/>
        <v>96.004216859531013</v>
      </c>
      <c r="W45" s="91">
        <f t="shared" si="12"/>
        <v>93.456141556801583</v>
      </c>
      <c r="X45" s="91">
        <f t="shared" si="13"/>
        <v>93.456141556801583</v>
      </c>
      <c r="Y45" s="80">
        <v>11</v>
      </c>
      <c r="Z45" s="80">
        <v>30.408873802273899</v>
      </c>
      <c r="AA45" s="80">
        <f t="shared" si="14"/>
        <v>-69.591126197726112</v>
      </c>
    </row>
    <row r="46" spans="1:27" s="80" customFormat="1" ht="29" customHeight="1">
      <c r="A46" s="81"/>
      <c r="B46" s="88">
        <v>35</v>
      </c>
      <c r="C46" s="89" t="s">
        <v>76</v>
      </c>
      <c r="D46" s="90">
        <f>Input!D49</f>
        <v>11109159386</v>
      </c>
      <c r="E46" s="91">
        <f t="shared" si="0"/>
        <v>0.63709807068939894</v>
      </c>
      <c r="F46" s="90">
        <f>'38 Kec Bjm Barat'!E190</f>
        <v>11109159386</v>
      </c>
      <c r="G46" s="91">
        <f>'38 Kec Bjm Barat'!F190</f>
        <v>99.999999999999972</v>
      </c>
      <c r="H46" s="91">
        <f t="shared" si="1"/>
        <v>0.63709807068939872</v>
      </c>
      <c r="I46" s="90">
        <f>'38 Kec Bjm Barat'!H190</f>
        <v>9534446854</v>
      </c>
      <c r="J46" s="101">
        <f>'38 Kec Bjm Barat'!I190</f>
        <v>85.825904387541257</v>
      </c>
      <c r="K46" s="91">
        <f t="shared" si="2"/>
        <v>0.54679518100475355</v>
      </c>
      <c r="L46" s="91">
        <f t="shared" si="3"/>
        <v>-14.174095612458714</v>
      </c>
      <c r="M46" s="102">
        <f t="shared" si="4"/>
        <v>-9.0302889684645171E-2</v>
      </c>
      <c r="N46" s="90">
        <f t="shared" si="5"/>
        <v>1574712532</v>
      </c>
      <c r="O46" s="91">
        <f>'38 Kec Bjm Barat'!N190</f>
        <v>99.999999999999972</v>
      </c>
      <c r="P46" s="91">
        <f t="shared" si="6"/>
        <v>0.63709807068939872</v>
      </c>
      <c r="Q46" s="91">
        <f>'38 Kec Bjm Barat'!P190</f>
        <v>93.052828352757473</v>
      </c>
      <c r="R46" s="91">
        <f t="shared" si="7"/>
        <v>0.59283777415733585</v>
      </c>
      <c r="S46" s="91">
        <f t="shared" si="8"/>
        <v>-6.9471716472424987</v>
      </c>
      <c r="T46" s="91">
        <f t="shared" si="9"/>
        <v>-4.4260296532062871E-2</v>
      </c>
      <c r="U46" s="91">
        <f t="shared" si="10"/>
        <v>85.825904387541286</v>
      </c>
      <c r="V46" s="91">
        <f t="shared" si="11"/>
        <v>93.052828352757501</v>
      </c>
      <c r="W46" s="91">
        <f t="shared" si="12"/>
        <v>89.439366370149401</v>
      </c>
      <c r="X46" s="91">
        <f t="shared" si="13"/>
        <v>89.439366370149401</v>
      </c>
      <c r="Y46" s="80">
        <v>38</v>
      </c>
      <c r="Z46" s="80">
        <v>30.408873802273899</v>
      </c>
      <c r="AA46" s="80">
        <f t="shared" si="14"/>
        <v>-69.591126197726069</v>
      </c>
    </row>
    <row r="47" spans="1:27" s="80" customFormat="1" ht="29" customHeight="1">
      <c r="A47" s="81"/>
      <c r="B47" s="88">
        <v>36</v>
      </c>
      <c r="C47" s="89" t="s">
        <v>82</v>
      </c>
      <c r="D47" s="90">
        <f>Input!D19</f>
        <v>3037162840</v>
      </c>
      <c r="E47" s="91">
        <f t="shared" si="0"/>
        <v>0.17417794798875844</v>
      </c>
      <c r="F47" s="90">
        <f>'8 DP3A'!E58</f>
        <v>3037162840</v>
      </c>
      <c r="G47" s="91">
        <f>'8 DP3A'!F58</f>
        <v>100</v>
      </c>
      <c r="H47" s="91">
        <f t="shared" si="1"/>
        <v>0.17417794798875844</v>
      </c>
      <c r="I47" s="90">
        <f>'8 DP3A'!H58</f>
        <v>2616831401</v>
      </c>
      <c r="J47" s="101">
        <f>'8 DP3A'!I58</f>
        <v>86.160391749031135</v>
      </c>
      <c r="K47" s="91">
        <f t="shared" si="2"/>
        <v>0.15007240232753796</v>
      </c>
      <c r="L47" s="91">
        <f t="shared" si="3"/>
        <v>-13.839608250968865</v>
      </c>
      <c r="M47" s="102">
        <f t="shared" si="4"/>
        <v>-2.4105545661220473E-2</v>
      </c>
      <c r="N47" s="90">
        <f t="shared" si="5"/>
        <v>420331439</v>
      </c>
      <c r="O47" s="91">
        <f>'8 DP3A'!N58</f>
        <v>100</v>
      </c>
      <c r="P47" s="91">
        <f t="shared" si="6"/>
        <v>0.17417794798875844</v>
      </c>
      <c r="Q47" s="91">
        <f>'8 DP3A'!P58</f>
        <v>97.188082941249206</v>
      </c>
      <c r="R47" s="91">
        <f t="shared" si="7"/>
        <v>0.16928020855668044</v>
      </c>
      <c r="S47" s="91">
        <f t="shared" si="8"/>
        <v>-2.8119170587507938</v>
      </c>
      <c r="T47" s="91">
        <f t="shared" si="9"/>
        <v>-4.8977394320779966E-3</v>
      </c>
      <c r="U47" s="91">
        <f t="shared" si="10"/>
        <v>86.160391749031135</v>
      </c>
      <c r="V47" s="91">
        <f t="shared" si="11"/>
        <v>97.188082941249206</v>
      </c>
      <c r="W47" s="91">
        <f t="shared" si="12"/>
        <v>91.67423734514017</v>
      </c>
      <c r="X47" s="91">
        <f t="shared" si="13"/>
        <v>91.67423734514017</v>
      </c>
      <c r="Y47" s="80">
        <v>8</v>
      </c>
      <c r="Z47" s="80">
        <v>29.109317006490901</v>
      </c>
      <c r="AA47" s="80">
        <f t="shared" si="14"/>
        <v>-70.890682993509103</v>
      </c>
    </row>
    <row r="48" spans="1:27" s="80" customFormat="1" ht="29" customHeight="1">
      <c r="A48" s="81"/>
      <c r="B48" s="88">
        <v>37</v>
      </c>
      <c r="C48" s="89" t="s">
        <v>72</v>
      </c>
      <c r="D48" s="90">
        <f>Input!D46</f>
        <v>9008477710</v>
      </c>
      <c r="E48" s="91">
        <f t="shared" si="0"/>
        <v>0.51662628732487381</v>
      </c>
      <c r="F48" s="90">
        <f>'35 Kec Bjm Timur'!E187</f>
        <v>9008477710</v>
      </c>
      <c r="G48" s="91">
        <f>'35 Kec Bjm Timur'!F187</f>
        <v>100</v>
      </c>
      <c r="H48" s="91">
        <f t="shared" si="1"/>
        <v>0.51662628732487381</v>
      </c>
      <c r="I48" s="90">
        <f>'35 Kec Bjm Timur'!H187</f>
        <v>8626468286</v>
      </c>
      <c r="J48" s="101">
        <f>'35 Kec Bjm Timur'!I187</f>
        <v>95.75944531032205</v>
      </c>
      <c r="K48" s="91">
        <f t="shared" si="2"/>
        <v>0.49471846706960981</v>
      </c>
      <c r="L48" s="91">
        <f t="shared" si="3"/>
        <v>-4.2405546896779498</v>
      </c>
      <c r="M48" s="102">
        <f t="shared" si="4"/>
        <v>-2.1907820255263999E-2</v>
      </c>
      <c r="N48" s="90">
        <f t="shared" si="5"/>
        <v>382009424</v>
      </c>
      <c r="O48" s="91">
        <f>'35 Kec Bjm Timur'!N187</f>
        <v>99.999999999999986</v>
      </c>
      <c r="P48" s="91">
        <f t="shared" si="6"/>
        <v>0.51662628732487381</v>
      </c>
      <c r="Q48" s="91">
        <f>'35 Kec Bjm Timur'!P187</f>
        <v>98.01531289746282</v>
      </c>
      <c r="R48" s="91">
        <f t="shared" si="7"/>
        <v>0.5063728720320203</v>
      </c>
      <c r="S48" s="91">
        <f t="shared" si="8"/>
        <v>-1.9846871025371655</v>
      </c>
      <c r="T48" s="91">
        <f t="shared" si="9"/>
        <v>-1.0253415292853507E-2</v>
      </c>
      <c r="U48" s="91">
        <f t="shared" si="10"/>
        <v>95.75944531032205</v>
      </c>
      <c r="V48" s="91">
        <f t="shared" si="11"/>
        <v>98.015312897462834</v>
      </c>
      <c r="W48" s="91">
        <f t="shared" si="12"/>
        <v>96.887379103892442</v>
      </c>
      <c r="X48" s="91">
        <f t="shared" si="13"/>
        <v>96.887379103892442</v>
      </c>
      <c r="Y48" s="80">
        <v>35</v>
      </c>
      <c r="Z48" s="80">
        <v>9.6267450964921206</v>
      </c>
      <c r="AA48" s="80">
        <f t="shared" si="14"/>
        <v>-90.37325490350787</v>
      </c>
    </row>
    <row r="49" spans="1:27" s="80" customFormat="1" ht="29" customHeight="1">
      <c r="A49" s="81"/>
      <c r="B49" s="88">
        <v>38</v>
      </c>
      <c r="C49" s="89" t="s">
        <v>58</v>
      </c>
      <c r="D49" s="90">
        <f>Input!D21</f>
        <v>191028321341</v>
      </c>
      <c r="E49" s="91">
        <f t="shared" si="0"/>
        <v>10.955264097368099</v>
      </c>
      <c r="F49" s="90">
        <f>'10 DLH'!E59</f>
        <v>191028321341</v>
      </c>
      <c r="G49" s="91">
        <f>'10 DLH'!F59</f>
        <v>100</v>
      </c>
      <c r="H49" s="91">
        <f t="shared" si="1"/>
        <v>10.955264097368099</v>
      </c>
      <c r="I49" s="90">
        <f>'10 DLH'!H59</f>
        <v>147181810816</v>
      </c>
      <c r="J49" s="101">
        <f>'10 DLH'!I59</f>
        <v>77.047115204069328</v>
      </c>
      <c r="K49" s="91">
        <f t="shared" si="2"/>
        <v>8.4407149500092444</v>
      </c>
      <c r="L49" s="91">
        <f t="shared" si="3"/>
        <v>-22.952884795930672</v>
      </c>
      <c r="M49" s="102">
        <f t="shared" si="4"/>
        <v>-2.5145491473588546</v>
      </c>
      <c r="N49" s="90">
        <f t="shared" si="5"/>
        <v>43846510525</v>
      </c>
      <c r="O49" s="91">
        <f>'10 DLH'!N59</f>
        <v>100</v>
      </c>
      <c r="P49" s="91">
        <f t="shared" si="6"/>
        <v>10.955264097368099</v>
      </c>
      <c r="Q49" s="91">
        <f>'10 DLH'!P59</f>
        <v>86.858277327272987</v>
      </c>
      <c r="R49" s="91">
        <f t="shared" si="7"/>
        <v>9.5155536716271527</v>
      </c>
      <c r="S49" s="91">
        <f t="shared" si="8"/>
        <v>-13.141722672727013</v>
      </c>
      <c r="T49" s="91">
        <f t="shared" si="9"/>
        <v>-1.4397104257409463</v>
      </c>
      <c r="U49" s="91">
        <f t="shared" si="10"/>
        <v>77.047115204069328</v>
      </c>
      <c r="V49" s="91">
        <f t="shared" si="11"/>
        <v>86.858277327272987</v>
      </c>
      <c r="W49" s="91">
        <f t="shared" si="12"/>
        <v>81.952696265671165</v>
      </c>
      <c r="X49" s="91">
        <f t="shared" si="13"/>
        <v>81.952696265671165</v>
      </c>
      <c r="Y49" s="80">
        <v>10</v>
      </c>
      <c r="Z49" s="80">
        <v>27.300804043303899</v>
      </c>
      <c r="AA49" s="80">
        <f t="shared" si="14"/>
        <v>-72.699195956696101</v>
      </c>
    </row>
    <row r="50" spans="1:27" s="80" customFormat="1" ht="29" customHeight="1">
      <c r="A50" s="81"/>
      <c r="B50" s="88">
        <v>39</v>
      </c>
      <c r="C50" s="89" t="s">
        <v>102</v>
      </c>
      <c r="D50" s="90">
        <f>Input!D16</f>
        <v>20129014290</v>
      </c>
      <c r="E50" s="91">
        <f t="shared" si="0"/>
        <v>1.1543768275752364</v>
      </c>
      <c r="F50" s="90">
        <f>'5 SatpolPP'!E60</f>
        <v>20129014290</v>
      </c>
      <c r="G50" s="91">
        <f>'5 SatpolPP'!F60</f>
        <v>99.999999999999986</v>
      </c>
      <c r="H50" s="91">
        <f t="shared" si="1"/>
        <v>1.1543768275752362</v>
      </c>
      <c r="I50" s="90">
        <f>'5 SatpolPP'!H60</f>
        <v>19458047427</v>
      </c>
      <c r="J50" s="101">
        <f>'5 SatpolPP'!I60</f>
        <v>96.666668057693556</v>
      </c>
      <c r="K50" s="91">
        <f t="shared" si="2"/>
        <v>1.1158976160470873</v>
      </c>
      <c r="L50" s="91">
        <f t="shared" si="3"/>
        <v>-3.3333319423064296</v>
      </c>
      <c r="M50" s="102">
        <f t="shared" si="4"/>
        <v>-3.8479211528148927E-2</v>
      </c>
      <c r="N50" s="90">
        <f t="shared" si="5"/>
        <v>670966863</v>
      </c>
      <c r="O50" s="91">
        <f>'5 SatpolPP'!N60</f>
        <v>99.999999999999986</v>
      </c>
      <c r="P50" s="91">
        <f t="shared" si="6"/>
        <v>1.1543768275752362</v>
      </c>
      <c r="Q50" s="91">
        <f>'5 SatpolPP'!P60</f>
        <v>96.666668057693556</v>
      </c>
      <c r="R50" s="91">
        <f t="shared" si="7"/>
        <v>1.1158976160470873</v>
      </c>
      <c r="S50" s="91">
        <f t="shared" si="8"/>
        <v>-3.3333319423064296</v>
      </c>
      <c r="T50" s="91">
        <f t="shared" si="9"/>
        <v>-3.8479211528148927E-2</v>
      </c>
      <c r="U50" s="91">
        <f t="shared" si="10"/>
        <v>96.66666805769357</v>
      </c>
      <c r="V50" s="91">
        <f t="shared" si="11"/>
        <v>96.66666805769357</v>
      </c>
      <c r="W50" s="91">
        <f t="shared" si="12"/>
        <v>96.66666805769357</v>
      </c>
      <c r="X50" s="91">
        <f t="shared" si="13"/>
        <v>96.66666805769357</v>
      </c>
      <c r="Y50" s="80">
        <v>5</v>
      </c>
      <c r="Z50" s="80">
        <v>29.4258632410281</v>
      </c>
      <c r="AA50" s="80">
        <f t="shared" si="14"/>
        <v>-70.574136758971889</v>
      </c>
    </row>
    <row r="51" spans="1:27" s="80" customFormat="1" ht="29" customHeight="1">
      <c r="A51" s="81"/>
      <c r="B51" s="88">
        <v>40</v>
      </c>
      <c r="C51" s="89" t="s">
        <v>63</v>
      </c>
      <c r="D51" s="90">
        <f>Input!D47</f>
        <v>17407428217</v>
      </c>
      <c r="E51" s="91">
        <f t="shared" si="0"/>
        <v>0.99829686003884877</v>
      </c>
      <c r="F51" s="90">
        <f>'36 Kec Bjm Utara'!E166</f>
        <v>17407428217</v>
      </c>
      <c r="G51" s="91">
        <f>'36 Kec Bjm Utara'!F166</f>
        <v>100.00000000000003</v>
      </c>
      <c r="H51" s="91">
        <f t="shared" si="1"/>
        <v>0.99829686003884899</v>
      </c>
      <c r="I51" s="90">
        <f>'36 Kec Bjm Utara'!H166</f>
        <v>12382363709</v>
      </c>
      <c r="J51" s="101">
        <f>'36 Kec Bjm Utara'!I166</f>
        <v>71.132642654860675</v>
      </c>
      <c r="K51" s="91">
        <f t="shared" si="2"/>
        <v>0.71011493808612902</v>
      </c>
      <c r="L51" s="91">
        <f t="shared" si="3"/>
        <v>-28.867357345139354</v>
      </c>
      <c r="M51" s="102">
        <f t="shared" si="4"/>
        <v>-0.28818192195271997</v>
      </c>
      <c r="N51" s="90">
        <f t="shared" si="5"/>
        <v>5025064508</v>
      </c>
      <c r="O51" s="91">
        <f>'36 Kec Bjm Utara'!N166</f>
        <v>100.00000000000003</v>
      </c>
      <c r="P51" s="91">
        <f t="shared" si="6"/>
        <v>0.99829686003884899</v>
      </c>
      <c r="Q51" s="91">
        <f>'36 Kec Bjm Utara'!P166</f>
        <v>90.562821107625325</v>
      </c>
      <c r="R51" s="91">
        <f t="shared" si="7"/>
        <v>0.90408579948002343</v>
      </c>
      <c r="S51" s="91">
        <f t="shared" si="8"/>
        <v>-9.4371788923747033</v>
      </c>
      <c r="T51" s="91">
        <f t="shared" si="9"/>
        <v>-9.4211060558825555E-2</v>
      </c>
      <c r="U51" s="91">
        <f t="shared" si="10"/>
        <v>71.132642654860661</v>
      </c>
      <c r="V51" s="91">
        <f t="shared" si="11"/>
        <v>90.562821107625297</v>
      </c>
      <c r="W51" s="91">
        <f t="shared" si="12"/>
        <v>80.847731881242979</v>
      </c>
      <c r="X51" s="91">
        <f t="shared" si="13"/>
        <v>80.847731881242979</v>
      </c>
      <c r="Y51" s="80">
        <v>36</v>
      </c>
      <c r="Z51" s="80">
        <v>50.162219162635502</v>
      </c>
      <c r="AA51" s="80">
        <f t="shared" si="14"/>
        <v>-49.837780837364527</v>
      </c>
    </row>
    <row r="52" spans="1:27" s="80" customFormat="1" ht="29" customHeight="1">
      <c r="A52" s="81"/>
      <c r="B52" s="88">
        <v>41</v>
      </c>
      <c r="C52" s="89" t="s">
        <v>64</v>
      </c>
      <c r="D52" s="90">
        <f>Input!D50</f>
        <v>12382095979</v>
      </c>
      <c r="E52" s="91">
        <f t="shared" si="0"/>
        <v>0.71009958406513274</v>
      </c>
      <c r="F52" s="90">
        <f>'39 Kec Bjm Selatan'!E243</f>
        <v>12382095979</v>
      </c>
      <c r="G52" s="91">
        <f>'39 Kec Bjm Selatan'!F243</f>
        <v>100.00000000000001</v>
      </c>
      <c r="H52" s="91">
        <f t="shared" si="1"/>
        <v>0.71009958406513274</v>
      </c>
      <c r="I52" s="90">
        <f>'39 Kec Bjm Selatan'!H243</f>
        <v>10557506619</v>
      </c>
      <c r="J52" s="101">
        <f>'39 Kec Bjm Selatan'!I243</f>
        <v>85.264293193216275</v>
      </c>
      <c r="K52" s="91">
        <f t="shared" si="2"/>
        <v>0.60546139132110399</v>
      </c>
      <c r="L52" s="91">
        <f t="shared" si="3"/>
        <v>-14.735706806783739</v>
      </c>
      <c r="M52" s="102">
        <f t="shared" si="4"/>
        <v>-0.10463819274402875</v>
      </c>
      <c r="N52" s="90">
        <f t="shared" si="5"/>
        <v>1824589360</v>
      </c>
      <c r="O52" s="91">
        <f>'39 Kec Bjm Selatan'!N243</f>
        <v>100.00000000000001</v>
      </c>
      <c r="P52" s="91">
        <f t="shared" si="6"/>
        <v>0.71009958406513274</v>
      </c>
      <c r="Q52" s="91">
        <f>'39 Kec Bjm Selatan'!P243</f>
        <v>85.264293193216275</v>
      </c>
      <c r="R52" s="91">
        <f t="shared" si="7"/>
        <v>0.60546139132110399</v>
      </c>
      <c r="S52" s="91">
        <f t="shared" si="8"/>
        <v>-14.735706806783739</v>
      </c>
      <c r="T52" s="91">
        <f t="shared" si="9"/>
        <v>-0.10463819274402875</v>
      </c>
      <c r="U52" s="91">
        <f t="shared" si="10"/>
        <v>85.264293193216261</v>
      </c>
      <c r="V52" s="91">
        <f t="shared" si="11"/>
        <v>85.264293193216261</v>
      </c>
      <c r="W52" s="91">
        <f t="shared" si="12"/>
        <v>85.264293193216261</v>
      </c>
      <c r="X52" s="91">
        <f t="shared" si="13"/>
        <v>85.264293193216261</v>
      </c>
      <c r="Y52" s="80">
        <v>39</v>
      </c>
      <c r="Z52" s="80">
        <v>50.162219162635502</v>
      </c>
      <c r="AA52" s="80">
        <f t="shared" si="14"/>
        <v>-49.837780837364512</v>
      </c>
    </row>
    <row r="53" spans="1:27" ht="12" customHeight="1">
      <c r="B53" s="92"/>
      <c r="C53" s="10"/>
      <c r="D53" s="11"/>
      <c r="E53" s="12"/>
      <c r="F53" s="11"/>
      <c r="G53" s="12"/>
      <c r="H53" s="12"/>
      <c r="I53" s="11"/>
      <c r="J53" s="12"/>
      <c r="K53" s="12"/>
      <c r="L53" s="12"/>
      <c r="M53" s="12"/>
      <c r="N53" s="11"/>
      <c r="O53" s="12"/>
      <c r="P53" s="12"/>
      <c r="Q53" s="12"/>
      <c r="R53" s="12"/>
      <c r="S53" s="12"/>
      <c r="T53" s="12"/>
      <c r="U53" s="12"/>
      <c r="V53" s="12"/>
      <c r="W53" s="12"/>
      <c r="X53" s="12"/>
    </row>
    <row r="54" spans="1:27" ht="29.25" customHeight="1">
      <c r="B54" s="84"/>
      <c r="C54" s="13" t="s">
        <v>14</v>
      </c>
      <c r="D54" s="14">
        <f>SUM(D12:D52)</f>
        <v>1743712608324</v>
      </c>
      <c r="E54" s="15">
        <f>SUM(E12:E52)</f>
        <v>100</v>
      </c>
      <c r="F54" s="14">
        <f>SUM(F12:F52)</f>
        <v>1743682048874</v>
      </c>
      <c r="G54" s="93" t="e">
        <f t="shared" ref="G54:L54" si="15">H54</f>
        <v>#DIV/0!</v>
      </c>
      <c r="H54" s="15" t="e">
        <f>SUM(H12:H52)</f>
        <v>#DIV/0!</v>
      </c>
      <c r="I54" s="14">
        <f>SUM(I12:I52)</f>
        <v>1241562745666</v>
      </c>
      <c r="J54" s="93" t="e">
        <f t="shared" si="15"/>
        <v>#DIV/0!</v>
      </c>
      <c r="K54" s="15" t="e">
        <f>SUM(K12:K52)</f>
        <v>#DIV/0!</v>
      </c>
      <c r="L54" s="15" t="e">
        <f t="shared" si="15"/>
        <v>#DIV/0!</v>
      </c>
      <c r="M54" s="15" t="e">
        <f>SUM(M12:M52)</f>
        <v>#DIV/0!</v>
      </c>
      <c r="N54" s="14">
        <f>SUM(N12:N52)</f>
        <v>502149862658</v>
      </c>
      <c r="O54" s="93" t="e">
        <f>P54</f>
        <v>#DIV/0!</v>
      </c>
      <c r="P54" s="15" t="e">
        <f>SUM(P12:P52)</f>
        <v>#DIV/0!</v>
      </c>
      <c r="Q54" s="93" t="e">
        <f>R54</f>
        <v>#DIV/0!</v>
      </c>
      <c r="R54" s="15" t="e">
        <f>SUM(R12:R52)</f>
        <v>#DIV/0!</v>
      </c>
      <c r="S54" s="15" t="e">
        <f>T54+0.01</f>
        <v>#DIV/0!</v>
      </c>
      <c r="T54" s="15" t="e">
        <f>SUM(T12:T52)</f>
        <v>#DIV/0!</v>
      </c>
      <c r="U54" s="15" t="e">
        <f>IF(H54&gt;0,K54/H54*100,K54)</f>
        <v>#DIV/0!</v>
      </c>
      <c r="V54" s="15" t="e">
        <f>IF(P54&gt;0,R54/P54*100,R54)</f>
        <v>#DIV/0!</v>
      </c>
      <c r="W54" s="15" t="e">
        <f>AVERAGE(U54:V54)</f>
        <v>#DIV/0!</v>
      </c>
      <c r="X54" s="15"/>
    </row>
    <row r="55" spans="1:27">
      <c r="D55" s="16"/>
    </row>
    <row r="56" spans="1:27">
      <c r="J56" s="21"/>
      <c r="N56" s="353" t="s">
        <v>185</v>
      </c>
      <c r="O56" s="353"/>
      <c r="U56" s="1" t="s">
        <v>16</v>
      </c>
    </row>
    <row r="57" spans="1:27">
      <c r="N57" s="353" t="s">
        <v>141</v>
      </c>
      <c r="O57" s="353"/>
    </row>
    <row r="60" spans="1:27">
      <c r="U60" s="1" t="s">
        <v>18</v>
      </c>
    </row>
    <row r="61" spans="1:27">
      <c r="N61" s="355" t="s">
        <v>142</v>
      </c>
      <c r="O61" s="355"/>
    </row>
    <row r="62" spans="1:27">
      <c r="N62" s="353" t="s">
        <v>186</v>
      </c>
      <c r="O62" s="353"/>
    </row>
    <row r="63" spans="1:27">
      <c r="N63" s="353" t="s">
        <v>144</v>
      </c>
      <c r="O63" s="353"/>
    </row>
  </sheetData>
  <sheetProtection formatCells="0" formatColumns="0" formatRows="0" insertColumns="0" insertRows="0" insertHyperlinks="0" deleteColumns="0" deleteRows="0" sort="0" autoFilter="0" pivotTables="0"/>
  <autoFilter ref="C11:Y52" xr:uid="{00000000-0009-0000-0000-000016000000}">
    <sortState xmlns:xlrd2="http://schemas.microsoft.com/office/spreadsheetml/2017/richdata2" ref="C13:Y52">
      <sortCondition ref="J11"/>
    </sortState>
  </autoFilter>
  <mergeCells count="23">
    <mergeCell ref="B1:X1"/>
    <mergeCell ref="B2:X2"/>
    <mergeCell ref="B3:X3"/>
    <mergeCell ref="B4:X4"/>
    <mergeCell ref="D8:E8"/>
    <mergeCell ref="F8:N8"/>
    <mergeCell ref="O8:T8"/>
    <mergeCell ref="U8:X8"/>
    <mergeCell ref="B8:B10"/>
    <mergeCell ref="C8:C10"/>
    <mergeCell ref="D9:D10"/>
    <mergeCell ref="E9:E10"/>
    <mergeCell ref="X9:X10"/>
    <mergeCell ref="F9:G9"/>
    <mergeCell ref="I9:J9"/>
    <mergeCell ref="O9:P9"/>
    <mergeCell ref="N62:O62"/>
    <mergeCell ref="N63:O63"/>
    <mergeCell ref="Q9:R9"/>
    <mergeCell ref="S9:T9"/>
    <mergeCell ref="N56:O56"/>
    <mergeCell ref="N57:O57"/>
    <mergeCell ref="N61:O61"/>
  </mergeCells>
  <conditionalFormatting sqref="B12:B52">
    <cfRule type="expression" dxfId="143" priority="7">
      <formula>$A12=1</formula>
    </cfRule>
  </conditionalFormatting>
  <conditionalFormatting sqref="X45">
    <cfRule type="cellIs" dxfId="142" priority="4" operator="greaterThanOrEqual">
      <formula>85</formula>
    </cfRule>
    <cfRule type="cellIs" dxfId="141" priority="5" operator="greaterThanOrEqual">
      <formula>$W$54</formula>
    </cfRule>
    <cfRule type="cellIs" dxfId="140" priority="6" operator="lessThan">
      <formula>$W$54</formula>
    </cfRule>
  </conditionalFormatting>
  <conditionalFormatting sqref="X51">
    <cfRule type="cellIs" dxfId="139" priority="3" operator="lessThan">
      <formula>$W$54</formula>
    </cfRule>
    <cfRule type="cellIs" dxfId="138" priority="2" operator="greaterThanOrEqual">
      <formula>$W$54</formula>
    </cfRule>
    <cfRule type="cellIs" dxfId="137" priority="1" operator="greaterThanOrEqual">
      <formula>85</formula>
    </cfRule>
  </conditionalFormatting>
  <pageMargins left="0.511811023622047" right="0.43307086614173201" top="0.47222222222222199" bottom="0.35416666666666702" header="0.82677165354330695" footer="0.31496062992126"/>
  <pageSetup paperSize="14" scale="64"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7F661-4020-4EB5-9FC0-0F3633EF3891}">
  <sheetPr>
    <tabColor rgb="FF00B050"/>
    <pageSetUpPr fitToPage="1"/>
  </sheetPr>
  <dimension ref="A1:AB46"/>
  <sheetViews>
    <sheetView view="pageBreakPreview" zoomScale="70" zoomScaleNormal="80" zoomScaleSheetLayoutView="70" workbookViewId="0">
      <pane xSplit="2" ySplit="11" topLeftCell="C12" activePane="bottomRight" state="frozen"/>
      <selection activeCell="AA62" sqref="AA62"/>
      <selection pane="topRight" activeCell="AA62" sqref="AA62"/>
      <selection pane="bottomLeft" activeCell="AA62" sqref="AA62"/>
      <selection pane="bottomRight" activeCell="B32" sqref="B32"/>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8" style="1" customWidth="1"/>
    <col min="15" max="15" width="9" style="1" hidden="1" customWidth="1"/>
    <col min="16" max="16" width="9.1640625" style="1"/>
    <col min="17" max="17" width="9" style="1" hidden="1" customWidth="1"/>
    <col min="18" max="18" width="9.1640625" style="1" customWidth="1"/>
    <col min="19" max="19" width="9" style="1" hidden="1" customWidth="1"/>
    <col min="20" max="20" width="8.5" style="1" hidden="1" customWidth="1"/>
    <col min="21" max="21" width="6.5" style="1" hidden="1" customWidth="1"/>
    <col min="22" max="23" width="9" style="1" hidden="1" customWidth="1"/>
    <col min="24" max="16384" width="9.1640625" style="1"/>
  </cols>
  <sheetData>
    <row r="1" spans="1:28">
      <c r="A1" s="353" t="s">
        <v>110</v>
      </c>
      <c r="B1" s="353"/>
      <c r="C1" s="353"/>
      <c r="D1" s="353"/>
      <c r="E1" s="353"/>
      <c r="F1" s="353"/>
      <c r="G1" s="353"/>
      <c r="H1" s="353"/>
      <c r="I1" s="353"/>
      <c r="J1" s="353"/>
      <c r="K1" s="353"/>
      <c r="L1" s="353"/>
      <c r="M1" s="353"/>
      <c r="N1" s="353"/>
      <c r="O1" s="353"/>
      <c r="P1" s="353"/>
      <c r="Q1" s="353"/>
      <c r="R1" s="353"/>
      <c r="S1" s="353"/>
      <c r="T1" s="353"/>
      <c r="U1" s="353"/>
      <c r="V1" s="353"/>
      <c r="W1" s="353"/>
      <c r="Y1" s="23"/>
      <c r="Z1" s="23"/>
      <c r="AA1" s="23"/>
      <c r="AB1" s="23"/>
    </row>
    <row r="2" spans="1:28">
      <c r="A2" s="353" t="s">
        <v>2119</v>
      </c>
      <c r="B2" s="353"/>
      <c r="C2" s="353"/>
      <c r="D2" s="353"/>
      <c r="E2" s="353"/>
      <c r="F2" s="353"/>
      <c r="G2" s="353"/>
      <c r="H2" s="353"/>
      <c r="I2" s="353"/>
      <c r="J2" s="353"/>
      <c r="K2" s="353"/>
      <c r="L2" s="353"/>
      <c r="M2" s="353"/>
      <c r="N2" s="353"/>
      <c r="O2" s="353"/>
      <c r="P2" s="353"/>
      <c r="Q2" s="353"/>
      <c r="R2" s="353"/>
      <c r="S2" s="353"/>
      <c r="T2" s="353"/>
      <c r="U2" s="353"/>
      <c r="V2" s="353"/>
      <c r="W2" s="353"/>
      <c r="Y2" s="23"/>
      <c r="Z2" s="23"/>
      <c r="AA2" s="23"/>
      <c r="AB2" s="23"/>
    </row>
    <row r="3" spans="1:28">
      <c r="A3" s="353" t="s">
        <v>112</v>
      </c>
      <c r="B3" s="353"/>
      <c r="C3" s="353"/>
      <c r="D3" s="353"/>
      <c r="E3" s="353"/>
      <c r="F3" s="353"/>
      <c r="G3" s="353"/>
      <c r="H3" s="353"/>
      <c r="I3" s="353"/>
      <c r="J3" s="353"/>
      <c r="K3" s="353"/>
      <c r="L3" s="353"/>
      <c r="M3" s="353"/>
      <c r="N3" s="353"/>
      <c r="O3" s="353"/>
      <c r="P3" s="353"/>
      <c r="Q3" s="353"/>
      <c r="R3" s="353"/>
      <c r="S3" s="353"/>
      <c r="T3" s="353"/>
      <c r="U3" s="353"/>
      <c r="V3" s="353"/>
      <c r="W3" s="353"/>
      <c r="Y3" s="23"/>
      <c r="Z3" s="23"/>
      <c r="AA3" s="23"/>
      <c r="AB3" s="23"/>
    </row>
    <row r="4" spans="1:28">
      <c r="A4" s="353" t="str">
        <f>Cetak!B4</f>
        <v>KONDISI DESEMBER 2023</v>
      </c>
      <c r="B4" s="353"/>
      <c r="C4" s="353"/>
      <c r="D4" s="353"/>
      <c r="E4" s="353"/>
      <c r="F4" s="353"/>
      <c r="G4" s="353"/>
      <c r="H4" s="353"/>
      <c r="I4" s="353"/>
      <c r="J4" s="353"/>
      <c r="K4" s="353"/>
      <c r="L4" s="353"/>
      <c r="M4" s="353"/>
      <c r="N4" s="353"/>
      <c r="O4" s="353"/>
      <c r="P4" s="353"/>
      <c r="Q4" s="353"/>
      <c r="R4" s="353"/>
      <c r="S4" s="353"/>
      <c r="T4" s="353"/>
      <c r="U4" s="353"/>
      <c r="V4" s="353"/>
      <c r="W4" s="353"/>
      <c r="Y4" s="23"/>
      <c r="Z4" s="23"/>
      <c r="AA4" s="23"/>
      <c r="AB4" s="23"/>
    </row>
    <row r="5" spans="1:28">
      <c r="Y5" s="23"/>
      <c r="Z5" s="23"/>
      <c r="AA5" s="23"/>
      <c r="AB5" s="23"/>
    </row>
    <row r="8" spans="1:28">
      <c r="A8" s="354" t="s">
        <v>4</v>
      </c>
      <c r="B8" s="354" t="s">
        <v>27</v>
      </c>
      <c r="C8" s="354" t="s">
        <v>28</v>
      </c>
      <c r="D8" s="354"/>
      <c r="E8" s="354" t="s">
        <v>29</v>
      </c>
      <c r="F8" s="354"/>
      <c r="G8" s="354"/>
      <c r="H8" s="354"/>
      <c r="I8" s="354"/>
      <c r="J8" s="354"/>
      <c r="K8" s="354"/>
      <c r="L8" s="354"/>
      <c r="M8" s="360"/>
      <c r="N8" s="369" t="s">
        <v>30</v>
      </c>
      <c r="O8" s="369"/>
      <c r="P8" s="369"/>
      <c r="Q8" s="369"/>
      <c r="R8" s="369"/>
      <c r="S8" s="214"/>
      <c r="T8" s="380" t="s">
        <v>11</v>
      </c>
      <c r="U8" s="357"/>
      <c r="V8" s="357"/>
      <c r="W8" s="358"/>
    </row>
    <row r="9" spans="1:28">
      <c r="A9" s="354"/>
      <c r="B9" s="354"/>
      <c r="C9" s="354" t="s">
        <v>12</v>
      </c>
      <c r="D9" s="354" t="s">
        <v>13</v>
      </c>
      <c r="E9" s="354" t="s">
        <v>9</v>
      </c>
      <c r="F9" s="354"/>
      <c r="G9" s="354"/>
      <c r="H9" s="354" t="s">
        <v>10</v>
      </c>
      <c r="I9" s="354"/>
      <c r="J9" s="354"/>
      <c r="K9" s="354" t="s">
        <v>11</v>
      </c>
      <c r="L9" s="354"/>
      <c r="M9" s="31" t="s">
        <v>32</v>
      </c>
      <c r="N9" s="360" t="s">
        <v>33</v>
      </c>
      <c r="O9" s="357"/>
      <c r="P9" s="369" t="s">
        <v>34</v>
      </c>
      <c r="Q9" s="369"/>
      <c r="R9" s="86" t="s">
        <v>469</v>
      </c>
      <c r="S9" s="213"/>
      <c r="T9" s="32" t="s">
        <v>36</v>
      </c>
      <c r="U9" s="3" t="s">
        <v>30</v>
      </c>
      <c r="V9" s="3" t="s">
        <v>37</v>
      </c>
      <c r="W9" s="354" t="s">
        <v>38</v>
      </c>
    </row>
    <row r="10" spans="1:28">
      <c r="A10" s="354"/>
      <c r="B10" s="354"/>
      <c r="C10" s="354"/>
      <c r="D10" s="354"/>
      <c r="E10" s="3" t="s">
        <v>12</v>
      </c>
      <c r="F10" s="3" t="s">
        <v>13</v>
      </c>
      <c r="G10" s="3" t="s">
        <v>13</v>
      </c>
      <c r="H10" s="3" t="s">
        <v>12</v>
      </c>
      <c r="I10" s="3" t="s">
        <v>13</v>
      </c>
      <c r="J10" s="3" t="s">
        <v>13</v>
      </c>
      <c r="K10" s="3" t="s">
        <v>13</v>
      </c>
      <c r="L10" s="3" t="s">
        <v>13</v>
      </c>
      <c r="M10" s="3" t="s">
        <v>12</v>
      </c>
      <c r="N10" s="33" t="s">
        <v>13</v>
      </c>
      <c r="O10" s="33" t="s">
        <v>13</v>
      </c>
      <c r="P10" s="33" t="s">
        <v>13</v>
      </c>
      <c r="Q10" s="33" t="s">
        <v>13</v>
      </c>
      <c r="R10" s="33" t="s">
        <v>13</v>
      </c>
      <c r="S10" s="33" t="s">
        <v>13</v>
      </c>
      <c r="T10" s="3" t="s">
        <v>13</v>
      </c>
      <c r="U10" s="3" t="s">
        <v>13</v>
      </c>
      <c r="V10" s="3" t="s">
        <v>13</v>
      </c>
      <c r="W10" s="354"/>
    </row>
    <row r="11" spans="1:28">
      <c r="A11" s="4"/>
      <c r="B11" s="4"/>
      <c r="C11" s="4"/>
      <c r="D11" s="4"/>
      <c r="E11" s="4"/>
      <c r="F11" s="4"/>
      <c r="G11" s="4"/>
      <c r="H11" s="4"/>
      <c r="I11" s="4"/>
      <c r="J11" s="4"/>
      <c r="K11" s="4"/>
      <c r="L11" s="4"/>
      <c r="M11" s="4"/>
      <c r="N11" s="4"/>
      <c r="O11" s="4"/>
      <c r="P11" s="4"/>
      <c r="Q11" s="4"/>
      <c r="R11" s="4"/>
      <c r="S11" s="4"/>
      <c r="T11" s="4"/>
      <c r="U11" s="4"/>
      <c r="V11" s="4"/>
      <c r="W11" s="4"/>
    </row>
    <row r="12" spans="1:28" ht="16">
      <c r="A12" s="5">
        <v>1</v>
      </c>
      <c r="B12" s="5" t="s">
        <v>2577</v>
      </c>
      <c r="C12" s="6">
        <v>1740963636478</v>
      </c>
      <c r="D12" s="5">
        <f>C12/$C$14*100</f>
        <v>100</v>
      </c>
      <c r="E12" s="7">
        <v>1740963636478</v>
      </c>
      <c r="F12" s="8">
        <f>E12/C12*100</f>
        <v>100</v>
      </c>
      <c r="G12" s="8">
        <f>F12*D12/100</f>
        <v>100</v>
      </c>
      <c r="H12" s="7">
        <v>2018397825834</v>
      </c>
      <c r="I12" s="8">
        <f>H12/C12*100</f>
        <v>115.93566824389589</v>
      </c>
      <c r="J12" s="8">
        <f>I12*D12/100</f>
        <v>115.93566824389589</v>
      </c>
      <c r="K12" s="8">
        <f>IF(E12=0,0,H12/E12*100)</f>
        <v>115.93566824389589</v>
      </c>
      <c r="L12" s="5"/>
      <c r="M12" s="7">
        <f>E12-H12</f>
        <v>-277434189356</v>
      </c>
      <c r="N12" s="8">
        <v>100</v>
      </c>
      <c r="O12" s="8">
        <f>N12*D12/100</f>
        <v>100</v>
      </c>
      <c r="P12" s="8">
        <v>74.781443554726508</v>
      </c>
      <c r="Q12" s="8">
        <f>P12*D12/100</f>
        <v>74.781443554726508</v>
      </c>
      <c r="R12" s="8">
        <f>IF(N12=0,0,P12/N12*100)</f>
        <v>74.781443554726508</v>
      </c>
      <c r="S12" s="5"/>
      <c r="T12" s="5"/>
      <c r="U12" s="5"/>
      <c r="V12" s="5"/>
      <c r="W12" s="5"/>
      <c r="X12" s="2">
        <v>1</v>
      </c>
    </row>
    <row r="13" spans="1:28">
      <c r="A13" s="10"/>
      <c r="B13" s="10"/>
      <c r="C13" s="11"/>
      <c r="D13" s="12"/>
      <c r="E13" s="11"/>
      <c r="F13" s="12"/>
      <c r="G13" s="12"/>
      <c r="H13" s="11"/>
      <c r="I13" s="12"/>
      <c r="J13" s="12"/>
      <c r="K13" s="12"/>
      <c r="L13" s="12"/>
      <c r="M13" s="11"/>
      <c r="N13" s="12"/>
      <c r="O13" s="12"/>
      <c r="P13" s="12"/>
      <c r="Q13" s="12"/>
      <c r="R13" s="12"/>
      <c r="S13" s="12"/>
      <c r="T13" s="12"/>
      <c r="U13" s="12"/>
      <c r="V13" s="12"/>
      <c r="W13" s="12"/>
    </row>
    <row r="14" spans="1:28">
      <c r="A14" s="13"/>
      <c r="B14" s="13" t="s">
        <v>14</v>
      </c>
      <c r="C14" s="14">
        <f>SUM(C12:C12)</f>
        <v>1740963636478</v>
      </c>
      <c r="D14" s="15">
        <f>SUM(D12:D12)</f>
        <v>100</v>
      </c>
      <c r="E14" s="14">
        <f>SUM(E12:E12)</f>
        <v>1740963636478</v>
      </c>
      <c r="F14" s="15">
        <f>G14</f>
        <v>100</v>
      </c>
      <c r="G14" s="15">
        <f>SUM(G12:G12)</f>
        <v>100</v>
      </c>
      <c r="H14" s="14">
        <f>SUM(H12:H12)</f>
        <v>2018397825834</v>
      </c>
      <c r="I14" s="15">
        <f>J14</f>
        <v>115.93566824389589</v>
      </c>
      <c r="J14" s="15">
        <f>SUM(J12:J12)</f>
        <v>115.93566824389589</v>
      </c>
      <c r="K14" s="15">
        <f>IF(E14=0,0,H14/E14*100)</f>
        <v>115.93566824389589</v>
      </c>
      <c r="L14" s="15">
        <f>SUM(L12:L12)</f>
        <v>0</v>
      </c>
      <c r="M14" s="14">
        <f>SUM(M12:M12)</f>
        <v>-277434189356</v>
      </c>
      <c r="N14" s="15">
        <f>O14</f>
        <v>100</v>
      </c>
      <c r="O14" s="15">
        <f>SUM(O12:O12)</f>
        <v>100</v>
      </c>
      <c r="P14" s="15">
        <f>Q14</f>
        <v>74.781443554726508</v>
      </c>
      <c r="Q14" s="15">
        <f>SUM(Q12:Q12)</f>
        <v>74.781443554726508</v>
      </c>
      <c r="R14" s="15">
        <f>IF(N14=0,0,P14/N14*100)</f>
        <v>74.781443554726508</v>
      </c>
      <c r="S14" s="15" t="e">
        <f>SUM(#REF!)</f>
        <v>#REF!</v>
      </c>
      <c r="T14" s="15">
        <f>IF(G14&gt;0,J14/G14*100,J14)</f>
        <v>115.93566824389589</v>
      </c>
      <c r="U14" s="15">
        <f>IF(O14&gt;0,Q14/O14*100,Q14)</f>
        <v>74.781443554726508</v>
      </c>
      <c r="V14" s="15">
        <f>AVERAGE(T14:U14)</f>
        <v>95.358555899311199</v>
      </c>
      <c r="W14" s="15"/>
    </row>
    <row r="15" spans="1:28">
      <c r="C15" s="16">
        <f>'[7]RSUD SS'!$C$20</f>
        <v>149114571427.70001</v>
      </c>
      <c r="F15" s="16"/>
      <c r="I15" s="21"/>
    </row>
    <row r="16" spans="1:28">
      <c r="C16" s="16">
        <f>C14-C15</f>
        <v>1591849065050.3</v>
      </c>
    </row>
    <row r="19" spans="2:4">
      <c r="B19" s="1" t="s">
        <v>490</v>
      </c>
      <c r="C19" s="1" t="s">
        <v>491</v>
      </c>
      <c r="D19" s="1" t="s">
        <v>492</v>
      </c>
    </row>
    <row r="20" spans="2:4">
      <c r="B20" s="1" t="s">
        <v>493</v>
      </c>
      <c r="C20" s="1">
        <f>COUNTIFS($K$11:$K$12,"&gt;=90")</f>
        <v>1</v>
      </c>
      <c r="D20" s="1">
        <f>COUNTIFS($R$11:$R$12,"&gt;=90")</f>
        <v>0</v>
      </c>
    </row>
    <row r="21" spans="2:4">
      <c r="B21" s="1" t="s">
        <v>494</v>
      </c>
      <c r="C21" s="1">
        <f>COUNTIFS($K$11:$K$12,"&gt;=80",$K$11:$K$12,"&lt;90")</f>
        <v>0</v>
      </c>
      <c r="D21" s="1">
        <f>COUNTIFS($R$11:$R$12,"&gt;=80",$R$11:$R$12,"&lt;90")</f>
        <v>0</v>
      </c>
    </row>
    <row r="22" spans="2:4">
      <c r="B22" s="1" t="s">
        <v>495</v>
      </c>
      <c r="C22" s="1">
        <f>COUNTIFS($K$11:$K$12,"&gt;=65",$K$11:$K$12,"&lt;80")</f>
        <v>0</v>
      </c>
      <c r="D22" s="1">
        <f>COUNTIFS($R$11:$R$12,"&gt;=65",$R$11:$R$12,"&lt;80")</f>
        <v>1</v>
      </c>
    </row>
    <row r="23" spans="2:4">
      <c r="B23" s="1" t="s">
        <v>496</v>
      </c>
      <c r="C23" s="1">
        <f>COUNTIF($K$11:$K$12,"&lt;65")</f>
        <v>0</v>
      </c>
      <c r="D23" s="1">
        <f>COUNTIF($R$11:$R$12,"&lt;65")</f>
        <v>0</v>
      </c>
    </row>
    <row r="24" spans="2:4">
      <c r="B24" s="17"/>
      <c r="C24" s="1">
        <f>SUM(C20:C23)</f>
        <v>1</v>
      </c>
      <c r="D24" s="1">
        <f>SUM(D20:D23)</f>
        <v>1</v>
      </c>
    </row>
    <row r="25" spans="2:4">
      <c r="B25" s="17"/>
    </row>
    <row r="26" spans="2:4">
      <c r="B26" s="17"/>
    </row>
    <row r="27" spans="2:4">
      <c r="B27" s="17"/>
    </row>
    <row r="38" spans="2:4" ht="32">
      <c r="B38" t="s">
        <v>189</v>
      </c>
      <c r="C38" s="18" t="s">
        <v>195</v>
      </c>
      <c r="D38" s="18" t="s">
        <v>196</v>
      </c>
    </row>
    <row r="39" spans="2:4">
      <c r="B39" s="207" t="str">
        <f>Cetak!P67</f>
        <v>31 Desember 2023</v>
      </c>
      <c r="C39" s="19">
        <f>I14</f>
        <v>115.93566824389589</v>
      </c>
      <c r="D39" s="19">
        <f>P14</f>
        <v>74.781443554726508</v>
      </c>
    </row>
    <row r="40" spans="2:4">
      <c r="B40" s="207" t="str">
        <f>Cetak!P68</f>
        <v>30  November 2023</v>
      </c>
      <c r="C40" s="19">
        <f>Cetak!D107</f>
        <v>54.778451231792602</v>
      </c>
      <c r="D40" s="19">
        <f>Cetak!E107</f>
        <v>98.197457376185866</v>
      </c>
    </row>
    <row r="41" spans="2:4">
      <c r="B41"/>
      <c r="C41" s="20">
        <f>C39-C40</f>
        <v>61.157217012103288</v>
      </c>
      <c r="D41" s="20">
        <f>D39-D40</f>
        <v>-23.416013821459359</v>
      </c>
    </row>
    <row r="42" spans="2:4">
      <c r="B42"/>
      <c r="C42"/>
      <c r="D42"/>
    </row>
    <row r="43" spans="2:4" ht="32">
      <c r="B43" t="s">
        <v>189</v>
      </c>
      <c r="C43" s="18" t="s">
        <v>195</v>
      </c>
      <c r="D43" s="18" t="s">
        <v>196</v>
      </c>
    </row>
    <row r="44" spans="2:4">
      <c r="B44" s="207" t="str">
        <f>Cetak!P67</f>
        <v>31 Desember 2023</v>
      </c>
      <c r="C44" s="19">
        <f>C39</f>
        <v>115.93566824389589</v>
      </c>
      <c r="D44" s="19">
        <f>D39</f>
        <v>74.781443554726508</v>
      </c>
    </row>
    <row r="45" spans="2:4">
      <c r="B45" s="207" t="str">
        <f>Cetak!P69</f>
        <v>31 Desember 2022</v>
      </c>
      <c r="C45" s="19">
        <f>Cetak!H107</f>
        <v>54.778451231792602</v>
      </c>
      <c r="D45" s="19">
        <f>Cetak!I107</f>
        <v>56.53830624749876</v>
      </c>
    </row>
    <row r="46" spans="2:4">
      <c r="B46"/>
      <c r="C46" s="20">
        <f>C44-C45</f>
        <v>61.157217012103288</v>
      </c>
      <c r="D46" s="20">
        <f>D44-D45</f>
        <v>18.243137307227748</v>
      </c>
    </row>
  </sheetData>
  <sheetProtection formatCells="0" formatColumns="0" formatRows="0" insertColumns="0" insertRows="0" insertHyperlinks="0" deleteColumns="0" deleteRows="0" sort="0" autoFilter="0" pivotTables="0"/>
  <autoFilter ref="B11:X12" xr:uid="{00000000-0009-0000-0000-000041000000}"/>
  <mergeCells count="18">
    <mergeCell ref="E9:G9"/>
    <mergeCell ref="H9:J9"/>
    <mergeCell ref="K9:L9"/>
    <mergeCell ref="N9:O9"/>
    <mergeCell ref="A1:W1"/>
    <mergeCell ref="A2:W2"/>
    <mergeCell ref="A3:W3"/>
    <mergeCell ref="A4:W4"/>
    <mergeCell ref="A8:A10"/>
    <mergeCell ref="B8:B10"/>
    <mergeCell ref="C8:D8"/>
    <mergeCell ref="E8:M8"/>
    <mergeCell ref="N8:R8"/>
    <mergeCell ref="T8:W8"/>
    <mergeCell ref="P9:Q9"/>
    <mergeCell ref="W9:W10"/>
    <mergeCell ref="C9:C10"/>
    <mergeCell ref="D9:D10"/>
  </mergeCells>
  <pageMargins left="0.7" right="0.7" top="0.75" bottom="0.39305555555555599" header="0.3" footer="0.3"/>
  <pageSetup paperSize="14" scale="81" fitToHeight="0"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AN107"/>
  <sheetViews>
    <sheetView view="pageBreakPreview" zoomScale="55" zoomScaleNormal="70" zoomScaleSheetLayoutView="55" zoomScalePageLayoutView="70" workbookViewId="0">
      <pane xSplit="1" ySplit="5" topLeftCell="B45" activePane="bottomRight" state="frozen"/>
      <selection pane="topRight" activeCell="B1" sqref="B1"/>
      <selection pane="bottomLeft" activeCell="A6" sqref="A6"/>
      <selection pane="bottomRight" activeCell="H19" sqref="H19"/>
    </sheetView>
  </sheetViews>
  <sheetFormatPr baseColWidth="10" defaultColWidth="9.1640625" defaultRowHeight="21"/>
  <cols>
    <col min="1" max="1" width="4.5" style="81" customWidth="1"/>
    <col min="2" max="2" width="4" style="2" customWidth="1"/>
    <col min="3" max="3" width="66.6640625" style="1" customWidth="1"/>
    <col min="4" max="4" width="28.6640625" style="1" customWidth="1"/>
    <col min="5" max="5" width="11.6640625" style="1" customWidth="1"/>
    <col min="6" max="7" width="11.6640625" style="1" hidden="1" customWidth="1"/>
    <col min="8" max="8" width="25.6640625" style="1" customWidth="1"/>
    <col min="9" max="9" width="11.6640625" style="1" customWidth="1"/>
    <col min="10" max="10" width="9.5" style="1" hidden="1" customWidth="1"/>
    <col min="11" max="11" width="25.6640625" style="1" customWidth="1"/>
    <col min="12" max="12" width="11.6640625" style="1" customWidth="1"/>
    <col min="13" max="13" width="8.5" style="1" hidden="1" customWidth="1"/>
    <col min="14" max="14" width="11.6640625" style="1" customWidth="1"/>
    <col min="15" max="15" width="11.6640625" style="1" hidden="1" customWidth="1"/>
    <col min="16" max="16" width="25.6640625" style="1" customWidth="1"/>
    <col min="17" max="17" width="11.6640625" style="1" customWidth="1"/>
    <col min="18" max="18" width="9.5" style="1" hidden="1" customWidth="1"/>
    <col min="19" max="19" width="11.6640625" style="1" customWidth="1"/>
    <col min="20" max="20" width="9.6640625" style="1" hidden="1" customWidth="1"/>
    <col min="21" max="21" width="11.6640625" style="1" customWidth="1"/>
    <col min="22" max="22" width="11.6640625" style="1" hidden="1" customWidth="1"/>
    <col min="23" max="23" width="10.1640625" style="1" hidden="1" customWidth="1"/>
    <col min="24" max="24" width="8.5" style="1" hidden="1" customWidth="1"/>
    <col min="25" max="25" width="10.83203125" style="1" hidden="1" customWidth="1"/>
    <col min="26" max="26" width="1.5" style="1" hidden="1" customWidth="1"/>
    <col min="27" max="27" width="28.6640625" style="1" hidden="1" customWidth="1"/>
    <col min="28" max="28" width="9.1640625" style="1"/>
    <col min="29" max="29" width="32.5" style="113" customWidth="1"/>
    <col min="30" max="32" width="11.5" style="113" customWidth="1"/>
    <col min="33" max="35" width="9.1640625" style="1"/>
    <col min="36" max="36" width="12.83203125" style="1"/>
    <col min="37" max="38" width="8.5" style="1" customWidth="1"/>
    <col min="39" max="16384" width="9.1640625" style="1"/>
  </cols>
  <sheetData>
    <row r="1" spans="1:40" ht="15" customHeight="1">
      <c r="B1" s="353" t="s">
        <v>21</v>
      </c>
      <c r="C1" s="370"/>
      <c r="D1" s="370"/>
      <c r="E1" s="370"/>
      <c r="F1" s="370"/>
      <c r="G1" s="370"/>
      <c r="H1" s="370"/>
      <c r="I1" s="370"/>
      <c r="J1" s="370"/>
      <c r="K1" s="370"/>
      <c r="L1" s="370"/>
      <c r="M1" s="370"/>
      <c r="N1" s="370"/>
      <c r="O1" s="370"/>
      <c r="P1" s="370"/>
      <c r="Q1" s="370"/>
      <c r="R1" s="370"/>
      <c r="S1" s="370"/>
      <c r="T1" s="370"/>
      <c r="U1" s="370"/>
      <c r="V1" s="370"/>
      <c r="W1" s="370"/>
      <c r="X1" s="370"/>
      <c r="Y1" s="370"/>
      <c r="Z1" s="370"/>
    </row>
    <row r="2" spans="1:40" ht="15" customHeight="1">
      <c r="B2" s="353" t="s">
        <v>1</v>
      </c>
      <c r="C2" s="370"/>
      <c r="D2" s="370"/>
      <c r="E2" s="370"/>
      <c r="F2" s="370"/>
      <c r="G2" s="370"/>
      <c r="H2" s="370"/>
      <c r="I2" s="370"/>
      <c r="J2" s="370"/>
      <c r="K2" s="370"/>
      <c r="L2" s="370"/>
      <c r="M2" s="370"/>
      <c r="N2" s="370"/>
      <c r="O2" s="370"/>
      <c r="P2" s="370"/>
      <c r="Q2" s="370"/>
      <c r="R2" s="370"/>
      <c r="S2" s="370"/>
      <c r="T2" s="370"/>
      <c r="U2" s="370"/>
      <c r="V2" s="370"/>
      <c r="W2" s="370"/>
      <c r="X2" s="370"/>
      <c r="Y2" s="370"/>
      <c r="Z2" s="370"/>
    </row>
    <row r="3" spans="1:40" ht="15" customHeight="1">
      <c r="B3" s="353" t="s">
        <v>112</v>
      </c>
      <c r="C3" s="370"/>
      <c r="D3" s="370"/>
      <c r="E3" s="370"/>
      <c r="F3" s="370"/>
      <c r="G3" s="370"/>
      <c r="H3" s="370"/>
      <c r="I3" s="370"/>
      <c r="J3" s="370"/>
      <c r="K3" s="370"/>
      <c r="L3" s="370"/>
      <c r="M3" s="370"/>
      <c r="N3" s="370"/>
      <c r="O3" s="370"/>
      <c r="P3" s="370"/>
      <c r="Q3" s="370"/>
      <c r="R3" s="370"/>
      <c r="S3" s="370"/>
      <c r="T3" s="370"/>
      <c r="U3" s="370"/>
      <c r="V3" s="370"/>
      <c r="W3" s="370"/>
      <c r="X3" s="370"/>
      <c r="Y3" s="370"/>
      <c r="Z3" s="370"/>
    </row>
    <row r="4" spans="1:40" ht="15" customHeight="1">
      <c r="B4" s="353" t="s">
        <v>2611</v>
      </c>
      <c r="C4" s="370"/>
      <c r="D4" s="370"/>
      <c r="E4" s="370"/>
      <c r="F4" s="370"/>
      <c r="G4" s="370"/>
      <c r="H4" s="370"/>
      <c r="I4" s="370"/>
      <c r="J4" s="370"/>
      <c r="K4" s="370"/>
      <c r="L4" s="370"/>
      <c r="M4" s="370"/>
      <c r="N4" s="370"/>
      <c r="O4" s="370"/>
      <c r="P4" s="370"/>
      <c r="Q4" s="370"/>
      <c r="R4" s="370"/>
      <c r="S4" s="370"/>
      <c r="T4" s="370"/>
      <c r="U4" s="370"/>
      <c r="V4" s="370"/>
      <c r="W4" s="370"/>
      <c r="X4" s="370"/>
      <c r="Y4" s="370"/>
      <c r="Z4" s="370"/>
    </row>
    <row r="5" spans="1:40" ht="16" customHeight="1">
      <c r="B5" s="82" t="s">
        <v>25</v>
      </c>
      <c r="Q5" s="392"/>
      <c r="R5" s="392"/>
      <c r="S5" s="392"/>
      <c r="T5" s="392"/>
      <c r="U5" s="392"/>
    </row>
    <row r="6" spans="1:40">
      <c r="B6" s="359" t="s">
        <v>4</v>
      </c>
      <c r="C6" s="396" t="s">
        <v>5</v>
      </c>
      <c r="D6" s="354" t="s">
        <v>28</v>
      </c>
      <c r="E6" s="354"/>
      <c r="F6" s="305"/>
      <c r="G6" s="305"/>
      <c r="H6" s="356" t="s">
        <v>29</v>
      </c>
      <c r="I6" s="356"/>
      <c r="J6" s="356"/>
      <c r="K6" s="356"/>
      <c r="L6" s="356"/>
      <c r="M6" s="357"/>
      <c r="N6" s="357"/>
      <c r="O6" s="357"/>
      <c r="P6" s="357"/>
      <c r="Q6" s="393" t="s">
        <v>30</v>
      </c>
      <c r="R6" s="394"/>
      <c r="S6" s="394"/>
      <c r="T6" s="394"/>
      <c r="U6" s="394"/>
      <c r="V6" s="395"/>
      <c r="W6" s="358" t="s">
        <v>11</v>
      </c>
      <c r="X6" s="354"/>
      <c r="Y6" s="354"/>
      <c r="Z6" s="354"/>
      <c r="AA6" s="286"/>
    </row>
    <row r="7" spans="1:40" ht="15" customHeight="1">
      <c r="B7" s="359"/>
      <c r="C7" s="396"/>
      <c r="D7" s="354" t="s">
        <v>12</v>
      </c>
      <c r="E7" s="360" t="s">
        <v>13</v>
      </c>
      <c r="F7" s="286"/>
      <c r="G7" s="286"/>
      <c r="H7" s="361" t="s">
        <v>9</v>
      </c>
      <c r="I7" s="361"/>
      <c r="J7" s="86"/>
      <c r="K7" s="361" t="s">
        <v>10</v>
      </c>
      <c r="L7" s="361"/>
      <c r="M7" s="94"/>
      <c r="N7" s="360" t="s">
        <v>114</v>
      </c>
      <c r="O7" s="358"/>
      <c r="P7" s="3" t="s">
        <v>32</v>
      </c>
      <c r="Q7" s="364" t="s">
        <v>33</v>
      </c>
      <c r="R7" s="364"/>
      <c r="S7" s="364" t="s">
        <v>34</v>
      </c>
      <c r="T7" s="364"/>
      <c r="U7" s="364" t="s">
        <v>114</v>
      </c>
      <c r="V7" s="364"/>
      <c r="W7" s="3" t="s">
        <v>36</v>
      </c>
      <c r="X7" s="3" t="s">
        <v>30</v>
      </c>
      <c r="Y7" s="3" t="s">
        <v>37</v>
      </c>
      <c r="Z7" s="354" t="s">
        <v>38</v>
      </c>
      <c r="AA7" s="286"/>
    </row>
    <row r="8" spans="1:40" ht="28.5" customHeight="1">
      <c r="A8" s="81">
        <f>41-SUM(A10:A50)</f>
        <v>41</v>
      </c>
      <c r="B8" s="359"/>
      <c r="C8" s="396"/>
      <c r="D8" s="354"/>
      <c r="E8" s="360"/>
      <c r="F8" s="286"/>
      <c r="G8" s="286"/>
      <c r="H8" s="85" t="s">
        <v>12</v>
      </c>
      <c r="I8" s="86" t="s">
        <v>13</v>
      </c>
      <c r="J8" s="86" t="s">
        <v>13</v>
      </c>
      <c r="K8" s="106" t="s">
        <v>12</v>
      </c>
      <c r="L8" s="114" t="s">
        <v>13</v>
      </c>
      <c r="M8" s="3" t="s">
        <v>13</v>
      </c>
      <c r="N8" s="115" t="s">
        <v>115</v>
      </c>
      <c r="O8" s="115" t="s">
        <v>2594</v>
      </c>
      <c r="P8" s="3" t="s">
        <v>12</v>
      </c>
      <c r="Q8" s="3" t="s">
        <v>13</v>
      </c>
      <c r="R8" s="3" t="s">
        <v>13</v>
      </c>
      <c r="S8" s="3" t="s">
        <v>13</v>
      </c>
      <c r="T8" s="3" t="s">
        <v>13</v>
      </c>
      <c r="U8" s="115" t="s">
        <v>115</v>
      </c>
      <c r="V8" s="115" t="s">
        <v>2594</v>
      </c>
      <c r="W8" s="3" t="s">
        <v>13</v>
      </c>
      <c r="X8" s="3" t="s">
        <v>13</v>
      </c>
      <c r="Y8" s="3" t="s">
        <v>13</v>
      </c>
      <c r="Z8" s="354"/>
      <c r="AA8" s="286"/>
    </row>
    <row r="9" spans="1:40">
      <c r="B9" s="87"/>
      <c r="C9" s="4"/>
      <c r="D9" s="4"/>
      <c r="E9" s="4"/>
      <c r="F9" s="5"/>
      <c r="G9" s="5"/>
      <c r="H9" s="5"/>
      <c r="I9" s="5"/>
      <c r="J9" s="5"/>
      <c r="K9" s="5"/>
      <c r="L9" s="4"/>
      <c r="M9" s="4"/>
      <c r="N9" s="4"/>
      <c r="O9" s="4"/>
      <c r="P9" s="4"/>
      <c r="Q9" s="4"/>
      <c r="R9" s="4"/>
      <c r="S9" s="4"/>
      <c r="T9" s="4"/>
      <c r="U9" s="4"/>
      <c r="V9" s="4"/>
      <c r="W9" s="4"/>
      <c r="X9" s="4"/>
      <c r="Y9" s="4"/>
      <c r="Z9" s="4"/>
      <c r="AA9" s="287"/>
      <c r="AN9" s="225" t="s">
        <v>2570</v>
      </c>
    </row>
    <row r="10" spans="1:40" s="80" customFormat="1" ht="29" customHeight="1">
      <c r="A10" s="81"/>
      <c r="B10" s="88">
        <v>1</v>
      </c>
      <c r="C10" s="89" t="s">
        <v>54</v>
      </c>
      <c r="D10" s="90">
        <f>Input!D12</f>
        <v>0</v>
      </c>
      <c r="E10" s="91">
        <f t="shared" ref="E10:E50" si="0">D10/$D$52*100</f>
        <v>0</v>
      </c>
      <c r="F10" s="91"/>
      <c r="G10" s="91"/>
      <c r="H10" s="90">
        <f>'1 Disdik'!E106</f>
        <v>0</v>
      </c>
      <c r="I10" s="91" t="e">
        <f>'1 Disdik'!F106</f>
        <v>#DIV/0!</v>
      </c>
      <c r="J10" s="91" t="e">
        <f t="shared" ref="J10:J50" si="1">I10*E10/100</f>
        <v>#DIV/0!</v>
      </c>
      <c r="K10" s="90">
        <f>'1 Disdik'!H106</f>
        <v>0</v>
      </c>
      <c r="L10" s="91" t="e">
        <f>'1 Disdik'!I106</f>
        <v>#DIV/0!</v>
      </c>
      <c r="M10" s="91" t="e">
        <f t="shared" ref="M10:M50" si="2">L10*E10/100</f>
        <v>#DIV/0!</v>
      </c>
      <c r="N10" s="91">
        <f>'1 Disdik'!K106</f>
        <v>0</v>
      </c>
      <c r="O10" s="91" t="e">
        <f t="shared" ref="O10:O50" si="3">L10/90*100</f>
        <v>#DIV/0!</v>
      </c>
      <c r="P10" s="90">
        <f t="shared" ref="P10:P50" si="4">D10-K10</f>
        <v>0</v>
      </c>
      <c r="Q10" s="91" t="e">
        <f>'1 Disdik'!N106</f>
        <v>#DIV/0!</v>
      </c>
      <c r="R10" s="91" t="e">
        <f t="shared" ref="R10:R50" si="5">Q10*E10/100</f>
        <v>#DIV/0!</v>
      </c>
      <c r="S10" s="91" t="e">
        <f>'1 Disdik'!P106</f>
        <v>#DIV/0!</v>
      </c>
      <c r="T10" s="91" t="e">
        <f t="shared" ref="T10:T50" si="6">S10*E10/100</f>
        <v>#DIV/0!</v>
      </c>
      <c r="U10" s="91" t="e">
        <f>'1 Disdik'!R106</f>
        <v>#DIV/0!</v>
      </c>
      <c r="V10" s="91" t="e">
        <f t="shared" ref="V10:V43" si="7">S10/90*100</f>
        <v>#DIV/0!</v>
      </c>
      <c r="W10" s="91" t="e">
        <f t="shared" ref="W10:W50" si="8">IF(I10&gt;0,L10/I10*100,L10)</f>
        <v>#DIV/0!</v>
      </c>
      <c r="X10" s="91" t="e">
        <f t="shared" ref="X10:X50" si="9">IF(Q10&gt;0,S10/Q10*100,S10)</f>
        <v>#DIV/0!</v>
      </c>
      <c r="Y10" s="91" t="e">
        <f t="shared" ref="Y10:Y50" si="10">AVERAGE(W10:X10)</f>
        <v>#DIV/0!</v>
      </c>
      <c r="Z10" s="91" t="e">
        <f t="shared" ref="Z10:Z50" si="11">Y10</f>
        <v>#DIV/0!</v>
      </c>
      <c r="AA10" s="289"/>
      <c r="AB10" s="80">
        <v>1</v>
      </c>
      <c r="AC10" s="204" t="s">
        <v>136</v>
      </c>
      <c r="AD10" s="118" t="e">
        <f t="shared" ref="AD10:AD50" si="12">Q10-I10</f>
        <v>#DIV/0!</v>
      </c>
      <c r="AE10" s="118" t="e">
        <f t="shared" ref="AE10:AE50" si="13">S10-L10</f>
        <v>#DIV/0!</v>
      </c>
      <c r="AF10" s="119">
        <v>1</v>
      </c>
      <c r="AG10" s="103" t="e">
        <f t="shared" ref="AG10:AG50" si="14">K10/D10*100</f>
        <v>#DIV/0!</v>
      </c>
      <c r="AH10" s="103" t="e">
        <f t="shared" ref="AH10:AH50" si="15">AG10=L10</f>
        <v>#DIV/0!</v>
      </c>
      <c r="AI10" s="103">
        <f t="shared" ref="AI10:AI50" si="16">N10</f>
        <v>0</v>
      </c>
      <c r="AJ10" s="103" t="e">
        <f t="shared" ref="AJ10:AJ50" si="17">U10</f>
        <v>#DIV/0!</v>
      </c>
      <c r="AK10" s="121" t="e">
        <f t="shared" ref="AK10:AK50" si="18">AVERAGE(U10,N10)</f>
        <v>#DIV/0!</v>
      </c>
      <c r="AL10" s="80" t="e">
        <f t="shared" ref="AL10:AL50" si="19">IF(AK10&gt;85,1,0)</f>
        <v>#DIV/0!</v>
      </c>
      <c r="AM10" s="80" t="s">
        <v>2171</v>
      </c>
      <c r="AN10" s="80" t="str">
        <f>UPPER(AM10)</f>
        <v>BAG KESRA</v>
      </c>
    </row>
    <row r="11" spans="1:40" s="80" customFormat="1" ht="29" customHeight="1">
      <c r="A11" s="81"/>
      <c r="B11" s="88">
        <v>2</v>
      </c>
      <c r="C11" s="89" t="s">
        <v>55</v>
      </c>
      <c r="D11" s="90">
        <f>Input!D13</f>
        <v>148191011987</v>
      </c>
      <c r="E11" s="91">
        <f t="shared" si="0"/>
        <v>8.4985915270427732</v>
      </c>
      <c r="F11" s="91"/>
      <c r="G11" s="91"/>
      <c r="H11" s="90">
        <f>'2 Dinkes'!E93</f>
        <v>148191011987</v>
      </c>
      <c r="I11" s="91">
        <f>'2 Dinkes'!F93</f>
        <v>100.00000000000001</v>
      </c>
      <c r="J11" s="91">
        <f t="shared" si="1"/>
        <v>8.498591527042775</v>
      </c>
      <c r="K11" s="90">
        <f>'2 Dinkes'!H93</f>
        <v>117087750889</v>
      </c>
      <c r="L11" s="91">
        <f>'2 Dinkes'!I93</f>
        <v>79.011371417904542</v>
      </c>
      <c r="M11" s="91">
        <f t="shared" si="2"/>
        <v>6.714853716722331</v>
      </c>
      <c r="N11" s="91">
        <f>'2 Dinkes'!K93</f>
        <v>79.011371417904527</v>
      </c>
      <c r="O11" s="91">
        <f t="shared" si="3"/>
        <v>87.7904126865606</v>
      </c>
      <c r="P11" s="90">
        <f t="shared" si="4"/>
        <v>31103261098</v>
      </c>
      <c r="Q11" s="91">
        <f>'2 Dinkes'!N93</f>
        <v>99.989479187305477</v>
      </c>
      <c r="R11" s="91">
        <f t="shared" si="5"/>
        <v>8.4976974061465409</v>
      </c>
      <c r="S11" s="91">
        <f>'2 Dinkes'!P93</f>
        <v>81.90907297225165</v>
      </c>
      <c r="T11" s="91">
        <f t="shared" si="6"/>
        <v>6.9611175354990609</v>
      </c>
      <c r="U11" s="91">
        <f>'2 Dinkes'!R93</f>
        <v>81.91769137912533</v>
      </c>
      <c r="V11" s="91">
        <f t="shared" si="7"/>
        <v>91.010081080279619</v>
      </c>
      <c r="W11" s="91">
        <f t="shared" si="8"/>
        <v>79.011371417904527</v>
      </c>
      <c r="X11" s="91">
        <f t="shared" si="9"/>
        <v>81.91769137912533</v>
      </c>
      <c r="Y11" s="91">
        <f t="shared" si="10"/>
        <v>80.464531398514936</v>
      </c>
      <c r="Z11" s="91">
        <f t="shared" si="11"/>
        <v>80.464531398514936</v>
      </c>
      <c r="AA11" s="289"/>
      <c r="AB11" s="80">
        <v>2</v>
      </c>
      <c r="AC11" s="204" t="s">
        <v>131</v>
      </c>
      <c r="AD11" s="118">
        <f t="shared" si="12"/>
        <v>-1.0520812694537085E-2</v>
      </c>
      <c r="AE11" s="118">
        <f t="shared" si="13"/>
        <v>2.8977015543471083</v>
      </c>
      <c r="AF11" s="120">
        <v>1</v>
      </c>
      <c r="AG11" s="103">
        <f t="shared" si="14"/>
        <v>79.011371417904527</v>
      </c>
      <c r="AH11" s="103" t="b">
        <f t="shared" si="15"/>
        <v>1</v>
      </c>
      <c r="AI11" s="103">
        <f t="shared" si="16"/>
        <v>79.011371417904527</v>
      </c>
      <c r="AJ11" s="103">
        <f t="shared" si="17"/>
        <v>81.91769137912533</v>
      </c>
      <c r="AK11" s="121">
        <f t="shared" si="18"/>
        <v>80.464531398514936</v>
      </c>
      <c r="AL11" s="80">
        <f t="shared" si="19"/>
        <v>0</v>
      </c>
      <c r="AM11" s="80" t="s">
        <v>2172</v>
      </c>
      <c r="AN11" s="80" t="str">
        <f t="shared" ref="AN11:AN50" si="20">UPPER(AM11)</f>
        <v>SATPOLPP</v>
      </c>
    </row>
    <row r="12" spans="1:40" s="80" customFormat="1" ht="29" customHeight="1">
      <c r="A12" s="81"/>
      <c r="B12" s="88">
        <v>3</v>
      </c>
      <c r="C12" s="89" t="s">
        <v>56</v>
      </c>
      <c r="D12" s="90">
        <f>Input!D14</f>
        <v>340508206590</v>
      </c>
      <c r="E12" s="91">
        <f t="shared" si="0"/>
        <v>19.527771088223389</v>
      </c>
      <c r="F12" s="91"/>
      <c r="G12" s="91"/>
      <c r="H12" s="90">
        <f>'3 DPUPR'!E81</f>
        <v>340508206590</v>
      </c>
      <c r="I12" s="91">
        <f>'3 DPUPR'!F81</f>
        <v>100.00000000000001</v>
      </c>
      <c r="J12" s="91">
        <f t="shared" si="1"/>
        <v>19.527771088223393</v>
      </c>
      <c r="K12" s="90">
        <f>'3 DPUPR'!H81</f>
        <v>162636554767</v>
      </c>
      <c r="L12" s="91">
        <f>'3 DPUPR'!I81</f>
        <v>47.762888417790137</v>
      </c>
      <c r="M12" s="91">
        <f t="shared" si="2"/>
        <v>9.32702751534962</v>
      </c>
      <c r="N12" s="91">
        <f>'3 DPUPR'!K81</f>
        <v>47.76288841779013</v>
      </c>
      <c r="O12" s="91">
        <f t="shared" si="3"/>
        <v>53.069876019766816</v>
      </c>
      <c r="P12" s="90">
        <f t="shared" si="4"/>
        <v>177871651823</v>
      </c>
      <c r="Q12" s="91">
        <f>'3 DPUPR'!N81</f>
        <v>100.00000000000001</v>
      </c>
      <c r="R12" s="91">
        <f t="shared" si="5"/>
        <v>19.527771088223393</v>
      </c>
      <c r="S12" s="91">
        <f>'3 DPUPR'!P81</f>
        <v>99.228558446996473</v>
      </c>
      <c r="T12" s="91">
        <f t="shared" si="6"/>
        <v>19.377125747673425</v>
      </c>
      <c r="U12" s="91">
        <f>'3 DPUPR'!R81</f>
        <v>99.228558446996459</v>
      </c>
      <c r="V12" s="91">
        <f t="shared" si="7"/>
        <v>110.25395382999608</v>
      </c>
      <c r="W12" s="91">
        <f t="shared" si="8"/>
        <v>47.76288841779013</v>
      </c>
      <c r="X12" s="91">
        <f t="shared" si="9"/>
        <v>99.228558446996459</v>
      </c>
      <c r="Y12" s="91">
        <f t="shared" si="10"/>
        <v>73.495723432393291</v>
      </c>
      <c r="Z12" s="91">
        <f t="shared" si="11"/>
        <v>73.495723432393291</v>
      </c>
      <c r="AA12" s="289"/>
      <c r="AB12" s="80">
        <v>3</v>
      </c>
      <c r="AC12" s="204" t="s">
        <v>157</v>
      </c>
      <c r="AD12" s="118">
        <f t="shared" si="12"/>
        <v>0</v>
      </c>
      <c r="AE12" s="118">
        <f t="shared" si="13"/>
        <v>51.465670029206336</v>
      </c>
      <c r="AF12" s="120">
        <v>2</v>
      </c>
      <c r="AG12" s="103">
        <f t="shared" si="14"/>
        <v>47.76288841779013</v>
      </c>
      <c r="AH12" s="103" t="b">
        <f t="shared" si="15"/>
        <v>1</v>
      </c>
      <c r="AI12" s="103">
        <f t="shared" si="16"/>
        <v>47.76288841779013</v>
      </c>
      <c r="AJ12" s="103">
        <f t="shared" si="17"/>
        <v>99.228558446996459</v>
      </c>
      <c r="AK12" s="121">
        <f t="shared" si="18"/>
        <v>73.495723432393291</v>
      </c>
      <c r="AL12" s="80">
        <f t="shared" si="19"/>
        <v>0</v>
      </c>
      <c r="AM12" s="80" t="s">
        <v>2173</v>
      </c>
      <c r="AN12" s="80" t="str">
        <f>UPPER(AM12)</f>
        <v>DLH</v>
      </c>
    </row>
    <row r="13" spans="1:40" s="80" customFormat="1" ht="29" customHeight="1">
      <c r="A13" s="81"/>
      <c r="B13" s="88">
        <v>4</v>
      </c>
      <c r="C13" s="89" t="s">
        <v>101</v>
      </c>
      <c r="D13" s="90">
        <f>Input!D15</f>
        <v>85619332316</v>
      </c>
      <c r="E13" s="91">
        <f t="shared" si="0"/>
        <v>4.9101745268845951</v>
      </c>
      <c r="F13" s="91"/>
      <c r="G13" s="91"/>
      <c r="H13" s="90">
        <f>'4 DPRKP'!E55</f>
        <v>85619332316</v>
      </c>
      <c r="I13" s="91">
        <f>'4 DPRKP'!F55</f>
        <v>100.00000000000003</v>
      </c>
      <c r="J13" s="91">
        <f t="shared" si="1"/>
        <v>4.910174526884596</v>
      </c>
      <c r="K13" s="90">
        <f>'4 DPRKP'!H55</f>
        <v>49545882005</v>
      </c>
      <c r="L13" s="91">
        <f>'4 DPRKP'!I55</f>
        <v>57.865788794222446</v>
      </c>
      <c r="M13" s="91">
        <f t="shared" si="2"/>
        <v>2.8413112211547507</v>
      </c>
      <c r="N13" s="91">
        <f>'4 DPRKP'!K55</f>
        <v>57.867634171845992</v>
      </c>
      <c r="O13" s="91">
        <f t="shared" si="3"/>
        <v>64.295320882469383</v>
      </c>
      <c r="P13" s="90">
        <f t="shared" si="4"/>
        <v>36073450311</v>
      </c>
      <c r="Q13" s="91">
        <f>'4 DPRKP'!N55</f>
        <v>99.998719037773711</v>
      </c>
      <c r="R13" s="91">
        <f t="shared" si="5"/>
        <v>4.9101116294036613</v>
      </c>
      <c r="S13" s="91">
        <f>'4 DPRKP'!P55</f>
        <v>98.893109608966327</v>
      </c>
      <c r="T13" s="91">
        <f t="shared" si="6"/>
        <v>4.855824276863526</v>
      </c>
      <c r="U13" s="91">
        <f>'4 DPRKP'!R55</f>
        <v>98.894376408572043</v>
      </c>
      <c r="V13" s="91">
        <f t="shared" si="7"/>
        <v>109.88123289885148</v>
      </c>
      <c r="W13" s="91">
        <f t="shared" si="8"/>
        <v>57.865788794222425</v>
      </c>
      <c r="X13" s="91">
        <f t="shared" si="9"/>
        <v>98.894376408572043</v>
      </c>
      <c r="Y13" s="91">
        <f t="shared" si="10"/>
        <v>78.380082601397234</v>
      </c>
      <c r="Z13" s="91">
        <f t="shared" si="11"/>
        <v>78.380082601397234</v>
      </c>
      <c r="AA13" s="289"/>
      <c r="AB13" s="80">
        <v>4</v>
      </c>
      <c r="AC13" s="204" t="s">
        <v>149</v>
      </c>
      <c r="AD13" s="118">
        <f t="shared" si="12"/>
        <v>-1.2809622263176834E-3</v>
      </c>
      <c r="AE13" s="118">
        <f t="shared" si="13"/>
        <v>41.027320814743881</v>
      </c>
      <c r="AF13" s="120">
        <v>2</v>
      </c>
      <c r="AG13" s="103">
        <f t="shared" si="14"/>
        <v>57.867634171845992</v>
      </c>
      <c r="AH13" s="103" t="b">
        <f t="shared" si="15"/>
        <v>0</v>
      </c>
      <c r="AI13" s="103">
        <f t="shared" si="16"/>
        <v>57.867634171845992</v>
      </c>
      <c r="AJ13" s="103">
        <f t="shared" si="17"/>
        <v>98.894376408572043</v>
      </c>
      <c r="AK13" s="121">
        <f t="shared" si="18"/>
        <v>78.381005290209018</v>
      </c>
      <c r="AL13" s="80">
        <f t="shared" si="19"/>
        <v>0</v>
      </c>
      <c r="AM13" s="80" t="s">
        <v>2174</v>
      </c>
      <c r="AN13" s="80" t="str">
        <f t="shared" si="20"/>
        <v>BAG PROKOPIM</v>
      </c>
    </row>
    <row r="14" spans="1:40" s="80" customFormat="1" ht="29" customHeight="1">
      <c r="A14" s="81"/>
      <c r="B14" s="88">
        <v>5</v>
      </c>
      <c r="C14" s="89" t="s">
        <v>102</v>
      </c>
      <c r="D14" s="90">
        <f>Input!D16</f>
        <v>20129014290</v>
      </c>
      <c r="E14" s="91">
        <f t="shared" si="0"/>
        <v>1.1543768275752364</v>
      </c>
      <c r="F14" s="91"/>
      <c r="G14" s="91"/>
      <c r="H14" s="90">
        <f>'5 SatpolPP'!E60</f>
        <v>20129014290</v>
      </c>
      <c r="I14" s="91">
        <f>'5 SatpolPP'!F60</f>
        <v>99.999999999999986</v>
      </c>
      <c r="J14" s="91">
        <f t="shared" si="1"/>
        <v>1.1543768275752362</v>
      </c>
      <c r="K14" s="90">
        <f>'5 SatpolPP'!H60</f>
        <v>19458047427</v>
      </c>
      <c r="L14" s="91">
        <f>'5 SatpolPP'!I60</f>
        <v>96.666668057693556</v>
      </c>
      <c r="M14" s="91">
        <f t="shared" si="2"/>
        <v>1.1158976160470873</v>
      </c>
      <c r="N14" s="91">
        <f>'5 SatpolPP'!K60</f>
        <v>96.666668057693556</v>
      </c>
      <c r="O14" s="91">
        <f t="shared" si="3"/>
        <v>107.40740895299284</v>
      </c>
      <c r="P14" s="90">
        <f t="shared" si="4"/>
        <v>670966863</v>
      </c>
      <c r="Q14" s="91">
        <f>'5 SatpolPP'!N60</f>
        <v>99.999999999999986</v>
      </c>
      <c r="R14" s="91">
        <f t="shared" si="5"/>
        <v>1.1543768275752362</v>
      </c>
      <c r="S14" s="91">
        <f>'5 SatpolPP'!P60</f>
        <v>96.666668057693556</v>
      </c>
      <c r="T14" s="91">
        <f t="shared" si="6"/>
        <v>1.1158976160470873</v>
      </c>
      <c r="U14" s="91">
        <f>'5 SatpolPP'!R60</f>
        <v>96.66666805769357</v>
      </c>
      <c r="V14" s="91">
        <f t="shared" si="7"/>
        <v>107.40740895299284</v>
      </c>
      <c r="W14" s="91">
        <f t="shared" si="8"/>
        <v>96.66666805769357</v>
      </c>
      <c r="X14" s="91">
        <f t="shared" si="9"/>
        <v>96.66666805769357</v>
      </c>
      <c r="Y14" s="91">
        <f t="shared" si="10"/>
        <v>96.66666805769357</v>
      </c>
      <c r="Z14" s="91">
        <f t="shared" si="11"/>
        <v>96.66666805769357</v>
      </c>
      <c r="AA14" s="289"/>
      <c r="AB14" s="80">
        <v>5</v>
      </c>
      <c r="AC14" s="205" t="s">
        <v>119</v>
      </c>
      <c r="AD14" s="118">
        <f t="shared" si="12"/>
        <v>0</v>
      </c>
      <c r="AE14" s="118">
        <f t="shared" si="13"/>
        <v>0</v>
      </c>
      <c r="AF14" s="119">
        <v>1</v>
      </c>
      <c r="AG14" s="103">
        <f t="shared" si="14"/>
        <v>96.666668057693556</v>
      </c>
      <c r="AH14" s="103" t="b">
        <f t="shared" si="15"/>
        <v>1</v>
      </c>
      <c r="AI14" s="103">
        <f t="shared" si="16"/>
        <v>96.666668057693556</v>
      </c>
      <c r="AJ14" s="103">
        <f t="shared" si="17"/>
        <v>96.66666805769357</v>
      </c>
      <c r="AK14" s="121">
        <f t="shared" si="18"/>
        <v>96.666668057693556</v>
      </c>
      <c r="AL14" s="80">
        <f t="shared" si="19"/>
        <v>1</v>
      </c>
      <c r="AM14" s="80" t="s">
        <v>2175</v>
      </c>
      <c r="AN14" s="80" t="str">
        <f>UPPER(AM14)</f>
        <v>DISDUKCAPIL</v>
      </c>
    </row>
    <row r="15" spans="1:40" s="80" customFormat="1" ht="29" customHeight="1">
      <c r="A15" s="81"/>
      <c r="B15" s="88">
        <v>6</v>
      </c>
      <c r="C15" s="89" t="s">
        <v>79</v>
      </c>
      <c r="D15" s="90">
        <f>Input!D17</f>
        <v>37344395500</v>
      </c>
      <c r="E15" s="91">
        <f t="shared" si="0"/>
        <v>2.1416600030147297</v>
      </c>
      <c r="F15" s="91"/>
      <c r="G15" s="91"/>
      <c r="H15" s="90">
        <f>'6 Bakesbangpol'!E49</f>
        <v>37344395500</v>
      </c>
      <c r="I15" s="91">
        <f>'6 Bakesbangpol'!F49</f>
        <v>100.00000000000001</v>
      </c>
      <c r="J15" s="91">
        <f t="shared" si="1"/>
        <v>2.1416600030147297</v>
      </c>
      <c r="K15" s="90">
        <f>'6 Bakesbangpol'!H49</f>
        <v>35560560900</v>
      </c>
      <c r="L15" s="91">
        <f>'6 Bakesbangpol'!I49</f>
        <v>95.223286985593319</v>
      </c>
      <c r="M15" s="91">
        <f t="shared" si="2"/>
        <v>2.0393590509263824</v>
      </c>
      <c r="N15" s="91">
        <f>'6 Bakesbangpol'!K49</f>
        <v>95.223286985593319</v>
      </c>
      <c r="O15" s="91">
        <f t="shared" si="3"/>
        <v>105.80365220621479</v>
      </c>
      <c r="P15" s="90">
        <f t="shared" si="4"/>
        <v>1783834600</v>
      </c>
      <c r="Q15" s="91">
        <f>'6 Bakesbangpol'!N49</f>
        <v>100.00000000000001</v>
      </c>
      <c r="R15" s="91">
        <f t="shared" si="5"/>
        <v>2.1416600030147297</v>
      </c>
      <c r="S15" s="91">
        <f>'6 Bakesbangpol'!P49</f>
        <v>96.651906393048989</v>
      </c>
      <c r="T15" s="91">
        <f t="shared" si="6"/>
        <v>2.0699552213711665</v>
      </c>
      <c r="U15" s="91">
        <f>'6 Bakesbangpol'!R49</f>
        <v>96.651906393048975</v>
      </c>
      <c r="V15" s="91">
        <f t="shared" si="7"/>
        <v>107.39100710338776</v>
      </c>
      <c r="W15" s="91">
        <f t="shared" si="8"/>
        <v>95.223286985593305</v>
      </c>
      <c r="X15" s="91">
        <f t="shared" si="9"/>
        <v>96.651906393048975</v>
      </c>
      <c r="Y15" s="91">
        <f t="shared" si="10"/>
        <v>95.93759668932114</v>
      </c>
      <c r="Z15" s="91">
        <f t="shared" si="11"/>
        <v>95.93759668932114</v>
      </c>
      <c r="AA15" s="289"/>
      <c r="AB15" s="80">
        <v>6</v>
      </c>
      <c r="AC15" s="204" t="s">
        <v>138</v>
      </c>
      <c r="AD15" s="118">
        <f t="shared" si="12"/>
        <v>0</v>
      </c>
      <c r="AE15" s="118">
        <f t="shared" si="13"/>
        <v>1.4286194074556704</v>
      </c>
      <c r="AF15" s="120">
        <v>1</v>
      </c>
      <c r="AG15" s="103">
        <f t="shared" si="14"/>
        <v>95.223286985593319</v>
      </c>
      <c r="AH15" s="103" t="b">
        <f t="shared" si="15"/>
        <v>1</v>
      </c>
      <c r="AI15" s="103">
        <f t="shared" si="16"/>
        <v>95.223286985593319</v>
      </c>
      <c r="AJ15" s="103">
        <f t="shared" si="17"/>
        <v>96.651906393048975</v>
      </c>
      <c r="AK15" s="121">
        <f t="shared" si="18"/>
        <v>95.93759668932114</v>
      </c>
      <c r="AL15" s="80">
        <f t="shared" si="19"/>
        <v>1</v>
      </c>
      <c r="AM15" s="80" t="s">
        <v>2176</v>
      </c>
      <c r="AN15" s="80" t="str">
        <f t="shared" si="20"/>
        <v>DISDAGIN</v>
      </c>
    </row>
    <row r="16" spans="1:40" s="80" customFormat="1" ht="29" customHeight="1">
      <c r="A16" s="81"/>
      <c r="B16" s="88">
        <v>7</v>
      </c>
      <c r="C16" s="89" t="s">
        <v>68</v>
      </c>
      <c r="D16" s="90">
        <f>Input!D18</f>
        <v>23911805140</v>
      </c>
      <c r="E16" s="91">
        <f t="shared" si="0"/>
        <v>1.3713157217451821</v>
      </c>
      <c r="F16" s="91"/>
      <c r="G16" s="91"/>
      <c r="H16" s="90">
        <f>'7 Dinsos'!E72</f>
        <v>23911805140</v>
      </c>
      <c r="I16" s="91">
        <f>'7 Dinsos'!F72</f>
        <v>100</v>
      </c>
      <c r="J16" s="91">
        <f t="shared" si="1"/>
        <v>1.3713157217451823</v>
      </c>
      <c r="K16" s="90">
        <f>'7 Dinsos'!H72</f>
        <v>21076689314</v>
      </c>
      <c r="L16" s="91">
        <f>'7 Dinsos'!I72</f>
        <v>88.14344709903402</v>
      </c>
      <c r="M16" s="91">
        <f t="shared" si="2"/>
        <v>1.2087249477572011</v>
      </c>
      <c r="N16" s="91">
        <f>'7 Dinsos'!K72</f>
        <v>88.143447099034034</v>
      </c>
      <c r="O16" s="91">
        <f t="shared" si="3"/>
        <v>97.937163443371134</v>
      </c>
      <c r="P16" s="90">
        <f t="shared" si="4"/>
        <v>2835115826</v>
      </c>
      <c r="Q16" s="91">
        <f>'7 Dinsos'!N72</f>
        <v>100</v>
      </c>
      <c r="R16" s="91">
        <f t="shared" si="5"/>
        <v>1.3713157217451823</v>
      </c>
      <c r="S16" s="91">
        <f>'7 Dinsos'!P72</f>
        <v>95.485215797471966</v>
      </c>
      <c r="T16" s="91">
        <f t="shared" si="6"/>
        <v>1.3094037761730473</v>
      </c>
      <c r="U16" s="91">
        <f>'7 Dinsos'!R72</f>
        <v>95.485215797471966</v>
      </c>
      <c r="V16" s="91">
        <f t="shared" si="7"/>
        <v>106.09468421941331</v>
      </c>
      <c r="W16" s="91">
        <f t="shared" si="8"/>
        <v>88.14344709903402</v>
      </c>
      <c r="X16" s="91">
        <f t="shared" si="9"/>
        <v>95.485215797471966</v>
      </c>
      <c r="Y16" s="91">
        <f t="shared" si="10"/>
        <v>91.814331448253</v>
      </c>
      <c r="Z16" s="91">
        <f t="shared" si="11"/>
        <v>91.814331448253</v>
      </c>
      <c r="AA16" s="289"/>
      <c r="AB16" s="80">
        <v>7</v>
      </c>
      <c r="AC16" s="204" t="s">
        <v>133</v>
      </c>
      <c r="AD16" s="118">
        <f t="shared" si="12"/>
        <v>0</v>
      </c>
      <c r="AE16" s="118">
        <f t="shared" si="13"/>
        <v>7.3417686984379458</v>
      </c>
      <c r="AF16" s="120">
        <v>1</v>
      </c>
      <c r="AG16" s="103">
        <f t="shared" si="14"/>
        <v>88.143447099034034</v>
      </c>
      <c r="AH16" s="103" t="b">
        <f t="shared" si="15"/>
        <v>1</v>
      </c>
      <c r="AI16" s="103">
        <f t="shared" si="16"/>
        <v>88.143447099034034</v>
      </c>
      <c r="AJ16" s="103">
        <f t="shared" si="17"/>
        <v>95.485215797471966</v>
      </c>
      <c r="AK16" s="121">
        <f t="shared" si="18"/>
        <v>91.814331448253</v>
      </c>
      <c r="AL16" s="80">
        <f t="shared" si="19"/>
        <v>1</v>
      </c>
      <c r="AM16" s="80" t="s">
        <v>2177</v>
      </c>
      <c r="AN16" s="80" t="str">
        <f t="shared" si="20"/>
        <v>DISKOMINFOTIK</v>
      </c>
    </row>
    <row r="17" spans="1:40" s="80" customFormat="1" ht="29" customHeight="1">
      <c r="A17" s="81"/>
      <c r="B17" s="88">
        <v>8</v>
      </c>
      <c r="C17" s="89" t="s">
        <v>82</v>
      </c>
      <c r="D17" s="90">
        <f>Input!D19</f>
        <v>3037162840</v>
      </c>
      <c r="E17" s="91">
        <f t="shared" si="0"/>
        <v>0.17417794798875844</v>
      </c>
      <c r="F17" s="91"/>
      <c r="G17" s="91"/>
      <c r="H17" s="90">
        <f>'8 DP3A'!E58</f>
        <v>3037162840</v>
      </c>
      <c r="I17" s="91">
        <f>'8 DP3A'!F58</f>
        <v>100</v>
      </c>
      <c r="J17" s="91">
        <f t="shared" si="1"/>
        <v>0.17417794798875844</v>
      </c>
      <c r="K17" s="90">
        <f>'8 DP3A'!H58</f>
        <v>2616831401</v>
      </c>
      <c r="L17" s="91">
        <f>'8 DP3A'!I58</f>
        <v>86.160391749031135</v>
      </c>
      <c r="M17" s="91">
        <f t="shared" si="2"/>
        <v>0.15007240232753796</v>
      </c>
      <c r="N17" s="91">
        <f>'8 DP3A'!K58</f>
        <v>86.160391749031135</v>
      </c>
      <c r="O17" s="91">
        <f t="shared" si="3"/>
        <v>95.733768610034602</v>
      </c>
      <c r="P17" s="90">
        <f t="shared" si="4"/>
        <v>420331439</v>
      </c>
      <c r="Q17" s="91">
        <f>'8 DP3A'!N58</f>
        <v>100</v>
      </c>
      <c r="R17" s="91">
        <f t="shared" si="5"/>
        <v>0.17417794798875844</v>
      </c>
      <c r="S17" s="91">
        <f>'8 DP3A'!P58</f>
        <v>97.188082941249206</v>
      </c>
      <c r="T17" s="91">
        <f t="shared" si="6"/>
        <v>0.16928020855668044</v>
      </c>
      <c r="U17" s="91">
        <f>'8 DP3A'!R58</f>
        <v>97.188082941249206</v>
      </c>
      <c r="V17" s="91">
        <f t="shared" si="7"/>
        <v>107.98675882361022</v>
      </c>
      <c r="W17" s="91">
        <f t="shared" si="8"/>
        <v>86.160391749031135</v>
      </c>
      <c r="X17" s="91">
        <f t="shared" si="9"/>
        <v>97.188082941249206</v>
      </c>
      <c r="Y17" s="91">
        <f t="shared" si="10"/>
        <v>91.67423734514017</v>
      </c>
      <c r="Z17" s="91">
        <f t="shared" si="11"/>
        <v>91.67423734514017</v>
      </c>
      <c r="AA17" s="289"/>
      <c r="AB17" s="80">
        <v>8</v>
      </c>
      <c r="AC17" s="205" t="s">
        <v>130</v>
      </c>
      <c r="AD17" s="118">
        <f t="shared" si="12"/>
        <v>0</v>
      </c>
      <c r="AE17" s="118">
        <f t="shared" si="13"/>
        <v>11.027691192218072</v>
      </c>
      <c r="AF17" s="119">
        <v>1</v>
      </c>
      <c r="AG17" s="103">
        <f t="shared" si="14"/>
        <v>86.160391749031135</v>
      </c>
      <c r="AH17" s="103" t="b">
        <f t="shared" si="15"/>
        <v>1</v>
      </c>
      <c r="AI17" s="103">
        <f t="shared" si="16"/>
        <v>86.160391749031135</v>
      </c>
      <c r="AJ17" s="103">
        <f t="shared" si="17"/>
        <v>97.188082941249206</v>
      </c>
      <c r="AK17" s="121">
        <f t="shared" si="18"/>
        <v>91.67423734514017</v>
      </c>
      <c r="AL17" s="80">
        <f t="shared" si="19"/>
        <v>1</v>
      </c>
      <c r="AM17" s="80" t="s">
        <v>2178</v>
      </c>
      <c r="AN17" s="80" t="str">
        <f t="shared" si="20"/>
        <v>DISKOPUMKER</v>
      </c>
    </row>
    <row r="18" spans="1:40" s="80" customFormat="1" ht="29" customHeight="1">
      <c r="A18" s="81"/>
      <c r="B18" s="88">
        <v>9</v>
      </c>
      <c r="C18" s="89" t="s">
        <v>2166</v>
      </c>
      <c r="D18" s="90">
        <f>Input!D20</f>
        <v>15414047835</v>
      </c>
      <c r="E18" s="91">
        <f t="shared" si="0"/>
        <v>0.88397868785358402</v>
      </c>
      <c r="F18" s="91"/>
      <c r="G18" s="91"/>
      <c r="H18" s="90">
        <f>'9 DKP3'!E60</f>
        <v>15414047835</v>
      </c>
      <c r="I18" s="91">
        <f>'9 DKP3'!F60</f>
        <v>100</v>
      </c>
      <c r="J18" s="91">
        <f t="shared" si="1"/>
        <v>0.88397868785358402</v>
      </c>
      <c r="K18" s="90">
        <f>'9 DKP3'!H60</f>
        <v>7130047983</v>
      </c>
      <c r="L18" s="91">
        <f>'9 DKP3'!I60</f>
        <v>46.25681754282683</v>
      </c>
      <c r="M18" s="91">
        <f t="shared" si="2"/>
        <v>0.40890040875790712</v>
      </c>
      <c r="N18" s="91">
        <f>'9 DKP3'!K60</f>
        <v>46.25681754282683</v>
      </c>
      <c r="O18" s="91">
        <f t="shared" si="3"/>
        <v>51.396463936474255</v>
      </c>
      <c r="P18" s="90">
        <f t="shared" si="4"/>
        <v>8283999852</v>
      </c>
      <c r="Q18" s="91">
        <f>'9 DKP3'!N60</f>
        <v>100</v>
      </c>
      <c r="R18" s="91">
        <f t="shared" si="5"/>
        <v>0.88397868785358402</v>
      </c>
      <c r="S18" s="91">
        <f>'9 DKP3'!P60</f>
        <v>93.9995633913543</v>
      </c>
      <c r="T18" s="91">
        <f t="shared" si="6"/>
        <v>0.83093610705499177</v>
      </c>
      <c r="U18" s="91">
        <f>'9 DKP3'!R60</f>
        <v>93.9995633913543</v>
      </c>
      <c r="V18" s="91">
        <f t="shared" si="7"/>
        <v>104.44395932372701</v>
      </c>
      <c r="W18" s="91">
        <f t="shared" si="8"/>
        <v>46.25681754282683</v>
      </c>
      <c r="X18" s="91">
        <f t="shared" si="9"/>
        <v>93.9995633913543</v>
      </c>
      <c r="Y18" s="91">
        <f t="shared" si="10"/>
        <v>70.128190467090562</v>
      </c>
      <c r="Z18" s="91">
        <f t="shared" si="11"/>
        <v>70.128190467090562</v>
      </c>
      <c r="AA18" s="289"/>
      <c r="AB18" s="80">
        <v>9</v>
      </c>
      <c r="AC18" s="204" t="s">
        <v>158</v>
      </c>
      <c r="AD18" s="118">
        <f t="shared" si="12"/>
        <v>0</v>
      </c>
      <c r="AE18" s="118">
        <f t="shared" si="13"/>
        <v>47.74274584852747</v>
      </c>
      <c r="AF18" s="120">
        <v>2</v>
      </c>
      <c r="AG18" s="103">
        <f t="shared" si="14"/>
        <v>46.25681754282683</v>
      </c>
      <c r="AH18" s="103" t="b">
        <f t="shared" si="15"/>
        <v>1</v>
      </c>
      <c r="AI18" s="103">
        <f t="shared" si="16"/>
        <v>46.25681754282683</v>
      </c>
      <c r="AJ18" s="103">
        <f t="shared" si="17"/>
        <v>93.9995633913543</v>
      </c>
      <c r="AK18" s="121">
        <f t="shared" si="18"/>
        <v>70.128190467090562</v>
      </c>
      <c r="AL18" s="80">
        <f t="shared" si="19"/>
        <v>0</v>
      </c>
      <c r="AM18" s="80" t="s">
        <v>2179</v>
      </c>
      <c r="AN18" s="80" t="str">
        <f t="shared" si="20"/>
        <v>DPPKBPM</v>
      </c>
    </row>
    <row r="19" spans="1:40" s="80" customFormat="1" ht="29" customHeight="1">
      <c r="A19" s="81"/>
      <c r="B19" s="88">
        <v>10</v>
      </c>
      <c r="C19" s="89" t="s">
        <v>58</v>
      </c>
      <c r="D19" s="90">
        <f>Input!D21</f>
        <v>191028321341</v>
      </c>
      <c r="E19" s="91">
        <f t="shared" si="0"/>
        <v>10.955264097368099</v>
      </c>
      <c r="F19" s="91"/>
      <c r="G19" s="91"/>
      <c r="H19" s="90">
        <f>'10 DLH'!E59</f>
        <v>191028321341</v>
      </c>
      <c r="I19" s="91">
        <f>'10 DLH'!F59</f>
        <v>100</v>
      </c>
      <c r="J19" s="91">
        <f t="shared" si="1"/>
        <v>10.955264097368099</v>
      </c>
      <c r="K19" s="90">
        <f>'10 DLH'!H59</f>
        <v>147181810816</v>
      </c>
      <c r="L19" s="91">
        <f>'10 DLH'!I59</f>
        <v>77.047115204069328</v>
      </c>
      <c r="M19" s="91">
        <f t="shared" si="2"/>
        <v>8.4407149500092444</v>
      </c>
      <c r="N19" s="91">
        <f>'10 DLH'!K59</f>
        <v>77.047115204069314</v>
      </c>
      <c r="O19" s="91">
        <f t="shared" si="3"/>
        <v>85.607905782299255</v>
      </c>
      <c r="P19" s="90">
        <f t="shared" si="4"/>
        <v>43846510525</v>
      </c>
      <c r="Q19" s="91">
        <f>'10 DLH'!N59</f>
        <v>100</v>
      </c>
      <c r="R19" s="91">
        <f t="shared" si="5"/>
        <v>10.955264097368099</v>
      </c>
      <c r="S19" s="91">
        <f>'10 DLH'!P59</f>
        <v>86.858277327272987</v>
      </c>
      <c r="T19" s="91">
        <f t="shared" si="6"/>
        <v>9.5155536716271527</v>
      </c>
      <c r="U19" s="91">
        <f>'10 DLH'!R59</f>
        <v>86.858277327272987</v>
      </c>
      <c r="V19" s="91">
        <f t="shared" si="7"/>
        <v>96.509197030303312</v>
      </c>
      <c r="W19" s="91">
        <f t="shared" si="8"/>
        <v>77.047115204069328</v>
      </c>
      <c r="X19" s="91">
        <f t="shared" si="9"/>
        <v>86.858277327272987</v>
      </c>
      <c r="Y19" s="91">
        <f t="shared" si="10"/>
        <v>81.952696265671165</v>
      </c>
      <c r="Z19" s="91">
        <f t="shared" si="11"/>
        <v>81.952696265671165</v>
      </c>
      <c r="AA19" s="289"/>
      <c r="AB19" s="80">
        <v>10</v>
      </c>
      <c r="AC19" s="204" t="s">
        <v>146</v>
      </c>
      <c r="AD19" s="118">
        <f t="shared" si="12"/>
        <v>0</v>
      </c>
      <c r="AE19" s="118">
        <f t="shared" si="13"/>
        <v>9.8111621232036583</v>
      </c>
      <c r="AF19" s="120">
        <v>2</v>
      </c>
      <c r="AG19" s="103">
        <f t="shared" si="14"/>
        <v>77.047115204069314</v>
      </c>
      <c r="AH19" s="103" t="b">
        <f t="shared" si="15"/>
        <v>1</v>
      </c>
      <c r="AI19" s="103">
        <f t="shared" si="16"/>
        <v>77.047115204069314</v>
      </c>
      <c r="AJ19" s="103">
        <f t="shared" si="17"/>
        <v>86.858277327272987</v>
      </c>
      <c r="AK19" s="121">
        <f t="shared" si="18"/>
        <v>81.95269626567115</v>
      </c>
      <c r="AL19" s="80">
        <f t="shared" si="19"/>
        <v>0</v>
      </c>
      <c r="AM19" s="80" t="s">
        <v>2180</v>
      </c>
      <c r="AN19" s="80" t="str">
        <f t="shared" si="20"/>
        <v>DISBUDPORAPAR</v>
      </c>
    </row>
    <row r="20" spans="1:40" s="80" customFormat="1" ht="29" customHeight="1">
      <c r="A20" s="81"/>
      <c r="B20" s="88">
        <v>11</v>
      </c>
      <c r="C20" s="89" t="s">
        <v>81</v>
      </c>
      <c r="D20" s="90">
        <f>Input!D22</f>
        <v>7173793620</v>
      </c>
      <c r="E20" s="91">
        <f t="shared" si="0"/>
        <v>0.41140917291956836</v>
      </c>
      <c r="F20" s="91"/>
      <c r="G20" s="91"/>
      <c r="H20" s="90">
        <f>'11 Disdukcapil'!E50</f>
        <v>7173793620</v>
      </c>
      <c r="I20" s="91">
        <f>'11 Disdukcapil'!F50</f>
        <v>100.00000000000001</v>
      </c>
      <c r="J20" s="91">
        <f t="shared" si="1"/>
        <v>0.41140917291956841</v>
      </c>
      <c r="K20" s="90">
        <f>'11 Disdukcapil'!H50</f>
        <v>6521557057</v>
      </c>
      <c r="L20" s="91">
        <f>'11 Disdukcapil'!I50</f>
        <v>90.908066254072168</v>
      </c>
      <c r="M20" s="91">
        <f t="shared" si="2"/>
        <v>0.37400412349305157</v>
      </c>
      <c r="N20" s="91">
        <f>'11 Disdukcapil'!K50</f>
        <v>90.908066254072139</v>
      </c>
      <c r="O20" s="91">
        <f t="shared" si="3"/>
        <v>101.00896250452462</v>
      </c>
      <c r="P20" s="90">
        <f t="shared" si="4"/>
        <v>652236563</v>
      </c>
      <c r="Q20" s="91">
        <f>'11 Disdukcapil'!N50</f>
        <v>100.00000000000001</v>
      </c>
      <c r="R20" s="91">
        <f t="shared" si="5"/>
        <v>0.41140917291956841</v>
      </c>
      <c r="S20" s="91">
        <f>'11 Disdukcapil'!P50</f>
        <v>96.004216859531027</v>
      </c>
      <c r="T20" s="91">
        <f t="shared" si="6"/>
        <v>0.39497015454970535</v>
      </c>
      <c r="U20" s="91">
        <f>'11 Disdukcapil'!R50</f>
        <v>96.004216859531013</v>
      </c>
      <c r="V20" s="91">
        <f t="shared" si="7"/>
        <v>106.67135206614557</v>
      </c>
      <c r="W20" s="91">
        <f t="shared" si="8"/>
        <v>90.908066254072153</v>
      </c>
      <c r="X20" s="91">
        <f t="shared" si="9"/>
        <v>96.004216859531013</v>
      </c>
      <c r="Y20" s="91">
        <f t="shared" si="10"/>
        <v>93.456141556801583</v>
      </c>
      <c r="Z20" s="91">
        <f t="shared" si="11"/>
        <v>93.456141556801583</v>
      </c>
      <c r="AA20" s="289"/>
      <c r="AB20" s="80">
        <v>11</v>
      </c>
      <c r="AC20" s="204" t="s">
        <v>123</v>
      </c>
      <c r="AD20" s="118">
        <f t="shared" si="12"/>
        <v>0</v>
      </c>
      <c r="AE20" s="118">
        <f t="shared" si="13"/>
        <v>5.0961506054588597</v>
      </c>
      <c r="AF20" s="120">
        <v>1</v>
      </c>
      <c r="AG20" s="103">
        <f t="shared" si="14"/>
        <v>90.908066254072139</v>
      </c>
      <c r="AH20" s="103" t="b">
        <f t="shared" si="15"/>
        <v>0</v>
      </c>
      <c r="AI20" s="103">
        <f t="shared" si="16"/>
        <v>90.908066254072139</v>
      </c>
      <c r="AJ20" s="103">
        <f t="shared" si="17"/>
        <v>96.004216859531013</v>
      </c>
      <c r="AK20" s="121">
        <f t="shared" si="18"/>
        <v>93.456141556801583</v>
      </c>
      <c r="AL20" s="80">
        <f t="shared" si="19"/>
        <v>1</v>
      </c>
      <c r="AM20" s="80" t="s">
        <v>2181</v>
      </c>
      <c r="AN20" s="80" t="str">
        <f t="shared" si="20"/>
        <v>BAG PBJ</v>
      </c>
    </row>
    <row r="21" spans="1:40" s="80" customFormat="1" ht="29" customHeight="1">
      <c r="A21" s="81"/>
      <c r="B21" s="88">
        <v>12</v>
      </c>
      <c r="C21" s="89" t="s">
        <v>74</v>
      </c>
      <c r="D21" s="90">
        <f>Input!D23</f>
        <v>22264989480</v>
      </c>
      <c r="E21" s="91">
        <f t="shared" si="0"/>
        <v>1.2768726551447251</v>
      </c>
      <c r="F21" s="91"/>
      <c r="G21" s="91"/>
      <c r="H21" s="90">
        <f>'12 DPPKBPM'!E78</f>
        <v>22264989480</v>
      </c>
      <c r="I21" s="91">
        <f>'12 DPPKBPM'!F78</f>
        <v>100.00000000000001</v>
      </c>
      <c r="J21" s="91">
        <f t="shared" si="1"/>
        <v>1.2768726551447254</v>
      </c>
      <c r="K21" s="90">
        <f>'12 DPPKBPM'!H78</f>
        <v>20597399787</v>
      </c>
      <c r="L21" s="91">
        <f>'12 DPPKBPM'!I78</f>
        <v>92.510260584232697</v>
      </c>
      <c r="M21" s="91">
        <f t="shared" si="2"/>
        <v>1.1812382206031962</v>
      </c>
      <c r="N21" s="91">
        <f>'12 DPPKBPM'!K78</f>
        <v>92.510260584232711</v>
      </c>
      <c r="O21" s="91">
        <f t="shared" si="3"/>
        <v>102.7891784269252</v>
      </c>
      <c r="P21" s="90">
        <f t="shared" si="4"/>
        <v>1667589693</v>
      </c>
      <c r="Q21" s="91">
        <f>'12 DPPKBPM'!N78</f>
        <v>100.00000000000001</v>
      </c>
      <c r="R21" s="91">
        <f t="shared" si="5"/>
        <v>1.2768726551447254</v>
      </c>
      <c r="S21" s="91">
        <f>'12 DPPKBPM'!P78</f>
        <v>92.510260584232697</v>
      </c>
      <c r="T21" s="91">
        <f t="shared" si="6"/>
        <v>1.1812382206031962</v>
      </c>
      <c r="U21" s="91">
        <f>'12 DPPKBPM'!R78</f>
        <v>92.510260584232682</v>
      </c>
      <c r="V21" s="91">
        <f t="shared" si="7"/>
        <v>102.7891784269252</v>
      </c>
      <c r="W21" s="91">
        <f t="shared" si="8"/>
        <v>92.510260584232682</v>
      </c>
      <c r="X21" s="91">
        <f t="shared" si="9"/>
        <v>92.510260584232682</v>
      </c>
      <c r="Y21" s="91">
        <f t="shared" si="10"/>
        <v>92.510260584232682</v>
      </c>
      <c r="Z21" s="91">
        <f t="shared" si="11"/>
        <v>92.510260584232682</v>
      </c>
      <c r="AA21" s="289"/>
      <c r="AB21" s="80">
        <v>12</v>
      </c>
      <c r="AC21" s="204" t="s">
        <v>127</v>
      </c>
      <c r="AD21" s="118">
        <f t="shared" si="12"/>
        <v>0</v>
      </c>
      <c r="AE21" s="118">
        <f t="shared" si="13"/>
        <v>0</v>
      </c>
      <c r="AF21" s="120">
        <v>1</v>
      </c>
      <c r="AG21" s="103">
        <f t="shared" si="14"/>
        <v>92.510260584232711</v>
      </c>
      <c r="AH21" s="103" t="b">
        <f t="shared" si="15"/>
        <v>1</v>
      </c>
      <c r="AI21" s="103">
        <f t="shared" si="16"/>
        <v>92.510260584232711</v>
      </c>
      <c r="AJ21" s="103">
        <f t="shared" si="17"/>
        <v>92.510260584232682</v>
      </c>
      <c r="AK21" s="121">
        <f t="shared" si="18"/>
        <v>92.510260584232697</v>
      </c>
      <c r="AL21" s="80">
        <f t="shared" si="19"/>
        <v>1</v>
      </c>
      <c r="AM21" s="80" t="s">
        <v>2182</v>
      </c>
      <c r="AN21" s="80" t="str">
        <f t="shared" si="20"/>
        <v>DINKES</v>
      </c>
    </row>
    <row r="22" spans="1:40" s="80" customFormat="1" ht="29" customHeight="1">
      <c r="A22" s="81"/>
      <c r="B22" s="88">
        <v>13</v>
      </c>
      <c r="C22" s="89" t="s">
        <v>61</v>
      </c>
      <c r="D22" s="90">
        <f>Input!D24</f>
        <v>110163437096</v>
      </c>
      <c r="E22" s="91">
        <f t="shared" si="0"/>
        <v>6.3177519374528996</v>
      </c>
      <c r="F22" s="91"/>
      <c r="G22" s="91"/>
      <c r="H22" s="90">
        <f>'13 Dishub'!E60</f>
        <v>110163437096</v>
      </c>
      <c r="I22" s="91">
        <f>'13 Dishub'!F60</f>
        <v>100.00000000000001</v>
      </c>
      <c r="J22" s="91">
        <f t="shared" si="1"/>
        <v>6.3177519374529005</v>
      </c>
      <c r="K22" s="90">
        <f>'13 Dishub'!H60</f>
        <v>81596135942</v>
      </c>
      <c r="L22" s="91">
        <f>'13 Dishub'!I60</f>
        <v>74.068255396656212</v>
      </c>
      <c r="M22" s="91">
        <f t="shared" si="2"/>
        <v>4.6794486403598095</v>
      </c>
      <c r="N22" s="91">
        <f>'13 Dishub'!K60</f>
        <v>74.068255396656227</v>
      </c>
      <c r="O22" s="91">
        <f t="shared" si="3"/>
        <v>82.298061551840235</v>
      </c>
      <c r="P22" s="90">
        <f t="shared" si="4"/>
        <v>28567301154</v>
      </c>
      <c r="Q22" s="91">
        <f>'13 Dishub'!N60</f>
        <v>100.00000000000001</v>
      </c>
      <c r="R22" s="91">
        <f t="shared" si="5"/>
        <v>6.3177519374529005</v>
      </c>
      <c r="S22" s="91">
        <f>'13 Dishub'!P60</f>
        <v>93.230805427120472</v>
      </c>
      <c r="T22" s="91">
        <f t="shared" si="6"/>
        <v>5.8900910161748472</v>
      </c>
      <c r="U22" s="91">
        <f>'13 Dishub'!R60</f>
        <v>93.230805427120458</v>
      </c>
      <c r="V22" s="91">
        <f t="shared" si="7"/>
        <v>103.58978380791164</v>
      </c>
      <c r="W22" s="91">
        <f t="shared" si="8"/>
        <v>74.068255396656198</v>
      </c>
      <c r="X22" s="91">
        <f t="shared" si="9"/>
        <v>93.230805427120458</v>
      </c>
      <c r="Y22" s="91">
        <f t="shared" si="10"/>
        <v>83.649530411888321</v>
      </c>
      <c r="Z22" s="91">
        <f t="shared" si="11"/>
        <v>83.649530411888321</v>
      </c>
      <c r="AA22" s="289"/>
      <c r="AB22" s="80">
        <v>13</v>
      </c>
      <c r="AC22" s="204" t="s">
        <v>150</v>
      </c>
      <c r="AD22" s="118">
        <f t="shared" si="12"/>
        <v>0</v>
      </c>
      <c r="AE22" s="118">
        <f t="shared" si="13"/>
        <v>19.16255003046426</v>
      </c>
      <c r="AF22" s="120">
        <v>2</v>
      </c>
      <c r="AG22" s="103">
        <f t="shared" si="14"/>
        <v>74.068255396656227</v>
      </c>
      <c r="AH22" s="103" t="b">
        <f t="shared" si="15"/>
        <v>1</v>
      </c>
      <c r="AI22" s="103">
        <f t="shared" si="16"/>
        <v>74.068255396656227</v>
      </c>
      <c r="AJ22" s="103">
        <f t="shared" si="17"/>
        <v>93.230805427120458</v>
      </c>
      <c r="AK22" s="121">
        <f t="shared" si="18"/>
        <v>83.64953041188835</v>
      </c>
      <c r="AL22" s="80">
        <f t="shared" si="19"/>
        <v>0</v>
      </c>
      <c r="AM22" s="80" t="s">
        <v>2183</v>
      </c>
      <c r="AN22" s="80" t="str">
        <f t="shared" si="20"/>
        <v>DP3A</v>
      </c>
    </row>
    <row r="23" spans="1:40" s="80" customFormat="1" ht="29" customHeight="1">
      <c r="A23" s="81"/>
      <c r="B23" s="88">
        <v>14</v>
      </c>
      <c r="C23" s="284" t="s">
        <v>65</v>
      </c>
      <c r="D23" s="90">
        <f>Input!D25</f>
        <v>21870976180</v>
      </c>
      <c r="E23" s="91">
        <f t="shared" si="0"/>
        <v>1.2542764258051489</v>
      </c>
      <c r="F23" s="91"/>
      <c r="G23" s="91"/>
      <c r="H23" s="90">
        <f>'14 Diskominfotik'!E48</f>
        <v>21870976180</v>
      </c>
      <c r="I23" s="91">
        <f>'14 Diskominfotik'!F48</f>
        <v>99.999999999999986</v>
      </c>
      <c r="J23" s="91">
        <f t="shared" si="1"/>
        <v>1.2542764258051486</v>
      </c>
      <c r="K23" s="90">
        <f>'14 Diskominfotik'!H48</f>
        <v>19862166347</v>
      </c>
      <c r="L23" s="91">
        <f>'14 Diskominfotik'!I48</f>
        <v>90.815179823400072</v>
      </c>
      <c r="M23" s="91">
        <f t="shared" si="2"/>
        <v>1.1390733915774611</v>
      </c>
      <c r="N23" s="91">
        <f>'14 Diskominfotik'!K48</f>
        <v>90.815179823400101</v>
      </c>
      <c r="O23" s="91">
        <f t="shared" si="3"/>
        <v>100.90575535933341</v>
      </c>
      <c r="P23" s="90">
        <f t="shared" si="4"/>
        <v>2008809833</v>
      </c>
      <c r="Q23" s="91">
        <f>'14 Diskominfotik'!N48</f>
        <v>99.999999999999986</v>
      </c>
      <c r="R23" s="91">
        <f t="shared" si="5"/>
        <v>1.2542764258051486</v>
      </c>
      <c r="S23" s="91">
        <f>'14 Diskominfotik'!P48</f>
        <v>99.474777901751608</v>
      </c>
      <c r="T23" s="91">
        <f t="shared" si="6"/>
        <v>1.2476886888437</v>
      </c>
      <c r="U23" s="91">
        <f>'14 Diskominfotik'!R48</f>
        <v>99.474777901751622</v>
      </c>
      <c r="V23" s="91">
        <f t="shared" si="7"/>
        <v>110.52753100194623</v>
      </c>
      <c r="W23" s="91">
        <f t="shared" si="8"/>
        <v>90.815179823400086</v>
      </c>
      <c r="X23" s="91">
        <f t="shared" si="9"/>
        <v>99.474777901751622</v>
      </c>
      <c r="Y23" s="91">
        <f t="shared" si="10"/>
        <v>95.144978862575854</v>
      </c>
      <c r="Z23" s="91">
        <f t="shared" si="11"/>
        <v>95.144978862575854</v>
      </c>
      <c r="AA23" s="289"/>
      <c r="AB23" s="80">
        <v>14</v>
      </c>
      <c r="AC23" s="204" t="s">
        <v>164</v>
      </c>
      <c r="AD23" s="118">
        <f t="shared" si="12"/>
        <v>0</v>
      </c>
      <c r="AE23" s="118">
        <f t="shared" si="13"/>
        <v>8.6595980783515358</v>
      </c>
      <c r="AF23" s="120">
        <v>3</v>
      </c>
      <c r="AG23" s="103">
        <f t="shared" si="14"/>
        <v>90.815179823400101</v>
      </c>
      <c r="AH23" s="103" t="b">
        <f t="shared" si="15"/>
        <v>1</v>
      </c>
      <c r="AI23" s="103">
        <f t="shared" si="16"/>
        <v>90.815179823400101</v>
      </c>
      <c r="AJ23" s="103">
        <f t="shared" si="17"/>
        <v>99.474777901751622</v>
      </c>
      <c r="AK23" s="121">
        <f t="shared" si="18"/>
        <v>95.144978862575869</v>
      </c>
      <c r="AL23" s="80">
        <f t="shared" si="19"/>
        <v>1</v>
      </c>
      <c r="AM23" s="80" t="s">
        <v>2184</v>
      </c>
      <c r="AN23" s="80" t="str">
        <f t="shared" si="20"/>
        <v>BAG UMM</v>
      </c>
    </row>
    <row r="24" spans="1:40" s="80" customFormat="1" ht="29" customHeight="1">
      <c r="A24" s="81"/>
      <c r="B24" s="88">
        <v>15</v>
      </c>
      <c r="C24" s="89" t="s">
        <v>71</v>
      </c>
      <c r="D24" s="90">
        <f>Input!D26</f>
        <v>12341692134</v>
      </c>
      <c r="E24" s="91">
        <f t="shared" si="0"/>
        <v>0.7077824679986936</v>
      </c>
      <c r="F24" s="91"/>
      <c r="G24" s="91"/>
      <c r="H24" s="90">
        <f>'15 Diskopumker'!E66</f>
        <v>12341692134</v>
      </c>
      <c r="I24" s="91">
        <f>'15 Diskopumker'!F66</f>
        <v>100.00000000000004</v>
      </c>
      <c r="J24" s="91">
        <f t="shared" si="1"/>
        <v>0.70778246799869393</v>
      </c>
      <c r="K24" s="90">
        <f>'15 Diskopumker'!H66</f>
        <v>10066912180</v>
      </c>
      <c r="L24" s="91">
        <f>'15 Diskopumker'!I66</f>
        <v>81.568330101727057</v>
      </c>
      <c r="M24" s="91">
        <f t="shared" si="2"/>
        <v>0.57732633989932514</v>
      </c>
      <c r="N24" s="91">
        <f>'15 Diskopumker'!K66</f>
        <v>81.568330101727042</v>
      </c>
      <c r="O24" s="91">
        <f t="shared" si="3"/>
        <v>90.631477890807844</v>
      </c>
      <c r="P24" s="90">
        <f t="shared" si="4"/>
        <v>2274779954</v>
      </c>
      <c r="Q24" s="91">
        <f>'15 Diskopumker'!N66</f>
        <v>100.00000000000004</v>
      </c>
      <c r="R24" s="91">
        <f t="shared" si="5"/>
        <v>0.70778246799869393</v>
      </c>
      <c r="S24" s="91">
        <f>'15 Diskopumker'!P66</f>
        <v>90.779905294630026</v>
      </c>
      <c r="T24" s="91">
        <f t="shared" si="6"/>
        <v>0.64252425414120906</v>
      </c>
      <c r="U24" s="91">
        <f>'15 Diskopumker'!R66</f>
        <v>90.779905294629998</v>
      </c>
      <c r="V24" s="91">
        <f t="shared" si="7"/>
        <v>100.8665614384778</v>
      </c>
      <c r="W24" s="91">
        <f t="shared" si="8"/>
        <v>81.568330101727028</v>
      </c>
      <c r="X24" s="91">
        <f t="shared" si="9"/>
        <v>90.779905294629998</v>
      </c>
      <c r="Y24" s="91">
        <f t="shared" si="10"/>
        <v>86.17411769817852</v>
      </c>
      <c r="Z24" s="91">
        <f t="shared" si="11"/>
        <v>86.17411769817852</v>
      </c>
      <c r="AA24" s="289"/>
      <c r="AB24" s="80">
        <v>15</v>
      </c>
      <c r="AC24" s="204" t="s">
        <v>151</v>
      </c>
      <c r="AD24" s="118">
        <f t="shared" si="12"/>
        <v>0</v>
      </c>
      <c r="AE24" s="118">
        <f t="shared" si="13"/>
        <v>9.2115751929029699</v>
      </c>
      <c r="AF24" s="119">
        <v>2</v>
      </c>
      <c r="AG24" s="103">
        <f t="shared" si="14"/>
        <v>81.568330101727042</v>
      </c>
      <c r="AH24" s="103" t="b">
        <f t="shared" si="15"/>
        <v>0</v>
      </c>
      <c r="AI24" s="103">
        <f t="shared" si="16"/>
        <v>81.568330101727042</v>
      </c>
      <c r="AJ24" s="103">
        <f t="shared" si="17"/>
        <v>90.779905294629998</v>
      </c>
      <c r="AK24" s="121">
        <f t="shared" si="18"/>
        <v>86.17411769817852</v>
      </c>
      <c r="AL24" s="80">
        <f t="shared" si="19"/>
        <v>1</v>
      </c>
      <c r="AM24" s="80" t="s">
        <v>2185</v>
      </c>
      <c r="AN24" s="80" t="str">
        <f t="shared" si="20"/>
        <v>DAMKAR</v>
      </c>
    </row>
    <row r="25" spans="1:40" s="80" customFormat="1" ht="29" customHeight="1">
      <c r="A25" s="81"/>
      <c r="B25" s="88">
        <v>16</v>
      </c>
      <c r="C25" s="89" t="s">
        <v>77</v>
      </c>
      <c r="D25" s="90">
        <f>Input!D27</f>
        <v>7611880902</v>
      </c>
      <c r="E25" s="91">
        <f t="shared" si="0"/>
        <v>0.43653299664537565</v>
      </c>
      <c r="F25" s="91"/>
      <c r="G25" s="91"/>
      <c r="H25" s="90">
        <f>'16 DPMPTSP'!E46</f>
        <v>7611880902</v>
      </c>
      <c r="I25" s="91">
        <f>'16 DPMPTSP'!F46</f>
        <v>100</v>
      </c>
      <c r="J25" s="91">
        <f t="shared" si="1"/>
        <v>0.43653299664537565</v>
      </c>
      <c r="K25" s="90">
        <f>'16 DPMPTSP'!H46</f>
        <v>5634139905</v>
      </c>
      <c r="L25" s="91">
        <f>'16 DPMPTSP'!I46</f>
        <v>74.017709650707303</v>
      </c>
      <c r="M25" s="91">
        <f t="shared" si="2"/>
        <v>0.323111725986506</v>
      </c>
      <c r="N25" s="91">
        <f>'16 DPMPTSP'!K46</f>
        <v>74.017709650707303</v>
      </c>
      <c r="O25" s="91">
        <f t="shared" si="3"/>
        <v>82.241899611897011</v>
      </c>
      <c r="P25" s="90">
        <f t="shared" si="4"/>
        <v>1977740997</v>
      </c>
      <c r="Q25" s="91">
        <f>'16 DPMPTSP'!N46</f>
        <v>100</v>
      </c>
      <c r="R25" s="91">
        <f t="shared" si="5"/>
        <v>0.43653299664537565</v>
      </c>
      <c r="S25" s="91">
        <f>'16 DPMPTSP'!P46</f>
        <v>94.187672932668278</v>
      </c>
      <c r="T25" s="91">
        <f t="shared" si="6"/>
        <v>0.41116027112352221</v>
      </c>
      <c r="U25" s="91">
        <f>'16 DPMPTSP'!R46</f>
        <v>94.187672932668278</v>
      </c>
      <c r="V25" s="91">
        <f t="shared" si="7"/>
        <v>104.65296992518698</v>
      </c>
      <c r="W25" s="91">
        <f t="shared" si="8"/>
        <v>74.017709650707303</v>
      </c>
      <c r="X25" s="91">
        <f t="shared" si="9"/>
        <v>94.187672932668278</v>
      </c>
      <c r="Y25" s="91">
        <f t="shared" si="10"/>
        <v>84.10269129168779</v>
      </c>
      <c r="Z25" s="91">
        <f t="shared" si="11"/>
        <v>84.10269129168779</v>
      </c>
      <c r="AA25" s="290" t="s">
        <v>2573</v>
      </c>
      <c r="AB25" s="80">
        <v>16</v>
      </c>
      <c r="AC25" s="204" t="s">
        <v>153</v>
      </c>
      <c r="AD25" s="118">
        <f t="shared" si="12"/>
        <v>0</v>
      </c>
      <c r="AE25" s="118">
        <f t="shared" si="13"/>
        <v>20.169963281960975</v>
      </c>
      <c r="AF25" s="120">
        <v>2</v>
      </c>
      <c r="AG25" s="103">
        <f t="shared" si="14"/>
        <v>74.017709650707303</v>
      </c>
      <c r="AH25" s="103" t="b">
        <f t="shared" si="15"/>
        <v>1</v>
      </c>
      <c r="AI25" s="103">
        <f t="shared" si="16"/>
        <v>74.017709650707303</v>
      </c>
      <c r="AJ25" s="103">
        <f t="shared" si="17"/>
        <v>94.187672932668278</v>
      </c>
      <c r="AK25" s="121">
        <f t="shared" si="18"/>
        <v>84.10269129168779</v>
      </c>
      <c r="AL25" s="80">
        <f t="shared" si="19"/>
        <v>0</v>
      </c>
      <c r="AM25" s="80" t="s">
        <v>2186</v>
      </c>
      <c r="AN25" s="80" t="str">
        <f>UPPER(AM25)</f>
        <v>BAPPEDA</v>
      </c>
    </row>
    <row r="26" spans="1:40" s="80" customFormat="1" ht="29" customHeight="1">
      <c r="A26" s="81"/>
      <c r="B26" s="88">
        <v>17</v>
      </c>
      <c r="C26" s="89" t="s">
        <v>104</v>
      </c>
      <c r="D26" s="90">
        <f>Input!D28</f>
        <v>70752461400</v>
      </c>
      <c r="E26" s="91">
        <f t="shared" si="0"/>
        <v>4.0575758334399481</v>
      </c>
      <c r="F26" s="91"/>
      <c r="G26" s="91"/>
      <c r="H26" s="90">
        <f>'17 Disbudporapar'!E110</f>
        <v>70752461400</v>
      </c>
      <c r="I26" s="91">
        <f>'17 Disbudporapar'!F110</f>
        <v>99.999999999999986</v>
      </c>
      <c r="J26" s="91">
        <f t="shared" si="1"/>
        <v>4.0575758334399472</v>
      </c>
      <c r="K26" s="90">
        <f>'17 Disbudporapar'!H110</f>
        <v>58623706375</v>
      </c>
      <c r="L26" s="91">
        <f>'17 Disbudporapar'!I110</f>
        <v>82.857479746987295</v>
      </c>
      <c r="M26" s="91">
        <f t="shared" si="2"/>
        <v>3.3620050744111558</v>
      </c>
      <c r="N26" s="91">
        <f>'17 Disbudporapar'!K110</f>
        <v>82.857479746987295</v>
      </c>
      <c r="O26" s="91">
        <f t="shared" si="3"/>
        <v>92.063866385541431</v>
      </c>
      <c r="P26" s="90">
        <f t="shared" si="4"/>
        <v>12128755025</v>
      </c>
      <c r="Q26" s="91">
        <f>'17 Disbudporapar'!N110</f>
        <v>99.999999999999986</v>
      </c>
      <c r="R26" s="91">
        <f t="shared" si="5"/>
        <v>4.0575758334399472</v>
      </c>
      <c r="S26" s="91">
        <f>'17 Disbudporapar'!P110</f>
        <v>95.665031057138563</v>
      </c>
      <c r="T26" s="91">
        <f t="shared" si="6"/>
        <v>3.8816811812272753</v>
      </c>
      <c r="U26" s="91">
        <f>'17 Disbudporapar'!R110</f>
        <v>95.665031057138577</v>
      </c>
      <c r="V26" s="91">
        <f t="shared" si="7"/>
        <v>106.29447895237618</v>
      </c>
      <c r="W26" s="91">
        <f t="shared" si="8"/>
        <v>82.857479746987309</v>
      </c>
      <c r="X26" s="91">
        <f t="shared" si="9"/>
        <v>95.665031057138577</v>
      </c>
      <c r="Y26" s="91">
        <f t="shared" si="10"/>
        <v>89.261255402062943</v>
      </c>
      <c r="Z26" s="91">
        <f t="shared" si="11"/>
        <v>89.261255402062943</v>
      </c>
      <c r="AA26" s="289"/>
      <c r="AB26" s="80">
        <v>17</v>
      </c>
      <c r="AC26" s="204" t="s">
        <v>147</v>
      </c>
      <c r="AD26" s="118">
        <f t="shared" si="12"/>
        <v>0</v>
      </c>
      <c r="AE26" s="118">
        <f t="shared" si="13"/>
        <v>12.807551310151268</v>
      </c>
      <c r="AF26" s="120">
        <v>2</v>
      </c>
      <c r="AG26" s="103">
        <f t="shared" si="14"/>
        <v>82.857479746987295</v>
      </c>
      <c r="AH26" s="103" t="b">
        <f t="shared" si="15"/>
        <v>1</v>
      </c>
      <c r="AI26" s="103">
        <f t="shared" si="16"/>
        <v>82.857479746987295</v>
      </c>
      <c r="AJ26" s="103">
        <f t="shared" si="17"/>
        <v>95.665031057138577</v>
      </c>
      <c r="AK26" s="121">
        <f t="shared" si="18"/>
        <v>89.261255402062943</v>
      </c>
      <c r="AL26" s="80">
        <f t="shared" si="19"/>
        <v>1</v>
      </c>
      <c r="AM26" s="80" t="s">
        <v>2187</v>
      </c>
      <c r="AN26" s="80" t="str">
        <f t="shared" si="20"/>
        <v>BAG ADM PBG</v>
      </c>
    </row>
    <row r="27" spans="1:40" s="80" customFormat="1" ht="29" customHeight="1">
      <c r="A27" s="81"/>
      <c r="B27" s="88">
        <v>18</v>
      </c>
      <c r="C27" s="89" t="s">
        <v>105</v>
      </c>
      <c r="D27" s="90">
        <f>Input!D29</f>
        <v>5713939474</v>
      </c>
      <c r="E27" s="91">
        <f t="shared" si="0"/>
        <v>0.32768814348896941</v>
      </c>
      <c r="F27" s="91"/>
      <c r="G27" s="91"/>
      <c r="H27" s="90">
        <f>'18 DPA'!E49</f>
        <v>5713439474</v>
      </c>
      <c r="I27" s="91">
        <f>'18 DPA'!F49</f>
        <v>99.991249469787448</v>
      </c>
      <c r="J27" s="91">
        <f t="shared" si="1"/>
        <v>0.32765946903897047</v>
      </c>
      <c r="K27" s="90">
        <f>'18 DPA'!H49</f>
        <v>3918986524</v>
      </c>
      <c r="L27" s="91">
        <f>'18 DPA'!I49</f>
        <v>68.586419961787655</v>
      </c>
      <c r="M27" s="91">
        <f t="shared" si="2"/>
        <v>0.22474956625832987</v>
      </c>
      <c r="N27" s="91">
        <f>'18 DPA'!K49</f>
        <v>68.59242216241249</v>
      </c>
      <c r="O27" s="91">
        <f t="shared" si="3"/>
        <v>76.207133290875177</v>
      </c>
      <c r="P27" s="90">
        <f t="shared" si="4"/>
        <v>1794952950</v>
      </c>
      <c r="Q27" s="91">
        <f>'18 DPA'!N49</f>
        <v>99.997399342420849</v>
      </c>
      <c r="R27" s="91">
        <f t="shared" si="5"/>
        <v>0.32767962144242979</v>
      </c>
      <c r="S27" s="91">
        <f>'18 DPA'!P49</f>
        <v>88.764972968385337</v>
      </c>
      <c r="T27" s="91">
        <f t="shared" si="6"/>
        <v>0.29087229198858744</v>
      </c>
      <c r="U27" s="91">
        <f>'18 DPA'!R49</f>
        <v>88.767281501419518</v>
      </c>
      <c r="V27" s="91">
        <f t="shared" si="7"/>
        <v>98.627747742650371</v>
      </c>
      <c r="W27" s="91">
        <f t="shared" si="8"/>
        <v>68.592422162412504</v>
      </c>
      <c r="X27" s="91">
        <f t="shared" si="9"/>
        <v>88.767281501419518</v>
      </c>
      <c r="Y27" s="91">
        <f t="shared" si="10"/>
        <v>78.679851831916011</v>
      </c>
      <c r="Z27" s="91">
        <f t="shared" si="11"/>
        <v>78.679851831916011</v>
      </c>
      <c r="AA27" s="289"/>
      <c r="AB27" s="80">
        <v>18</v>
      </c>
      <c r="AC27" s="204" t="s">
        <v>162</v>
      </c>
      <c r="AD27" s="118">
        <f t="shared" si="12"/>
        <v>6.1498726334008325E-3</v>
      </c>
      <c r="AE27" s="118">
        <f t="shared" si="13"/>
        <v>20.178553006597681</v>
      </c>
      <c r="AF27" s="119">
        <v>3</v>
      </c>
      <c r="AG27" s="103">
        <f t="shared" si="14"/>
        <v>68.586419961787641</v>
      </c>
      <c r="AH27" s="103" t="b">
        <f t="shared" si="15"/>
        <v>0</v>
      </c>
      <c r="AI27" s="103">
        <f t="shared" si="16"/>
        <v>68.59242216241249</v>
      </c>
      <c r="AJ27" s="103">
        <f t="shared" si="17"/>
        <v>88.767281501419518</v>
      </c>
      <c r="AK27" s="121">
        <f t="shared" si="18"/>
        <v>78.679851831916011</v>
      </c>
      <c r="AL27" s="80">
        <f t="shared" si="19"/>
        <v>0</v>
      </c>
      <c r="AM27" s="80" t="s">
        <v>2188</v>
      </c>
      <c r="AN27" s="80" t="str">
        <f t="shared" si="20"/>
        <v>BAG EKO</v>
      </c>
    </row>
    <row r="28" spans="1:40" s="80" customFormat="1" ht="29" customHeight="1">
      <c r="A28" s="81"/>
      <c r="B28" s="88">
        <v>19</v>
      </c>
      <c r="C28" s="89" t="s">
        <v>70</v>
      </c>
      <c r="D28" s="90">
        <f>Input!D30</f>
        <v>21715737354</v>
      </c>
      <c r="E28" s="91">
        <f t="shared" si="0"/>
        <v>1.24537364989707</v>
      </c>
      <c r="F28" s="91"/>
      <c r="G28" s="91"/>
      <c r="H28" s="90">
        <f>'19 Disdagin'!E64</f>
        <v>21715737354</v>
      </c>
      <c r="I28" s="91">
        <f>'19 Disdagin'!F64</f>
        <v>99.999999999999986</v>
      </c>
      <c r="J28" s="91">
        <f t="shared" si="1"/>
        <v>1.2453736498970698</v>
      </c>
      <c r="K28" s="90">
        <f>'19 Disdagin'!H64</f>
        <v>19609903978</v>
      </c>
      <c r="L28" s="91">
        <f>'19 Disdagin'!I64</f>
        <v>90.302731416982695</v>
      </c>
      <c r="M28" s="91">
        <f t="shared" si="2"/>
        <v>1.1246064222044254</v>
      </c>
      <c r="N28" s="91">
        <f>'19 Disdagin'!K64</f>
        <v>90.302731416982667</v>
      </c>
      <c r="O28" s="91">
        <f t="shared" si="3"/>
        <v>100.33636824109189</v>
      </c>
      <c r="P28" s="90">
        <f t="shared" si="4"/>
        <v>2105833376</v>
      </c>
      <c r="Q28" s="91">
        <f>'19 Disdagin'!N64</f>
        <v>99.999567376605853</v>
      </c>
      <c r="R28" s="91">
        <f t="shared" si="5"/>
        <v>1.2453682621193161</v>
      </c>
      <c r="S28" s="91">
        <f>'19 Disdagin'!P64</f>
        <v>99.310748598203006</v>
      </c>
      <c r="T28" s="91">
        <f t="shared" si="6"/>
        <v>1.236789894557544</v>
      </c>
      <c r="U28" s="91">
        <f>'19 Disdagin'!R64</f>
        <v>99.311178241593083</v>
      </c>
      <c r="V28" s="91">
        <f t="shared" si="7"/>
        <v>110.34527622022556</v>
      </c>
      <c r="W28" s="91">
        <f t="shared" si="8"/>
        <v>90.302731416982709</v>
      </c>
      <c r="X28" s="91">
        <f t="shared" si="9"/>
        <v>99.311178241593083</v>
      </c>
      <c r="Y28" s="91">
        <f t="shared" si="10"/>
        <v>94.806954829287889</v>
      </c>
      <c r="Z28" s="91">
        <f t="shared" si="11"/>
        <v>94.806954829287889</v>
      </c>
      <c r="AA28" s="289"/>
      <c r="AB28" s="80">
        <v>19</v>
      </c>
      <c r="AC28" s="204" t="s">
        <v>148</v>
      </c>
      <c r="AD28" s="118">
        <f t="shared" si="12"/>
        <v>-4.3262339413274731E-4</v>
      </c>
      <c r="AE28" s="118">
        <f t="shared" si="13"/>
        <v>9.0080171812203105</v>
      </c>
      <c r="AF28" s="120">
        <v>2</v>
      </c>
      <c r="AG28" s="103">
        <f t="shared" si="14"/>
        <v>90.302731416982667</v>
      </c>
      <c r="AH28" s="103" t="b">
        <f t="shared" si="15"/>
        <v>1</v>
      </c>
      <c r="AI28" s="103">
        <f t="shared" si="16"/>
        <v>90.302731416982667</v>
      </c>
      <c r="AJ28" s="103">
        <f t="shared" si="17"/>
        <v>99.311178241593083</v>
      </c>
      <c r="AK28" s="121">
        <f t="shared" si="18"/>
        <v>94.806954829287875</v>
      </c>
      <c r="AL28" s="80">
        <f t="shared" si="19"/>
        <v>1</v>
      </c>
      <c r="AM28" s="80" t="s">
        <v>2189</v>
      </c>
      <c r="AN28" s="80" t="str">
        <f t="shared" si="20"/>
        <v>KEC BJM UTARA</v>
      </c>
    </row>
    <row r="29" spans="1:40" s="80" customFormat="1" ht="29" customHeight="1">
      <c r="A29" s="81"/>
      <c r="B29" s="88">
        <v>20</v>
      </c>
      <c r="C29" s="89" t="s">
        <v>45</v>
      </c>
      <c r="D29" s="90">
        <f>Input!D31</f>
        <v>2503687400</v>
      </c>
      <c r="E29" s="91">
        <f t="shared" si="0"/>
        <v>0.143583718328817</v>
      </c>
      <c r="F29" s="91"/>
      <c r="G29" s="91"/>
      <c r="H29" s="90">
        <f>'20 Bag Pem'!E26</f>
        <v>2503687400</v>
      </c>
      <c r="I29" s="91">
        <f>'20 Bag Pem'!F26</f>
        <v>100</v>
      </c>
      <c r="J29" s="91">
        <f t="shared" si="1"/>
        <v>0.143583718328817</v>
      </c>
      <c r="K29" s="90">
        <f>'20 Bag Pem'!H26</f>
        <v>2256659211</v>
      </c>
      <c r="L29" s="91">
        <f>'20 Bag Pem'!I26</f>
        <v>90.133425243103432</v>
      </c>
      <c r="M29" s="91">
        <f t="shared" si="2"/>
        <v>0.12941692342117248</v>
      </c>
      <c r="N29" s="91">
        <f>'20 Bag Pem'!K26</f>
        <v>90.133425243103432</v>
      </c>
      <c r="O29" s="91">
        <f t="shared" si="3"/>
        <v>100.14825027011491</v>
      </c>
      <c r="P29" s="90">
        <f t="shared" si="4"/>
        <v>247028189</v>
      </c>
      <c r="Q29" s="91">
        <f>'20 Bag Pem'!N26</f>
        <v>100</v>
      </c>
      <c r="R29" s="91">
        <f t="shared" si="5"/>
        <v>0.143583718328817</v>
      </c>
      <c r="S29" s="91">
        <f>'20 Bag Pem'!P26</f>
        <v>95.912311616857593</v>
      </c>
      <c r="T29" s="91">
        <f t="shared" si="6"/>
        <v>0.13771446335460602</v>
      </c>
      <c r="U29" s="91">
        <f>'20 Bag Pem'!R26</f>
        <v>95.912311616857593</v>
      </c>
      <c r="V29" s="91">
        <f t="shared" si="7"/>
        <v>106.56923512984177</v>
      </c>
      <c r="W29" s="91">
        <f t="shared" si="8"/>
        <v>90.133425243103432</v>
      </c>
      <c r="X29" s="91">
        <f t="shared" si="9"/>
        <v>95.912311616857593</v>
      </c>
      <c r="Y29" s="91">
        <f t="shared" si="10"/>
        <v>93.02286842998052</v>
      </c>
      <c r="Z29" s="91">
        <f t="shared" si="11"/>
        <v>93.02286842998052</v>
      </c>
      <c r="AA29" s="289"/>
      <c r="AB29" s="80">
        <v>20</v>
      </c>
      <c r="AC29" s="204" t="s">
        <v>129</v>
      </c>
      <c r="AD29" s="118">
        <f t="shared" si="12"/>
        <v>0</v>
      </c>
      <c r="AE29" s="118">
        <f t="shared" si="13"/>
        <v>5.7788863737541618</v>
      </c>
      <c r="AF29" s="120">
        <v>1</v>
      </c>
      <c r="AG29" s="103">
        <f t="shared" si="14"/>
        <v>90.133425243103432</v>
      </c>
      <c r="AH29" s="103" t="b">
        <f t="shared" si="15"/>
        <v>1</v>
      </c>
      <c r="AI29" s="103">
        <f t="shared" si="16"/>
        <v>90.133425243103432</v>
      </c>
      <c r="AJ29" s="103">
        <f t="shared" si="17"/>
        <v>95.912311616857593</v>
      </c>
      <c r="AK29" s="121">
        <f t="shared" si="18"/>
        <v>93.02286842998052</v>
      </c>
      <c r="AL29" s="80">
        <f t="shared" si="19"/>
        <v>1</v>
      </c>
      <c r="AM29" s="80" t="s">
        <v>2190</v>
      </c>
      <c r="AN29" s="80" t="str">
        <f t="shared" si="20"/>
        <v>DPA</v>
      </c>
    </row>
    <row r="30" spans="1:40" s="80" customFormat="1" ht="29" customHeight="1">
      <c r="A30" s="81"/>
      <c r="B30" s="88">
        <v>21</v>
      </c>
      <c r="C30" s="89" t="s">
        <v>40</v>
      </c>
      <c r="D30" s="90">
        <f>Input!D32</f>
        <v>1786110000</v>
      </c>
      <c r="E30" s="91">
        <f t="shared" si="0"/>
        <v>0.10243144377540235</v>
      </c>
      <c r="F30" s="91"/>
      <c r="G30" s="91"/>
      <c r="H30" s="90">
        <f>'21 Bag Kum'!E25</f>
        <v>1786110000</v>
      </c>
      <c r="I30" s="91">
        <f>'21 Bag Kum'!F25</f>
        <v>99.999999999999986</v>
      </c>
      <c r="J30" s="91">
        <f t="shared" si="1"/>
        <v>0.10243144377540232</v>
      </c>
      <c r="K30" s="90">
        <f>'21 Bag Kum'!H25</f>
        <v>1670286245</v>
      </c>
      <c r="L30" s="91">
        <f>'21 Bag Kum'!I25</f>
        <v>93.51530672802906</v>
      </c>
      <c r="M30" s="91">
        <f t="shared" si="2"/>
        <v>9.5789078832516139E-2</v>
      </c>
      <c r="N30" s="91">
        <f>'21 Bag Kum'!K25</f>
        <v>93.515306728029074</v>
      </c>
      <c r="O30" s="91">
        <f t="shared" si="3"/>
        <v>103.90589636447673</v>
      </c>
      <c r="P30" s="90">
        <f t="shared" si="4"/>
        <v>115823755</v>
      </c>
      <c r="Q30" s="91">
        <f>'21 Bag Kum'!N25</f>
        <v>99.999999999999986</v>
      </c>
      <c r="R30" s="91">
        <f t="shared" si="5"/>
        <v>0.10243144377540232</v>
      </c>
      <c r="S30" s="91">
        <f>'21 Bag Kum'!P25</f>
        <v>93.51530672802906</v>
      </c>
      <c r="T30" s="91">
        <f t="shared" si="6"/>
        <v>9.5789078832516139E-2</v>
      </c>
      <c r="U30" s="91">
        <f>'21 Bag Kum'!R25</f>
        <v>93.515306728029074</v>
      </c>
      <c r="V30" s="91">
        <f t="shared" si="7"/>
        <v>103.90589636447673</v>
      </c>
      <c r="W30" s="91">
        <f t="shared" si="8"/>
        <v>93.515306728029074</v>
      </c>
      <c r="X30" s="91">
        <f t="shared" si="9"/>
        <v>93.515306728029074</v>
      </c>
      <c r="Y30" s="91">
        <f t="shared" si="10"/>
        <v>93.515306728029074</v>
      </c>
      <c r="Z30" s="91">
        <f t="shared" si="11"/>
        <v>93.515306728029074</v>
      </c>
      <c r="AA30" s="289"/>
      <c r="AB30" s="80">
        <v>21</v>
      </c>
      <c r="AC30" s="204" t="s">
        <v>132</v>
      </c>
      <c r="AD30" s="118">
        <f t="shared" si="12"/>
        <v>0</v>
      </c>
      <c r="AE30" s="118">
        <f t="shared" si="13"/>
        <v>0</v>
      </c>
      <c r="AF30" s="120">
        <v>1</v>
      </c>
      <c r="AG30" s="103">
        <f t="shared" si="14"/>
        <v>93.515306728029074</v>
      </c>
      <c r="AH30" s="103" t="b">
        <f t="shared" si="15"/>
        <v>1</v>
      </c>
      <c r="AI30" s="103">
        <f t="shared" si="16"/>
        <v>93.515306728029074</v>
      </c>
      <c r="AJ30" s="103">
        <f t="shared" si="17"/>
        <v>93.515306728029074</v>
      </c>
      <c r="AK30" s="121">
        <f t="shared" si="18"/>
        <v>93.515306728029074</v>
      </c>
      <c r="AL30" s="80">
        <f t="shared" si="19"/>
        <v>1</v>
      </c>
      <c r="AM30" s="80" t="s">
        <v>78</v>
      </c>
      <c r="AN30" s="80" t="str">
        <f t="shared" si="20"/>
        <v>INSPEKTORAT</v>
      </c>
    </row>
    <row r="31" spans="1:40" s="80" customFormat="1" ht="29" customHeight="1">
      <c r="A31" s="81"/>
      <c r="B31" s="88">
        <v>22</v>
      </c>
      <c r="C31" s="89" t="s">
        <v>43</v>
      </c>
      <c r="D31" s="90">
        <f>Input!D33</f>
        <v>2094940500</v>
      </c>
      <c r="E31" s="91">
        <f t="shared" si="0"/>
        <v>0.1201425332362303</v>
      </c>
      <c r="F31" s="91"/>
      <c r="G31" s="91"/>
      <c r="H31" s="90">
        <f>'22 Bag Org'!E29</f>
        <v>2094940500</v>
      </c>
      <c r="I31" s="91">
        <f>'22 Bag Org'!F29</f>
        <v>100.00000000000001</v>
      </c>
      <c r="J31" s="91">
        <f t="shared" si="1"/>
        <v>0.12014253323623031</v>
      </c>
      <c r="K31" s="90">
        <f>'22 Bag Org'!H29</f>
        <v>1675538579</v>
      </c>
      <c r="L31" s="91">
        <f>'22 Bag Org'!I29</f>
        <v>79.980246646623144</v>
      </c>
      <c r="M31" s="91">
        <f t="shared" si="2"/>
        <v>9.6090294409838184E-2</v>
      </c>
      <c r="N31" s="91">
        <f>'22 Bag Org'!K29</f>
        <v>79.980246646623144</v>
      </c>
      <c r="O31" s="91">
        <f t="shared" si="3"/>
        <v>88.866940718470161</v>
      </c>
      <c r="P31" s="90">
        <f t="shared" si="4"/>
        <v>419401921</v>
      </c>
      <c r="Q31" s="91">
        <f>'22 Bag Org'!N29</f>
        <v>100.00000000000001</v>
      </c>
      <c r="R31" s="91">
        <f t="shared" si="5"/>
        <v>0.12014253323623031</v>
      </c>
      <c r="S31" s="91">
        <f>'22 Bag Org'!P29</f>
        <v>100.00000000000001</v>
      </c>
      <c r="T31" s="91">
        <f t="shared" si="6"/>
        <v>0.12014253323623031</v>
      </c>
      <c r="U31" s="91">
        <f>'22 Bag Org'!R29</f>
        <v>100</v>
      </c>
      <c r="V31" s="91">
        <f t="shared" si="7"/>
        <v>111.11111111111111</v>
      </c>
      <c r="W31" s="91">
        <f t="shared" si="8"/>
        <v>79.980246646623129</v>
      </c>
      <c r="X31" s="91">
        <f t="shared" si="9"/>
        <v>100</v>
      </c>
      <c r="Y31" s="91">
        <f t="shared" si="10"/>
        <v>89.990123323311565</v>
      </c>
      <c r="Z31" s="91">
        <f t="shared" si="11"/>
        <v>89.990123323311565</v>
      </c>
      <c r="AA31" s="289"/>
      <c r="AB31" s="80">
        <v>22</v>
      </c>
      <c r="AC31" s="205" t="s">
        <v>121</v>
      </c>
      <c r="AD31" s="118">
        <f t="shared" si="12"/>
        <v>0</v>
      </c>
      <c r="AE31" s="118">
        <f t="shared" si="13"/>
        <v>20.019753353376871</v>
      </c>
      <c r="AF31" s="119">
        <v>1</v>
      </c>
      <c r="AG31" s="103">
        <f t="shared" si="14"/>
        <v>79.980246646623144</v>
      </c>
      <c r="AH31" s="103" t="b">
        <f t="shared" si="15"/>
        <v>1</v>
      </c>
      <c r="AI31" s="103">
        <f t="shared" si="16"/>
        <v>79.980246646623144</v>
      </c>
      <c r="AJ31" s="103">
        <f t="shared" si="17"/>
        <v>100</v>
      </c>
      <c r="AK31" s="121">
        <f t="shared" si="18"/>
        <v>89.990123323311565</v>
      </c>
      <c r="AL31" s="80">
        <f t="shared" si="19"/>
        <v>1</v>
      </c>
      <c r="AM31" s="80" t="s">
        <v>2191</v>
      </c>
      <c r="AN31" s="80" t="str">
        <f t="shared" si="20"/>
        <v>SETWAN</v>
      </c>
    </row>
    <row r="32" spans="1:40" s="80" customFormat="1" ht="29" customHeight="1">
      <c r="A32" s="81"/>
      <c r="B32" s="88">
        <v>23</v>
      </c>
      <c r="C32" s="89" t="s">
        <v>41</v>
      </c>
      <c r="D32" s="90">
        <f>Input!D34</f>
        <v>1552394200</v>
      </c>
      <c r="E32" s="91">
        <f t="shared" si="0"/>
        <v>8.902809973325311E-2</v>
      </c>
      <c r="F32" s="91"/>
      <c r="G32" s="91"/>
      <c r="H32" s="90">
        <f>'23 Bag Eko'!E26</f>
        <v>1552394200</v>
      </c>
      <c r="I32" s="91">
        <f>'23 Bag Eko'!F26</f>
        <v>100.00000000000001</v>
      </c>
      <c r="J32" s="91">
        <f t="shared" si="1"/>
        <v>8.902809973325311E-2</v>
      </c>
      <c r="K32" s="90">
        <f>'23 Bag Eko'!H26</f>
        <v>1369394810</v>
      </c>
      <c r="L32" s="91">
        <f>'23 Bag Eko'!I26</f>
        <v>88.211796333688966</v>
      </c>
      <c r="M32" s="91">
        <f t="shared" si="2"/>
        <v>7.8533286016450723E-2</v>
      </c>
      <c r="N32" s="91">
        <f>'23 Bag Eko'!K26</f>
        <v>88.211796333688952</v>
      </c>
      <c r="O32" s="91">
        <f t="shared" si="3"/>
        <v>98.013107037432178</v>
      </c>
      <c r="P32" s="90">
        <f t="shared" si="4"/>
        <v>182999390</v>
      </c>
      <c r="Q32" s="91">
        <f>'23 Bag Eko'!N26</f>
        <v>100.00000000000001</v>
      </c>
      <c r="R32" s="91">
        <f t="shared" si="5"/>
        <v>8.902809973325311E-2</v>
      </c>
      <c r="S32" s="91">
        <f>'23 Bag Eko'!P26</f>
        <v>99.521838589708736</v>
      </c>
      <c r="T32" s="91">
        <f t="shared" si="6"/>
        <v>8.8602401716013066E-2</v>
      </c>
      <c r="U32" s="91">
        <f>'23 Bag Eko'!R26</f>
        <v>99.521838589708722</v>
      </c>
      <c r="V32" s="91">
        <f t="shared" si="7"/>
        <v>110.57982065523193</v>
      </c>
      <c r="W32" s="91">
        <f t="shared" si="8"/>
        <v>88.211796333688952</v>
      </c>
      <c r="X32" s="91">
        <f t="shared" si="9"/>
        <v>99.521838589708722</v>
      </c>
      <c r="Y32" s="91">
        <f t="shared" si="10"/>
        <v>93.866817461698844</v>
      </c>
      <c r="Z32" s="91">
        <f t="shared" si="11"/>
        <v>93.866817461698844</v>
      </c>
      <c r="AA32" s="289"/>
      <c r="AB32" s="80">
        <v>23</v>
      </c>
      <c r="AC32" s="204" t="s">
        <v>152</v>
      </c>
      <c r="AD32" s="118">
        <f t="shared" si="12"/>
        <v>0</v>
      </c>
      <c r="AE32" s="118">
        <f t="shared" si="13"/>
        <v>11.31004225601977</v>
      </c>
      <c r="AF32" s="120">
        <v>2</v>
      </c>
      <c r="AG32" s="103">
        <f t="shared" si="14"/>
        <v>88.211796333688952</v>
      </c>
      <c r="AH32" s="103" t="b">
        <f t="shared" si="15"/>
        <v>1</v>
      </c>
      <c r="AI32" s="103">
        <f t="shared" si="16"/>
        <v>88.211796333688952</v>
      </c>
      <c r="AJ32" s="103">
        <f t="shared" si="17"/>
        <v>99.521838589708722</v>
      </c>
      <c r="AK32" s="121">
        <f t="shared" si="18"/>
        <v>93.866817461698844</v>
      </c>
      <c r="AL32" s="80">
        <f t="shared" si="19"/>
        <v>1</v>
      </c>
      <c r="AM32" s="80" t="s">
        <v>2192</v>
      </c>
      <c r="AN32" s="80" t="str">
        <f t="shared" si="20"/>
        <v>BAG ORG</v>
      </c>
    </row>
    <row r="33" spans="1:40" s="80" customFormat="1" ht="29" customHeight="1">
      <c r="A33" s="81"/>
      <c r="B33" s="88">
        <v>24</v>
      </c>
      <c r="C33" s="284" t="s">
        <v>39</v>
      </c>
      <c r="D33" s="90">
        <f>Input!D35</f>
        <v>34791280022</v>
      </c>
      <c r="E33" s="91">
        <f t="shared" si="0"/>
        <v>1.9952416387835978</v>
      </c>
      <c r="F33" s="91"/>
      <c r="G33" s="91"/>
      <c r="H33" s="90">
        <f>'24 Bag Kesra'!E27</f>
        <v>34791280022.000069</v>
      </c>
      <c r="I33" s="91">
        <f>'24 Bag Kesra'!F27</f>
        <v>100.00000000000018</v>
      </c>
      <c r="J33" s="91">
        <f t="shared" si="1"/>
        <v>1.9952416387836016</v>
      </c>
      <c r="K33" s="90">
        <f>'24 Bag Kesra'!H27</f>
        <v>33884877647</v>
      </c>
      <c r="L33" s="91">
        <f>'24 Bag Kesra'!I27</f>
        <v>97.394742664176675</v>
      </c>
      <c r="M33" s="91">
        <f t="shared" si="2"/>
        <v>1.9432604596217866</v>
      </c>
      <c r="N33" s="91">
        <f>'24 Bag Kesra'!K27</f>
        <v>97.394742664176462</v>
      </c>
      <c r="O33" s="91">
        <f t="shared" si="3"/>
        <v>108.21638073797408</v>
      </c>
      <c r="P33" s="90">
        <f t="shared" si="4"/>
        <v>906402375</v>
      </c>
      <c r="Q33" s="91">
        <f>'24 Bag Kesra'!N27</f>
        <v>100.0000098297884</v>
      </c>
      <c r="R33" s="91">
        <f t="shared" si="5"/>
        <v>1.9952418349116288</v>
      </c>
      <c r="S33" s="91">
        <f>'24 Bag Kesra'!P27</f>
        <v>97.541974509649435</v>
      </c>
      <c r="T33" s="91">
        <f t="shared" si="6"/>
        <v>1.9461980907082088</v>
      </c>
      <c r="U33" s="91">
        <f>'24 Bag Kesra'!R27</f>
        <v>97.541964921480684</v>
      </c>
      <c r="V33" s="91">
        <f t="shared" si="7"/>
        <v>108.37997167738827</v>
      </c>
      <c r="W33" s="91">
        <f t="shared" si="8"/>
        <v>97.394742664176491</v>
      </c>
      <c r="X33" s="91">
        <f t="shared" si="9"/>
        <v>97.541964921480684</v>
      </c>
      <c r="Y33" s="91">
        <f t="shared" si="10"/>
        <v>97.468353792828594</v>
      </c>
      <c r="Z33" s="91">
        <f t="shared" si="11"/>
        <v>97.468353792828594</v>
      </c>
      <c r="AA33" s="289"/>
      <c r="AB33" s="80">
        <v>24</v>
      </c>
      <c r="AC33" s="204" t="s">
        <v>122</v>
      </c>
      <c r="AD33" s="118">
        <f t="shared" si="12"/>
        <v>9.8297882118458801E-6</v>
      </c>
      <c r="AE33" s="118">
        <f t="shared" si="13"/>
        <v>0.14723184547275991</v>
      </c>
      <c r="AF33" s="120">
        <v>1</v>
      </c>
      <c r="AG33" s="103">
        <f t="shared" si="14"/>
        <v>97.394742664176647</v>
      </c>
      <c r="AH33" s="103" t="b">
        <f t="shared" si="15"/>
        <v>0</v>
      </c>
      <c r="AI33" s="103">
        <f t="shared" si="16"/>
        <v>97.394742664176462</v>
      </c>
      <c r="AJ33" s="103">
        <f t="shared" si="17"/>
        <v>97.541964921480684</v>
      </c>
      <c r="AK33" s="121">
        <f t="shared" si="18"/>
        <v>97.468353792828566</v>
      </c>
      <c r="AL33" s="80">
        <f t="shared" si="19"/>
        <v>1</v>
      </c>
      <c r="AM33" s="80" t="s">
        <v>2193</v>
      </c>
      <c r="AN33" s="80" t="str">
        <f t="shared" si="20"/>
        <v>DINSOS</v>
      </c>
    </row>
    <row r="34" spans="1:40" s="80" customFormat="1" ht="29" customHeight="1">
      <c r="A34" s="81"/>
      <c r="B34" s="88">
        <v>25</v>
      </c>
      <c r="C34" s="89" t="s">
        <v>44</v>
      </c>
      <c r="D34" s="90">
        <f>Input!D36</f>
        <v>5846881800</v>
      </c>
      <c r="E34" s="91">
        <f t="shared" si="0"/>
        <v>0.33531223964824303</v>
      </c>
      <c r="F34" s="91"/>
      <c r="G34" s="91"/>
      <c r="H34" s="90">
        <f>'25 Bag ProKoPim'!E31</f>
        <v>5846881800</v>
      </c>
      <c r="I34" s="91">
        <f>'25 Bag ProKoPim'!F31</f>
        <v>100.00000000000001</v>
      </c>
      <c r="J34" s="91">
        <f t="shared" si="1"/>
        <v>0.33531223964824308</v>
      </c>
      <c r="K34" s="90">
        <f>'25 Bag ProKoPim'!H31</f>
        <v>5287021492</v>
      </c>
      <c r="L34" s="91">
        <f>'25 Bag ProKoPim'!I31</f>
        <v>90.424634409404348</v>
      </c>
      <c r="M34" s="91">
        <f t="shared" si="2"/>
        <v>0.30320486683190956</v>
      </c>
      <c r="N34" s="91">
        <f>'25 Bag ProKoPim'!K31</f>
        <v>90.424634409404348</v>
      </c>
      <c r="O34" s="91">
        <f t="shared" si="3"/>
        <v>100.47181601044927</v>
      </c>
      <c r="P34" s="90">
        <f t="shared" si="4"/>
        <v>559860308</v>
      </c>
      <c r="Q34" s="91">
        <f>'25 Bag ProKoPim'!N31</f>
        <v>100.00000000000001</v>
      </c>
      <c r="R34" s="91">
        <f t="shared" si="5"/>
        <v>0.33531223964824308</v>
      </c>
      <c r="S34" s="91">
        <f>'25 Bag ProKoPim'!P31</f>
        <v>90.424634409404348</v>
      </c>
      <c r="T34" s="91">
        <f t="shared" si="6"/>
        <v>0.30320486683190956</v>
      </c>
      <c r="U34" s="91">
        <f>'25 Bag ProKoPim'!R31</f>
        <v>90.424634409404334</v>
      </c>
      <c r="V34" s="91">
        <f t="shared" si="7"/>
        <v>100.47181601044927</v>
      </c>
      <c r="W34" s="91">
        <f t="shared" si="8"/>
        <v>90.424634409404334</v>
      </c>
      <c r="X34" s="91">
        <f t="shared" si="9"/>
        <v>90.424634409404334</v>
      </c>
      <c r="Y34" s="91">
        <f t="shared" si="10"/>
        <v>90.424634409404334</v>
      </c>
      <c r="Z34" s="91">
        <f t="shared" si="11"/>
        <v>90.424634409404334</v>
      </c>
      <c r="AA34" s="289"/>
      <c r="AB34" s="80">
        <v>25</v>
      </c>
      <c r="AC34" s="204" t="s">
        <v>161</v>
      </c>
      <c r="AD34" s="118">
        <f t="shared" si="12"/>
        <v>0</v>
      </c>
      <c r="AE34" s="118">
        <f t="shared" si="13"/>
        <v>0</v>
      </c>
      <c r="AF34" s="120">
        <v>3</v>
      </c>
      <c r="AG34" s="103">
        <f t="shared" si="14"/>
        <v>90.424634409404348</v>
      </c>
      <c r="AH34" s="103" t="b">
        <f t="shared" si="15"/>
        <v>1</v>
      </c>
      <c r="AI34" s="103">
        <f t="shared" si="16"/>
        <v>90.424634409404348</v>
      </c>
      <c r="AJ34" s="103">
        <f t="shared" si="17"/>
        <v>90.424634409404334</v>
      </c>
      <c r="AK34" s="121">
        <f t="shared" si="18"/>
        <v>90.424634409404348</v>
      </c>
      <c r="AL34" s="80">
        <f t="shared" si="19"/>
        <v>1</v>
      </c>
      <c r="AM34" s="80" t="s">
        <v>2194</v>
      </c>
      <c r="AN34" s="80" t="str">
        <f t="shared" si="20"/>
        <v>KEC BJM SELATAN</v>
      </c>
    </row>
    <row r="35" spans="1:40" s="80" customFormat="1" ht="29" customHeight="1">
      <c r="A35" s="81"/>
      <c r="B35" s="88">
        <v>26</v>
      </c>
      <c r="C35" s="89" t="s">
        <v>46</v>
      </c>
      <c r="D35" s="90">
        <f>Input!D37</f>
        <v>97394511314</v>
      </c>
      <c r="E35" s="91">
        <f t="shared" si="0"/>
        <v>5.5854680896992797</v>
      </c>
      <c r="F35" s="91"/>
      <c r="G35" s="91"/>
      <c r="H35" s="90">
        <f>'26 Bag Umm'!E52</f>
        <v>97394511314</v>
      </c>
      <c r="I35" s="91">
        <f>'26 Bag Umm'!F52</f>
        <v>100.00000000000001</v>
      </c>
      <c r="J35" s="91">
        <f t="shared" si="1"/>
        <v>5.5854680896992805</v>
      </c>
      <c r="K35" s="90">
        <f>'26 Bag Umm'!H52</f>
        <v>71612686776</v>
      </c>
      <c r="L35" s="91">
        <f>'26 Bag Umm'!I52</f>
        <v>73.528462548696012</v>
      </c>
      <c r="M35" s="91">
        <f t="shared" si="2"/>
        <v>4.1069088125039013</v>
      </c>
      <c r="N35" s="91">
        <f>'26 Bag Umm'!K52</f>
        <v>73.528462548696027</v>
      </c>
      <c r="O35" s="91">
        <f t="shared" si="3"/>
        <v>81.698291720773341</v>
      </c>
      <c r="P35" s="90">
        <f t="shared" si="4"/>
        <v>25781824538</v>
      </c>
      <c r="Q35" s="91">
        <f>'26 Bag Umm'!N52</f>
        <v>100.00000000000001</v>
      </c>
      <c r="R35" s="91">
        <f t="shared" si="5"/>
        <v>5.5854680896992805</v>
      </c>
      <c r="S35" s="91">
        <f>'26 Bag Umm'!P52</f>
        <v>77.053627151587222</v>
      </c>
      <c r="T35" s="91">
        <f t="shared" si="6"/>
        <v>4.3038057565077645</v>
      </c>
      <c r="U35" s="91">
        <f>'26 Bag Umm'!R52</f>
        <v>77.053627151587207</v>
      </c>
      <c r="V35" s="91">
        <f t="shared" si="7"/>
        <v>85.615141279541362</v>
      </c>
      <c r="W35" s="91">
        <f t="shared" si="8"/>
        <v>73.528462548696012</v>
      </c>
      <c r="X35" s="91">
        <f t="shared" si="9"/>
        <v>77.053627151587207</v>
      </c>
      <c r="Y35" s="91">
        <f t="shared" si="10"/>
        <v>75.291044850141617</v>
      </c>
      <c r="Z35" s="91">
        <f t="shared" si="11"/>
        <v>75.291044850141617</v>
      </c>
      <c r="AA35" s="289"/>
      <c r="AB35" s="80">
        <v>26</v>
      </c>
      <c r="AC35" s="204" t="s">
        <v>163</v>
      </c>
      <c r="AD35" s="118">
        <f t="shared" si="12"/>
        <v>0</v>
      </c>
      <c r="AE35" s="118">
        <f t="shared" si="13"/>
        <v>3.5251646028912091</v>
      </c>
      <c r="AF35" s="120">
        <v>3</v>
      </c>
      <c r="AG35" s="103">
        <f t="shared" si="14"/>
        <v>73.528462548696027</v>
      </c>
      <c r="AH35" s="103" t="b">
        <f t="shared" si="15"/>
        <v>1</v>
      </c>
      <c r="AI35" s="103">
        <f t="shared" si="16"/>
        <v>73.528462548696027</v>
      </c>
      <c r="AJ35" s="103">
        <f t="shared" si="17"/>
        <v>77.053627151587207</v>
      </c>
      <c r="AK35" s="121">
        <f t="shared" si="18"/>
        <v>75.291044850141617</v>
      </c>
      <c r="AL35" s="80">
        <f t="shared" si="19"/>
        <v>0</v>
      </c>
      <c r="AM35" s="80" t="s">
        <v>2195</v>
      </c>
      <c r="AN35" s="80" t="str">
        <f t="shared" si="20"/>
        <v>DISHUB</v>
      </c>
    </row>
    <row r="36" spans="1:40" s="80" customFormat="1" ht="29" customHeight="1">
      <c r="A36" s="81"/>
      <c r="B36" s="88">
        <v>27</v>
      </c>
      <c r="C36" s="89" t="s">
        <v>42</v>
      </c>
      <c r="D36" s="90">
        <f>Input!D38</f>
        <v>2291856500</v>
      </c>
      <c r="E36" s="91">
        <f t="shared" si="0"/>
        <v>0.13143544922823366</v>
      </c>
      <c r="F36" s="91"/>
      <c r="G36" s="91"/>
      <c r="H36" s="90">
        <f>'27 Bag PBJ'!E25</f>
        <v>2291856500</v>
      </c>
      <c r="I36" s="91">
        <f>'27 Bag PBJ'!F25</f>
        <v>99.999999999999986</v>
      </c>
      <c r="J36" s="91">
        <f t="shared" si="1"/>
        <v>0.13143544922823364</v>
      </c>
      <c r="K36" s="90">
        <f>'27 Bag PBJ'!H25</f>
        <v>1619958347</v>
      </c>
      <c r="L36" s="91">
        <f>'27 Bag PBJ'!I25</f>
        <v>70.683236363184164</v>
      </c>
      <c r="M36" s="91">
        <f t="shared" si="2"/>
        <v>9.290282924300533E-2</v>
      </c>
      <c r="N36" s="91">
        <f>'27 Bag PBJ'!K25</f>
        <v>70.683236363184164</v>
      </c>
      <c r="O36" s="91">
        <f t="shared" si="3"/>
        <v>78.536929292426848</v>
      </c>
      <c r="P36" s="90">
        <f t="shared" si="4"/>
        <v>671898153</v>
      </c>
      <c r="Q36" s="91">
        <f>'27 Bag PBJ'!N25</f>
        <v>99.999999999999986</v>
      </c>
      <c r="R36" s="91">
        <f t="shared" si="5"/>
        <v>0.13143544922823364</v>
      </c>
      <c r="S36" s="91">
        <f>'27 Bag PBJ'!P25</f>
        <v>82.513215814340882</v>
      </c>
      <c r="T36" s="91">
        <f t="shared" si="6"/>
        <v>0.10845161587824087</v>
      </c>
      <c r="U36" s="91">
        <f>'27 Bag PBJ'!R25</f>
        <v>82.513215814340896</v>
      </c>
      <c r="V36" s="91">
        <f t="shared" si="7"/>
        <v>91.681350904823205</v>
      </c>
      <c r="W36" s="91">
        <f t="shared" si="8"/>
        <v>70.683236363184179</v>
      </c>
      <c r="X36" s="91">
        <f t="shared" si="9"/>
        <v>82.513215814340896</v>
      </c>
      <c r="Y36" s="91">
        <f t="shared" si="10"/>
        <v>76.598226088762544</v>
      </c>
      <c r="Z36" s="91">
        <f t="shared" si="11"/>
        <v>76.598226088762544</v>
      </c>
      <c r="AA36" s="289"/>
      <c r="AB36" s="80">
        <v>27</v>
      </c>
      <c r="AC36" s="204" t="s">
        <v>154</v>
      </c>
      <c r="AD36" s="118">
        <f t="shared" si="12"/>
        <v>0</v>
      </c>
      <c r="AE36" s="118">
        <f t="shared" si="13"/>
        <v>11.829979451156717</v>
      </c>
      <c r="AF36" s="120">
        <v>2</v>
      </c>
      <c r="AG36" s="103">
        <f t="shared" si="14"/>
        <v>70.683236363184164</v>
      </c>
      <c r="AH36" s="103" t="b">
        <f t="shared" si="15"/>
        <v>1</v>
      </c>
      <c r="AI36" s="103">
        <f t="shared" si="16"/>
        <v>70.683236363184164</v>
      </c>
      <c r="AJ36" s="103">
        <f t="shared" si="17"/>
        <v>82.513215814340896</v>
      </c>
      <c r="AK36" s="121">
        <f t="shared" si="18"/>
        <v>76.59822608876253</v>
      </c>
      <c r="AL36" s="80">
        <f t="shared" si="19"/>
        <v>0</v>
      </c>
      <c r="AM36" s="80" t="s">
        <v>2196</v>
      </c>
      <c r="AN36" s="80" t="str">
        <f t="shared" si="20"/>
        <v>RSUD SS</v>
      </c>
    </row>
    <row r="37" spans="1:40" s="80" customFormat="1" ht="29" customHeight="1">
      <c r="A37" s="81"/>
      <c r="B37" s="88">
        <v>28</v>
      </c>
      <c r="C37" s="89" t="s">
        <v>47</v>
      </c>
      <c r="D37" s="90">
        <f>Input!D39</f>
        <v>532925000</v>
      </c>
      <c r="E37" s="91">
        <f t="shared" si="0"/>
        <v>3.0562662531426563E-2</v>
      </c>
      <c r="F37" s="91"/>
      <c r="G37" s="91"/>
      <c r="H37" s="90">
        <f>'28 Bag Adm Pbg'!E26</f>
        <v>532925000</v>
      </c>
      <c r="I37" s="91">
        <f>'28 Bag Adm Pbg'!F26</f>
        <v>100</v>
      </c>
      <c r="J37" s="91">
        <f t="shared" si="1"/>
        <v>3.0562662531426567E-2</v>
      </c>
      <c r="K37" s="90">
        <f>'28 Bag Adm Pbg'!H26</f>
        <v>402662029</v>
      </c>
      <c r="L37" s="91">
        <f>'28 Bag Adm Pbg'!I26</f>
        <v>75.556978749354968</v>
      </c>
      <c r="M37" s="91">
        <f t="shared" si="2"/>
        <v>2.3092224434107043E-2</v>
      </c>
      <c r="N37" s="91">
        <f>'28 Bag Adm Pbg'!K26</f>
        <v>75.556978749354968</v>
      </c>
      <c r="O37" s="91">
        <f t="shared" si="3"/>
        <v>83.952198610394419</v>
      </c>
      <c r="P37" s="90">
        <f t="shared" si="4"/>
        <v>130262971</v>
      </c>
      <c r="Q37" s="91">
        <f>'28 Bag Adm Pbg'!N26</f>
        <v>100</v>
      </c>
      <c r="R37" s="91">
        <f t="shared" si="5"/>
        <v>3.0562662531426567E-2</v>
      </c>
      <c r="S37" s="91">
        <f>'28 Bag Adm Pbg'!P26</f>
        <v>92.588697479007365</v>
      </c>
      <c r="T37" s="91">
        <f t="shared" si="6"/>
        <v>2.8297571152752474E-2</v>
      </c>
      <c r="U37" s="91">
        <f>'28 Bag Adm Pbg'!R26</f>
        <v>92.588697479007365</v>
      </c>
      <c r="V37" s="91">
        <f t="shared" si="7"/>
        <v>102.8763305322304</v>
      </c>
      <c r="W37" s="91">
        <f t="shared" si="8"/>
        <v>75.556978749354968</v>
      </c>
      <c r="X37" s="91">
        <f t="shared" si="9"/>
        <v>92.588697479007365</v>
      </c>
      <c r="Y37" s="91">
        <f t="shared" si="10"/>
        <v>84.072838114181167</v>
      </c>
      <c r="Z37" s="91">
        <f t="shared" si="11"/>
        <v>84.072838114181167</v>
      </c>
      <c r="AA37" s="289"/>
      <c r="AB37" s="80">
        <v>28</v>
      </c>
      <c r="AC37" s="204" t="s">
        <v>155</v>
      </c>
      <c r="AD37" s="118">
        <f t="shared" si="12"/>
        <v>0</v>
      </c>
      <c r="AE37" s="118">
        <f t="shared" si="13"/>
        <v>17.031718729652397</v>
      </c>
      <c r="AF37" s="120">
        <v>2</v>
      </c>
      <c r="AG37" s="103">
        <f t="shared" si="14"/>
        <v>75.556978749354968</v>
      </c>
      <c r="AH37" s="103" t="b">
        <f t="shared" si="15"/>
        <v>1</v>
      </c>
      <c r="AI37" s="103">
        <f t="shared" si="16"/>
        <v>75.556978749354968</v>
      </c>
      <c r="AJ37" s="103">
        <f t="shared" si="17"/>
        <v>92.588697479007365</v>
      </c>
      <c r="AK37" s="121">
        <f t="shared" si="18"/>
        <v>84.072838114181167</v>
      </c>
      <c r="AL37" s="80">
        <f t="shared" si="19"/>
        <v>0</v>
      </c>
      <c r="AM37" s="80" t="s">
        <v>2197</v>
      </c>
      <c r="AN37" s="80" t="str">
        <f t="shared" si="20"/>
        <v>KEC BJM TIMUR</v>
      </c>
    </row>
    <row r="38" spans="1:40" s="80" customFormat="1" ht="29" customHeight="1">
      <c r="A38" s="81"/>
      <c r="B38" s="88">
        <v>29</v>
      </c>
      <c r="C38" s="89" t="s">
        <v>57</v>
      </c>
      <c r="D38" s="90">
        <f>Input!D40</f>
        <v>106863094340</v>
      </c>
      <c r="E38" s="91">
        <f t="shared" si="0"/>
        <v>6.1284809107799783</v>
      </c>
      <c r="F38" s="91"/>
      <c r="G38" s="91"/>
      <c r="H38" s="90">
        <f>'29 Setwan'!E52</f>
        <v>106863094340</v>
      </c>
      <c r="I38" s="91">
        <f>'29 Setwan'!F52</f>
        <v>100</v>
      </c>
      <c r="J38" s="91">
        <f t="shared" si="1"/>
        <v>6.1284809107799791</v>
      </c>
      <c r="K38" s="90">
        <f>'29 Setwan'!H52</f>
        <v>81821324054</v>
      </c>
      <c r="L38" s="91">
        <f>'29 Setwan'!I52</f>
        <v>76.566493380468586</v>
      </c>
      <c r="M38" s="91">
        <f t="shared" si="2"/>
        <v>4.6923629308756327</v>
      </c>
      <c r="N38" s="91">
        <f>'29 Setwan'!K52</f>
        <v>76.566493380468586</v>
      </c>
      <c r="O38" s="91">
        <f t="shared" si="3"/>
        <v>85.073881533853978</v>
      </c>
      <c r="P38" s="90">
        <f t="shared" si="4"/>
        <v>25041770286</v>
      </c>
      <c r="Q38" s="91">
        <f>'29 Setwan'!N52</f>
        <v>100</v>
      </c>
      <c r="R38" s="91">
        <f t="shared" si="5"/>
        <v>6.1284809107799791</v>
      </c>
      <c r="S38" s="91">
        <f>'29 Setwan'!P52</f>
        <v>76.566493380468586</v>
      </c>
      <c r="T38" s="91">
        <f t="shared" si="6"/>
        <v>4.6923629308756327</v>
      </c>
      <c r="U38" s="91">
        <f>'29 Setwan'!R52</f>
        <v>76.566493380468586</v>
      </c>
      <c r="V38" s="91">
        <f t="shared" si="7"/>
        <v>85.073881533853978</v>
      </c>
      <c r="W38" s="91">
        <f t="shared" si="8"/>
        <v>76.566493380468586</v>
      </c>
      <c r="X38" s="91">
        <f t="shared" si="9"/>
        <v>76.566493380468586</v>
      </c>
      <c r="Y38" s="91">
        <f t="shared" si="10"/>
        <v>76.566493380468586</v>
      </c>
      <c r="Z38" s="91">
        <f t="shared" si="11"/>
        <v>76.566493380468586</v>
      </c>
      <c r="AA38" s="289"/>
      <c r="AB38" s="80">
        <v>29</v>
      </c>
      <c r="AC38" s="204" t="s">
        <v>128</v>
      </c>
      <c r="AD38" s="118">
        <f t="shared" si="12"/>
        <v>0</v>
      </c>
      <c r="AE38" s="118">
        <f t="shared" si="13"/>
        <v>0</v>
      </c>
      <c r="AF38" s="120">
        <v>1</v>
      </c>
      <c r="AG38" s="103">
        <f t="shared" si="14"/>
        <v>76.566493380468586</v>
      </c>
      <c r="AH38" s="103" t="b">
        <f t="shared" si="15"/>
        <v>1</v>
      </c>
      <c r="AI38" s="103">
        <f t="shared" si="16"/>
        <v>76.566493380468586</v>
      </c>
      <c r="AJ38" s="103">
        <f t="shared" si="17"/>
        <v>76.566493380468586</v>
      </c>
      <c r="AK38" s="121">
        <f t="shared" si="18"/>
        <v>76.566493380468586</v>
      </c>
      <c r="AL38" s="80">
        <f t="shared" si="19"/>
        <v>0</v>
      </c>
      <c r="AM38" s="80" t="s">
        <v>2198</v>
      </c>
      <c r="AN38" s="80" t="str">
        <f>UPPER(AM38)</f>
        <v>BAG PEM</v>
      </c>
    </row>
    <row r="39" spans="1:40" s="80" customFormat="1" ht="29" customHeight="1">
      <c r="A39" s="81"/>
      <c r="B39" s="88">
        <v>30</v>
      </c>
      <c r="C39" s="89" t="s">
        <v>165</v>
      </c>
      <c r="D39" s="90">
        <f>Input!D41</f>
        <v>43858156052</v>
      </c>
      <c r="E39" s="91">
        <f t="shared" si="0"/>
        <v>2.5152170055222021</v>
      </c>
      <c r="F39" s="91"/>
      <c r="G39" s="91"/>
      <c r="H39" s="90">
        <f>'30 BPKPAD'!E92</f>
        <v>43858124052</v>
      </c>
      <c r="I39" s="91">
        <f>'30 BPKPAD'!F92</f>
        <v>99.999927037516173</v>
      </c>
      <c r="J39" s="91">
        <f t="shared" si="1"/>
        <v>2.5152151703574011</v>
      </c>
      <c r="K39" s="90">
        <f>'30 BPKPAD'!H92</f>
        <v>24104251419</v>
      </c>
      <c r="L39" s="91">
        <f>'30 BPKPAD'!I92</f>
        <v>54.959564169594898</v>
      </c>
      <c r="M39" s="91">
        <f t="shared" si="2"/>
        <v>1.382352304154538</v>
      </c>
      <c r="N39" s="91">
        <f>'30 BPKPAD'!K92</f>
        <v>54.959604269487237</v>
      </c>
      <c r="O39" s="91">
        <f t="shared" si="3"/>
        <v>61.066182410661</v>
      </c>
      <c r="P39" s="90">
        <f t="shared" si="4"/>
        <v>19753904633</v>
      </c>
      <c r="Q39" s="91">
        <f>'30 BPKPAD'!N92</f>
        <v>99.999927037516173</v>
      </c>
      <c r="R39" s="91">
        <f t="shared" si="5"/>
        <v>2.5152151703574011</v>
      </c>
      <c r="S39" s="91">
        <f>'30 BPKPAD'!P92</f>
        <v>54.955395275677347</v>
      </c>
      <c r="T39" s="91">
        <f t="shared" si="6"/>
        <v>1.3822474474257813</v>
      </c>
      <c r="U39" s="91">
        <f>'30 BPKPAD'!R92</f>
        <v>54.955435372527994</v>
      </c>
      <c r="V39" s="91">
        <f t="shared" si="7"/>
        <v>61.061550306308163</v>
      </c>
      <c r="W39" s="91">
        <f t="shared" si="8"/>
        <v>54.959604269487272</v>
      </c>
      <c r="X39" s="91">
        <f t="shared" si="9"/>
        <v>54.955435372527994</v>
      </c>
      <c r="Y39" s="91">
        <f t="shared" si="10"/>
        <v>54.957519821007637</v>
      </c>
      <c r="Z39" s="91">
        <f t="shared" si="11"/>
        <v>54.957519821007637</v>
      </c>
      <c r="AA39" s="289"/>
      <c r="AB39" s="80">
        <v>30</v>
      </c>
      <c r="AC39" s="204" t="s">
        <v>166</v>
      </c>
      <c r="AD39" s="118">
        <f t="shared" si="12"/>
        <v>0</v>
      </c>
      <c r="AE39" s="118">
        <f t="shared" si="13"/>
        <v>-4.1688939175514861E-3</v>
      </c>
      <c r="AF39" s="120">
        <v>3</v>
      </c>
      <c r="AG39" s="103">
        <f t="shared" si="14"/>
        <v>54.959564169594877</v>
      </c>
      <c r="AH39" s="103" t="b">
        <f t="shared" si="15"/>
        <v>1</v>
      </c>
      <c r="AI39" s="103">
        <f t="shared" si="16"/>
        <v>54.959604269487237</v>
      </c>
      <c r="AJ39" s="103">
        <f t="shared" si="17"/>
        <v>54.955435372527994</v>
      </c>
      <c r="AK39" s="121">
        <f t="shared" si="18"/>
        <v>54.957519821007615</v>
      </c>
      <c r="AL39" s="80">
        <f t="shared" si="19"/>
        <v>0</v>
      </c>
      <c r="AM39" s="80" t="s">
        <v>2199</v>
      </c>
      <c r="AN39" s="80" t="str">
        <f t="shared" si="20"/>
        <v>BKD DIKLAT</v>
      </c>
    </row>
    <row r="40" spans="1:40" s="80" customFormat="1" ht="29" customHeight="1">
      <c r="A40" s="81"/>
      <c r="B40" s="88">
        <v>31</v>
      </c>
      <c r="C40" s="89" t="s">
        <v>78</v>
      </c>
      <c r="D40" s="90">
        <f>Input!D42</f>
        <v>7070912250</v>
      </c>
      <c r="E40" s="91">
        <f t="shared" si="0"/>
        <v>0.40550903951978257</v>
      </c>
      <c r="F40" s="91"/>
      <c r="G40" s="91"/>
      <c r="H40" s="90">
        <f>'31 Inspektorat'!E48</f>
        <v>7062884700</v>
      </c>
      <c r="I40" s="91">
        <f>'31 Inspektorat'!F48</f>
        <v>99.886470801557493</v>
      </c>
      <c r="J40" s="91">
        <f t="shared" si="1"/>
        <v>0.40504866835760384</v>
      </c>
      <c r="K40" s="90">
        <f>'31 Inspektorat'!H48</f>
        <v>5445575076</v>
      </c>
      <c r="L40" s="91">
        <f>'31 Inspektorat'!I48</f>
        <v>77.013755558909679</v>
      </c>
      <c r="M40" s="91">
        <f t="shared" si="2"/>
        <v>0.31229774046504777</v>
      </c>
      <c r="N40" s="91">
        <f>'31 Inspektorat'!K48</f>
        <v>77.101288033202636</v>
      </c>
      <c r="O40" s="91">
        <f t="shared" si="3"/>
        <v>85.570839509899642</v>
      </c>
      <c r="P40" s="90">
        <f t="shared" si="4"/>
        <v>1625337174</v>
      </c>
      <c r="Q40" s="91">
        <f>'31 Inspektorat'!N48</f>
        <v>100.00000282850792</v>
      </c>
      <c r="R40" s="91">
        <f t="shared" si="5"/>
        <v>0.40550905098963791</v>
      </c>
      <c r="S40" s="91">
        <f>'31 Inspektorat'!P48</f>
        <v>94.431448869981409</v>
      </c>
      <c r="T40" s="91">
        <f t="shared" si="6"/>
        <v>0.38292806131727614</v>
      </c>
      <c r="U40" s="91">
        <f>'31 Inspektorat'!R48</f>
        <v>94.431446198980467</v>
      </c>
      <c r="V40" s="91">
        <f t="shared" si="7"/>
        <v>104.92383207775713</v>
      </c>
      <c r="W40" s="91">
        <f t="shared" si="8"/>
        <v>77.101288033202621</v>
      </c>
      <c r="X40" s="91">
        <f t="shared" si="9"/>
        <v>94.431446198980467</v>
      </c>
      <c r="Y40" s="91">
        <f t="shared" si="10"/>
        <v>85.766367116091544</v>
      </c>
      <c r="Z40" s="91">
        <f t="shared" si="11"/>
        <v>85.766367116091544</v>
      </c>
      <c r="AA40" s="289"/>
      <c r="AB40" s="80">
        <v>31</v>
      </c>
      <c r="AC40" s="204" t="s">
        <v>126</v>
      </c>
      <c r="AD40" s="118">
        <f t="shared" si="12"/>
        <v>0.11353202695042341</v>
      </c>
      <c r="AE40" s="118">
        <f t="shared" si="13"/>
        <v>17.41769331107173</v>
      </c>
      <c r="AF40" s="120">
        <v>1</v>
      </c>
      <c r="AG40" s="103">
        <f t="shared" si="14"/>
        <v>77.013755558909665</v>
      </c>
      <c r="AH40" s="103" t="b">
        <f t="shared" si="15"/>
        <v>1</v>
      </c>
      <c r="AI40" s="103">
        <f t="shared" si="16"/>
        <v>77.101288033202636</v>
      </c>
      <c r="AJ40" s="103">
        <f t="shared" si="17"/>
        <v>94.431446198980467</v>
      </c>
      <c r="AK40" s="121">
        <f t="shared" si="18"/>
        <v>85.766367116091544</v>
      </c>
      <c r="AL40" s="80">
        <f t="shared" si="19"/>
        <v>1</v>
      </c>
      <c r="AM40" s="80" t="s">
        <v>2200</v>
      </c>
      <c r="AN40" s="80" t="str">
        <f t="shared" si="20"/>
        <v>KEC BJM TENGAH</v>
      </c>
    </row>
    <row r="41" spans="1:40" s="80" customFormat="1" ht="29" customHeight="1">
      <c r="A41" s="81"/>
      <c r="B41" s="88">
        <v>32</v>
      </c>
      <c r="C41" s="89" t="s">
        <v>181</v>
      </c>
      <c r="D41" s="90">
        <f>Input!D43</f>
        <v>15926361740</v>
      </c>
      <c r="E41" s="91">
        <f t="shared" si="0"/>
        <v>0.91335932675900655</v>
      </c>
      <c r="F41" s="91"/>
      <c r="G41" s="91"/>
      <c r="H41" s="90">
        <f>'32 BKD Diklat'!E43</f>
        <v>15926361840</v>
      </c>
      <c r="I41" s="91">
        <f>'32 BKD Diklat'!F43</f>
        <v>100.00000062788979</v>
      </c>
      <c r="J41" s="91">
        <f t="shared" si="1"/>
        <v>0.91335933249389656</v>
      </c>
      <c r="K41" s="90">
        <f>'32 BKD Diklat'!H43</f>
        <v>11663255895</v>
      </c>
      <c r="L41" s="91">
        <f>'32 BKD Diklat'!I43</f>
        <v>73.232393470675987</v>
      </c>
      <c r="M41" s="91">
        <f t="shared" si="2"/>
        <v>0.66887489597327288</v>
      </c>
      <c r="N41" s="91">
        <f>'32 BKD Diklat'!K43</f>
        <v>73.23239301085728</v>
      </c>
      <c r="O41" s="91">
        <f t="shared" si="3"/>
        <v>81.369326078528871</v>
      </c>
      <c r="P41" s="90">
        <f t="shared" si="4"/>
        <v>4263105845</v>
      </c>
      <c r="Q41" s="91">
        <f>'32 BKD Diklat'!N43</f>
        <v>100.00000062788979</v>
      </c>
      <c r="R41" s="91">
        <f t="shared" si="5"/>
        <v>0.91335933249389656</v>
      </c>
      <c r="S41" s="91">
        <f>'32 BKD Diklat'!P43</f>
        <v>73.232393470675987</v>
      </c>
      <c r="T41" s="91">
        <f t="shared" si="6"/>
        <v>0.66887489597327288</v>
      </c>
      <c r="U41" s="91">
        <f>'32 BKD Diklat'!R43</f>
        <v>73.232393010857265</v>
      </c>
      <c r="V41" s="91">
        <f t="shared" si="7"/>
        <v>81.369326078528871</v>
      </c>
      <c r="W41" s="91">
        <f t="shared" si="8"/>
        <v>73.232393010857265</v>
      </c>
      <c r="X41" s="91">
        <f t="shared" si="9"/>
        <v>73.232393010857265</v>
      </c>
      <c r="Y41" s="91">
        <f t="shared" si="10"/>
        <v>73.232393010857265</v>
      </c>
      <c r="Z41" s="91">
        <f t="shared" si="11"/>
        <v>73.232393010857265</v>
      </c>
      <c r="AA41" s="289"/>
      <c r="AB41" s="80">
        <v>32</v>
      </c>
      <c r="AC41" s="204" t="s">
        <v>167</v>
      </c>
      <c r="AD41" s="118">
        <f t="shared" si="12"/>
        <v>0</v>
      </c>
      <c r="AE41" s="118">
        <f t="shared" si="13"/>
        <v>0</v>
      </c>
      <c r="AF41" s="120">
        <v>3</v>
      </c>
      <c r="AG41" s="103">
        <f t="shared" si="14"/>
        <v>73.232393470675987</v>
      </c>
      <c r="AH41" s="103" t="b">
        <f t="shared" si="15"/>
        <v>1</v>
      </c>
      <c r="AI41" s="103">
        <f t="shared" si="16"/>
        <v>73.23239301085728</v>
      </c>
      <c r="AJ41" s="103">
        <f t="shared" si="17"/>
        <v>73.232393010857265</v>
      </c>
      <c r="AK41" s="121">
        <f t="shared" si="18"/>
        <v>73.232393010857265</v>
      </c>
      <c r="AL41" s="80">
        <f t="shared" si="19"/>
        <v>0</v>
      </c>
      <c r="AM41" s="80" t="s">
        <v>2201</v>
      </c>
      <c r="AN41" s="80" t="str">
        <f t="shared" si="20"/>
        <v>BAG KUM</v>
      </c>
    </row>
    <row r="42" spans="1:40" s="80" customFormat="1" ht="29" customHeight="1">
      <c r="A42" s="81"/>
      <c r="B42" s="88">
        <v>33</v>
      </c>
      <c r="C42" s="89" t="s">
        <v>84</v>
      </c>
      <c r="D42" s="90">
        <f>Input!D44</f>
        <v>4933045070</v>
      </c>
      <c r="E42" s="91">
        <f t="shared" si="0"/>
        <v>0.28290470840498666</v>
      </c>
      <c r="F42" s="91"/>
      <c r="G42" s="91"/>
      <c r="H42" s="90">
        <f>'33 BPBD'!E46</f>
        <v>4911045070</v>
      </c>
      <c r="I42" s="91">
        <f>'33 BPBD'!F46</f>
        <v>100.00000000000001</v>
      </c>
      <c r="J42" s="91">
        <f t="shared" si="1"/>
        <v>0.28290470840498672</v>
      </c>
      <c r="K42" s="90">
        <f>'33 BPBD'!H46</f>
        <v>4562802541</v>
      </c>
      <c r="L42" s="91">
        <f>'33 BPBD'!I46</f>
        <v>92.494645320562626</v>
      </c>
      <c r="M42" s="91">
        <f t="shared" si="2"/>
        <v>0.26167170663436434</v>
      </c>
      <c r="N42" s="91">
        <f>'33 BPBD'!K46</f>
        <v>92.908993421231216</v>
      </c>
      <c r="O42" s="91">
        <f t="shared" si="3"/>
        <v>102.77182813395846</v>
      </c>
      <c r="P42" s="90">
        <f t="shared" si="4"/>
        <v>370242529</v>
      </c>
      <c r="Q42" s="91">
        <f>'33 BPBD'!N46</f>
        <v>100.00000000000001</v>
      </c>
      <c r="R42" s="91">
        <f t="shared" si="5"/>
        <v>0.28290470840498672</v>
      </c>
      <c r="S42" s="91">
        <f>'33 BPBD'!P46</f>
        <v>97.212755244500556</v>
      </c>
      <c r="T42" s="91">
        <f t="shared" si="6"/>
        <v>0.27501946175690767</v>
      </c>
      <c r="U42" s="91">
        <f>'33 BPBD'!R46</f>
        <v>97.212755244500542</v>
      </c>
      <c r="V42" s="91">
        <f t="shared" si="7"/>
        <v>108.01417249388952</v>
      </c>
      <c r="W42" s="91">
        <f t="shared" si="8"/>
        <v>92.494645320562611</v>
      </c>
      <c r="X42" s="91">
        <f t="shared" si="9"/>
        <v>97.212755244500542</v>
      </c>
      <c r="Y42" s="91">
        <f t="shared" si="10"/>
        <v>94.853700282531577</v>
      </c>
      <c r="Z42" s="91">
        <f t="shared" si="11"/>
        <v>94.853700282531577</v>
      </c>
      <c r="AA42" s="289"/>
      <c r="AB42" s="80">
        <v>33</v>
      </c>
      <c r="AC42" s="204" t="s">
        <v>134</v>
      </c>
      <c r="AD42" s="118">
        <f t="shared" si="12"/>
        <v>0</v>
      </c>
      <c r="AE42" s="118">
        <f t="shared" si="13"/>
        <v>4.7181099239379307</v>
      </c>
      <c r="AF42" s="120">
        <v>1</v>
      </c>
      <c r="AG42" s="103">
        <f t="shared" si="14"/>
        <v>92.494645320562626</v>
      </c>
      <c r="AH42" s="103" t="b">
        <f t="shared" si="15"/>
        <v>1</v>
      </c>
      <c r="AI42" s="103">
        <f t="shared" si="16"/>
        <v>92.908993421231216</v>
      </c>
      <c r="AJ42" s="103">
        <f t="shared" si="17"/>
        <v>97.212755244500542</v>
      </c>
      <c r="AK42" s="121">
        <f t="shared" si="18"/>
        <v>95.060874332865879</v>
      </c>
      <c r="AL42" s="80">
        <f t="shared" si="19"/>
        <v>1</v>
      </c>
      <c r="AM42" s="80" t="s">
        <v>2202</v>
      </c>
      <c r="AN42" s="80" t="str">
        <f t="shared" si="20"/>
        <v>DPUPR</v>
      </c>
    </row>
    <row r="43" spans="1:40" s="80" customFormat="1" ht="29" customHeight="1">
      <c r="A43" s="81"/>
      <c r="B43" s="88">
        <v>34</v>
      </c>
      <c r="C43" s="89" t="s">
        <v>107</v>
      </c>
      <c r="D43" s="90">
        <f>Input!D45</f>
        <v>9647941770</v>
      </c>
      <c r="E43" s="91">
        <f t="shared" si="0"/>
        <v>0.55329884775411986</v>
      </c>
      <c r="F43" s="91"/>
      <c r="G43" s="91"/>
      <c r="H43" s="90">
        <f>'34  Damkar'!E55</f>
        <v>9647941770</v>
      </c>
      <c r="I43" s="91">
        <f>'34  Damkar'!F55</f>
        <v>100.00000000000001</v>
      </c>
      <c r="J43" s="91">
        <f t="shared" si="1"/>
        <v>0.55329884775411986</v>
      </c>
      <c r="K43" s="90">
        <f>'34  Damkar'!H55</f>
        <v>8826576197</v>
      </c>
      <c r="L43" s="91">
        <f>'34  Damkar'!I55</f>
        <v>91.486623856354385</v>
      </c>
      <c r="M43" s="91">
        <f t="shared" si="2"/>
        <v>0.50619443564635458</v>
      </c>
      <c r="N43" s="91">
        <f>'34  Damkar'!K55</f>
        <v>91.486623856354385</v>
      </c>
      <c r="O43" s="91">
        <f t="shared" si="3"/>
        <v>101.65180428483819</v>
      </c>
      <c r="P43" s="90">
        <f t="shared" si="4"/>
        <v>821365573</v>
      </c>
      <c r="Q43" s="91">
        <f>'34  Damkar'!N55</f>
        <v>100.00000000000001</v>
      </c>
      <c r="R43" s="91">
        <f t="shared" si="5"/>
        <v>0.55329884775411986</v>
      </c>
      <c r="S43" s="91">
        <f>'34  Damkar'!P55</f>
        <v>94.492268591728873</v>
      </c>
      <c r="T43" s="91">
        <f t="shared" si="6"/>
        <v>0.52282463333476392</v>
      </c>
      <c r="U43" s="91">
        <f>'34  Damkar'!R55</f>
        <v>94.492268591728859</v>
      </c>
      <c r="V43" s="91">
        <f t="shared" si="7"/>
        <v>104.99140954636542</v>
      </c>
      <c r="W43" s="91">
        <f t="shared" si="8"/>
        <v>91.48662385635437</v>
      </c>
      <c r="X43" s="91">
        <f t="shared" si="9"/>
        <v>94.492268591728859</v>
      </c>
      <c r="Y43" s="91">
        <f t="shared" si="10"/>
        <v>92.989446224041615</v>
      </c>
      <c r="Z43" s="91">
        <f t="shared" si="11"/>
        <v>92.989446224041615</v>
      </c>
      <c r="AA43" s="289"/>
      <c r="AB43" s="80">
        <v>34</v>
      </c>
      <c r="AC43" s="204" t="s">
        <v>117</v>
      </c>
      <c r="AD43" s="118">
        <f t="shared" si="12"/>
        <v>0</v>
      </c>
      <c r="AE43" s="118">
        <f t="shared" si="13"/>
        <v>3.0056447353744886</v>
      </c>
      <c r="AF43" s="120">
        <v>1</v>
      </c>
      <c r="AG43" s="103">
        <f t="shared" si="14"/>
        <v>91.486623856354385</v>
      </c>
      <c r="AH43" s="103" t="b">
        <f t="shared" si="15"/>
        <v>1</v>
      </c>
      <c r="AI43" s="103">
        <f t="shared" si="16"/>
        <v>91.486623856354385</v>
      </c>
      <c r="AJ43" s="103">
        <f t="shared" si="17"/>
        <v>94.492268591728859</v>
      </c>
      <c r="AK43" s="121">
        <f t="shared" si="18"/>
        <v>92.989446224041615</v>
      </c>
      <c r="AL43" s="80">
        <f t="shared" si="19"/>
        <v>1</v>
      </c>
      <c r="AM43" s="80" t="s">
        <v>2203</v>
      </c>
      <c r="AN43" s="80" t="str">
        <f t="shared" si="20"/>
        <v>KEC BJM BARAT</v>
      </c>
    </row>
    <row r="44" spans="1:40" s="80" customFormat="1" ht="29" customHeight="1">
      <c r="A44" s="81"/>
      <c r="B44" s="88">
        <v>35</v>
      </c>
      <c r="C44" s="89" t="s">
        <v>72</v>
      </c>
      <c r="D44" s="90">
        <f>Input!D46</f>
        <v>9008477710</v>
      </c>
      <c r="E44" s="91">
        <f t="shared" si="0"/>
        <v>0.51662628732487381</v>
      </c>
      <c r="F44" s="91"/>
      <c r="G44" s="91"/>
      <c r="H44" s="90">
        <f>'35 Kec Bjm Timur'!E187</f>
        <v>9008477710</v>
      </c>
      <c r="I44" s="91">
        <f>'35 Kec Bjm Timur'!F187</f>
        <v>100</v>
      </c>
      <c r="J44" s="91">
        <f t="shared" si="1"/>
        <v>0.51662628732487381</v>
      </c>
      <c r="K44" s="90">
        <f>'35 Kec Bjm Timur'!H187</f>
        <v>8626468286</v>
      </c>
      <c r="L44" s="91">
        <f>'35 Kec Bjm Timur'!I187</f>
        <v>95.75944531032205</v>
      </c>
      <c r="M44" s="91">
        <f t="shared" si="2"/>
        <v>0.49471846706960981</v>
      </c>
      <c r="N44" s="91">
        <f>'35 Kec Bjm Timur'!K187</f>
        <v>95.759445310322022</v>
      </c>
      <c r="O44" s="91">
        <f t="shared" si="3"/>
        <v>106.39938367813562</v>
      </c>
      <c r="P44" s="90">
        <f t="shared" si="4"/>
        <v>382009424</v>
      </c>
      <c r="Q44" s="91">
        <f>'35 Kec Bjm Timur'!N187</f>
        <v>99.999999999999986</v>
      </c>
      <c r="R44" s="91">
        <f t="shared" si="5"/>
        <v>0.51662628732487381</v>
      </c>
      <c r="S44" s="91">
        <f>'35 Kec Bjm Timur'!P187</f>
        <v>98.01531289746282</v>
      </c>
      <c r="T44" s="91">
        <f t="shared" si="6"/>
        <v>0.5063728720320203</v>
      </c>
      <c r="U44" s="91">
        <f>'35 Kec Bjm Timur'!R187</f>
        <v>98.015312897462834</v>
      </c>
      <c r="V44" s="91">
        <f>S44</f>
        <v>98.01531289746282</v>
      </c>
      <c r="W44" s="91">
        <f t="shared" si="8"/>
        <v>95.75944531032205</v>
      </c>
      <c r="X44" s="91">
        <f t="shared" si="9"/>
        <v>98.015312897462834</v>
      </c>
      <c r="Y44" s="91">
        <f t="shared" si="10"/>
        <v>96.887379103892442</v>
      </c>
      <c r="Z44" s="91">
        <f t="shared" si="11"/>
        <v>96.887379103892442</v>
      </c>
      <c r="AA44" s="289"/>
      <c r="AB44" s="80">
        <v>35</v>
      </c>
      <c r="AC44" s="204" t="s">
        <v>120</v>
      </c>
      <c r="AD44" s="118">
        <f t="shared" si="12"/>
        <v>0</v>
      </c>
      <c r="AE44" s="118">
        <f t="shared" si="13"/>
        <v>2.2558675871407701</v>
      </c>
      <c r="AF44" s="120">
        <v>1</v>
      </c>
      <c r="AG44" s="103">
        <f t="shared" si="14"/>
        <v>95.759445310322022</v>
      </c>
      <c r="AH44" s="103" t="b">
        <f t="shared" si="15"/>
        <v>0</v>
      </c>
      <c r="AI44" s="103">
        <f t="shared" si="16"/>
        <v>95.759445310322022</v>
      </c>
      <c r="AJ44" s="103">
        <f t="shared" si="17"/>
        <v>98.015312897462834</v>
      </c>
      <c r="AK44" s="121">
        <f t="shared" si="18"/>
        <v>96.887379103892428</v>
      </c>
      <c r="AL44" s="80">
        <f t="shared" si="19"/>
        <v>1</v>
      </c>
      <c r="AM44" s="80" t="s">
        <v>2204</v>
      </c>
      <c r="AN44" s="80" t="str">
        <f t="shared" si="20"/>
        <v>DPRKP</v>
      </c>
    </row>
    <row r="45" spans="1:40" s="80" customFormat="1" ht="29" customHeight="1">
      <c r="A45" s="81"/>
      <c r="B45" s="88">
        <v>36</v>
      </c>
      <c r="C45" s="89" t="s">
        <v>63</v>
      </c>
      <c r="D45" s="90">
        <f>Input!D47</f>
        <v>17407428217</v>
      </c>
      <c r="E45" s="91">
        <f t="shared" si="0"/>
        <v>0.99829686003884877</v>
      </c>
      <c r="F45" s="91"/>
      <c r="G45" s="91"/>
      <c r="H45" s="90">
        <f>'36 Kec Bjm Utara'!E166</f>
        <v>17407428217</v>
      </c>
      <c r="I45" s="91">
        <f>'36 Kec Bjm Utara'!F166</f>
        <v>100.00000000000003</v>
      </c>
      <c r="J45" s="91">
        <f t="shared" si="1"/>
        <v>0.99829686003884899</v>
      </c>
      <c r="K45" s="90">
        <f>'36 Kec Bjm Utara'!H166</f>
        <v>12382363709</v>
      </c>
      <c r="L45" s="91">
        <f>'36 Kec Bjm Utara'!I166</f>
        <v>71.132642654860675</v>
      </c>
      <c r="M45" s="91">
        <f t="shared" si="2"/>
        <v>0.71011493808612902</v>
      </c>
      <c r="N45" s="91">
        <f>'36 Kec Bjm Utara'!K166</f>
        <v>71.132642654860703</v>
      </c>
      <c r="O45" s="91">
        <f t="shared" si="3"/>
        <v>79.036269616511859</v>
      </c>
      <c r="P45" s="90">
        <f t="shared" si="4"/>
        <v>5025064508</v>
      </c>
      <c r="Q45" s="91">
        <f>'36 Kec Bjm Utara'!N166</f>
        <v>100.00000000000003</v>
      </c>
      <c r="R45" s="91">
        <f t="shared" si="5"/>
        <v>0.99829686003884899</v>
      </c>
      <c r="S45" s="91">
        <f>'36 Kec Bjm Utara'!P166</f>
        <v>90.562821107625325</v>
      </c>
      <c r="T45" s="91">
        <f t="shared" si="6"/>
        <v>0.90408579948002343</v>
      </c>
      <c r="U45" s="91">
        <f>'36 Kec Bjm Utara'!R166</f>
        <v>90.562821107625297</v>
      </c>
      <c r="V45" s="91">
        <f t="shared" ref="V45:V50" si="21">S45/90*100</f>
        <v>100.62535678625035</v>
      </c>
      <c r="W45" s="91">
        <f t="shared" si="8"/>
        <v>71.132642654860661</v>
      </c>
      <c r="X45" s="91">
        <f t="shared" si="9"/>
        <v>90.562821107625297</v>
      </c>
      <c r="Y45" s="91">
        <f t="shared" si="10"/>
        <v>80.847731881242979</v>
      </c>
      <c r="Z45" s="91">
        <f t="shared" si="11"/>
        <v>80.847731881242979</v>
      </c>
      <c r="AA45" s="290" t="s">
        <v>2572</v>
      </c>
      <c r="AB45" s="80">
        <v>36</v>
      </c>
      <c r="AC45" s="204" t="s">
        <v>137</v>
      </c>
      <c r="AD45" s="118">
        <f t="shared" si="12"/>
        <v>0</v>
      </c>
      <c r="AE45" s="118">
        <f t="shared" si="13"/>
        <v>19.43017845276465</v>
      </c>
      <c r="AF45" s="120">
        <v>1</v>
      </c>
      <c r="AG45" s="103">
        <f t="shared" si="14"/>
        <v>71.132642654860703</v>
      </c>
      <c r="AH45" s="103" t="b">
        <f t="shared" si="15"/>
        <v>1</v>
      </c>
      <c r="AI45" s="103">
        <f t="shared" si="16"/>
        <v>71.132642654860703</v>
      </c>
      <c r="AJ45" s="103">
        <f t="shared" si="17"/>
        <v>90.562821107625297</v>
      </c>
      <c r="AK45" s="121">
        <f t="shared" si="18"/>
        <v>80.847731881242993</v>
      </c>
      <c r="AL45" s="80">
        <f t="shared" si="19"/>
        <v>0</v>
      </c>
      <c r="AM45" s="80" t="s">
        <v>2134</v>
      </c>
      <c r="AN45" s="80" t="str">
        <f>UPPER(AM45)</f>
        <v>BPKPAD</v>
      </c>
    </row>
    <row r="46" spans="1:40" s="80" customFormat="1" ht="29" customHeight="1">
      <c r="A46" s="81"/>
      <c r="B46" s="88">
        <v>37</v>
      </c>
      <c r="C46" s="89" t="s">
        <v>62</v>
      </c>
      <c r="D46" s="90">
        <f>Input!D48</f>
        <v>11804243670</v>
      </c>
      <c r="E46" s="91">
        <f t="shared" si="0"/>
        <v>0.67696038978268647</v>
      </c>
      <c r="F46" s="91"/>
      <c r="G46" s="91"/>
      <c r="H46" s="90">
        <f>'37 Kec Bjm Tengah'!E184</f>
        <v>11804243670</v>
      </c>
      <c r="I46" s="91">
        <f>'37 Kec Bjm Tengah'!F184</f>
        <v>100.00000000000003</v>
      </c>
      <c r="J46" s="91">
        <f t="shared" si="1"/>
        <v>0.67696038978268658</v>
      </c>
      <c r="K46" s="90">
        <f>'37 Kec Bjm Tengah'!H184</f>
        <v>9766310293</v>
      </c>
      <c r="L46" s="91">
        <f>'37 Kec Bjm Tengah'!I184</f>
        <v>82.735587014530026</v>
      </c>
      <c r="M46" s="91">
        <f t="shared" si="2"/>
        <v>0.56008715234255613</v>
      </c>
      <c r="N46" s="91">
        <f>'37 Kec Bjm Tengah'!K184</f>
        <v>82.735587014529997</v>
      </c>
      <c r="O46" s="91">
        <f t="shared" si="3"/>
        <v>91.928430016144475</v>
      </c>
      <c r="P46" s="90">
        <f t="shared" si="4"/>
        <v>2037933377</v>
      </c>
      <c r="Q46" s="91">
        <f>'37 Kec Bjm Tengah'!N184</f>
        <v>100.00000000000003</v>
      </c>
      <c r="R46" s="91">
        <f t="shared" si="5"/>
        <v>0.67696038978268658</v>
      </c>
      <c r="S46" s="91">
        <f>'37 Kec Bjm Tengah'!P184</f>
        <v>90.97585655820339</v>
      </c>
      <c r="T46" s="91">
        <f t="shared" si="6"/>
        <v>0.61587051316455144</v>
      </c>
      <c r="U46" s="91">
        <f>'37 Kec Bjm Tengah'!R184</f>
        <v>90.975856558203361</v>
      </c>
      <c r="V46" s="91">
        <f t="shared" si="21"/>
        <v>101.08428506467044</v>
      </c>
      <c r="W46" s="91">
        <f t="shared" si="8"/>
        <v>82.735587014529997</v>
      </c>
      <c r="X46" s="91">
        <f t="shared" si="9"/>
        <v>90.975856558203361</v>
      </c>
      <c r="Y46" s="91">
        <f t="shared" si="10"/>
        <v>86.855721786366672</v>
      </c>
      <c r="Z46" s="91">
        <f t="shared" si="11"/>
        <v>86.855721786366672</v>
      </c>
      <c r="AA46" s="289"/>
      <c r="AB46" s="80">
        <v>37</v>
      </c>
      <c r="AC46" s="204" t="s">
        <v>124</v>
      </c>
      <c r="AD46" s="118">
        <f t="shared" si="12"/>
        <v>0</v>
      </c>
      <c r="AE46" s="118">
        <f t="shared" si="13"/>
        <v>8.2402695436733637</v>
      </c>
      <c r="AF46" s="120">
        <v>1</v>
      </c>
      <c r="AG46" s="103">
        <f t="shared" si="14"/>
        <v>82.735587014529997</v>
      </c>
      <c r="AH46" s="103" t="b">
        <f t="shared" si="15"/>
        <v>1</v>
      </c>
      <c r="AI46" s="103">
        <f t="shared" si="16"/>
        <v>82.735587014529997</v>
      </c>
      <c r="AJ46" s="103">
        <f t="shared" si="17"/>
        <v>90.975856558203361</v>
      </c>
      <c r="AK46" s="121">
        <f t="shared" si="18"/>
        <v>86.855721786366672</v>
      </c>
      <c r="AL46" s="80">
        <f t="shared" si="19"/>
        <v>1</v>
      </c>
      <c r="AM46" s="80" t="s">
        <v>2205</v>
      </c>
      <c r="AN46" s="80" t="str">
        <f t="shared" si="20"/>
        <v>DPMPTSP</v>
      </c>
    </row>
    <row r="47" spans="1:40" s="80" customFormat="1" ht="29" customHeight="1">
      <c r="A47" s="81"/>
      <c r="B47" s="88">
        <v>38</v>
      </c>
      <c r="C47" s="89" t="s">
        <v>76</v>
      </c>
      <c r="D47" s="90">
        <f>Input!D49</f>
        <v>11109159386</v>
      </c>
      <c r="E47" s="91">
        <f t="shared" si="0"/>
        <v>0.63709807068939894</v>
      </c>
      <c r="F47" s="91"/>
      <c r="G47" s="91"/>
      <c r="H47" s="90">
        <f>'38 Kec Bjm Barat'!E190</f>
        <v>11109159386</v>
      </c>
      <c r="I47" s="91">
        <f>'38 Kec Bjm Barat'!F190</f>
        <v>99.999999999999972</v>
      </c>
      <c r="J47" s="91">
        <f t="shared" si="1"/>
        <v>0.63709807068939872</v>
      </c>
      <c r="K47" s="90">
        <f>'38 Kec Bjm Barat'!H190</f>
        <v>9534446854</v>
      </c>
      <c r="L47" s="91">
        <f>'38 Kec Bjm Barat'!I190</f>
        <v>85.825904387541257</v>
      </c>
      <c r="M47" s="91">
        <f t="shared" si="2"/>
        <v>0.54679518100475355</v>
      </c>
      <c r="N47" s="91">
        <f>'38 Kec Bjm Barat'!K190</f>
        <v>85.825097315783523</v>
      </c>
      <c r="O47" s="91">
        <f t="shared" si="3"/>
        <v>95.362115986156951</v>
      </c>
      <c r="P47" s="90">
        <f t="shared" si="4"/>
        <v>1574712532</v>
      </c>
      <c r="Q47" s="91">
        <f>'38 Kec Bjm Barat'!N190</f>
        <v>99.999999999999972</v>
      </c>
      <c r="R47" s="91">
        <f t="shared" si="5"/>
        <v>0.63709807068939872</v>
      </c>
      <c r="S47" s="91">
        <f>'38 Kec Bjm Barat'!P190</f>
        <v>93.052828352757473</v>
      </c>
      <c r="T47" s="91">
        <f t="shared" si="6"/>
        <v>0.59283777415733585</v>
      </c>
      <c r="U47" s="91">
        <f>'38 Kec Bjm Barat'!R190</f>
        <v>93.052828352757501</v>
      </c>
      <c r="V47" s="91">
        <f t="shared" si="21"/>
        <v>103.39203150306386</v>
      </c>
      <c r="W47" s="91">
        <f t="shared" si="8"/>
        <v>85.825904387541286</v>
      </c>
      <c r="X47" s="91">
        <f t="shared" si="9"/>
        <v>93.052828352757501</v>
      </c>
      <c r="Y47" s="91">
        <f t="shared" si="10"/>
        <v>89.439366370149401</v>
      </c>
      <c r="Z47" s="91">
        <f t="shared" si="11"/>
        <v>89.439366370149401</v>
      </c>
      <c r="AA47" s="289"/>
      <c r="AB47" s="80">
        <v>38</v>
      </c>
      <c r="AC47" s="205" t="s">
        <v>118</v>
      </c>
      <c r="AD47" s="118">
        <f t="shared" si="12"/>
        <v>0</v>
      </c>
      <c r="AE47" s="118">
        <f t="shared" si="13"/>
        <v>7.2269239652162156</v>
      </c>
      <c r="AF47" s="119">
        <v>1</v>
      </c>
      <c r="AG47" s="103">
        <f t="shared" si="14"/>
        <v>85.825097315783523</v>
      </c>
      <c r="AH47" s="103" t="b">
        <f t="shared" si="15"/>
        <v>0</v>
      </c>
      <c r="AI47" s="103">
        <f t="shared" si="16"/>
        <v>85.825097315783523</v>
      </c>
      <c r="AJ47" s="103">
        <f t="shared" si="17"/>
        <v>93.052828352757501</v>
      </c>
      <c r="AK47" s="121">
        <f t="shared" si="18"/>
        <v>89.438962834270512</v>
      </c>
      <c r="AL47" s="80">
        <f t="shared" si="19"/>
        <v>1</v>
      </c>
      <c r="AM47" s="80" t="s">
        <v>2206</v>
      </c>
      <c r="AN47" s="80" t="str">
        <f t="shared" si="20"/>
        <v>DISDIK</v>
      </c>
    </row>
    <row r="48" spans="1:40" s="80" customFormat="1" ht="29" customHeight="1">
      <c r="A48" s="81"/>
      <c r="B48" s="88">
        <v>39</v>
      </c>
      <c r="C48" s="89" t="s">
        <v>64</v>
      </c>
      <c r="D48" s="90">
        <f>Input!D50</f>
        <v>12382095979</v>
      </c>
      <c r="E48" s="91">
        <f t="shared" si="0"/>
        <v>0.71009958406513274</v>
      </c>
      <c r="F48" s="91"/>
      <c r="G48" s="91"/>
      <c r="H48" s="90">
        <f>'39 Kec Bjm Selatan'!E243</f>
        <v>12382095979</v>
      </c>
      <c r="I48" s="91">
        <f>'39 Kec Bjm Selatan'!F243</f>
        <v>100.00000000000001</v>
      </c>
      <c r="J48" s="91">
        <f t="shared" si="1"/>
        <v>0.71009958406513274</v>
      </c>
      <c r="K48" s="90">
        <f>'39 Kec Bjm Selatan'!H243</f>
        <v>10557506619</v>
      </c>
      <c r="L48" s="91">
        <f>'39 Kec Bjm Selatan'!I243</f>
        <v>85.264293193216275</v>
      </c>
      <c r="M48" s="91">
        <f t="shared" si="2"/>
        <v>0.60546139132110399</v>
      </c>
      <c r="N48" s="91">
        <f>'39 Kec Bjm Selatan'!K243</f>
        <v>85.264293193216247</v>
      </c>
      <c r="O48" s="91">
        <f t="shared" si="3"/>
        <v>94.738103548018088</v>
      </c>
      <c r="P48" s="90">
        <f t="shared" si="4"/>
        <v>1824589360</v>
      </c>
      <c r="Q48" s="91">
        <f>'39 Kec Bjm Selatan'!N243</f>
        <v>100.00000000000001</v>
      </c>
      <c r="R48" s="91">
        <f t="shared" si="5"/>
        <v>0.71009958406513274</v>
      </c>
      <c r="S48" s="91">
        <f>'39 Kec Bjm Selatan'!P243</f>
        <v>85.264293193216275</v>
      </c>
      <c r="T48" s="91">
        <f t="shared" si="6"/>
        <v>0.60546139132110399</v>
      </c>
      <c r="U48" s="91">
        <f>'39 Kec Bjm Selatan'!R243</f>
        <v>85.264293193216261</v>
      </c>
      <c r="V48" s="91">
        <f t="shared" si="21"/>
        <v>94.738103548018088</v>
      </c>
      <c r="W48" s="91">
        <f t="shared" si="8"/>
        <v>85.264293193216261</v>
      </c>
      <c r="X48" s="91">
        <f t="shared" si="9"/>
        <v>85.264293193216261</v>
      </c>
      <c r="Y48" s="91">
        <f t="shared" si="10"/>
        <v>85.264293193216261</v>
      </c>
      <c r="Z48" s="91">
        <f t="shared" si="11"/>
        <v>85.264293193216261</v>
      </c>
      <c r="AA48" s="289"/>
      <c r="AB48" s="80">
        <v>39</v>
      </c>
      <c r="AC48" s="204" t="s">
        <v>125</v>
      </c>
      <c r="AD48" s="118">
        <f t="shared" si="12"/>
        <v>0</v>
      </c>
      <c r="AE48" s="118">
        <f t="shared" si="13"/>
        <v>0</v>
      </c>
      <c r="AF48" s="120">
        <v>1</v>
      </c>
      <c r="AG48" s="103">
        <f t="shared" si="14"/>
        <v>85.264293193216247</v>
      </c>
      <c r="AH48" s="103" t="b">
        <f t="shared" si="15"/>
        <v>0</v>
      </c>
      <c r="AI48" s="103">
        <f t="shared" si="16"/>
        <v>85.264293193216247</v>
      </c>
      <c r="AJ48" s="103">
        <f t="shared" si="17"/>
        <v>85.264293193216261</v>
      </c>
      <c r="AK48" s="121">
        <f t="shared" si="18"/>
        <v>85.264293193216247</v>
      </c>
      <c r="AL48" s="80">
        <f t="shared" si="19"/>
        <v>1</v>
      </c>
      <c r="AM48" s="80" t="s">
        <v>2207</v>
      </c>
      <c r="AN48" s="80" t="str">
        <f t="shared" si="20"/>
        <v>BPBD</v>
      </c>
    </row>
    <row r="49" spans="1:40" s="80" customFormat="1" ht="29" customHeight="1">
      <c r="A49" s="81"/>
      <c r="B49" s="88">
        <v>40</v>
      </c>
      <c r="C49" s="89" t="s">
        <v>108</v>
      </c>
      <c r="D49" s="90">
        <f>Input!D51</f>
        <v>9046956120</v>
      </c>
      <c r="E49" s="91">
        <f t="shared" si="0"/>
        <v>0.5188329818120454</v>
      </c>
      <c r="F49" s="91"/>
      <c r="G49" s="91"/>
      <c r="H49" s="90">
        <f>'40 Bappeda'!E77</f>
        <v>9046956120</v>
      </c>
      <c r="I49" s="91">
        <f>'40 Bappeda'!F77</f>
        <v>100.00000000000001</v>
      </c>
      <c r="J49" s="91">
        <f t="shared" si="1"/>
        <v>0.5188329818120454</v>
      </c>
      <c r="K49" s="90">
        <f>'40 Bappeda'!H77</f>
        <v>8152167379</v>
      </c>
      <c r="L49" s="91">
        <f>'40 Bappeda'!I77</f>
        <v>90.109505018799624</v>
      </c>
      <c r="M49" s="91">
        <f t="shared" si="2"/>
        <v>0.4675178317851128</v>
      </c>
      <c r="N49" s="91">
        <f>'40 Bappeda'!K77</f>
        <v>90.109505018799624</v>
      </c>
      <c r="O49" s="91">
        <f t="shared" si="3"/>
        <v>100.12167224311068</v>
      </c>
      <c r="P49" s="90">
        <f t="shared" si="4"/>
        <v>894788741</v>
      </c>
      <c r="Q49" s="91">
        <f>'40 Bappeda'!N77</f>
        <v>100.00000000000001</v>
      </c>
      <c r="R49" s="91">
        <f t="shared" si="5"/>
        <v>0.5188329818120454</v>
      </c>
      <c r="S49" s="91">
        <f>'40 Bappeda'!P77</f>
        <v>99.173283455916689</v>
      </c>
      <c r="T49" s="91">
        <f t="shared" si="6"/>
        <v>0.51454370371524449</v>
      </c>
      <c r="U49" s="91">
        <f>'40 Bappeda'!R77</f>
        <v>99.173283455916675</v>
      </c>
      <c r="V49" s="91">
        <f t="shared" si="21"/>
        <v>110.19253717324075</v>
      </c>
      <c r="W49" s="91">
        <f t="shared" si="8"/>
        <v>90.109505018799609</v>
      </c>
      <c r="X49" s="91">
        <f t="shared" si="9"/>
        <v>99.173283455916675</v>
      </c>
      <c r="Y49" s="91">
        <f t="shared" si="10"/>
        <v>94.641394237358142</v>
      </c>
      <c r="Z49" s="91">
        <f t="shared" si="11"/>
        <v>94.641394237358142</v>
      </c>
      <c r="AA49" s="289"/>
      <c r="AB49" s="80">
        <v>40</v>
      </c>
      <c r="AC49" s="204" t="s">
        <v>156</v>
      </c>
      <c r="AD49" s="118">
        <f t="shared" si="12"/>
        <v>0</v>
      </c>
      <c r="AE49" s="118">
        <f t="shared" si="13"/>
        <v>9.0637784371170653</v>
      </c>
      <c r="AF49" s="120">
        <v>2</v>
      </c>
      <c r="AG49" s="103">
        <f t="shared" si="14"/>
        <v>90.109505018799624</v>
      </c>
      <c r="AH49" s="103" t="b">
        <f t="shared" si="15"/>
        <v>1</v>
      </c>
      <c r="AI49" s="103">
        <f t="shared" si="16"/>
        <v>90.109505018799624</v>
      </c>
      <c r="AJ49" s="103">
        <f t="shared" si="17"/>
        <v>99.173283455916675</v>
      </c>
      <c r="AK49" s="121">
        <f t="shared" si="18"/>
        <v>94.641394237358156</v>
      </c>
      <c r="AL49" s="80">
        <f t="shared" si="19"/>
        <v>1</v>
      </c>
      <c r="AM49" s="80" t="s">
        <v>2208</v>
      </c>
      <c r="AN49" s="80" t="str">
        <f>UPPER(AM49)</f>
        <v>DKP3</v>
      </c>
    </row>
    <row r="50" spans="1:40" s="80" customFormat="1" ht="29" customHeight="1">
      <c r="A50" s="81"/>
      <c r="B50" s="88">
        <v>41</v>
      </c>
      <c r="C50" s="89" t="str">
        <f>Input!C52</f>
        <v>RSUD Sultan Suriansyah</v>
      </c>
      <c r="D50" s="90">
        <f>Input!D52</f>
        <v>191067943805</v>
      </c>
      <c r="E50" s="91">
        <f t="shared" si="0"/>
        <v>10.957536402093709</v>
      </c>
      <c r="F50" s="91"/>
      <c r="G50" s="91"/>
      <c r="H50" s="90">
        <f>'41 RSUD SS'!E20</f>
        <v>191067943805</v>
      </c>
      <c r="I50" s="91">
        <f>'41 RSUD SS'!F20</f>
        <v>99.999999999999972</v>
      </c>
      <c r="J50" s="91">
        <f t="shared" si="1"/>
        <v>10.957536402093705</v>
      </c>
      <c r="K50" s="90">
        <f>'41 RSUD SS'!H20</f>
        <v>137615528611</v>
      </c>
      <c r="L50" s="91">
        <f>'41 RSUD SS'!I20</f>
        <v>72.024393977593405</v>
      </c>
      <c r="M50" s="91">
        <f t="shared" si="2"/>
        <v>7.8920991884821863</v>
      </c>
      <c r="N50" s="91">
        <f>'41 RSUD SS'!K20</f>
        <v>72.024393977593419</v>
      </c>
      <c r="O50" s="91">
        <f t="shared" si="3"/>
        <v>80.027104419548223</v>
      </c>
      <c r="P50" s="90">
        <f t="shared" si="4"/>
        <v>53452415194</v>
      </c>
      <c r="Q50" s="91">
        <f>'41 RSUD SS'!N20</f>
        <v>99.999999999999972</v>
      </c>
      <c r="R50" s="91">
        <f t="shared" si="5"/>
        <v>10.957536402093705</v>
      </c>
      <c r="S50" s="91">
        <f>'41 RSUD SS'!P20</f>
        <v>90.691681451729423</v>
      </c>
      <c r="T50" s="91">
        <f t="shared" si="6"/>
        <v>9.9375740087441198</v>
      </c>
      <c r="U50" s="91">
        <f>'41 RSUD SS'!R20</f>
        <v>90.691681451729451</v>
      </c>
      <c r="V50" s="91">
        <f t="shared" si="21"/>
        <v>100.76853494636602</v>
      </c>
      <c r="W50" s="91">
        <f t="shared" si="8"/>
        <v>72.024393977593419</v>
      </c>
      <c r="X50" s="91">
        <f t="shared" si="9"/>
        <v>90.691681451729451</v>
      </c>
      <c r="Y50" s="91">
        <f t="shared" si="10"/>
        <v>81.358037714661435</v>
      </c>
      <c r="Z50" s="91">
        <f t="shared" si="11"/>
        <v>81.358037714661435</v>
      </c>
      <c r="AA50" s="289"/>
      <c r="AB50" s="80">
        <v>41</v>
      </c>
      <c r="AC50" s="204" t="s">
        <v>139</v>
      </c>
      <c r="AD50" s="118">
        <f t="shared" si="12"/>
        <v>0</v>
      </c>
      <c r="AE50" s="118">
        <f t="shared" si="13"/>
        <v>18.667287474136018</v>
      </c>
      <c r="AF50" s="120">
        <v>1</v>
      </c>
      <c r="AG50" s="103">
        <f t="shared" si="14"/>
        <v>72.024393977593419</v>
      </c>
      <c r="AH50" s="103" t="b">
        <f t="shared" si="15"/>
        <v>1</v>
      </c>
      <c r="AI50" s="103">
        <f t="shared" si="16"/>
        <v>72.024393977593419</v>
      </c>
      <c r="AJ50" s="103">
        <f t="shared" si="17"/>
        <v>90.691681451729451</v>
      </c>
      <c r="AK50" s="121">
        <f t="shared" si="18"/>
        <v>81.358037714661435</v>
      </c>
      <c r="AL50" s="80">
        <f t="shared" si="19"/>
        <v>0</v>
      </c>
      <c r="AM50" s="80" t="s">
        <v>314</v>
      </c>
      <c r="AN50" s="80" t="str">
        <f t="shared" si="20"/>
        <v>BAKESBANGPOL</v>
      </c>
    </row>
    <row r="51" spans="1:40" ht="12" customHeight="1">
      <c r="B51" s="92"/>
      <c r="C51" s="10"/>
      <c r="D51" s="11"/>
      <c r="E51" s="12"/>
      <c r="F51" s="12"/>
      <c r="G51" s="12"/>
      <c r="H51" s="11"/>
      <c r="I51" s="12"/>
      <c r="J51" s="12"/>
      <c r="K51" s="11"/>
      <c r="L51" s="12"/>
      <c r="M51" s="12"/>
      <c r="N51" s="12"/>
      <c r="O51" s="12"/>
      <c r="P51" s="11"/>
      <c r="Q51" s="12"/>
      <c r="R51" s="12"/>
      <c r="S51" s="12"/>
      <c r="T51" s="12"/>
      <c r="U51" s="12"/>
      <c r="V51" s="12"/>
      <c r="W51" s="12"/>
      <c r="X51" s="12"/>
      <c r="Y51" s="12"/>
      <c r="Z51" s="12"/>
      <c r="AA51" s="289"/>
    </row>
    <row r="52" spans="1:40" ht="29.25" customHeight="1">
      <c r="B52" s="84"/>
      <c r="C52" s="13" t="s">
        <v>14</v>
      </c>
      <c r="D52" s="14">
        <f>SUM(D10:D50)</f>
        <v>1743712608324</v>
      </c>
      <c r="E52" s="15">
        <f>SUM(E10:E50)</f>
        <v>100.00000000000001</v>
      </c>
      <c r="F52" s="15"/>
      <c r="G52" s="15"/>
      <c r="H52" s="14">
        <f>SUM(H10:H50)</f>
        <v>1743682048874</v>
      </c>
      <c r="I52" s="93" t="e">
        <f>J52</f>
        <v>#DIV/0!</v>
      </c>
      <c r="J52" s="15" t="e">
        <f>SUM(J10:J50)</f>
        <v>#DIV/0!</v>
      </c>
      <c r="K52" s="14">
        <f>SUM(K10:K50)</f>
        <v>1241562745666</v>
      </c>
      <c r="L52" s="93" t="e">
        <f>M52</f>
        <v>#DIV/0!</v>
      </c>
      <c r="M52" s="15" t="e">
        <f>SUM(M10:M50)</f>
        <v>#DIV/0!</v>
      </c>
      <c r="N52" s="15">
        <f>K52/H52*100</f>
        <v>71.203505620061378</v>
      </c>
      <c r="O52" s="15" t="e">
        <f>L52/90*100</f>
        <v>#DIV/0!</v>
      </c>
      <c r="P52" s="14">
        <f>SUM(P10:P50)</f>
        <v>502149862658</v>
      </c>
      <c r="Q52" s="93" t="e">
        <f>R52</f>
        <v>#DIV/0!</v>
      </c>
      <c r="R52" s="15" t="e">
        <f>SUM(R10:R50)</f>
        <v>#DIV/0!</v>
      </c>
      <c r="S52" s="93" t="e">
        <f>T52</f>
        <v>#DIV/0!</v>
      </c>
      <c r="T52" s="15" t="e">
        <f>SUM(T10:T50)</f>
        <v>#DIV/0!</v>
      </c>
      <c r="U52" s="15" t="e">
        <f>S52/Q52*100</f>
        <v>#DIV/0!</v>
      </c>
      <c r="V52" s="15" t="e">
        <f>S52/90*100</f>
        <v>#DIV/0!</v>
      </c>
      <c r="W52" s="15" t="e">
        <f>IF(J52&gt;0,M52/J52*100,M52)</f>
        <v>#DIV/0!</v>
      </c>
      <c r="X52" s="15" t="e">
        <f>IF(R52&gt;0,T52/R52*100,T52)</f>
        <v>#DIV/0!</v>
      </c>
      <c r="Y52" s="15" t="e">
        <f>AVERAGE(W52:X52)</f>
        <v>#DIV/0!</v>
      </c>
      <c r="Z52" s="15"/>
      <c r="AA52" s="288"/>
      <c r="AI52" s="1">
        <f>3/41*100</f>
        <v>7.3170731707317067</v>
      </c>
      <c r="AL52" s="1" t="e">
        <f>SUM(AL10:AL51)</f>
        <v>#DIV/0!</v>
      </c>
    </row>
    <row r="53" spans="1:40" ht="13" customHeight="1">
      <c r="D53" s="16"/>
      <c r="T53" s="21" t="e">
        <f>SUM(S10:S50)</f>
        <v>#DIV/0!</v>
      </c>
      <c r="U53" s="21"/>
    </row>
    <row r="54" spans="1:40" ht="13" customHeight="1">
      <c r="D54" s="16"/>
      <c r="S54" s="21"/>
      <c r="T54" s="21" t="e">
        <f>T53/41</f>
        <v>#DIV/0!</v>
      </c>
    </row>
    <row r="55" spans="1:40">
      <c r="D55" s="16"/>
      <c r="K55" s="21"/>
      <c r="O55" s="238" t="s">
        <v>2569</v>
      </c>
      <c r="P55" s="381" t="s">
        <v>2612</v>
      </c>
      <c r="Q55" s="381"/>
      <c r="R55" s="238"/>
      <c r="S55" s="238"/>
    </row>
    <row r="56" spans="1:40">
      <c r="H56" s="298"/>
      <c r="K56" s="299"/>
      <c r="P56" s="382" t="s">
        <v>141</v>
      </c>
      <c r="Q56" s="382"/>
    </row>
    <row r="57" spans="1:40">
      <c r="K57" s="298"/>
    </row>
    <row r="58" spans="1:40">
      <c r="K58" s="298"/>
    </row>
    <row r="59" spans="1:40">
      <c r="K59" s="298"/>
      <c r="P59" s="353"/>
      <c r="Q59" s="353"/>
    </row>
    <row r="60" spans="1:40" ht="16" customHeight="1">
      <c r="O60" s="238"/>
      <c r="P60" s="381" t="s">
        <v>142</v>
      </c>
      <c r="Q60" s="381"/>
      <c r="R60" s="238"/>
      <c r="S60" s="238"/>
    </row>
    <row r="61" spans="1:40" ht="16" customHeight="1">
      <c r="O61" s="238"/>
      <c r="P61" s="381" t="s">
        <v>143</v>
      </c>
      <c r="Q61" s="381"/>
      <c r="R61" s="238"/>
      <c r="S61" s="238"/>
    </row>
    <row r="62" spans="1:40" ht="16" customHeight="1">
      <c r="O62" s="238"/>
      <c r="P62" s="381" t="s">
        <v>144</v>
      </c>
      <c r="Q62" s="381"/>
      <c r="R62" s="238"/>
      <c r="S62" s="238"/>
    </row>
    <row r="64" spans="1:40">
      <c r="H64" s="353"/>
      <c r="I64" s="353"/>
    </row>
    <row r="65" spans="2:16">
      <c r="B65" s="385" t="s">
        <v>2170</v>
      </c>
      <c r="C65" s="383" t="s">
        <v>5</v>
      </c>
      <c r="D65" s="387" t="s">
        <v>2785</v>
      </c>
      <c r="E65" s="388"/>
      <c r="F65" s="391" t="s">
        <v>2786</v>
      </c>
      <c r="G65" s="388"/>
      <c r="H65" s="389">
        <v>2022</v>
      </c>
      <c r="I65" s="390"/>
    </row>
    <row r="66" spans="2:16">
      <c r="B66" s="386"/>
      <c r="C66" s="384"/>
      <c r="D66" s="304" t="s">
        <v>36</v>
      </c>
      <c r="E66" s="304" t="s">
        <v>30</v>
      </c>
      <c r="F66" s="304" t="s">
        <v>36</v>
      </c>
      <c r="G66" s="304" t="s">
        <v>30</v>
      </c>
      <c r="H66" s="281" t="s">
        <v>36</v>
      </c>
      <c r="I66" s="281" t="s">
        <v>30</v>
      </c>
      <c r="K66" s="1" t="s">
        <v>2568</v>
      </c>
    </row>
    <row r="67" spans="2:16">
      <c r="B67" s="228">
        <v>1</v>
      </c>
      <c r="C67" s="229" t="s">
        <v>54</v>
      </c>
      <c r="D67" s="230">
        <v>61.260876213618992</v>
      </c>
      <c r="E67" s="230">
        <v>78.800404212561716</v>
      </c>
      <c r="F67" s="230">
        <v>91.803381111237883</v>
      </c>
      <c r="G67" s="230">
        <v>91.914047100612265</v>
      </c>
      <c r="H67" s="230">
        <v>46.612186343970471</v>
      </c>
      <c r="I67" s="235">
        <v>46.863413333798498</v>
      </c>
      <c r="N67" s="1" t="s">
        <v>2167</v>
      </c>
      <c r="P67" s="282" t="s">
        <v>2789</v>
      </c>
    </row>
    <row r="68" spans="2:16">
      <c r="B68" s="228">
        <v>2</v>
      </c>
      <c r="C68" s="229" t="s">
        <v>55</v>
      </c>
      <c r="D68" s="230">
        <v>64.095241504611536</v>
      </c>
      <c r="E68" s="230">
        <v>76.788807344967168</v>
      </c>
      <c r="F68" s="230">
        <v>81.854742150956668</v>
      </c>
      <c r="G68" s="230">
        <v>82.43347264251689</v>
      </c>
      <c r="H68" s="230">
        <v>64.095241504611536</v>
      </c>
      <c r="I68" s="230">
        <v>64.714780916716308</v>
      </c>
      <c r="L68" s="226"/>
      <c r="N68" s="225" t="s">
        <v>2168</v>
      </c>
      <c r="P68" s="283" t="s">
        <v>2787</v>
      </c>
    </row>
    <row r="69" spans="2:16">
      <c r="B69" s="228">
        <v>3</v>
      </c>
      <c r="C69" s="229" t="s">
        <v>56</v>
      </c>
      <c r="D69" s="230">
        <v>39.356886537676424</v>
      </c>
      <c r="E69" s="230">
        <v>73.741194442999529</v>
      </c>
      <c r="F69" s="230">
        <v>88.702728342515712</v>
      </c>
      <c r="G69" s="230">
        <v>96.857652467977175</v>
      </c>
      <c r="H69" s="230">
        <v>39.356886537676424</v>
      </c>
      <c r="I69" s="230">
        <v>67.19696954885876</v>
      </c>
      <c r="L69" s="227"/>
      <c r="N69" s="225" t="s">
        <v>2169</v>
      </c>
      <c r="P69" s="283" t="s">
        <v>2788</v>
      </c>
    </row>
    <row r="70" spans="2:16">
      <c r="B70" s="228">
        <v>4</v>
      </c>
      <c r="C70" s="229" t="s">
        <v>101</v>
      </c>
      <c r="D70" s="230">
        <v>38.781266639753568</v>
      </c>
      <c r="E70" s="230">
        <v>56.557131246599887</v>
      </c>
      <c r="F70" s="230">
        <v>91.157450532294462</v>
      </c>
      <c r="G70" s="230">
        <v>99.806028706041957</v>
      </c>
      <c r="H70" s="230">
        <v>38.781266639753568</v>
      </c>
      <c r="I70" s="230">
        <v>65.747942423986515</v>
      </c>
    </row>
    <row r="71" spans="2:16">
      <c r="B71" s="228">
        <v>5</v>
      </c>
      <c r="C71" s="229" t="s">
        <v>102</v>
      </c>
      <c r="D71" s="230">
        <v>81.408901399491796</v>
      </c>
      <c r="E71" s="230">
        <v>91.504071637497404</v>
      </c>
      <c r="F71" s="230">
        <v>94.408544970744217</v>
      </c>
      <c r="G71" s="230">
        <v>94.408544970744245</v>
      </c>
      <c r="H71" s="230">
        <v>81.408901399491796</v>
      </c>
      <c r="I71" s="230">
        <v>81.408901399491768</v>
      </c>
    </row>
    <row r="72" spans="2:16">
      <c r="B72" s="228">
        <v>6</v>
      </c>
      <c r="C72" s="229" t="s">
        <v>79</v>
      </c>
      <c r="D72" s="230">
        <v>46.848422299896235</v>
      </c>
      <c r="E72" s="230">
        <v>96.808628832347679</v>
      </c>
      <c r="F72" s="230">
        <v>86.475654235085344</v>
      </c>
      <c r="G72" s="230">
        <v>88.977228142362819</v>
      </c>
      <c r="H72" s="230">
        <v>46.848422299896235</v>
      </c>
      <c r="I72" s="230">
        <v>85.105803167722044</v>
      </c>
    </row>
    <row r="73" spans="2:16">
      <c r="B73" s="228">
        <v>7</v>
      </c>
      <c r="C73" s="229" t="s">
        <v>68</v>
      </c>
      <c r="D73" s="230">
        <v>76.776723713677029</v>
      </c>
      <c r="E73" s="230">
        <v>85.367843529796161</v>
      </c>
      <c r="F73" s="230">
        <v>87.387097659147159</v>
      </c>
      <c r="G73" s="230">
        <v>99.60799994888373</v>
      </c>
      <c r="H73" s="230">
        <v>76.776723713677029</v>
      </c>
      <c r="I73" s="230">
        <v>76.776723713677043</v>
      </c>
    </row>
    <row r="74" spans="2:16">
      <c r="B74" s="228">
        <v>8</v>
      </c>
      <c r="C74" s="229" t="s">
        <v>82</v>
      </c>
      <c r="D74" s="230">
        <v>64.926709131782999</v>
      </c>
      <c r="E74" s="230">
        <v>87.66763074884723</v>
      </c>
      <c r="F74" s="230">
        <v>78.878557736560595</v>
      </c>
      <c r="G74" s="230">
        <v>82.93537317985421</v>
      </c>
      <c r="H74" s="230">
        <v>64.926709131782999</v>
      </c>
      <c r="I74" s="230">
        <v>69.707159285340481</v>
      </c>
    </row>
    <row r="75" spans="2:16">
      <c r="B75" s="228">
        <v>9</v>
      </c>
      <c r="C75" s="229" t="s">
        <v>2166</v>
      </c>
      <c r="D75" s="230">
        <v>26.177799721344364</v>
      </c>
      <c r="E75" s="230">
        <v>95.683884274100734</v>
      </c>
      <c r="F75" s="230">
        <v>90.023791295072485</v>
      </c>
      <c r="G75" s="230">
        <v>98.851735206616397</v>
      </c>
      <c r="H75" s="230">
        <v>26.177799721344364</v>
      </c>
      <c r="I75" s="230">
        <v>28.954440207236086</v>
      </c>
    </row>
    <row r="76" spans="2:16">
      <c r="B76" s="228">
        <v>10</v>
      </c>
      <c r="C76" s="229" t="s">
        <v>58</v>
      </c>
      <c r="D76" s="230">
        <v>84.653735985307762</v>
      </c>
      <c r="E76" s="230">
        <v>89.721541989168884</v>
      </c>
      <c r="F76" s="230">
        <v>95.927639790967334</v>
      </c>
      <c r="G76" s="230">
        <v>95.943226423873583</v>
      </c>
      <c r="H76" s="230">
        <v>84.653735985307762</v>
      </c>
      <c r="I76" s="230">
        <v>84.693494642433961</v>
      </c>
    </row>
    <row r="77" spans="2:16">
      <c r="B77" s="228">
        <v>11</v>
      </c>
      <c r="C77" s="229" t="s">
        <v>81</v>
      </c>
      <c r="D77" s="230">
        <v>76.225702259338632</v>
      </c>
      <c r="E77" s="230">
        <v>93.632949721884941</v>
      </c>
      <c r="F77" s="230">
        <v>90.094339951539283</v>
      </c>
      <c r="G77" s="230">
        <v>99.674027627642644</v>
      </c>
      <c r="H77" s="230">
        <v>76.225702259338632</v>
      </c>
      <c r="I77" s="230">
        <v>84.360339439388298</v>
      </c>
    </row>
    <row r="78" spans="2:16">
      <c r="B78" s="228">
        <v>12</v>
      </c>
      <c r="C78" s="229" t="s">
        <v>74</v>
      </c>
      <c r="D78" s="230">
        <v>69.889452893423723</v>
      </c>
      <c r="E78" s="230">
        <v>93.614324944471605</v>
      </c>
      <c r="F78" s="230">
        <v>84.544849885361899</v>
      </c>
      <c r="G78" s="230">
        <v>85.331536769361534</v>
      </c>
      <c r="H78" s="230">
        <v>69.889452893423723</v>
      </c>
      <c r="I78" s="230">
        <v>77.599162429278891</v>
      </c>
    </row>
    <row r="79" spans="2:16">
      <c r="B79" s="228">
        <v>13</v>
      </c>
      <c r="C79" s="229" t="s">
        <v>61</v>
      </c>
      <c r="D79" s="230">
        <v>75.863887723000772</v>
      </c>
      <c r="E79" s="230">
        <v>83.906186378507115</v>
      </c>
      <c r="F79" s="230">
        <v>95.209387587631312</v>
      </c>
      <c r="G79" s="230">
        <v>97.346852801838949</v>
      </c>
      <c r="H79" s="230">
        <v>75.863887723000772</v>
      </c>
      <c r="I79" s="230">
        <v>75.863887723000786</v>
      </c>
    </row>
    <row r="80" spans="2:16">
      <c r="B80" s="228">
        <v>14</v>
      </c>
      <c r="C80" s="229" t="s">
        <v>65</v>
      </c>
      <c r="D80" s="230">
        <v>71.177044101498154</v>
      </c>
      <c r="E80" s="230">
        <v>90.202193555718125</v>
      </c>
      <c r="F80" s="230">
        <v>87.92644760220179</v>
      </c>
      <c r="G80" s="230">
        <v>95.922022520047946</v>
      </c>
      <c r="H80" s="230">
        <v>71.177044101498154</v>
      </c>
      <c r="I80" s="230">
        <v>79.965199618689283</v>
      </c>
    </row>
    <row r="81" spans="2:9">
      <c r="B81" s="228">
        <v>15</v>
      </c>
      <c r="C81" s="229" t="s">
        <v>71</v>
      </c>
      <c r="D81" s="230">
        <v>78.718910590890388</v>
      </c>
      <c r="E81" s="230">
        <v>89.505419799143908</v>
      </c>
      <c r="F81" s="230">
        <v>95.653089799706066</v>
      </c>
      <c r="G81" s="230">
        <v>96.2894965794885</v>
      </c>
      <c r="H81" s="230">
        <v>78.718910590890388</v>
      </c>
      <c r="I81" s="230">
        <v>79.650358261306664</v>
      </c>
    </row>
    <row r="82" spans="2:9">
      <c r="B82" s="228">
        <v>16</v>
      </c>
      <c r="C82" s="229" t="s">
        <v>77</v>
      </c>
      <c r="D82" s="230">
        <v>64.846542299554542</v>
      </c>
      <c r="E82" s="230">
        <v>91.159835888510159</v>
      </c>
      <c r="F82" s="230">
        <v>83.332574150752819</v>
      </c>
      <c r="G82" s="230">
        <v>99.999999999999986</v>
      </c>
      <c r="H82" s="230">
        <v>64.846542299554542</v>
      </c>
      <c r="I82" s="230">
        <v>69.215694515024865</v>
      </c>
    </row>
    <row r="83" spans="2:9">
      <c r="B83" s="228">
        <v>17</v>
      </c>
      <c r="C83" s="229" t="s">
        <v>104</v>
      </c>
      <c r="D83" s="230">
        <v>62.460846754219183</v>
      </c>
      <c r="E83" s="230">
        <v>71.707179400869109</v>
      </c>
      <c r="F83" s="230">
        <v>90.353375835035706</v>
      </c>
      <c r="G83" s="230">
        <v>98.016850785657979</v>
      </c>
      <c r="H83" s="230">
        <v>62.460846754219183</v>
      </c>
      <c r="I83" s="230">
        <v>69.916572307074361</v>
      </c>
    </row>
    <row r="84" spans="2:9">
      <c r="B84" s="228">
        <v>18</v>
      </c>
      <c r="C84" s="229" t="s">
        <v>105</v>
      </c>
      <c r="D84" s="230">
        <v>60.640035408431231</v>
      </c>
      <c r="E84" s="230">
        <v>87.515685556863019</v>
      </c>
      <c r="F84" s="230">
        <v>80.763399151569416</v>
      </c>
      <c r="G84" s="230">
        <v>90.942075847821087</v>
      </c>
      <c r="H84" s="230">
        <v>60.640035408431231</v>
      </c>
      <c r="I84" s="230">
        <v>68.391450930088041</v>
      </c>
    </row>
    <row r="85" spans="2:9">
      <c r="B85" s="228">
        <v>19</v>
      </c>
      <c r="C85" s="229" t="s">
        <v>70</v>
      </c>
      <c r="D85" s="230">
        <v>60.574183118057888</v>
      </c>
      <c r="E85" s="230">
        <v>84.884370823184256</v>
      </c>
      <c r="F85" s="230">
        <v>82.927129584489094</v>
      </c>
      <c r="G85" s="230">
        <v>97.106118088391128</v>
      </c>
      <c r="H85" s="230">
        <v>60.574183118057888</v>
      </c>
      <c r="I85" s="230">
        <v>69.212421095564537</v>
      </c>
    </row>
    <row r="86" spans="2:9">
      <c r="B86" s="228">
        <v>20</v>
      </c>
      <c r="C86" s="229" t="s">
        <v>45</v>
      </c>
      <c r="D86" s="230">
        <v>74.866937719706783</v>
      </c>
      <c r="E86" s="230">
        <v>97.432671913703956</v>
      </c>
      <c r="F86" s="230">
        <v>92.630786601758984</v>
      </c>
      <c r="G86" s="230">
        <v>99.609205785593616</v>
      </c>
      <c r="H86" s="230">
        <v>74.866937719706783</v>
      </c>
      <c r="I86" s="230">
        <v>79.422363480554253</v>
      </c>
    </row>
    <row r="87" spans="2:9">
      <c r="B87" s="228">
        <v>21</v>
      </c>
      <c r="C87" s="229" t="s">
        <v>40</v>
      </c>
      <c r="D87" s="230">
        <v>50.443288279201134</v>
      </c>
      <c r="E87" s="230">
        <v>84.530830325988703</v>
      </c>
      <c r="F87" s="230">
        <v>87.270450391888772</v>
      </c>
      <c r="G87" s="230">
        <v>87.394246893655776</v>
      </c>
      <c r="H87" s="230">
        <v>50.443288279201134</v>
      </c>
      <c r="I87" s="230">
        <v>57.296419205164412</v>
      </c>
    </row>
    <row r="88" spans="2:9">
      <c r="B88" s="228">
        <v>22</v>
      </c>
      <c r="C88" s="229" t="s">
        <v>43</v>
      </c>
      <c r="D88" s="230">
        <v>71.713828118040382</v>
      </c>
      <c r="E88" s="230">
        <v>81.326302297504739</v>
      </c>
      <c r="F88" s="230">
        <v>88.916710411515552</v>
      </c>
      <c r="G88" s="230">
        <v>100.00000000000001</v>
      </c>
      <c r="H88" s="230">
        <v>71.713828118040382</v>
      </c>
      <c r="I88" s="230">
        <v>83.753808790474295</v>
      </c>
    </row>
    <row r="89" spans="2:9">
      <c r="B89" s="228">
        <v>23</v>
      </c>
      <c r="C89" s="229" t="s">
        <v>41</v>
      </c>
      <c r="D89" s="230">
        <v>55.602641132302573</v>
      </c>
      <c r="E89" s="230">
        <v>72.493627325532572</v>
      </c>
      <c r="F89" s="230">
        <v>77.311320315689414</v>
      </c>
      <c r="G89" s="230">
        <v>98.56136912415063</v>
      </c>
      <c r="H89" s="230">
        <v>55.602641132302573</v>
      </c>
      <c r="I89" s="230">
        <v>75.537167475321411</v>
      </c>
    </row>
    <row r="90" spans="2:9">
      <c r="B90" s="228">
        <v>24</v>
      </c>
      <c r="C90" s="229" t="s">
        <v>39</v>
      </c>
      <c r="D90" s="230">
        <v>71.138258464603197</v>
      </c>
      <c r="E90" s="230">
        <v>88.744360079133301</v>
      </c>
      <c r="F90" s="230">
        <v>92.537173757745023</v>
      </c>
      <c r="G90" s="230">
        <v>96.284971073235695</v>
      </c>
      <c r="H90" s="230">
        <v>71.138258464603197</v>
      </c>
      <c r="I90" s="230">
        <v>79.810878349627771</v>
      </c>
    </row>
    <row r="91" spans="2:9">
      <c r="B91" s="228">
        <v>25</v>
      </c>
      <c r="C91" s="229" t="s">
        <v>44</v>
      </c>
      <c r="D91" s="230">
        <v>73.351174125177508</v>
      </c>
      <c r="E91" s="230">
        <v>98.75504969958385</v>
      </c>
      <c r="F91" s="230">
        <v>85.961885947816455</v>
      </c>
      <c r="G91" s="230">
        <v>89.132592558576221</v>
      </c>
      <c r="H91" s="230">
        <v>73.351174125177508</v>
      </c>
      <c r="I91" s="230">
        <v>73.351174125177522</v>
      </c>
    </row>
    <row r="92" spans="2:9">
      <c r="B92" s="228">
        <v>26</v>
      </c>
      <c r="C92" s="229" t="s">
        <v>46</v>
      </c>
      <c r="D92" s="230">
        <v>52.821219271738876</v>
      </c>
      <c r="E92" s="230">
        <v>93.208347108721512</v>
      </c>
      <c r="F92" s="230">
        <v>84.14559498353465</v>
      </c>
      <c r="G92" s="230">
        <v>86.102678116621107</v>
      </c>
      <c r="H92" s="230">
        <v>41.31608942555436</v>
      </c>
      <c r="I92" s="230">
        <v>42.581322141585353</v>
      </c>
    </row>
    <row r="93" spans="2:9">
      <c r="B93" s="228">
        <v>27</v>
      </c>
      <c r="C93" s="229" t="s">
        <v>42</v>
      </c>
      <c r="D93" s="230">
        <v>59.453534523410234</v>
      </c>
      <c r="E93" s="230">
        <v>96.954517738367599</v>
      </c>
      <c r="F93" s="230">
        <v>73.154125451870485</v>
      </c>
      <c r="G93" s="230">
        <v>84.588827659035971</v>
      </c>
      <c r="H93" s="230">
        <v>59.453534523410234</v>
      </c>
      <c r="I93" s="230">
        <v>72.895960157067165</v>
      </c>
    </row>
    <row r="94" spans="2:9">
      <c r="B94" s="228">
        <v>28</v>
      </c>
      <c r="C94" s="229" t="s">
        <v>47</v>
      </c>
      <c r="D94" s="230">
        <v>57.860348816709461</v>
      </c>
      <c r="E94" s="230">
        <v>79.004855451533345</v>
      </c>
      <c r="F94" s="230">
        <v>78.430093074737854</v>
      </c>
      <c r="G94" s="230">
        <v>98.900185046246548</v>
      </c>
      <c r="H94" s="230">
        <v>57.860348816709461</v>
      </c>
      <c r="I94" s="230">
        <v>78.753892734136343</v>
      </c>
    </row>
    <row r="95" spans="2:9">
      <c r="B95" s="228">
        <v>29</v>
      </c>
      <c r="C95" s="229" t="s">
        <v>57</v>
      </c>
      <c r="D95" s="230">
        <v>62.912406609580259</v>
      </c>
      <c r="E95" s="230">
        <v>97.029774349362128</v>
      </c>
      <c r="F95" s="230">
        <v>73.215819773780069</v>
      </c>
      <c r="G95" s="230">
        <v>73.215819773780055</v>
      </c>
      <c r="H95" s="230">
        <v>62.912406609580259</v>
      </c>
      <c r="I95" s="230">
        <v>62.912406609580259</v>
      </c>
    </row>
    <row r="96" spans="2:9">
      <c r="B96" s="228">
        <v>30</v>
      </c>
      <c r="C96" s="229" t="s">
        <v>165</v>
      </c>
      <c r="D96" s="230">
        <v>47.174275875874073</v>
      </c>
      <c r="E96" s="230">
        <v>95.583133345997197</v>
      </c>
      <c r="F96" s="230">
        <v>62.460649176699668</v>
      </c>
      <c r="G96" s="230">
        <v>99.827796853885758</v>
      </c>
      <c r="H96" s="230">
        <v>47.174275875874073</v>
      </c>
      <c r="I96" s="230">
        <v>47.174275875874059</v>
      </c>
    </row>
    <row r="97" spans="2:9">
      <c r="B97" s="228">
        <v>31</v>
      </c>
      <c r="C97" s="229" t="s">
        <v>78</v>
      </c>
      <c r="D97" s="230">
        <v>59.043734247092225</v>
      </c>
      <c r="E97" s="230">
        <v>79.539541728229736</v>
      </c>
      <c r="F97" s="230">
        <v>89.133479312083608</v>
      </c>
      <c r="G97" s="230">
        <v>96.267730537961327</v>
      </c>
      <c r="H97" s="230">
        <v>59.043734247092225</v>
      </c>
      <c r="I97" s="230">
        <v>65.924354231956741</v>
      </c>
    </row>
    <row r="98" spans="2:9">
      <c r="B98" s="228">
        <v>32</v>
      </c>
      <c r="C98" s="229" t="s">
        <v>181</v>
      </c>
      <c r="D98" s="230">
        <v>48.430029985435972</v>
      </c>
      <c r="E98" s="230">
        <v>89.321677519354409</v>
      </c>
      <c r="F98" s="230">
        <v>68.961942292428361</v>
      </c>
      <c r="G98" s="230">
        <v>68.961942292428361</v>
      </c>
      <c r="H98" s="230">
        <v>48.430029985435972</v>
      </c>
      <c r="I98" s="230">
        <v>48.436228230700401</v>
      </c>
    </row>
    <row r="99" spans="2:9">
      <c r="B99" s="228">
        <v>33</v>
      </c>
      <c r="C99" s="229" t="s">
        <v>84</v>
      </c>
      <c r="D99" s="230">
        <v>74.168188916092632</v>
      </c>
      <c r="E99" s="230">
        <v>89.867388605598947</v>
      </c>
      <c r="F99" s="230">
        <v>89.862335827938907</v>
      </c>
      <c r="G99" s="230">
        <v>89.862335827938921</v>
      </c>
      <c r="H99" s="230">
        <v>74.168188916092632</v>
      </c>
      <c r="I99" s="230">
        <v>76.878025907634125</v>
      </c>
    </row>
    <row r="100" spans="2:9">
      <c r="B100" s="228">
        <v>34</v>
      </c>
      <c r="C100" s="229" t="s">
        <v>107</v>
      </c>
      <c r="D100" s="230">
        <v>79.93157453254527</v>
      </c>
      <c r="E100" s="230">
        <v>86.856966551342921</v>
      </c>
      <c r="F100" s="230">
        <v>91.801648875100014</v>
      </c>
      <c r="G100" s="230">
        <v>97.792945684894178</v>
      </c>
      <c r="H100" s="230">
        <v>79.93157453254527</v>
      </c>
      <c r="I100" s="230">
        <v>79.935469256330833</v>
      </c>
    </row>
    <row r="101" spans="2:9">
      <c r="B101" s="228">
        <v>35</v>
      </c>
      <c r="C101" s="229" t="s">
        <v>72</v>
      </c>
      <c r="D101" s="230">
        <v>73.876670781164066</v>
      </c>
      <c r="E101" s="230">
        <v>99.999999999999986</v>
      </c>
      <c r="F101" s="230">
        <v>96.293812217664794</v>
      </c>
      <c r="G101" s="230">
        <v>96.262654427380312</v>
      </c>
      <c r="H101" s="230">
        <v>73.876670781164066</v>
      </c>
      <c r="I101" s="230">
        <v>72.896775056119026</v>
      </c>
    </row>
    <row r="102" spans="2:9">
      <c r="B102" s="228">
        <v>36</v>
      </c>
      <c r="C102" s="229" t="s">
        <v>63</v>
      </c>
      <c r="D102" s="230">
        <v>74.513625075681404</v>
      </c>
      <c r="E102" s="230">
        <v>81.416479662394011</v>
      </c>
      <c r="F102" s="230">
        <v>95.599530758690676</v>
      </c>
      <c r="G102" s="230">
        <v>95.599530758690676</v>
      </c>
      <c r="H102" s="230">
        <v>74.513625075681404</v>
      </c>
      <c r="I102" s="230">
        <v>75.323625075681406</v>
      </c>
    </row>
    <row r="103" spans="2:9">
      <c r="B103" s="228">
        <v>37</v>
      </c>
      <c r="C103" s="229" t="s">
        <v>62</v>
      </c>
      <c r="D103" s="230">
        <v>63.881572213909713</v>
      </c>
      <c r="E103" s="230">
        <v>87.00947956515067</v>
      </c>
      <c r="F103" s="230">
        <v>92.643636010990789</v>
      </c>
      <c r="G103" s="230">
        <v>98.051965969982433</v>
      </c>
      <c r="H103" s="230">
        <v>63.881572213909713</v>
      </c>
      <c r="I103" s="230">
        <v>63.940535497091659</v>
      </c>
    </row>
    <row r="104" spans="2:9">
      <c r="B104" s="228">
        <v>38</v>
      </c>
      <c r="C104" s="229" t="s">
        <v>76</v>
      </c>
      <c r="D104" s="230">
        <v>81.508481705017743</v>
      </c>
      <c r="E104" s="230">
        <v>83.547404991551574</v>
      </c>
      <c r="F104" s="230">
        <v>96.746514067240625</v>
      </c>
      <c r="G104" s="230">
        <v>99.898697762146497</v>
      </c>
      <c r="H104" s="230">
        <v>81.508481705017743</v>
      </c>
      <c r="I104" s="230">
        <v>81.51417491579852</v>
      </c>
    </row>
    <row r="105" spans="2:9">
      <c r="B105" s="228">
        <v>39</v>
      </c>
      <c r="C105" s="229" t="s">
        <v>64</v>
      </c>
      <c r="D105" s="230">
        <v>78.216043402973284</v>
      </c>
      <c r="E105" s="230">
        <v>82.184281670069623</v>
      </c>
      <c r="F105" s="230">
        <v>94.732830500911717</v>
      </c>
      <c r="G105" s="230">
        <v>94.73283050091176</v>
      </c>
      <c r="H105" s="230">
        <v>78.216043402973284</v>
      </c>
      <c r="I105" s="230">
        <v>82.119583368885358</v>
      </c>
    </row>
    <row r="106" spans="2:9">
      <c r="B106" s="228">
        <v>40</v>
      </c>
      <c r="C106" s="229" t="s">
        <v>108</v>
      </c>
      <c r="D106" s="230">
        <v>73.22310078666797</v>
      </c>
      <c r="E106" s="230">
        <v>89.642310065162306</v>
      </c>
      <c r="F106" s="230">
        <v>93.512236907766962</v>
      </c>
      <c r="G106" s="230">
        <v>99.156753492678249</v>
      </c>
      <c r="H106" s="230">
        <v>73.22310078666797</v>
      </c>
      <c r="I106" s="230">
        <v>85.56856589755148</v>
      </c>
    </row>
    <row r="107" spans="2:9">
      <c r="B107" s="228">
        <v>41</v>
      </c>
      <c r="C107" s="229" t="s">
        <v>176</v>
      </c>
      <c r="D107" s="230">
        <v>54.778451231792602</v>
      </c>
      <c r="E107" s="230">
        <v>98.197457376185866</v>
      </c>
      <c r="F107" s="230">
        <v>95.859912404634372</v>
      </c>
      <c r="G107" s="230">
        <v>96.646223112886332</v>
      </c>
      <c r="H107" s="230">
        <v>54.778451231792602</v>
      </c>
      <c r="I107" s="230">
        <v>56.53830624749876</v>
      </c>
    </row>
  </sheetData>
  <sheetProtection formatCells="0" formatColumns="0" formatRows="0" insertColumns="0" insertRows="0" insertHyperlinks="0" deleteColumns="0" deleteRows="0" sort="0" autoFilter="0" pivotTables="0"/>
  <autoFilter ref="C9:AF50" xr:uid="{00000000-0009-0000-0000-00000D000000}">
    <sortState xmlns:xlrd2="http://schemas.microsoft.com/office/spreadsheetml/2017/richdata2" ref="C10:AF50">
      <sortCondition ref="AB9:AB50"/>
    </sortState>
  </autoFilter>
  <mergeCells count="32">
    <mergeCell ref="Q5:U5"/>
    <mergeCell ref="U7:V7"/>
    <mergeCell ref="B1:Z1"/>
    <mergeCell ref="B2:Z2"/>
    <mergeCell ref="B3:Z3"/>
    <mergeCell ref="B4:Z4"/>
    <mergeCell ref="D6:E6"/>
    <mergeCell ref="H6:P6"/>
    <mergeCell ref="Q6:V6"/>
    <mergeCell ref="W6:Z6"/>
    <mergeCell ref="Z7:Z8"/>
    <mergeCell ref="B6:B8"/>
    <mergeCell ref="C6:C8"/>
    <mergeCell ref="D7:D8"/>
    <mergeCell ref="E7:E8"/>
    <mergeCell ref="N7:O7"/>
    <mergeCell ref="C65:C66"/>
    <mergeCell ref="B65:B66"/>
    <mergeCell ref="Q7:R7"/>
    <mergeCell ref="D65:E65"/>
    <mergeCell ref="H65:I65"/>
    <mergeCell ref="H7:I7"/>
    <mergeCell ref="K7:L7"/>
    <mergeCell ref="H64:I64"/>
    <mergeCell ref="F65:G65"/>
    <mergeCell ref="S7:T7"/>
    <mergeCell ref="P60:Q60"/>
    <mergeCell ref="P61:Q61"/>
    <mergeCell ref="P62:Q62"/>
    <mergeCell ref="P55:Q55"/>
    <mergeCell ref="P56:Q56"/>
    <mergeCell ref="P59:Q59"/>
  </mergeCells>
  <conditionalFormatting sqref="B10:B50">
    <cfRule type="expression" dxfId="136" priority="13">
      <formula>$A10=1</formula>
    </cfRule>
  </conditionalFormatting>
  <conditionalFormatting sqref="Z43:AA43">
    <cfRule type="cellIs" dxfId="135" priority="12" operator="lessThan">
      <formula>$Y$52</formula>
    </cfRule>
    <cfRule type="cellIs" dxfId="134" priority="11" operator="greaterThanOrEqual">
      <formula>$Y$52</formula>
    </cfRule>
    <cfRule type="cellIs" dxfId="133" priority="10" operator="greaterThanOrEqual">
      <formula>85</formula>
    </cfRule>
  </conditionalFormatting>
  <conditionalFormatting sqref="Z49:AA49">
    <cfRule type="cellIs" dxfId="132" priority="8" operator="lessThan">
      <formula>$Y$52</formula>
    </cfRule>
    <cfRule type="cellIs" dxfId="131" priority="7" operator="greaterThanOrEqual">
      <formula>$Y$52</formula>
    </cfRule>
    <cfRule type="cellIs" dxfId="130" priority="6" operator="greaterThanOrEqual">
      <formula>85</formula>
    </cfRule>
  </conditionalFormatting>
  <conditionalFormatting sqref="AD10:AE50">
    <cfRule type="cellIs" dxfId="129" priority="2" operator="lessThan">
      <formula>0</formula>
    </cfRule>
    <cfRule type="cellIs" dxfId="128" priority="1" operator="lessThan">
      <formula>0</formula>
    </cfRule>
  </conditionalFormatting>
  <hyperlinks>
    <hyperlink ref="AC25" location="'16 DPMPTSP'!A1" display="16 DPMPTSP'!A1" xr:uid="{00000000-0004-0000-0D00-000000000000}"/>
    <hyperlink ref="AC40" location="'31 Inspektorat'!A1" display="31 Inspektorat'!A1" xr:uid="{00000000-0004-0000-0D00-000001000000}"/>
    <hyperlink ref="AC48" location="'39 Kec Bjm Selatan'!A1" display="39 Kec Bjm Selatan'!A1" xr:uid="{00000000-0004-0000-0D00-000002000000}"/>
    <hyperlink ref="AC43" location="'34  Damkar'!A1" display="34  Damkar'!A1" xr:uid="{00000000-0004-0000-0D00-000003000000}"/>
    <hyperlink ref="AC26" location="'17 Disbudporapar'!A1" display="17 Disbudporapar'!A1" xr:uid="{00000000-0004-0000-0D00-000004000000}"/>
    <hyperlink ref="AC10" location="'1 Disdik'!A1" display="1 Disdik'!A1" xr:uid="{00000000-0004-0000-0D00-000005000000}"/>
    <hyperlink ref="AC11" location="'2 Dinkes'!A1" display="2 Dinkes'!A1" xr:uid="{00000000-0004-0000-0D00-000006000000}"/>
    <hyperlink ref="AC12" location="'3 DPUPR'!A1" display="3 DPUPR'!A1" xr:uid="{00000000-0004-0000-0D00-000007000000}"/>
    <hyperlink ref="AC13" location="'4 DPRKP'!A1" display="4 DPRKP'!A1" xr:uid="{00000000-0004-0000-0D00-000008000000}"/>
    <hyperlink ref="AC14" location="'5 SatpolPP'!A1" display="5 SatpolPP'!A1" xr:uid="{00000000-0004-0000-0D00-000009000000}"/>
    <hyperlink ref="AC15" location="'6 Bakesbangpol'!A1" display="6 Bakesbangpol'!A1" xr:uid="{00000000-0004-0000-0D00-00000A000000}"/>
    <hyperlink ref="AC16" location="'7 Dinsos'!A1" display="7 Dinsos'!A1" xr:uid="{00000000-0004-0000-0D00-00000B000000}"/>
    <hyperlink ref="AC17" location="'8 DP3A'!A1" display="8 DP3A'!A1" xr:uid="{00000000-0004-0000-0D00-00000C000000}"/>
    <hyperlink ref="AC18" location="'9 DKP3'!A1" display="9 DKP3'!A1" xr:uid="{00000000-0004-0000-0D00-00000D000000}"/>
    <hyperlink ref="AC19" location="'10 DLH'!A1" display="10 DLH'!A1" xr:uid="{00000000-0004-0000-0D00-00000E000000}"/>
    <hyperlink ref="AC20" location="'11 Disdukcapil'!A1" display="11 Disdukcapil'!A1" xr:uid="{00000000-0004-0000-0D00-00000F000000}"/>
    <hyperlink ref="AC21" location="'12 DPPKBPM'!A1" display="12 DPPKBPM'!A1" xr:uid="{00000000-0004-0000-0D00-000010000000}"/>
    <hyperlink ref="AC22" location="'13 Dishub'!A1" display="13 Dishub'!A1" xr:uid="{00000000-0004-0000-0D00-000011000000}"/>
    <hyperlink ref="AC23" location="'14 Diskominfotik'!A1" display="14 Diskominfotik'!A1" xr:uid="{00000000-0004-0000-0D00-000012000000}"/>
    <hyperlink ref="AC24" location="'15 Diskopumker'!A1" display="15 Diskopumker'!A1" xr:uid="{00000000-0004-0000-0D00-000013000000}"/>
    <hyperlink ref="AC27" location="'18 DPA'!A1" display="18 DPA'!A1" xr:uid="{00000000-0004-0000-0D00-000014000000}"/>
    <hyperlink ref="AC28" location="'19 Disdagin'!A1" display="19 Disdagin'!A1" xr:uid="{00000000-0004-0000-0D00-000015000000}"/>
    <hyperlink ref="AC29" location="'20 Bag Pem'!A1" display="20 Bag Pem'!A1" xr:uid="{00000000-0004-0000-0D00-000016000000}"/>
    <hyperlink ref="AC30" location="'21 Bag Kum'!A1" display="21 Bag Kum'!A1" xr:uid="{00000000-0004-0000-0D00-000017000000}"/>
    <hyperlink ref="AC31" location="'22 Bag Org'!A1" display="22 Bag Org'!A1" xr:uid="{00000000-0004-0000-0D00-000018000000}"/>
    <hyperlink ref="AC32" location="'23 Bag Eko'!A1" display="23 Bag Eko'!A1" xr:uid="{00000000-0004-0000-0D00-000019000000}"/>
    <hyperlink ref="AC33" location="'24 Bag Kesra'!A1" display="24 Bag Kesra'!A1" xr:uid="{00000000-0004-0000-0D00-00001A000000}"/>
    <hyperlink ref="AC34" location="'25 Bag ProKoPim'!A1" display="25 Bag ProKoPim'!A1" xr:uid="{00000000-0004-0000-0D00-00001B000000}"/>
    <hyperlink ref="AC35" location="'26 Bag Umm'!A1" display="26 Bag Umm'!A1" xr:uid="{00000000-0004-0000-0D00-00001C000000}"/>
    <hyperlink ref="AC36" location="'27 Bag PBJ'!A1" display="27 Bag PBJ'!A1" xr:uid="{00000000-0004-0000-0D00-00001D000000}"/>
    <hyperlink ref="AC37" location="'28 Bag Adm Pbg'!A1" display="28 Bag Adm Pbg'!A1" xr:uid="{00000000-0004-0000-0D00-00001E000000}"/>
    <hyperlink ref="AC38" location="'29 Setwan'!A1" display="29 Setwan'!A1" xr:uid="{00000000-0004-0000-0D00-00001F000000}"/>
    <hyperlink ref="AC39" location="'30 BPKPAD'!A1" display="30 BPKPAD'!A1" xr:uid="{00000000-0004-0000-0D00-000020000000}"/>
    <hyperlink ref="AC41" location="'32 BKD Diklat'!A1" display="32 BKD Diklat'!A1" xr:uid="{00000000-0004-0000-0D00-000021000000}"/>
    <hyperlink ref="AC42" location="'33 BPBD'!A1" display="33 BPBD'!A1" xr:uid="{00000000-0004-0000-0D00-000022000000}"/>
    <hyperlink ref="AC44" location="'35 Kec Bjm Timur'!A1" display="35 Kec Bjm Timur'!A1" xr:uid="{00000000-0004-0000-0D00-000023000000}"/>
    <hyperlink ref="AC45" location="'36 Kec Bjm Utara'!A1" display="36 Kec Bjm Utara'!A1" xr:uid="{00000000-0004-0000-0D00-000024000000}"/>
    <hyperlink ref="AC46" location="'37 Kec Bjm Tengah'!A1" display="37 Kec Bjm Tengah'!A1" xr:uid="{00000000-0004-0000-0D00-000025000000}"/>
    <hyperlink ref="AC47" location="'38 Kec Bjm Barat'!A1" display="38 Kec Bjm Barat'!A1" xr:uid="{00000000-0004-0000-0D00-000026000000}"/>
    <hyperlink ref="AC49" location="'40 Bappeda'!A1" display="40 Bappeda'!A1" xr:uid="{00000000-0004-0000-0D00-000027000000}"/>
    <hyperlink ref="AC50" location="'41 RSUD SS'!A1" display="41 RSUD SS'!A1" xr:uid="{00000000-0004-0000-0D00-000028000000}"/>
  </hyperlinks>
  <pageMargins left="0.46" right="0.17" top="0.39370078740157483" bottom="0.39370078740157483" header="0.31496062992125984" footer="0.31496062992125984"/>
  <pageSetup paperSize="14" scale="56" fitToHeight="2" orientation="landscape" r:id="rId1"/>
  <rowBreaks count="1" manualBreakCount="1">
    <brk id="34" min="1" max="24"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B8ABF-FF58-43F6-92D4-A8CF1A259445}">
  <sheetPr>
    <pageSetUpPr fitToPage="1"/>
  </sheetPr>
  <dimension ref="A1:AA295"/>
  <sheetViews>
    <sheetView view="pageBreakPreview" topLeftCell="G60" zoomScale="80" zoomScaleNormal="80" zoomScaleSheetLayoutView="80" workbookViewId="0">
      <selection activeCell="AA62" sqref="AA62"/>
    </sheetView>
  </sheetViews>
  <sheetFormatPr baseColWidth="10" defaultColWidth="9.1640625" defaultRowHeight="15"/>
  <cols>
    <col min="1" max="1" width="5.5" style="242" customWidth="1"/>
    <col min="2" max="2" width="32" style="242" customWidth="1"/>
    <col min="3" max="3" width="34" style="243" customWidth="1"/>
    <col min="4" max="4" width="19.1640625" style="244" hidden="1" customWidth="1"/>
    <col min="5" max="5" width="38.5" style="243" customWidth="1"/>
    <col min="6" max="6" width="28" style="243" customWidth="1"/>
    <col min="7" max="7" width="26.5" style="243" customWidth="1"/>
    <col min="8" max="16384" width="9.1640625" style="242"/>
  </cols>
  <sheetData>
    <row r="1" spans="1:7" ht="18">
      <c r="A1" s="399" t="s">
        <v>217</v>
      </c>
      <c r="B1" s="399"/>
      <c r="C1" s="399"/>
      <c r="D1" s="399"/>
      <c r="E1" s="399"/>
      <c r="F1" s="399"/>
      <c r="G1" s="399"/>
    </row>
    <row r="2" spans="1:7" ht="18">
      <c r="A2" s="399" t="s">
        <v>1</v>
      </c>
      <c r="B2" s="399"/>
      <c r="C2" s="399"/>
      <c r="D2" s="399"/>
      <c r="E2" s="399"/>
      <c r="F2" s="399"/>
      <c r="G2" s="399"/>
    </row>
    <row r="3" spans="1:7" ht="18">
      <c r="A3" s="399" t="s">
        <v>112</v>
      </c>
      <c r="B3" s="399"/>
      <c r="C3" s="399"/>
      <c r="D3" s="399"/>
      <c r="E3" s="399"/>
      <c r="F3" s="399"/>
      <c r="G3" s="399"/>
    </row>
    <row r="4" spans="1:7" ht="18">
      <c r="A4" s="399" t="s">
        <v>2226</v>
      </c>
      <c r="B4" s="399"/>
      <c r="C4" s="399"/>
      <c r="D4" s="399"/>
      <c r="E4" s="399"/>
      <c r="F4" s="399"/>
      <c r="G4" s="399"/>
    </row>
    <row r="5" spans="1:7" ht="16" thickBot="1"/>
    <row r="6" spans="1:7" ht="44" thickTop="1" thickBot="1">
      <c r="A6" s="245" t="s">
        <v>4</v>
      </c>
      <c r="B6" s="246" t="s">
        <v>219</v>
      </c>
      <c r="C6" s="246" t="s">
        <v>27</v>
      </c>
      <c r="D6" s="246" t="s">
        <v>220</v>
      </c>
      <c r="E6" s="246" t="s">
        <v>221</v>
      </c>
      <c r="F6" s="246" t="s">
        <v>222</v>
      </c>
      <c r="G6" s="247" t="s">
        <v>223</v>
      </c>
    </row>
    <row r="7" spans="1:7" ht="17" thickTop="1" thickBot="1">
      <c r="A7" s="248" t="s">
        <v>224</v>
      </c>
      <c r="B7" s="249" t="s">
        <v>225</v>
      </c>
      <c r="C7" s="249" t="s">
        <v>226</v>
      </c>
      <c r="D7" s="249" t="s">
        <v>227</v>
      </c>
      <c r="E7" s="249" t="s">
        <v>228</v>
      </c>
      <c r="F7" s="249" t="s">
        <v>229</v>
      </c>
      <c r="G7" s="250" t="s">
        <v>230</v>
      </c>
    </row>
    <row r="8" spans="1:7" ht="57" thickTop="1">
      <c r="A8" s="251">
        <v>1</v>
      </c>
      <c r="B8" s="252" t="s">
        <v>54</v>
      </c>
      <c r="C8" s="253" t="s">
        <v>240</v>
      </c>
      <c r="D8" s="254"/>
      <c r="E8" s="253" t="s">
        <v>2227</v>
      </c>
      <c r="F8" s="253" t="s">
        <v>2228</v>
      </c>
      <c r="G8" s="255" t="s">
        <v>234</v>
      </c>
    </row>
    <row r="9" spans="1:7" ht="42">
      <c r="A9" s="251"/>
      <c r="B9" s="252"/>
      <c r="C9" s="256" t="s">
        <v>471</v>
      </c>
      <c r="D9" s="257"/>
      <c r="E9" s="256" t="s">
        <v>2126</v>
      </c>
      <c r="F9" s="256" t="s">
        <v>234</v>
      </c>
      <c r="G9" s="258" t="s">
        <v>234</v>
      </c>
    </row>
    <row r="10" spans="1:7" ht="28">
      <c r="A10" s="251"/>
      <c r="B10" s="252"/>
      <c r="C10" s="256" t="s">
        <v>470</v>
      </c>
      <c r="D10" s="257"/>
      <c r="E10" s="256" t="s">
        <v>2229</v>
      </c>
      <c r="F10" s="256" t="s">
        <v>234</v>
      </c>
      <c r="G10" s="258" t="s">
        <v>234</v>
      </c>
    </row>
    <row r="11" spans="1:7" ht="42">
      <c r="A11" s="251"/>
      <c r="B11" s="252"/>
      <c r="C11" s="256" t="s">
        <v>341</v>
      </c>
      <c r="D11" s="257"/>
      <c r="E11" s="256" t="s">
        <v>2230</v>
      </c>
      <c r="F11" s="256" t="s">
        <v>234</v>
      </c>
      <c r="G11" s="258" t="s">
        <v>2231</v>
      </c>
    </row>
    <row r="12" spans="1:7" ht="42">
      <c r="A12" s="251"/>
      <c r="B12" s="252"/>
      <c r="C12" s="256" t="s">
        <v>371</v>
      </c>
      <c r="D12" s="257"/>
      <c r="E12" s="256" t="s">
        <v>2230</v>
      </c>
      <c r="F12" s="256" t="s">
        <v>234</v>
      </c>
      <c r="G12" s="258" t="s">
        <v>2231</v>
      </c>
    </row>
    <row r="13" spans="1:7" ht="28">
      <c r="A13" s="251"/>
      <c r="B13" s="252"/>
      <c r="C13" s="256" t="s">
        <v>2232</v>
      </c>
      <c r="D13" s="257"/>
      <c r="E13" s="256" t="s">
        <v>2230</v>
      </c>
      <c r="F13" s="256" t="s">
        <v>234</v>
      </c>
      <c r="G13" s="258" t="s">
        <v>2231</v>
      </c>
    </row>
    <row r="14" spans="1:7" ht="42">
      <c r="A14" s="251"/>
      <c r="B14" s="252"/>
      <c r="C14" s="256" t="s">
        <v>2233</v>
      </c>
      <c r="D14" s="257"/>
      <c r="E14" s="256" t="s">
        <v>2230</v>
      </c>
      <c r="F14" s="256" t="s">
        <v>234</v>
      </c>
      <c r="G14" s="258" t="s">
        <v>234</v>
      </c>
    </row>
    <row r="15" spans="1:7" ht="42">
      <c r="A15" s="251"/>
      <c r="B15" s="252"/>
      <c r="C15" s="256" t="s">
        <v>2069</v>
      </c>
      <c r="D15" s="257"/>
      <c r="E15" s="256" t="s">
        <v>2234</v>
      </c>
      <c r="F15" s="256" t="s">
        <v>246</v>
      </c>
      <c r="G15" s="258" t="s">
        <v>2231</v>
      </c>
    </row>
    <row r="16" spans="1:7" ht="28">
      <c r="A16" s="251"/>
      <c r="B16" s="252"/>
      <c r="C16" s="256" t="s">
        <v>244</v>
      </c>
      <c r="D16" s="257"/>
      <c r="E16" s="256" t="s">
        <v>2230</v>
      </c>
      <c r="F16" s="256" t="s">
        <v>2230</v>
      </c>
      <c r="G16" s="258" t="s">
        <v>2235</v>
      </c>
    </row>
    <row r="17" spans="1:7" ht="28">
      <c r="A17" s="251"/>
      <c r="B17" s="252"/>
      <c r="C17" s="259" t="s">
        <v>2127</v>
      </c>
      <c r="D17" s="257"/>
      <c r="E17" s="256"/>
      <c r="F17" s="256"/>
      <c r="G17" s="258"/>
    </row>
    <row r="18" spans="1:7" ht="28">
      <c r="A18" s="251"/>
      <c r="B18" s="252"/>
      <c r="C18" s="256" t="s">
        <v>476</v>
      </c>
      <c r="D18" s="257"/>
      <c r="E18" s="256" t="s">
        <v>2236</v>
      </c>
      <c r="F18" s="256" t="s">
        <v>234</v>
      </c>
      <c r="G18" s="258" t="s">
        <v>234</v>
      </c>
    </row>
    <row r="19" spans="1:7" ht="28">
      <c r="A19" s="251"/>
      <c r="B19" s="252"/>
      <c r="C19" s="256" t="s">
        <v>258</v>
      </c>
      <c r="D19" s="257"/>
      <c r="E19" s="256" t="s">
        <v>2237</v>
      </c>
      <c r="F19" s="256" t="s">
        <v>234</v>
      </c>
      <c r="G19" s="258" t="s">
        <v>234</v>
      </c>
    </row>
    <row r="20" spans="1:7" ht="28">
      <c r="A20" s="251"/>
      <c r="B20" s="252"/>
      <c r="C20" s="256" t="s">
        <v>260</v>
      </c>
      <c r="D20" s="257"/>
      <c r="E20" s="256" t="s">
        <v>2238</v>
      </c>
      <c r="F20" s="256" t="s">
        <v>234</v>
      </c>
      <c r="G20" s="258" t="s">
        <v>234</v>
      </c>
    </row>
    <row r="21" spans="1:7" ht="28">
      <c r="A21" s="251"/>
      <c r="B21" s="252"/>
      <c r="C21" s="256" t="s">
        <v>262</v>
      </c>
      <c r="D21" s="257"/>
      <c r="E21" s="256" t="s">
        <v>2238</v>
      </c>
      <c r="F21" s="256" t="s">
        <v>234</v>
      </c>
      <c r="G21" s="258" t="s">
        <v>234</v>
      </c>
    </row>
    <row r="22" spans="1:7" ht="42">
      <c r="A22" s="251"/>
      <c r="B22" s="252"/>
      <c r="C22" s="256" t="s">
        <v>264</v>
      </c>
      <c r="D22" s="257"/>
      <c r="E22" s="256" t="s">
        <v>2239</v>
      </c>
      <c r="F22" s="256" t="s">
        <v>234</v>
      </c>
      <c r="G22" s="258" t="s">
        <v>234</v>
      </c>
    </row>
    <row r="23" spans="1:7" ht="42">
      <c r="A23" s="251"/>
      <c r="B23" s="252"/>
      <c r="C23" s="256" t="s">
        <v>265</v>
      </c>
      <c r="D23" s="257"/>
      <c r="E23" s="256" t="s">
        <v>2240</v>
      </c>
      <c r="F23" s="256" t="s">
        <v>234</v>
      </c>
      <c r="G23" s="258" t="s">
        <v>234</v>
      </c>
    </row>
    <row r="24" spans="1:7" ht="42">
      <c r="A24" s="251"/>
      <c r="B24" s="252"/>
      <c r="C24" s="256" t="s">
        <v>266</v>
      </c>
      <c r="D24" s="257"/>
      <c r="E24" s="256" t="s">
        <v>2241</v>
      </c>
      <c r="F24" s="256" t="s">
        <v>234</v>
      </c>
      <c r="G24" s="258" t="s">
        <v>234</v>
      </c>
    </row>
    <row r="25" spans="1:7" ht="28">
      <c r="A25" s="251"/>
      <c r="B25" s="252"/>
      <c r="C25" s="256" t="s">
        <v>267</v>
      </c>
      <c r="D25" s="257"/>
      <c r="E25" s="256" t="s">
        <v>2241</v>
      </c>
      <c r="F25" s="256" t="s">
        <v>234</v>
      </c>
      <c r="G25" s="258" t="s">
        <v>234</v>
      </c>
    </row>
    <row r="26" spans="1:7" ht="28">
      <c r="A26" s="251"/>
      <c r="B26" s="252"/>
      <c r="C26" s="256" t="s">
        <v>268</v>
      </c>
      <c r="D26" s="257"/>
      <c r="E26" s="256" t="s">
        <v>2242</v>
      </c>
      <c r="F26" s="256" t="s">
        <v>234</v>
      </c>
      <c r="G26" s="258" t="s">
        <v>234</v>
      </c>
    </row>
    <row r="27" spans="1:7" ht="28">
      <c r="A27" s="251"/>
      <c r="B27" s="252"/>
      <c r="C27" s="256" t="s">
        <v>270</v>
      </c>
      <c r="D27" s="257"/>
      <c r="E27" s="256" t="s">
        <v>2241</v>
      </c>
      <c r="F27" s="256" t="s">
        <v>234</v>
      </c>
      <c r="G27" s="258" t="s">
        <v>234</v>
      </c>
    </row>
    <row r="28" spans="1:7" ht="28">
      <c r="A28" s="251"/>
      <c r="B28" s="252"/>
      <c r="C28" s="256" t="s">
        <v>271</v>
      </c>
      <c r="D28" s="257"/>
      <c r="E28" s="256" t="s">
        <v>2243</v>
      </c>
      <c r="F28" s="256" t="s">
        <v>2128</v>
      </c>
      <c r="G28" s="258" t="s">
        <v>2134</v>
      </c>
    </row>
    <row r="29" spans="1:7" ht="28">
      <c r="A29" s="251"/>
      <c r="B29" s="252"/>
      <c r="C29" s="259" t="s">
        <v>2129</v>
      </c>
      <c r="D29" s="257"/>
      <c r="E29" s="256"/>
      <c r="F29" s="256"/>
      <c r="G29" s="258"/>
    </row>
    <row r="30" spans="1:7" ht="42">
      <c r="A30" s="251"/>
      <c r="B30" s="252"/>
      <c r="C30" s="256" t="s">
        <v>488</v>
      </c>
      <c r="D30" s="257"/>
      <c r="E30" s="256" t="s">
        <v>276</v>
      </c>
      <c r="F30" s="256" t="s">
        <v>277</v>
      </c>
      <c r="G30" s="258" t="s">
        <v>278</v>
      </c>
    </row>
    <row r="31" spans="1:7" ht="28">
      <c r="A31" s="251"/>
      <c r="B31" s="252"/>
      <c r="C31" s="259" t="s">
        <v>2130</v>
      </c>
      <c r="D31" s="257"/>
      <c r="E31" s="256"/>
      <c r="F31" s="256"/>
      <c r="G31" s="258"/>
    </row>
    <row r="32" spans="1:7" ht="42">
      <c r="A32" s="251"/>
      <c r="B32" s="252"/>
      <c r="C32" s="256" t="s">
        <v>2244</v>
      </c>
      <c r="D32" s="257"/>
      <c r="E32" s="256" t="s">
        <v>2245</v>
      </c>
      <c r="F32" s="256" t="s">
        <v>234</v>
      </c>
      <c r="G32" s="258" t="s">
        <v>234</v>
      </c>
    </row>
    <row r="33" spans="1:7">
      <c r="A33" s="251">
        <v>2</v>
      </c>
      <c r="B33" s="252" t="s">
        <v>292</v>
      </c>
      <c r="C33" s="260" t="s">
        <v>234</v>
      </c>
      <c r="D33" s="261"/>
      <c r="E33" s="260" t="s">
        <v>234</v>
      </c>
      <c r="F33" s="260" t="s">
        <v>234</v>
      </c>
      <c r="G33" s="262" t="s">
        <v>234</v>
      </c>
    </row>
    <row r="34" spans="1:7" ht="28">
      <c r="A34" s="251">
        <v>3</v>
      </c>
      <c r="B34" s="263" t="s">
        <v>56</v>
      </c>
      <c r="C34" s="260" t="s">
        <v>234</v>
      </c>
      <c r="D34" s="261"/>
      <c r="E34" s="260" t="s">
        <v>234</v>
      </c>
      <c r="F34" s="260" t="s">
        <v>234</v>
      </c>
      <c r="G34" s="262" t="s">
        <v>234</v>
      </c>
    </row>
    <row r="35" spans="1:7" ht="28">
      <c r="A35" s="251">
        <v>4</v>
      </c>
      <c r="B35" s="263" t="s">
        <v>101</v>
      </c>
      <c r="C35" s="260" t="s">
        <v>293</v>
      </c>
      <c r="D35" s="261"/>
      <c r="E35" s="260" t="s">
        <v>294</v>
      </c>
      <c r="F35" s="260" t="s">
        <v>295</v>
      </c>
      <c r="G35" s="262" t="s">
        <v>234</v>
      </c>
    </row>
    <row r="36" spans="1:7" ht="28">
      <c r="A36" s="251"/>
      <c r="B36" s="263"/>
      <c r="C36" s="260" t="s">
        <v>296</v>
      </c>
      <c r="D36" s="261"/>
      <c r="E36" s="260" t="s">
        <v>294</v>
      </c>
      <c r="F36" s="260" t="s">
        <v>295</v>
      </c>
      <c r="G36" s="262" t="s">
        <v>234</v>
      </c>
    </row>
    <row r="37" spans="1:7" ht="28">
      <c r="A37" s="251"/>
      <c r="B37" s="263"/>
      <c r="C37" s="260" t="s">
        <v>297</v>
      </c>
      <c r="D37" s="261"/>
      <c r="E37" s="260" t="s">
        <v>2246</v>
      </c>
      <c r="F37" s="260" t="s">
        <v>234</v>
      </c>
      <c r="G37" s="262" t="s">
        <v>234</v>
      </c>
    </row>
    <row r="38" spans="1:7" ht="56">
      <c r="A38" s="251"/>
      <c r="B38" s="263"/>
      <c r="C38" s="260" t="s">
        <v>2247</v>
      </c>
      <c r="D38" s="261"/>
      <c r="E38" s="260" t="s">
        <v>2248</v>
      </c>
      <c r="F38" s="260" t="s">
        <v>2249</v>
      </c>
      <c r="G38" s="262" t="s">
        <v>234</v>
      </c>
    </row>
    <row r="39" spans="1:7" ht="28">
      <c r="A39" s="251"/>
      <c r="B39" s="263"/>
      <c r="C39" s="260" t="s">
        <v>298</v>
      </c>
      <c r="D39" s="261"/>
      <c r="E39" s="260" t="s">
        <v>2250</v>
      </c>
      <c r="F39" s="260" t="s">
        <v>234</v>
      </c>
      <c r="G39" s="262" t="s">
        <v>234</v>
      </c>
    </row>
    <row r="40" spans="1:7" ht="28">
      <c r="A40" s="251"/>
      <c r="B40" s="263"/>
      <c r="C40" s="260" t="s">
        <v>630</v>
      </c>
      <c r="D40" s="261"/>
      <c r="E40" s="260" t="s">
        <v>2251</v>
      </c>
      <c r="F40" s="260" t="s">
        <v>234</v>
      </c>
      <c r="G40" s="262" t="s">
        <v>234</v>
      </c>
    </row>
    <row r="41" spans="1:7" ht="28">
      <c r="A41" s="251"/>
      <c r="B41" s="263"/>
      <c r="C41" s="260" t="s">
        <v>631</v>
      </c>
      <c r="D41" s="261"/>
      <c r="E41" s="260" t="s">
        <v>2252</v>
      </c>
      <c r="F41" s="260" t="s">
        <v>234</v>
      </c>
      <c r="G41" s="262" t="s">
        <v>234</v>
      </c>
    </row>
    <row r="42" spans="1:7" ht="42">
      <c r="A42" s="251"/>
      <c r="B42" s="263"/>
      <c r="C42" s="260" t="s">
        <v>300</v>
      </c>
      <c r="D42" s="261"/>
      <c r="E42" s="260" t="s">
        <v>301</v>
      </c>
      <c r="F42" s="260" t="s">
        <v>234</v>
      </c>
      <c r="G42" s="262" t="s">
        <v>234</v>
      </c>
    </row>
    <row r="43" spans="1:7" ht="70">
      <c r="A43" s="251"/>
      <c r="B43" s="263"/>
      <c r="C43" s="260" t="s">
        <v>632</v>
      </c>
      <c r="D43" s="261"/>
      <c r="E43" s="260" t="s">
        <v>2253</v>
      </c>
      <c r="F43" s="260" t="s">
        <v>234</v>
      </c>
      <c r="G43" s="262" t="s">
        <v>234</v>
      </c>
    </row>
    <row r="44" spans="1:7" ht="28">
      <c r="A44" s="251"/>
      <c r="B44" s="263"/>
      <c r="C44" s="260" t="s">
        <v>366</v>
      </c>
      <c r="D44" s="261"/>
      <c r="E44" s="260" t="s">
        <v>2254</v>
      </c>
      <c r="F44" s="260" t="s">
        <v>234</v>
      </c>
      <c r="G44" s="262" t="s">
        <v>234</v>
      </c>
    </row>
    <row r="45" spans="1:7" ht="42">
      <c r="A45" s="251"/>
      <c r="B45" s="263"/>
      <c r="C45" s="260" t="s">
        <v>254</v>
      </c>
      <c r="D45" s="261"/>
      <c r="E45" s="260" t="s">
        <v>2255</v>
      </c>
      <c r="F45" s="260" t="s">
        <v>234</v>
      </c>
      <c r="G45" s="262" t="s">
        <v>234</v>
      </c>
    </row>
    <row r="46" spans="1:7" ht="56">
      <c r="A46" s="251"/>
      <c r="B46" s="263"/>
      <c r="C46" s="260" t="s">
        <v>338</v>
      </c>
      <c r="D46" s="261"/>
      <c r="E46" s="260" t="s">
        <v>2256</v>
      </c>
      <c r="F46" s="260" t="s">
        <v>234</v>
      </c>
      <c r="G46" s="262" t="s">
        <v>234</v>
      </c>
    </row>
    <row r="47" spans="1:7" ht="56">
      <c r="A47" s="251"/>
      <c r="B47" s="263"/>
      <c r="C47" s="260" t="s">
        <v>634</v>
      </c>
      <c r="D47" s="261"/>
      <c r="E47" s="260" t="s">
        <v>2256</v>
      </c>
      <c r="F47" s="260" t="s">
        <v>234</v>
      </c>
      <c r="G47" s="262" t="s">
        <v>234</v>
      </c>
    </row>
    <row r="48" spans="1:7" ht="42">
      <c r="A48" s="251"/>
      <c r="B48" s="263"/>
      <c r="C48" s="260" t="s">
        <v>256</v>
      </c>
      <c r="D48" s="261"/>
      <c r="E48" s="260" t="s">
        <v>2257</v>
      </c>
      <c r="F48" s="260" t="s">
        <v>234</v>
      </c>
      <c r="G48" s="262" t="s">
        <v>234</v>
      </c>
    </row>
    <row r="49" spans="1:27" ht="42">
      <c r="A49" s="251"/>
      <c r="B49" s="263"/>
      <c r="C49" s="260" t="s">
        <v>302</v>
      </c>
      <c r="D49" s="261"/>
      <c r="E49" s="260" t="s">
        <v>303</v>
      </c>
      <c r="F49" s="260" t="s">
        <v>234</v>
      </c>
      <c r="G49" s="262" t="s">
        <v>234</v>
      </c>
    </row>
    <row r="50" spans="1:27" ht="98">
      <c r="A50" s="251"/>
      <c r="B50" s="263"/>
      <c r="C50" s="260" t="s">
        <v>304</v>
      </c>
      <c r="D50" s="261"/>
      <c r="E50" s="264" t="s">
        <v>2258</v>
      </c>
      <c r="F50" s="264" t="s">
        <v>2259</v>
      </c>
      <c r="G50" s="262" t="s">
        <v>234</v>
      </c>
    </row>
    <row r="51" spans="1:27" ht="56">
      <c r="A51" s="251"/>
      <c r="B51" s="263"/>
      <c r="C51" s="260" t="s">
        <v>305</v>
      </c>
      <c r="D51" s="261"/>
      <c r="E51" s="260" t="s">
        <v>2260</v>
      </c>
      <c r="F51" s="260" t="s">
        <v>2261</v>
      </c>
      <c r="G51" s="262" t="s">
        <v>234</v>
      </c>
    </row>
    <row r="52" spans="1:27" ht="42">
      <c r="A52" s="251"/>
      <c r="B52" s="263"/>
      <c r="C52" s="260" t="s">
        <v>306</v>
      </c>
      <c r="D52" s="261"/>
      <c r="E52" s="260" t="s">
        <v>2262</v>
      </c>
      <c r="F52" s="260" t="s">
        <v>307</v>
      </c>
      <c r="G52" s="262" t="s">
        <v>234</v>
      </c>
    </row>
    <row r="53" spans="1:27" ht="98">
      <c r="A53" s="251"/>
      <c r="B53" s="263"/>
      <c r="C53" s="260" t="s">
        <v>308</v>
      </c>
      <c r="D53" s="261"/>
      <c r="E53" s="260" t="s">
        <v>2263</v>
      </c>
      <c r="F53" s="260" t="s">
        <v>2264</v>
      </c>
      <c r="G53" s="262" t="s">
        <v>2265</v>
      </c>
    </row>
    <row r="54" spans="1:27" ht="84">
      <c r="A54" s="251"/>
      <c r="B54" s="263"/>
      <c r="C54" s="260" t="s">
        <v>643</v>
      </c>
      <c r="D54" s="261"/>
      <c r="E54" s="260" t="s">
        <v>2266</v>
      </c>
      <c r="F54" s="260" t="s">
        <v>2267</v>
      </c>
      <c r="G54" s="262" t="s">
        <v>2268</v>
      </c>
    </row>
    <row r="55" spans="1:27" ht="56">
      <c r="A55" s="251"/>
      <c r="B55" s="263"/>
      <c r="C55" s="260"/>
      <c r="D55" s="261"/>
      <c r="E55" s="260" t="s">
        <v>2269</v>
      </c>
      <c r="F55" s="260" t="s">
        <v>2270</v>
      </c>
      <c r="G55" s="262" t="s">
        <v>2268</v>
      </c>
    </row>
    <row r="56" spans="1:27" ht="28">
      <c r="A56" s="251"/>
      <c r="B56" s="263"/>
      <c r="C56" s="260" t="s">
        <v>645</v>
      </c>
      <c r="D56" s="261"/>
      <c r="E56" s="260" t="s">
        <v>2271</v>
      </c>
      <c r="F56" s="260" t="s">
        <v>2272</v>
      </c>
      <c r="G56" s="262" t="s">
        <v>234</v>
      </c>
    </row>
    <row r="57" spans="1:27" ht="56">
      <c r="A57" s="251"/>
      <c r="B57" s="263"/>
      <c r="C57" s="260" t="s">
        <v>310</v>
      </c>
      <c r="D57" s="261"/>
      <c r="E57" s="260" t="s">
        <v>2273</v>
      </c>
      <c r="F57" s="260" t="s">
        <v>2274</v>
      </c>
      <c r="G57" s="262" t="s">
        <v>234</v>
      </c>
    </row>
    <row r="58" spans="1:27">
      <c r="A58" s="251">
        <v>5</v>
      </c>
      <c r="B58" s="252" t="s">
        <v>102</v>
      </c>
      <c r="C58" s="260" t="s">
        <v>234</v>
      </c>
      <c r="D58" s="261"/>
      <c r="E58" s="260" t="s">
        <v>234</v>
      </c>
      <c r="F58" s="260" t="s">
        <v>234</v>
      </c>
      <c r="G58" s="262" t="s">
        <v>234</v>
      </c>
    </row>
    <row r="59" spans="1:27" ht="112">
      <c r="A59" s="251">
        <v>6</v>
      </c>
      <c r="B59" s="263" t="s">
        <v>79</v>
      </c>
      <c r="C59" s="260" t="s">
        <v>315</v>
      </c>
      <c r="D59" s="261"/>
      <c r="E59" s="260" t="s">
        <v>316</v>
      </c>
      <c r="F59" s="260" t="s">
        <v>2275</v>
      </c>
      <c r="G59" s="262" t="s">
        <v>2276</v>
      </c>
    </row>
    <row r="60" spans="1:27" ht="126">
      <c r="A60" s="251"/>
      <c r="B60" s="263"/>
      <c r="C60" s="260" t="s">
        <v>694</v>
      </c>
      <c r="D60" s="261"/>
      <c r="E60" s="260" t="s">
        <v>2131</v>
      </c>
      <c r="F60" s="260" t="s">
        <v>2132</v>
      </c>
      <c r="G60" s="262" t="s">
        <v>2133</v>
      </c>
    </row>
    <row r="61" spans="1:27" ht="70">
      <c r="A61" s="251"/>
      <c r="B61" s="263"/>
      <c r="C61" s="260" t="s">
        <v>2277</v>
      </c>
      <c r="D61" s="261"/>
      <c r="E61" s="260" t="s">
        <v>2278</v>
      </c>
      <c r="F61" s="260" t="s">
        <v>2279</v>
      </c>
      <c r="G61" s="262"/>
    </row>
    <row r="62" spans="1:27" ht="70">
      <c r="A62" s="251"/>
      <c r="B62" s="263"/>
      <c r="C62" s="260" t="s">
        <v>2280</v>
      </c>
      <c r="D62" s="261"/>
      <c r="E62" s="260" t="s">
        <v>322</v>
      </c>
      <c r="F62" s="260"/>
      <c r="G62" s="262"/>
      <c r="AA62" s="300" t="s">
        <v>1512</v>
      </c>
    </row>
    <row r="63" spans="1:27" ht="84">
      <c r="A63" s="251"/>
      <c r="B63" s="263"/>
      <c r="C63" s="260" t="s">
        <v>323</v>
      </c>
      <c r="D63" s="261"/>
      <c r="E63" s="260" t="s">
        <v>324</v>
      </c>
      <c r="F63" s="260" t="s">
        <v>234</v>
      </c>
      <c r="G63" s="262" t="s">
        <v>234</v>
      </c>
    </row>
    <row r="64" spans="1:27" ht="84">
      <c r="A64" s="251"/>
      <c r="B64" s="263"/>
      <c r="C64" s="260" t="s">
        <v>325</v>
      </c>
      <c r="D64" s="261"/>
      <c r="E64" s="260" t="s">
        <v>2281</v>
      </c>
      <c r="F64" s="260" t="s">
        <v>2282</v>
      </c>
      <c r="G64" s="262" t="s">
        <v>234</v>
      </c>
    </row>
    <row r="65" spans="1:7" ht="84">
      <c r="A65" s="251"/>
      <c r="B65" s="263"/>
      <c r="C65" s="260" t="s">
        <v>328</v>
      </c>
      <c r="D65" s="261"/>
      <c r="E65" s="260" t="s">
        <v>329</v>
      </c>
      <c r="F65" s="260" t="s">
        <v>2283</v>
      </c>
      <c r="G65" s="262" t="s">
        <v>234</v>
      </c>
    </row>
    <row r="66" spans="1:7" ht="84">
      <c r="A66" s="251"/>
      <c r="B66" s="263"/>
      <c r="C66" s="260" t="s">
        <v>330</v>
      </c>
      <c r="D66" s="261"/>
      <c r="E66" s="260" t="s">
        <v>2284</v>
      </c>
      <c r="F66" s="260" t="s">
        <v>234</v>
      </c>
      <c r="G66" s="262" t="s">
        <v>234</v>
      </c>
    </row>
    <row r="67" spans="1:7" ht="112">
      <c r="A67" s="251"/>
      <c r="B67" s="263"/>
      <c r="C67" s="260" t="s">
        <v>695</v>
      </c>
      <c r="D67" s="261"/>
      <c r="E67" s="260" t="s">
        <v>2285</v>
      </c>
      <c r="F67" s="260" t="s">
        <v>234</v>
      </c>
      <c r="G67" s="262" t="s">
        <v>2286</v>
      </c>
    </row>
    <row r="68" spans="1:7" ht="112">
      <c r="A68" s="251"/>
      <c r="B68" s="263"/>
      <c r="C68" s="260" t="s">
        <v>696</v>
      </c>
      <c r="D68" s="261"/>
      <c r="E68" s="260" t="s">
        <v>2287</v>
      </c>
      <c r="F68" s="260" t="s">
        <v>234</v>
      </c>
      <c r="G68" s="262" t="s">
        <v>2286</v>
      </c>
    </row>
    <row r="69" spans="1:7" ht="28">
      <c r="A69" s="251">
        <v>7</v>
      </c>
      <c r="B69" s="263" t="s">
        <v>68</v>
      </c>
      <c r="C69" s="260" t="s">
        <v>254</v>
      </c>
      <c r="D69" s="261"/>
      <c r="E69" s="260" t="s">
        <v>2288</v>
      </c>
      <c r="F69" s="260" t="s">
        <v>2135</v>
      </c>
      <c r="G69" s="262" t="s">
        <v>234</v>
      </c>
    </row>
    <row r="70" spans="1:7" ht="28">
      <c r="A70" s="251"/>
      <c r="B70" s="263"/>
      <c r="C70" s="260" t="s">
        <v>2289</v>
      </c>
      <c r="D70" s="261"/>
      <c r="E70" s="260" t="s">
        <v>2136</v>
      </c>
      <c r="F70" s="260" t="s">
        <v>234</v>
      </c>
      <c r="G70" s="262" t="s">
        <v>234</v>
      </c>
    </row>
    <row r="71" spans="1:7" ht="42">
      <c r="A71" s="251"/>
      <c r="B71" s="263"/>
      <c r="C71" s="260" t="s">
        <v>2290</v>
      </c>
      <c r="D71" s="261"/>
      <c r="E71" s="260" t="s">
        <v>2136</v>
      </c>
      <c r="F71" s="260" t="s">
        <v>234</v>
      </c>
      <c r="G71" s="262" t="s">
        <v>234</v>
      </c>
    </row>
    <row r="72" spans="1:7" ht="56">
      <c r="A72" s="251"/>
      <c r="B72" s="263"/>
      <c r="C72" s="260" t="s">
        <v>672</v>
      </c>
      <c r="D72" s="261"/>
      <c r="E72" s="260" t="s">
        <v>2291</v>
      </c>
      <c r="F72" s="260" t="s">
        <v>234</v>
      </c>
      <c r="G72" s="262" t="s">
        <v>234</v>
      </c>
    </row>
    <row r="73" spans="1:7" ht="42">
      <c r="A73" s="251"/>
      <c r="B73" s="263"/>
      <c r="C73" s="260" t="s">
        <v>2292</v>
      </c>
      <c r="D73" s="261"/>
      <c r="E73" s="260" t="s">
        <v>2291</v>
      </c>
      <c r="F73" s="260" t="s">
        <v>234</v>
      </c>
      <c r="G73" s="262" t="s">
        <v>234</v>
      </c>
    </row>
    <row r="74" spans="1:7" ht="28">
      <c r="A74" s="251"/>
      <c r="B74" s="263"/>
      <c r="C74" s="260" t="s">
        <v>2293</v>
      </c>
      <c r="D74" s="261"/>
      <c r="E74" s="260" t="s">
        <v>2291</v>
      </c>
      <c r="F74" s="260" t="s">
        <v>234</v>
      </c>
      <c r="G74" s="262" t="s">
        <v>234</v>
      </c>
    </row>
    <row r="75" spans="1:7" ht="56">
      <c r="A75" s="251"/>
      <c r="B75" s="263"/>
      <c r="C75" s="260" t="s">
        <v>2294</v>
      </c>
      <c r="D75" s="261"/>
      <c r="E75" s="260" t="s">
        <v>2295</v>
      </c>
      <c r="F75" s="260" t="s">
        <v>2296</v>
      </c>
      <c r="G75" s="262" t="s">
        <v>234</v>
      </c>
    </row>
    <row r="76" spans="1:7" ht="70">
      <c r="A76" s="251"/>
      <c r="B76" s="263"/>
      <c r="C76" s="260" t="s">
        <v>2297</v>
      </c>
      <c r="D76" s="261"/>
      <c r="E76" s="260" t="s">
        <v>2298</v>
      </c>
      <c r="F76" s="260" t="s">
        <v>2299</v>
      </c>
      <c r="G76" s="262" t="s">
        <v>2300</v>
      </c>
    </row>
    <row r="77" spans="1:7" ht="42">
      <c r="A77" s="251"/>
      <c r="B77" s="263"/>
      <c r="C77" s="260" t="s">
        <v>713</v>
      </c>
      <c r="D77" s="261"/>
      <c r="E77" s="260" t="s">
        <v>2301</v>
      </c>
      <c r="F77" s="260" t="s">
        <v>2137</v>
      </c>
      <c r="G77" s="262" t="s">
        <v>234</v>
      </c>
    </row>
    <row r="78" spans="1:7" ht="56">
      <c r="A78" s="251"/>
      <c r="B78" s="263"/>
      <c r="C78" s="260"/>
      <c r="D78" s="261"/>
      <c r="E78" s="260" t="s">
        <v>2302</v>
      </c>
      <c r="F78" s="260" t="s">
        <v>2303</v>
      </c>
      <c r="G78" s="262" t="s">
        <v>234</v>
      </c>
    </row>
    <row r="79" spans="1:7" ht="28">
      <c r="A79" s="251"/>
      <c r="B79" s="263"/>
      <c r="C79" s="260" t="s">
        <v>714</v>
      </c>
      <c r="D79" s="261"/>
      <c r="E79" s="260" t="s">
        <v>2304</v>
      </c>
      <c r="F79" s="260" t="s">
        <v>2305</v>
      </c>
      <c r="G79" s="262" t="s">
        <v>234</v>
      </c>
    </row>
    <row r="80" spans="1:7" ht="28">
      <c r="A80" s="251"/>
      <c r="B80" s="263"/>
      <c r="C80" s="260" t="s">
        <v>715</v>
      </c>
      <c r="D80" s="261"/>
      <c r="E80" s="260" t="s">
        <v>2306</v>
      </c>
      <c r="F80" s="260" t="s">
        <v>2138</v>
      </c>
      <c r="G80" s="262" t="s">
        <v>234</v>
      </c>
    </row>
    <row r="81" spans="1:7" ht="28">
      <c r="A81" s="251"/>
      <c r="B81" s="263"/>
      <c r="C81" s="260" t="s">
        <v>2307</v>
      </c>
      <c r="D81" s="261"/>
      <c r="E81" s="260" t="s">
        <v>2308</v>
      </c>
      <c r="F81" s="260" t="s">
        <v>2309</v>
      </c>
      <c r="G81" s="262" t="s">
        <v>234</v>
      </c>
    </row>
    <row r="82" spans="1:7" ht="42">
      <c r="A82" s="251"/>
      <c r="B82" s="263"/>
      <c r="C82" s="260" t="s">
        <v>2310</v>
      </c>
      <c r="D82" s="261"/>
      <c r="E82" s="260" t="s">
        <v>2311</v>
      </c>
      <c r="F82" s="260" t="s">
        <v>2312</v>
      </c>
      <c r="G82" s="262" t="s">
        <v>234</v>
      </c>
    </row>
    <row r="83" spans="1:7" ht="28">
      <c r="A83" s="251"/>
      <c r="B83" s="263"/>
      <c r="C83" s="260" t="s">
        <v>2313</v>
      </c>
      <c r="D83" s="261"/>
      <c r="E83" s="260" t="s">
        <v>2314</v>
      </c>
      <c r="F83" s="260" t="s">
        <v>2315</v>
      </c>
      <c r="G83" s="262" t="s">
        <v>234</v>
      </c>
    </row>
    <row r="84" spans="1:7" ht="42">
      <c r="A84" s="251"/>
      <c r="B84" s="263"/>
      <c r="C84" s="260" t="s">
        <v>722</v>
      </c>
      <c r="D84" s="261"/>
      <c r="E84" s="260" t="s">
        <v>2316</v>
      </c>
      <c r="F84" s="260" t="s">
        <v>2317</v>
      </c>
      <c r="G84" s="262" t="s">
        <v>234</v>
      </c>
    </row>
    <row r="85" spans="1:7" ht="28">
      <c r="A85" s="251"/>
      <c r="B85" s="263"/>
      <c r="C85" s="260" t="s">
        <v>2318</v>
      </c>
      <c r="D85" s="261"/>
      <c r="E85" s="260" t="s">
        <v>2319</v>
      </c>
      <c r="F85" s="260" t="s">
        <v>2320</v>
      </c>
      <c r="G85" s="262" t="s">
        <v>234</v>
      </c>
    </row>
    <row r="86" spans="1:7" ht="56">
      <c r="A86" s="251">
        <v>8</v>
      </c>
      <c r="B86" s="263" t="s">
        <v>332</v>
      </c>
      <c r="C86" s="260" t="s">
        <v>244</v>
      </c>
      <c r="D86" s="261"/>
      <c r="E86" s="260" t="s">
        <v>333</v>
      </c>
      <c r="F86" s="260" t="s">
        <v>334</v>
      </c>
      <c r="G86" s="262" t="s">
        <v>234</v>
      </c>
    </row>
    <row r="87" spans="1:7" ht="28">
      <c r="A87" s="251"/>
      <c r="B87" s="263"/>
      <c r="C87" s="260" t="s">
        <v>248</v>
      </c>
      <c r="D87" s="261"/>
      <c r="E87" s="260" t="s">
        <v>2321</v>
      </c>
      <c r="F87" s="260" t="s">
        <v>2322</v>
      </c>
      <c r="G87" s="262" t="s">
        <v>234</v>
      </c>
    </row>
    <row r="88" spans="1:7" ht="28">
      <c r="A88" s="251"/>
      <c r="B88" s="263"/>
      <c r="C88" s="260" t="s">
        <v>366</v>
      </c>
      <c r="D88" s="261"/>
      <c r="E88" s="260" t="s">
        <v>2323</v>
      </c>
      <c r="F88" s="260" t="s">
        <v>2322</v>
      </c>
      <c r="G88" s="262" t="s">
        <v>234</v>
      </c>
    </row>
    <row r="89" spans="1:7" ht="28">
      <c r="A89" s="251"/>
      <c r="B89" s="263"/>
      <c r="C89" s="260" t="s">
        <v>335</v>
      </c>
      <c r="D89" s="261"/>
      <c r="E89" s="260" t="s">
        <v>336</v>
      </c>
      <c r="F89" s="260" t="s">
        <v>337</v>
      </c>
      <c r="G89" s="262" t="s">
        <v>234</v>
      </c>
    </row>
    <row r="90" spans="1:7" ht="42">
      <c r="A90" s="251"/>
      <c r="B90" s="263"/>
      <c r="C90" s="260" t="s">
        <v>254</v>
      </c>
      <c r="D90" s="261"/>
      <c r="E90" s="260" t="s">
        <v>2324</v>
      </c>
      <c r="F90" s="260" t="s">
        <v>2325</v>
      </c>
      <c r="G90" s="262" t="s">
        <v>234</v>
      </c>
    </row>
    <row r="91" spans="1:7" ht="56">
      <c r="A91" s="251"/>
      <c r="B91" s="263"/>
      <c r="C91" s="260" t="s">
        <v>338</v>
      </c>
      <c r="D91" s="261"/>
      <c r="E91" s="260" t="s">
        <v>339</v>
      </c>
      <c r="F91" s="260" t="s">
        <v>2326</v>
      </c>
      <c r="G91" s="262" t="s">
        <v>234</v>
      </c>
    </row>
    <row r="92" spans="1:7" ht="56">
      <c r="A92" s="251"/>
      <c r="B92" s="263"/>
      <c r="C92" s="260" t="s">
        <v>340</v>
      </c>
      <c r="D92" s="261"/>
      <c r="E92" s="260" t="s">
        <v>339</v>
      </c>
      <c r="F92" s="260" t="s">
        <v>2326</v>
      </c>
      <c r="G92" s="262" t="s">
        <v>234</v>
      </c>
    </row>
    <row r="93" spans="1:7" ht="42">
      <c r="A93" s="251"/>
      <c r="B93" s="263"/>
      <c r="C93" s="260" t="s">
        <v>341</v>
      </c>
      <c r="D93" s="261"/>
      <c r="E93" s="260" t="s">
        <v>339</v>
      </c>
      <c r="F93" s="260" t="s">
        <v>2326</v>
      </c>
      <c r="G93" s="262" t="s">
        <v>234</v>
      </c>
    </row>
    <row r="94" spans="1:7" ht="56">
      <c r="A94" s="251"/>
      <c r="B94" s="263"/>
      <c r="C94" s="260" t="s">
        <v>342</v>
      </c>
      <c r="D94" s="261"/>
      <c r="E94" s="260" t="s">
        <v>2327</v>
      </c>
      <c r="F94" s="260" t="s">
        <v>2322</v>
      </c>
      <c r="G94" s="262" t="s">
        <v>234</v>
      </c>
    </row>
    <row r="95" spans="1:7" ht="56">
      <c r="A95" s="251"/>
      <c r="B95" s="263"/>
      <c r="C95" s="260" t="s">
        <v>2328</v>
      </c>
      <c r="D95" s="261"/>
      <c r="E95" s="260" t="s">
        <v>336</v>
      </c>
      <c r="F95" s="260" t="s">
        <v>337</v>
      </c>
      <c r="G95" s="262" t="s">
        <v>234</v>
      </c>
    </row>
    <row r="96" spans="1:7" ht="42">
      <c r="A96" s="251"/>
      <c r="B96" s="263"/>
      <c r="C96" s="260" t="s">
        <v>2329</v>
      </c>
      <c r="D96" s="261"/>
      <c r="E96" s="260" t="s">
        <v>2330</v>
      </c>
      <c r="F96" s="260" t="s">
        <v>2331</v>
      </c>
      <c r="G96" s="262" t="s">
        <v>234</v>
      </c>
    </row>
    <row r="97" spans="1:7" ht="56">
      <c r="A97" s="251"/>
      <c r="B97" s="263"/>
      <c r="C97" s="260" t="s">
        <v>343</v>
      </c>
      <c r="D97" s="261"/>
      <c r="E97" s="260" t="s">
        <v>2332</v>
      </c>
      <c r="F97" s="260" t="s">
        <v>2322</v>
      </c>
      <c r="G97" s="262" t="s">
        <v>234</v>
      </c>
    </row>
    <row r="98" spans="1:7" ht="56">
      <c r="A98" s="251"/>
      <c r="B98" s="263"/>
      <c r="C98" s="260" t="s">
        <v>2333</v>
      </c>
      <c r="D98" s="261"/>
      <c r="E98" s="260" t="s">
        <v>2334</v>
      </c>
      <c r="F98" s="260" t="s">
        <v>2335</v>
      </c>
      <c r="G98" s="262" t="s">
        <v>234</v>
      </c>
    </row>
    <row r="99" spans="1:7" ht="56">
      <c r="A99" s="251"/>
      <c r="B99" s="263"/>
      <c r="C99" s="260" t="s">
        <v>2336</v>
      </c>
      <c r="D99" s="261"/>
      <c r="E99" s="260" t="s">
        <v>2334</v>
      </c>
      <c r="F99" s="260" t="s">
        <v>2335</v>
      </c>
      <c r="G99" s="262" t="s">
        <v>234</v>
      </c>
    </row>
    <row r="100" spans="1:7" ht="84">
      <c r="A100" s="251"/>
      <c r="B100" s="263"/>
      <c r="C100" s="260" t="s">
        <v>344</v>
      </c>
      <c r="D100" s="261"/>
      <c r="E100" s="260" t="s">
        <v>2337</v>
      </c>
      <c r="F100" s="260" t="s">
        <v>234</v>
      </c>
      <c r="G100" s="262" t="s">
        <v>234</v>
      </c>
    </row>
    <row r="101" spans="1:7" ht="42">
      <c r="A101" s="251"/>
      <c r="B101" s="263"/>
      <c r="C101" s="260" t="s">
        <v>2139</v>
      </c>
      <c r="D101" s="261"/>
      <c r="E101" s="260" t="s">
        <v>2140</v>
      </c>
      <c r="F101" s="260" t="s">
        <v>2141</v>
      </c>
      <c r="G101" s="262" t="s">
        <v>234</v>
      </c>
    </row>
    <row r="102" spans="1:7" ht="70">
      <c r="A102" s="251"/>
      <c r="B102" s="263"/>
      <c r="C102" s="260" t="s">
        <v>345</v>
      </c>
      <c r="D102" s="261"/>
      <c r="E102" s="260" t="s">
        <v>336</v>
      </c>
      <c r="F102" s="260" t="s">
        <v>2338</v>
      </c>
      <c r="G102" s="262" t="s">
        <v>234</v>
      </c>
    </row>
    <row r="103" spans="1:7" ht="28">
      <c r="A103" s="251">
        <v>9</v>
      </c>
      <c r="B103" s="263" t="s">
        <v>346</v>
      </c>
      <c r="C103" s="260" t="s">
        <v>299</v>
      </c>
      <c r="D103" s="261"/>
      <c r="E103" s="260" t="s">
        <v>2162</v>
      </c>
      <c r="F103" s="260" t="s">
        <v>234</v>
      </c>
      <c r="G103" s="262" t="s">
        <v>234</v>
      </c>
    </row>
    <row r="104" spans="1:7" ht="42">
      <c r="A104" s="251"/>
      <c r="B104" s="263"/>
      <c r="C104" s="260" t="s">
        <v>368</v>
      </c>
      <c r="D104" s="261"/>
      <c r="E104" s="260" t="s">
        <v>2339</v>
      </c>
      <c r="F104" s="260" t="s">
        <v>234</v>
      </c>
      <c r="G104" s="262" t="s">
        <v>234</v>
      </c>
    </row>
    <row r="105" spans="1:7" ht="56">
      <c r="A105" s="251"/>
      <c r="B105" s="263"/>
      <c r="C105" s="260" t="s">
        <v>2340</v>
      </c>
      <c r="D105" s="261"/>
      <c r="E105" s="260" t="s">
        <v>2341</v>
      </c>
      <c r="F105" s="260" t="s">
        <v>2342</v>
      </c>
      <c r="G105" s="262" t="s">
        <v>234</v>
      </c>
    </row>
    <row r="106" spans="1:7" ht="56">
      <c r="A106" s="251"/>
      <c r="B106" s="263"/>
      <c r="C106" s="260" t="s">
        <v>2343</v>
      </c>
      <c r="D106" s="261"/>
      <c r="E106" s="260" t="s">
        <v>2344</v>
      </c>
      <c r="F106" s="260" t="s">
        <v>2345</v>
      </c>
      <c r="G106" s="262" t="s">
        <v>234</v>
      </c>
    </row>
    <row r="107" spans="1:7" ht="42">
      <c r="A107" s="251"/>
      <c r="B107" s="263"/>
      <c r="C107" s="260" t="s">
        <v>2346</v>
      </c>
      <c r="D107" s="261"/>
      <c r="E107" s="260" t="s">
        <v>2347</v>
      </c>
      <c r="F107" s="260" t="s">
        <v>2348</v>
      </c>
      <c r="G107" s="262" t="s">
        <v>2349</v>
      </c>
    </row>
    <row r="108" spans="1:7" ht="42">
      <c r="A108" s="251"/>
      <c r="B108" s="263"/>
      <c r="C108" s="260" t="s">
        <v>2350</v>
      </c>
      <c r="D108" s="261"/>
      <c r="E108" s="260" t="s">
        <v>2351</v>
      </c>
      <c r="F108" s="260" t="s">
        <v>2352</v>
      </c>
      <c r="G108" s="262" t="s">
        <v>2353</v>
      </c>
    </row>
    <row r="109" spans="1:7" ht="56">
      <c r="A109" s="251"/>
      <c r="B109" s="263"/>
      <c r="C109" s="260" t="s">
        <v>2354</v>
      </c>
      <c r="D109" s="261"/>
      <c r="E109" s="260" t="s">
        <v>2355</v>
      </c>
      <c r="F109" s="260" t="s">
        <v>2356</v>
      </c>
      <c r="G109" s="262" t="s">
        <v>234</v>
      </c>
    </row>
    <row r="110" spans="1:7" ht="56">
      <c r="A110" s="251"/>
      <c r="B110" s="263"/>
      <c r="C110" s="260" t="s">
        <v>2357</v>
      </c>
      <c r="D110" s="261"/>
      <c r="E110" s="260" t="s">
        <v>2358</v>
      </c>
      <c r="F110" s="260" t="s">
        <v>2359</v>
      </c>
      <c r="G110" s="262" t="s">
        <v>2360</v>
      </c>
    </row>
    <row r="111" spans="1:7" ht="42">
      <c r="A111" s="251"/>
      <c r="B111" s="263"/>
      <c r="C111" s="260"/>
      <c r="D111" s="261"/>
      <c r="E111" s="260" t="s">
        <v>2361</v>
      </c>
      <c r="F111" s="260" t="s">
        <v>234</v>
      </c>
      <c r="G111" s="262" t="s">
        <v>234</v>
      </c>
    </row>
    <row r="112" spans="1:7" ht="28">
      <c r="A112" s="251"/>
      <c r="B112" s="263"/>
      <c r="C112" s="260"/>
      <c r="D112" s="261"/>
      <c r="E112" s="260" t="s">
        <v>2362</v>
      </c>
      <c r="F112" s="260" t="s">
        <v>234</v>
      </c>
      <c r="G112" s="262" t="s">
        <v>234</v>
      </c>
    </row>
    <row r="113" spans="1:7" ht="70">
      <c r="A113" s="251"/>
      <c r="B113" s="263"/>
      <c r="C113" s="260"/>
      <c r="D113" s="261"/>
      <c r="E113" s="260" t="s">
        <v>2363</v>
      </c>
      <c r="F113" s="260" t="s">
        <v>2364</v>
      </c>
      <c r="G113" s="262" t="s">
        <v>2360</v>
      </c>
    </row>
    <row r="114" spans="1:7" ht="42">
      <c r="A114" s="251"/>
      <c r="B114" s="263"/>
      <c r="C114" s="260"/>
      <c r="D114" s="261"/>
      <c r="E114" s="260" t="s">
        <v>2365</v>
      </c>
      <c r="F114" s="260" t="s">
        <v>2366</v>
      </c>
      <c r="G114" s="262" t="s">
        <v>2367</v>
      </c>
    </row>
    <row r="115" spans="1:7" ht="56">
      <c r="A115" s="251"/>
      <c r="B115" s="263"/>
      <c r="C115" s="260" t="s">
        <v>2368</v>
      </c>
      <c r="D115" s="261"/>
      <c r="E115" s="260" t="s">
        <v>2369</v>
      </c>
      <c r="F115" s="260" t="s">
        <v>2370</v>
      </c>
      <c r="G115" s="262" t="s">
        <v>234</v>
      </c>
    </row>
    <row r="116" spans="1:7" ht="56">
      <c r="A116" s="251"/>
      <c r="B116" s="263"/>
      <c r="C116" s="260" t="s">
        <v>2371</v>
      </c>
      <c r="D116" s="261"/>
      <c r="E116" s="260" t="s">
        <v>2372</v>
      </c>
      <c r="F116" s="260" t="s">
        <v>2373</v>
      </c>
      <c r="G116" s="262" t="s">
        <v>234</v>
      </c>
    </row>
    <row r="117" spans="1:7" ht="28">
      <c r="A117" s="251"/>
      <c r="B117" s="263"/>
      <c r="C117" s="260" t="s">
        <v>2374</v>
      </c>
      <c r="D117" s="261"/>
      <c r="E117" s="260" t="s">
        <v>2375</v>
      </c>
      <c r="F117" s="260" t="s">
        <v>234</v>
      </c>
      <c r="G117" s="262" t="s">
        <v>234</v>
      </c>
    </row>
    <row r="118" spans="1:7" ht="70">
      <c r="A118" s="251"/>
      <c r="B118" s="263"/>
      <c r="C118" s="260" t="s">
        <v>2376</v>
      </c>
      <c r="D118" s="261"/>
      <c r="E118" s="260" t="s">
        <v>2377</v>
      </c>
      <c r="F118" s="260" t="s">
        <v>234</v>
      </c>
      <c r="G118" s="262" t="s">
        <v>234</v>
      </c>
    </row>
    <row r="119" spans="1:7" ht="56">
      <c r="A119" s="251"/>
      <c r="B119" s="263"/>
      <c r="C119" s="260"/>
      <c r="D119" s="261"/>
      <c r="E119" s="260" t="s">
        <v>2378</v>
      </c>
      <c r="F119" s="260" t="s">
        <v>234</v>
      </c>
      <c r="G119" s="262" t="s">
        <v>234</v>
      </c>
    </row>
    <row r="120" spans="1:7" ht="42">
      <c r="A120" s="251"/>
      <c r="B120" s="263"/>
      <c r="C120" s="260"/>
      <c r="D120" s="261"/>
      <c r="E120" s="260" t="s">
        <v>2379</v>
      </c>
      <c r="F120" s="260" t="s">
        <v>2380</v>
      </c>
      <c r="G120" s="262" t="s">
        <v>234</v>
      </c>
    </row>
    <row r="121" spans="1:7" ht="42">
      <c r="A121" s="251"/>
      <c r="B121" s="263"/>
      <c r="C121" s="260" t="s">
        <v>2381</v>
      </c>
      <c r="D121" s="261"/>
      <c r="E121" s="260" t="s">
        <v>2382</v>
      </c>
      <c r="F121" s="260" t="s">
        <v>2383</v>
      </c>
      <c r="G121" s="262" t="s">
        <v>2384</v>
      </c>
    </row>
    <row r="122" spans="1:7" ht="42">
      <c r="A122" s="251"/>
      <c r="B122" s="263"/>
      <c r="C122" s="260"/>
      <c r="D122" s="261"/>
      <c r="E122" s="260" t="s">
        <v>2385</v>
      </c>
      <c r="F122" s="260" t="s">
        <v>2386</v>
      </c>
      <c r="G122" s="262" t="s">
        <v>2387</v>
      </c>
    </row>
    <row r="123" spans="1:7" ht="42">
      <c r="A123" s="251"/>
      <c r="B123" s="263"/>
      <c r="C123" s="260"/>
      <c r="D123" s="261"/>
      <c r="E123" s="260" t="s">
        <v>2388</v>
      </c>
      <c r="F123" s="260" t="s">
        <v>2383</v>
      </c>
      <c r="G123" s="262" t="s">
        <v>2384</v>
      </c>
    </row>
    <row r="124" spans="1:7" ht="42">
      <c r="A124" s="251"/>
      <c r="B124" s="263"/>
      <c r="C124" s="260"/>
      <c r="D124" s="261"/>
      <c r="E124" s="260" t="s">
        <v>2389</v>
      </c>
      <c r="F124" s="260" t="s">
        <v>2390</v>
      </c>
      <c r="G124" s="262" t="s">
        <v>2391</v>
      </c>
    </row>
    <row r="125" spans="1:7" ht="42">
      <c r="A125" s="251"/>
      <c r="B125" s="263"/>
      <c r="C125" s="260"/>
      <c r="D125" s="261"/>
      <c r="E125" s="260" t="s">
        <v>2392</v>
      </c>
      <c r="F125" s="260" t="s">
        <v>2383</v>
      </c>
      <c r="G125" s="262" t="s">
        <v>2384</v>
      </c>
    </row>
    <row r="126" spans="1:7" ht="56">
      <c r="A126" s="251"/>
      <c r="B126" s="263"/>
      <c r="C126" s="260"/>
      <c r="D126" s="261"/>
      <c r="E126" s="260" t="s">
        <v>2393</v>
      </c>
      <c r="F126" s="260" t="s">
        <v>2394</v>
      </c>
      <c r="G126" s="262" t="s">
        <v>2395</v>
      </c>
    </row>
    <row r="127" spans="1:7" ht="28">
      <c r="A127" s="251"/>
      <c r="B127" s="263"/>
      <c r="C127" s="260"/>
      <c r="D127" s="261"/>
      <c r="E127" s="260" t="s">
        <v>2396</v>
      </c>
      <c r="F127" s="260" t="s">
        <v>2397</v>
      </c>
      <c r="G127" s="262" t="s">
        <v>380</v>
      </c>
    </row>
    <row r="128" spans="1:7" ht="28">
      <c r="A128" s="251"/>
      <c r="B128" s="263"/>
      <c r="C128" s="260"/>
      <c r="D128" s="261"/>
      <c r="E128" s="260" t="s">
        <v>2398</v>
      </c>
      <c r="F128" s="260" t="s">
        <v>2399</v>
      </c>
      <c r="G128" s="262" t="s">
        <v>2384</v>
      </c>
    </row>
    <row r="129" spans="1:7" ht="28">
      <c r="A129" s="251"/>
      <c r="B129" s="263"/>
      <c r="C129" s="260"/>
      <c r="D129" s="261"/>
      <c r="E129" s="260" t="s">
        <v>2400</v>
      </c>
      <c r="F129" s="260" t="s">
        <v>2399</v>
      </c>
      <c r="G129" s="262" t="s">
        <v>2384</v>
      </c>
    </row>
    <row r="130" spans="1:7" ht="42">
      <c r="A130" s="251"/>
      <c r="B130" s="263"/>
      <c r="C130" s="260"/>
      <c r="D130" s="261"/>
      <c r="E130" s="260" t="s">
        <v>2401</v>
      </c>
      <c r="F130" s="260" t="s">
        <v>2402</v>
      </c>
      <c r="G130" s="262" t="s">
        <v>247</v>
      </c>
    </row>
    <row r="131" spans="1:7" ht="42">
      <c r="A131" s="251"/>
      <c r="B131" s="263"/>
      <c r="C131" s="260"/>
      <c r="D131" s="261"/>
      <c r="E131" s="260" t="s">
        <v>2403</v>
      </c>
      <c r="F131" s="260" t="s">
        <v>2394</v>
      </c>
      <c r="G131" s="262" t="s">
        <v>2395</v>
      </c>
    </row>
    <row r="132" spans="1:7" ht="42">
      <c r="A132" s="251"/>
      <c r="B132" s="263"/>
      <c r="C132" s="260" t="s">
        <v>2404</v>
      </c>
      <c r="D132" s="261"/>
      <c r="E132" s="260" t="s">
        <v>2405</v>
      </c>
      <c r="F132" s="260" t="s">
        <v>2406</v>
      </c>
      <c r="G132" s="262" t="s">
        <v>234</v>
      </c>
    </row>
    <row r="133" spans="1:7" ht="42">
      <c r="A133" s="251"/>
      <c r="B133" s="263"/>
      <c r="C133" s="260" t="s">
        <v>2407</v>
      </c>
      <c r="D133" s="261"/>
      <c r="E133" s="260" t="s">
        <v>2408</v>
      </c>
      <c r="F133" s="260" t="s">
        <v>234</v>
      </c>
      <c r="G133" s="262" t="s">
        <v>234</v>
      </c>
    </row>
    <row r="134" spans="1:7" ht="42">
      <c r="A134" s="251"/>
      <c r="B134" s="263"/>
      <c r="C134" s="260" t="s">
        <v>2409</v>
      </c>
      <c r="D134" s="261"/>
      <c r="E134" s="260" t="s">
        <v>2410</v>
      </c>
      <c r="F134" s="260" t="s">
        <v>2411</v>
      </c>
      <c r="G134" s="262" t="s">
        <v>234</v>
      </c>
    </row>
    <row r="135" spans="1:7" ht="28">
      <c r="A135" s="251"/>
      <c r="B135" s="263"/>
      <c r="C135" s="260"/>
      <c r="D135" s="261"/>
      <c r="E135" s="260" t="s">
        <v>2412</v>
      </c>
      <c r="F135" s="260" t="s">
        <v>2413</v>
      </c>
      <c r="G135" s="262" t="s">
        <v>234</v>
      </c>
    </row>
    <row r="136" spans="1:7">
      <c r="A136" s="251">
        <v>10</v>
      </c>
      <c r="B136" s="263" t="s">
        <v>58</v>
      </c>
      <c r="C136" s="260" t="s">
        <v>234</v>
      </c>
      <c r="D136" s="261"/>
      <c r="E136" s="260" t="s">
        <v>234</v>
      </c>
      <c r="F136" s="260" t="s">
        <v>234</v>
      </c>
      <c r="G136" s="262" t="s">
        <v>234</v>
      </c>
    </row>
    <row r="137" spans="1:7" ht="56">
      <c r="A137" s="251">
        <v>11</v>
      </c>
      <c r="B137" s="263" t="s">
        <v>81</v>
      </c>
      <c r="C137" s="260" t="s">
        <v>299</v>
      </c>
      <c r="D137" s="261"/>
      <c r="E137" s="260" t="s">
        <v>2414</v>
      </c>
      <c r="F137" s="260" t="s">
        <v>234</v>
      </c>
      <c r="G137" s="262" t="s">
        <v>234</v>
      </c>
    </row>
    <row r="138" spans="1:7" ht="42">
      <c r="A138" s="251"/>
      <c r="B138" s="263"/>
      <c r="C138" s="260" t="s">
        <v>2415</v>
      </c>
      <c r="D138" s="261"/>
      <c r="E138" s="260" t="s">
        <v>2416</v>
      </c>
      <c r="F138" s="260" t="s">
        <v>2417</v>
      </c>
      <c r="G138" s="262" t="s">
        <v>234</v>
      </c>
    </row>
    <row r="139" spans="1:7" ht="42">
      <c r="A139" s="251"/>
      <c r="B139" s="263"/>
      <c r="C139" s="260" t="s">
        <v>244</v>
      </c>
      <c r="D139" s="261"/>
      <c r="E139" s="260" t="s">
        <v>2418</v>
      </c>
      <c r="F139" s="260" t="s">
        <v>2419</v>
      </c>
      <c r="G139" s="262" t="s">
        <v>234</v>
      </c>
    </row>
    <row r="140" spans="1:7" ht="70">
      <c r="A140" s="251"/>
      <c r="B140" s="263"/>
      <c r="C140" s="260" t="s">
        <v>2420</v>
      </c>
      <c r="D140" s="261"/>
      <c r="E140" s="260" t="s">
        <v>2421</v>
      </c>
      <c r="F140" s="260" t="s">
        <v>234</v>
      </c>
      <c r="G140" s="262" t="s">
        <v>234</v>
      </c>
    </row>
    <row r="141" spans="1:7" ht="42">
      <c r="A141" s="251"/>
      <c r="B141" s="263"/>
      <c r="C141" s="260" t="s">
        <v>252</v>
      </c>
      <c r="D141" s="261"/>
      <c r="E141" s="260" t="s">
        <v>2422</v>
      </c>
      <c r="F141" s="260" t="s">
        <v>2423</v>
      </c>
      <c r="G141" s="262" t="s">
        <v>234</v>
      </c>
    </row>
    <row r="142" spans="1:7" ht="56">
      <c r="A142" s="251"/>
      <c r="B142" s="263"/>
      <c r="C142" s="260" t="s">
        <v>338</v>
      </c>
      <c r="D142" s="261"/>
      <c r="E142" s="260" t="s">
        <v>2424</v>
      </c>
      <c r="F142" s="260" t="s">
        <v>234</v>
      </c>
      <c r="G142" s="262" t="s">
        <v>234</v>
      </c>
    </row>
    <row r="143" spans="1:7" ht="56">
      <c r="A143" s="251"/>
      <c r="B143" s="263"/>
      <c r="C143" s="260" t="s">
        <v>474</v>
      </c>
      <c r="D143" s="261"/>
      <c r="E143" s="260" t="s">
        <v>2424</v>
      </c>
      <c r="F143" s="260" t="s">
        <v>234</v>
      </c>
      <c r="G143" s="262" t="s">
        <v>234</v>
      </c>
    </row>
    <row r="144" spans="1:7" ht="56">
      <c r="A144" s="251"/>
      <c r="B144" s="263"/>
      <c r="C144" s="260" t="s">
        <v>2425</v>
      </c>
      <c r="D144" s="261"/>
      <c r="E144" s="260" t="s">
        <v>2426</v>
      </c>
      <c r="F144" s="260" t="s">
        <v>2427</v>
      </c>
      <c r="G144" s="262" t="s">
        <v>234</v>
      </c>
    </row>
    <row r="145" spans="1:7" ht="42">
      <c r="A145" s="251"/>
      <c r="B145" s="263"/>
      <c r="C145" s="260"/>
      <c r="D145" s="261"/>
      <c r="E145" s="260" t="s">
        <v>2428</v>
      </c>
      <c r="F145" s="260" t="s">
        <v>2429</v>
      </c>
      <c r="G145" s="262" t="s">
        <v>234</v>
      </c>
    </row>
    <row r="146" spans="1:7" ht="28">
      <c r="A146" s="251"/>
      <c r="B146" s="263"/>
      <c r="C146" s="260" t="s">
        <v>2142</v>
      </c>
      <c r="D146" s="261"/>
      <c r="E146" s="260" t="s">
        <v>2430</v>
      </c>
      <c r="F146" s="260" t="s">
        <v>2431</v>
      </c>
      <c r="G146" s="262" t="s">
        <v>234</v>
      </c>
    </row>
    <row r="147" spans="1:7" ht="56">
      <c r="A147" s="251"/>
      <c r="B147" s="263"/>
      <c r="C147" s="260" t="s">
        <v>349</v>
      </c>
      <c r="D147" s="261"/>
      <c r="E147" s="260" t="s">
        <v>2432</v>
      </c>
      <c r="F147" s="260" t="s">
        <v>2433</v>
      </c>
      <c r="G147" s="262" t="s">
        <v>234</v>
      </c>
    </row>
    <row r="148" spans="1:7" ht="56">
      <c r="A148" s="251"/>
      <c r="B148" s="263"/>
      <c r="C148" s="260" t="s">
        <v>2434</v>
      </c>
      <c r="D148" s="261"/>
      <c r="E148" s="260" t="s">
        <v>2435</v>
      </c>
      <c r="F148" s="260" t="s">
        <v>234</v>
      </c>
      <c r="G148" s="262" t="s">
        <v>234</v>
      </c>
    </row>
    <row r="149" spans="1:7" ht="42">
      <c r="A149" s="251"/>
      <c r="B149" s="263"/>
      <c r="C149" s="260" t="s">
        <v>2436</v>
      </c>
      <c r="D149" s="261"/>
      <c r="E149" s="260" t="s">
        <v>2437</v>
      </c>
      <c r="F149" s="260" t="s">
        <v>2438</v>
      </c>
      <c r="G149" s="262" t="s">
        <v>234</v>
      </c>
    </row>
    <row r="150" spans="1:7" ht="42">
      <c r="A150" s="251"/>
      <c r="B150" s="263"/>
      <c r="C150" s="260"/>
      <c r="D150" s="261"/>
      <c r="E150" s="260" t="s">
        <v>2439</v>
      </c>
      <c r="F150" s="260" t="s">
        <v>2440</v>
      </c>
      <c r="G150" s="262" t="s">
        <v>234</v>
      </c>
    </row>
    <row r="151" spans="1:7" ht="56">
      <c r="A151" s="251"/>
      <c r="B151" s="263"/>
      <c r="C151" s="260"/>
      <c r="D151" s="261"/>
      <c r="E151" s="260" t="s">
        <v>2441</v>
      </c>
      <c r="F151" s="260" t="s">
        <v>2442</v>
      </c>
      <c r="G151" s="262" t="s">
        <v>234</v>
      </c>
    </row>
    <row r="152" spans="1:7" ht="28">
      <c r="A152" s="251">
        <v>12</v>
      </c>
      <c r="B152" s="263" t="s">
        <v>350</v>
      </c>
      <c r="C152" s="260" t="s">
        <v>234</v>
      </c>
      <c r="D152" s="261"/>
      <c r="E152" s="260" t="s">
        <v>234</v>
      </c>
      <c r="F152" s="260" t="s">
        <v>234</v>
      </c>
      <c r="G152" s="262" t="s">
        <v>234</v>
      </c>
    </row>
    <row r="153" spans="1:7" ht="28">
      <c r="A153" s="251">
        <v>13</v>
      </c>
      <c r="B153" s="263" t="s">
        <v>61</v>
      </c>
      <c r="C153" s="265" t="s">
        <v>689</v>
      </c>
      <c r="D153" s="266"/>
      <c r="E153" s="260" t="s">
        <v>2443</v>
      </c>
      <c r="F153" s="260" t="s">
        <v>234</v>
      </c>
      <c r="G153" s="262" t="s">
        <v>234</v>
      </c>
    </row>
    <row r="154" spans="1:7" ht="28">
      <c r="A154" s="251"/>
      <c r="B154" s="263"/>
      <c r="C154" s="265" t="s">
        <v>249</v>
      </c>
      <c r="D154" s="266"/>
      <c r="E154" s="260" t="s">
        <v>351</v>
      </c>
      <c r="F154" s="260" t="s">
        <v>234</v>
      </c>
      <c r="G154" s="262" t="s">
        <v>234</v>
      </c>
    </row>
    <row r="155" spans="1:7" ht="42">
      <c r="A155" s="251"/>
      <c r="B155" s="263"/>
      <c r="C155" s="265" t="s">
        <v>341</v>
      </c>
      <c r="D155" s="266"/>
      <c r="E155" s="260" t="s">
        <v>2143</v>
      </c>
      <c r="F155" s="260" t="s">
        <v>234</v>
      </c>
      <c r="G155" s="262" t="s">
        <v>234</v>
      </c>
    </row>
    <row r="156" spans="1:7" ht="42">
      <c r="A156" s="251"/>
      <c r="B156" s="263"/>
      <c r="C156" s="265" t="s">
        <v>354</v>
      </c>
      <c r="D156" s="266"/>
      <c r="E156" s="260" t="s">
        <v>2444</v>
      </c>
      <c r="F156" s="260" t="s">
        <v>234</v>
      </c>
      <c r="G156" s="262" t="s">
        <v>234</v>
      </c>
    </row>
    <row r="157" spans="1:7" ht="28">
      <c r="A157" s="251"/>
      <c r="B157" s="263"/>
      <c r="C157" s="265" t="s">
        <v>2445</v>
      </c>
      <c r="D157" s="266"/>
      <c r="E157" s="260" t="s">
        <v>2446</v>
      </c>
      <c r="F157" s="260" t="s">
        <v>234</v>
      </c>
      <c r="G157" s="262" t="s">
        <v>234</v>
      </c>
    </row>
    <row r="158" spans="1:7" ht="42">
      <c r="A158" s="251"/>
      <c r="B158" s="263"/>
      <c r="C158" s="265" t="s">
        <v>355</v>
      </c>
      <c r="D158" s="266"/>
      <c r="E158" s="260" t="s">
        <v>356</v>
      </c>
      <c r="F158" s="260" t="s">
        <v>234</v>
      </c>
      <c r="G158" s="262" t="s">
        <v>234</v>
      </c>
    </row>
    <row r="159" spans="1:7">
      <c r="A159" s="251"/>
      <c r="B159" s="263"/>
      <c r="C159" s="265" t="s">
        <v>2447</v>
      </c>
      <c r="D159" s="266"/>
      <c r="E159" s="260" t="s">
        <v>2446</v>
      </c>
      <c r="F159" s="260" t="s">
        <v>234</v>
      </c>
      <c r="G159" s="262" t="s">
        <v>234</v>
      </c>
    </row>
    <row r="160" spans="1:7" ht="28">
      <c r="A160" s="251"/>
      <c r="B160" s="263"/>
      <c r="C160" s="265" t="s">
        <v>2144</v>
      </c>
      <c r="D160" s="266"/>
      <c r="E160" s="260" t="s">
        <v>353</v>
      </c>
      <c r="F160" s="260" t="s">
        <v>234</v>
      </c>
      <c r="G160" s="262" t="s">
        <v>234</v>
      </c>
    </row>
    <row r="161" spans="1:7" ht="56">
      <c r="A161" s="251"/>
      <c r="B161" s="263"/>
      <c r="C161" s="265" t="s">
        <v>357</v>
      </c>
      <c r="D161" s="266"/>
      <c r="E161" s="260" t="s">
        <v>2448</v>
      </c>
      <c r="F161" s="260" t="s">
        <v>234</v>
      </c>
      <c r="G161" s="262" t="s">
        <v>234</v>
      </c>
    </row>
    <row r="162" spans="1:7" ht="28">
      <c r="A162" s="251"/>
      <c r="B162" s="263"/>
      <c r="C162" s="265" t="s">
        <v>358</v>
      </c>
      <c r="D162" s="266"/>
      <c r="E162" s="260" t="s">
        <v>2449</v>
      </c>
      <c r="F162" s="260" t="s">
        <v>234</v>
      </c>
      <c r="G162" s="262" t="s">
        <v>234</v>
      </c>
    </row>
    <row r="163" spans="1:7" ht="28">
      <c r="A163" s="251"/>
      <c r="B163" s="263"/>
      <c r="C163" s="265" t="s">
        <v>2450</v>
      </c>
      <c r="D163" s="266"/>
      <c r="E163" s="260" t="s">
        <v>2451</v>
      </c>
      <c r="F163" s="260" t="s">
        <v>234</v>
      </c>
      <c r="G163" s="262" t="s">
        <v>234</v>
      </c>
    </row>
    <row r="164" spans="1:7" ht="28">
      <c r="A164" s="251"/>
      <c r="B164" s="263"/>
      <c r="C164" s="265" t="s">
        <v>2452</v>
      </c>
      <c r="D164" s="266"/>
      <c r="E164" s="260" t="s">
        <v>2453</v>
      </c>
      <c r="F164" s="260" t="s">
        <v>234</v>
      </c>
      <c r="G164" s="262" t="s">
        <v>234</v>
      </c>
    </row>
    <row r="165" spans="1:7" ht="28">
      <c r="A165" s="251"/>
      <c r="B165" s="263"/>
      <c r="C165" s="265" t="s">
        <v>2454</v>
      </c>
      <c r="D165" s="266"/>
      <c r="E165" s="260" t="s">
        <v>2455</v>
      </c>
      <c r="F165" s="260" t="s">
        <v>234</v>
      </c>
      <c r="G165" s="262" t="s">
        <v>234</v>
      </c>
    </row>
    <row r="166" spans="1:7" ht="56">
      <c r="A166" s="251"/>
      <c r="B166" s="263"/>
      <c r="C166" s="265" t="s">
        <v>2145</v>
      </c>
      <c r="D166" s="266"/>
      <c r="E166" s="260" t="s">
        <v>2146</v>
      </c>
      <c r="F166" s="260" t="s">
        <v>234</v>
      </c>
      <c r="G166" s="262" t="s">
        <v>234</v>
      </c>
    </row>
    <row r="167" spans="1:7" ht="70">
      <c r="A167" s="251"/>
      <c r="B167" s="263"/>
      <c r="C167" s="265" t="s">
        <v>359</v>
      </c>
      <c r="D167" s="266"/>
      <c r="E167" s="260" t="s">
        <v>2456</v>
      </c>
      <c r="F167" s="260" t="s">
        <v>234</v>
      </c>
      <c r="G167" s="262" t="s">
        <v>234</v>
      </c>
    </row>
    <row r="168" spans="1:7" ht="28">
      <c r="A168" s="251"/>
      <c r="B168" s="263"/>
      <c r="C168" s="265" t="s">
        <v>2457</v>
      </c>
      <c r="D168" s="266"/>
      <c r="E168" s="260" t="s">
        <v>2458</v>
      </c>
      <c r="F168" s="260" t="s">
        <v>234</v>
      </c>
      <c r="G168" s="262" t="s">
        <v>234</v>
      </c>
    </row>
    <row r="169" spans="1:7" ht="28">
      <c r="A169" s="251">
        <v>14</v>
      </c>
      <c r="B169" s="263" t="s">
        <v>360</v>
      </c>
      <c r="C169" s="260" t="s">
        <v>689</v>
      </c>
      <c r="D169" s="261"/>
      <c r="E169" s="260" t="s">
        <v>2459</v>
      </c>
      <c r="F169" s="260" t="s">
        <v>234</v>
      </c>
      <c r="G169" s="262" t="s">
        <v>234</v>
      </c>
    </row>
    <row r="170" spans="1:7">
      <c r="A170" s="251"/>
      <c r="B170" s="263"/>
      <c r="C170" s="260" t="s">
        <v>300</v>
      </c>
      <c r="D170" s="261"/>
      <c r="E170" s="260" t="s">
        <v>2147</v>
      </c>
      <c r="F170" s="260" t="s">
        <v>234</v>
      </c>
      <c r="G170" s="262" t="s">
        <v>234</v>
      </c>
    </row>
    <row r="171" spans="1:7">
      <c r="A171" s="251"/>
      <c r="B171" s="263"/>
      <c r="C171" s="260" t="s">
        <v>252</v>
      </c>
      <c r="D171" s="261"/>
      <c r="E171" s="260" t="s">
        <v>2460</v>
      </c>
      <c r="F171" s="260" t="s">
        <v>234</v>
      </c>
      <c r="G171" s="262" t="s">
        <v>234</v>
      </c>
    </row>
    <row r="172" spans="1:7" ht="56">
      <c r="A172" s="251"/>
      <c r="B172" s="263"/>
      <c r="C172" s="260" t="s">
        <v>338</v>
      </c>
      <c r="D172" s="261"/>
      <c r="E172" s="260" t="s">
        <v>2148</v>
      </c>
      <c r="F172" s="260" t="s">
        <v>234</v>
      </c>
      <c r="G172" s="262" t="s">
        <v>234</v>
      </c>
    </row>
    <row r="173" spans="1:7" ht="28">
      <c r="A173" s="251"/>
      <c r="B173" s="263"/>
      <c r="C173" s="260" t="s">
        <v>256</v>
      </c>
      <c r="D173" s="261"/>
      <c r="E173" s="260" t="s">
        <v>361</v>
      </c>
      <c r="F173" s="260" t="s">
        <v>234</v>
      </c>
      <c r="G173" s="262" t="s">
        <v>234</v>
      </c>
    </row>
    <row r="174" spans="1:7" ht="42">
      <c r="A174" s="251"/>
      <c r="B174" s="263"/>
      <c r="C174" s="260" t="s">
        <v>341</v>
      </c>
      <c r="D174" s="261"/>
      <c r="E174" s="260" t="s">
        <v>2147</v>
      </c>
      <c r="F174" s="260" t="s">
        <v>234</v>
      </c>
      <c r="G174" s="262" t="s">
        <v>234</v>
      </c>
    </row>
    <row r="175" spans="1:7" ht="28">
      <c r="A175" s="251"/>
      <c r="B175" s="263"/>
      <c r="C175" s="260" t="s">
        <v>1003</v>
      </c>
      <c r="D175" s="261"/>
      <c r="E175" s="260" t="s">
        <v>2461</v>
      </c>
      <c r="F175" s="260" t="s">
        <v>234</v>
      </c>
      <c r="G175" s="262" t="s">
        <v>234</v>
      </c>
    </row>
    <row r="176" spans="1:7" ht="28">
      <c r="A176" s="251"/>
      <c r="B176" s="263"/>
      <c r="C176" s="260" t="s">
        <v>1004</v>
      </c>
      <c r="D176" s="261"/>
      <c r="E176" s="260" t="s">
        <v>2462</v>
      </c>
      <c r="F176" s="260" t="s">
        <v>234</v>
      </c>
      <c r="G176" s="262" t="s">
        <v>234</v>
      </c>
    </row>
    <row r="177" spans="1:7" ht="42">
      <c r="A177" s="251"/>
      <c r="B177" s="263"/>
      <c r="C177" s="260" t="s">
        <v>1007</v>
      </c>
      <c r="D177" s="261"/>
      <c r="E177" s="260" t="s">
        <v>2149</v>
      </c>
      <c r="F177" s="260" t="s">
        <v>234</v>
      </c>
      <c r="G177" s="262" t="s">
        <v>234</v>
      </c>
    </row>
    <row r="178" spans="1:7" ht="28">
      <c r="A178" s="251">
        <v>15</v>
      </c>
      <c r="B178" s="263" t="s">
        <v>363</v>
      </c>
      <c r="C178" s="260" t="s">
        <v>365</v>
      </c>
      <c r="D178" s="261"/>
      <c r="E178" s="260" t="s">
        <v>2463</v>
      </c>
      <c r="F178" s="260" t="s">
        <v>234</v>
      </c>
      <c r="G178" s="262" t="s">
        <v>234</v>
      </c>
    </row>
    <row r="179" spans="1:7">
      <c r="A179" s="251"/>
      <c r="B179" s="263"/>
      <c r="C179" s="260" t="s">
        <v>248</v>
      </c>
      <c r="D179" s="261"/>
      <c r="E179" s="260" t="s">
        <v>2463</v>
      </c>
      <c r="F179" s="260" t="s">
        <v>234</v>
      </c>
      <c r="G179" s="262" t="s">
        <v>234</v>
      </c>
    </row>
    <row r="180" spans="1:7" ht="28">
      <c r="A180" s="251"/>
      <c r="B180" s="263"/>
      <c r="C180" s="260" t="s">
        <v>366</v>
      </c>
      <c r="D180" s="261"/>
      <c r="E180" s="260" t="s">
        <v>2464</v>
      </c>
      <c r="F180" s="260" t="s">
        <v>234</v>
      </c>
      <c r="G180" s="262" t="s">
        <v>234</v>
      </c>
    </row>
    <row r="181" spans="1:7" ht="42">
      <c r="A181" s="251"/>
      <c r="B181" s="263"/>
      <c r="C181" s="260" t="s">
        <v>2150</v>
      </c>
      <c r="D181" s="261"/>
      <c r="E181" s="260" t="s">
        <v>2465</v>
      </c>
      <c r="F181" s="260" t="s">
        <v>234</v>
      </c>
      <c r="G181" s="262" t="s">
        <v>234</v>
      </c>
    </row>
    <row r="182" spans="1:7" ht="84">
      <c r="A182" s="251"/>
      <c r="B182" s="263"/>
      <c r="C182" s="260" t="s">
        <v>369</v>
      </c>
      <c r="D182" s="261"/>
      <c r="E182" s="260" t="s">
        <v>2466</v>
      </c>
      <c r="F182" s="260" t="s">
        <v>234</v>
      </c>
      <c r="G182" s="262" t="s">
        <v>234</v>
      </c>
    </row>
    <row r="183" spans="1:7" ht="56">
      <c r="A183" s="251"/>
      <c r="B183" s="263"/>
      <c r="C183" s="260" t="s">
        <v>338</v>
      </c>
      <c r="D183" s="261"/>
      <c r="E183" s="260" t="s">
        <v>2463</v>
      </c>
      <c r="F183" s="260" t="s">
        <v>234</v>
      </c>
      <c r="G183" s="262" t="s">
        <v>234</v>
      </c>
    </row>
    <row r="184" spans="1:7" ht="28">
      <c r="A184" s="251"/>
      <c r="B184" s="263"/>
      <c r="C184" s="260" t="s">
        <v>370</v>
      </c>
      <c r="D184" s="261"/>
      <c r="E184" s="260" t="s">
        <v>2467</v>
      </c>
      <c r="F184" s="260" t="s">
        <v>234</v>
      </c>
      <c r="G184" s="262" t="s">
        <v>234</v>
      </c>
    </row>
    <row r="185" spans="1:7" ht="42">
      <c r="A185" s="251"/>
      <c r="B185" s="263"/>
      <c r="C185" s="260" t="s">
        <v>341</v>
      </c>
      <c r="D185" s="261"/>
      <c r="E185" s="260" t="s">
        <v>2468</v>
      </c>
      <c r="F185" s="260" t="s">
        <v>234</v>
      </c>
      <c r="G185" s="262" t="s">
        <v>234</v>
      </c>
    </row>
    <row r="186" spans="1:7" ht="140">
      <c r="A186" s="251"/>
      <c r="B186" s="263"/>
      <c r="C186" s="260" t="s">
        <v>372</v>
      </c>
      <c r="D186" s="261"/>
      <c r="E186" s="260" t="s">
        <v>2469</v>
      </c>
      <c r="F186" s="260" t="s">
        <v>234</v>
      </c>
      <c r="G186" s="262" t="s">
        <v>234</v>
      </c>
    </row>
    <row r="187" spans="1:7" ht="70">
      <c r="A187" s="251"/>
      <c r="B187" s="263"/>
      <c r="C187" s="260"/>
      <c r="D187" s="261"/>
      <c r="E187" s="260" t="s">
        <v>2470</v>
      </c>
      <c r="F187" s="260"/>
      <c r="G187" s="262"/>
    </row>
    <row r="188" spans="1:7" ht="28">
      <c r="A188" s="251"/>
      <c r="B188" s="263"/>
      <c r="C188" s="260"/>
      <c r="D188" s="261"/>
      <c r="E188" s="260" t="s">
        <v>2471</v>
      </c>
      <c r="F188" s="260"/>
      <c r="G188" s="262"/>
    </row>
    <row r="189" spans="1:7" ht="98">
      <c r="A189" s="251"/>
      <c r="B189" s="263"/>
      <c r="C189" s="260"/>
      <c r="D189" s="261"/>
      <c r="E189" s="260" t="s">
        <v>2472</v>
      </c>
      <c r="F189" s="260"/>
      <c r="G189" s="262"/>
    </row>
    <row r="190" spans="1:7" ht="28">
      <c r="A190" s="251"/>
      <c r="B190" s="263"/>
      <c r="C190" s="260" t="s">
        <v>2473</v>
      </c>
      <c r="D190" s="261"/>
      <c r="E190" s="260" t="s">
        <v>2474</v>
      </c>
      <c r="F190" s="260" t="s">
        <v>234</v>
      </c>
      <c r="G190" s="262" t="s">
        <v>234</v>
      </c>
    </row>
    <row r="191" spans="1:7" ht="28">
      <c r="A191" s="251"/>
      <c r="B191" s="263"/>
      <c r="C191" s="260" t="s">
        <v>2475</v>
      </c>
      <c r="D191" s="261"/>
      <c r="E191" s="260" t="s">
        <v>2476</v>
      </c>
      <c r="F191" s="260" t="s">
        <v>234</v>
      </c>
      <c r="G191" s="262" t="s">
        <v>234</v>
      </c>
    </row>
    <row r="192" spans="1:7" ht="56">
      <c r="A192" s="251"/>
      <c r="B192" s="263"/>
      <c r="C192" s="260" t="s">
        <v>1045</v>
      </c>
      <c r="D192" s="261"/>
      <c r="E192" s="260" t="s">
        <v>2477</v>
      </c>
      <c r="F192" s="260" t="s">
        <v>2478</v>
      </c>
      <c r="G192" s="262"/>
    </row>
    <row r="193" spans="1:7" ht="42">
      <c r="A193" s="251"/>
      <c r="B193" s="263"/>
      <c r="C193" s="260" t="s">
        <v>1048</v>
      </c>
      <c r="D193" s="261"/>
      <c r="E193" s="260" t="s">
        <v>2479</v>
      </c>
      <c r="F193" s="260" t="s">
        <v>2480</v>
      </c>
      <c r="G193" s="262" t="s">
        <v>234</v>
      </c>
    </row>
    <row r="194" spans="1:7" ht="84">
      <c r="A194" s="251"/>
      <c r="B194" s="263"/>
      <c r="C194" s="260" t="s">
        <v>374</v>
      </c>
      <c r="D194" s="261"/>
      <c r="E194" s="260" t="s">
        <v>2481</v>
      </c>
      <c r="F194" s="260" t="s">
        <v>2482</v>
      </c>
      <c r="G194" s="262" t="s">
        <v>234</v>
      </c>
    </row>
    <row r="195" spans="1:7" ht="345">
      <c r="A195" s="251"/>
      <c r="B195" s="263"/>
      <c r="C195" s="260" t="s">
        <v>373</v>
      </c>
      <c r="D195" s="261"/>
      <c r="E195" s="260" t="s">
        <v>2483</v>
      </c>
      <c r="F195" s="260" t="s">
        <v>2484</v>
      </c>
      <c r="G195" s="262" t="s">
        <v>234</v>
      </c>
    </row>
    <row r="196" spans="1:7" ht="84">
      <c r="A196" s="251"/>
      <c r="B196" s="263"/>
      <c r="C196" s="260" t="s">
        <v>375</v>
      </c>
      <c r="D196" s="261"/>
      <c r="E196" s="260" t="s">
        <v>2485</v>
      </c>
      <c r="F196" s="260" t="s">
        <v>2482</v>
      </c>
      <c r="G196" s="262" t="s">
        <v>234</v>
      </c>
    </row>
    <row r="197" spans="1:7" ht="112">
      <c r="A197" s="251"/>
      <c r="B197" s="263"/>
      <c r="C197" s="260" t="s">
        <v>2486</v>
      </c>
      <c r="D197" s="261"/>
      <c r="E197" s="260" t="s">
        <v>2487</v>
      </c>
      <c r="F197" s="260" t="s">
        <v>2488</v>
      </c>
      <c r="G197" s="262" t="s">
        <v>234</v>
      </c>
    </row>
    <row r="198" spans="1:7" ht="182">
      <c r="A198" s="251"/>
      <c r="B198" s="263"/>
      <c r="C198" s="260" t="s">
        <v>376</v>
      </c>
      <c r="D198" s="261"/>
      <c r="E198" s="260" t="s">
        <v>2489</v>
      </c>
      <c r="F198" s="260" t="s">
        <v>2490</v>
      </c>
      <c r="G198" s="262" t="s">
        <v>234</v>
      </c>
    </row>
    <row r="199" spans="1:7" ht="28">
      <c r="A199" s="251">
        <v>16</v>
      </c>
      <c r="B199" s="263" t="s">
        <v>77</v>
      </c>
      <c r="C199" s="260" t="s">
        <v>244</v>
      </c>
      <c r="D199" s="261"/>
      <c r="E199" s="260" t="s">
        <v>2491</v>
      </c>
      <c r="F199" s="260" t="s">
        <v>2492</v>
      </c>
      <c r="G199" s="262" t="s">
        <v>2493</v>
      </c>
    </row>
    <row r="200" spans="1:7" ht="28">
      <c r="A200" s="251"/>
      <c r="B200" s="263"/>
      <c r="C200" s="260" t="s">
        <v>248</v>
      </c>
      <c r="D200" s="261"/>
      <c r="E200" s="260" t="s">
        <v>2491</v>
      </c>
      <c r="F200" s="260" t="s">
        <v>2492</v>
      </c>
      <c r="G200" s="262" t="s">
        <v>2493</v>
      </c>
    </row>
    <row r="201" spans="1:7" ht="28">
      <c r="A201" s="251"/>
      <c r="B201" s="263"/>
      <c r="C201" s="260" t="s">
        <v>366</v>
      </c>
      <c r="D201" s="261"/>
      <c r="E201" s="260" t="s">
        <v>2491</v>
      </c>
      <c r="F201" s="260" t="s">
        <v>2492</v>
      </c>
      <c r="G201" s="262" t="s">
        <v>2493</v>
      </c>
    </row>
    <row r="202" spans="1:7" ht="28">
      <c r="A202" s="251"/>
      <c r="B202" s="263"/>
      <c r="C202" s="260" t="s">
        <v>335</v>
      </c>
      <c r="D202" s="261"/>
      <c r="E202" s="260" t="s">
        <v>2491</v>
      </c>
      <c r="F202" s="260" t="s">
        <v>2492</v>
      </c>
      <c r="G202" s="262" t="s">
        <v>2493</v>
      </c>
    </row>
    <row r="203" spans="1:7" ht="42">
      <c r="A203" s="251"/>
      <c r="B203" s="263"/>
      <c r="C203" s="260" t="s">
        <v>381</v>
      </c>
      <c r="D203" s="261"/>
      <c r="E203" s="260" t="s">
        <v>2494</v>
      </c>
      <c r="F203" s="260" t="s">
        <v>2495</v>
      </c>
      <c r="G203" s="262" t="s">
        <v>2493</v>
      </c>
    </row>
    <row r="204" spans="1:7" ht="42">
      <c r="A204" s="251"/>
      <c r="B204" s="263"/>
      <c r="C204" s="260" t="s">
        <v>2496</v>
      </c>
      <c r="D204" s="261"/>
      <c r="E204" s="260" t="s">
        <v>2491</v>
      </c>
      <c r="F204" s="260" t="s">
        <v>2492</v>
      </c>
      <c r="G204" s="262" t="s">
        <v>2493</v>
      </c>
    </row>
    <row r="205" spans="1:7" ht="28">
      <c r="A205" s="251">
        <v>17</v>
      </c>
      <c r="B205" s="252" t="s">
        <v>107</v>
      </c>
      <c r="C205" s="260" t="s">
        <v>234</v>
      </c>
      <c r="D205" s="261"/>
      <c r="E205" s="260" t="s">
        <v>234</v>
      </c>
      <c r="F205" s="260" t="s">
        <v>234</v>
      </c>
      <c r="G205" s="262" t="s">
        <v>234</v>
      </c>
    </row>
    <row r="206" spans="1:7" ht="28">
      <c r="A206" s="251">
        <v>18</v>
      </c>
      <c r="B206" s="263" t="s">
        <v>104</v>
      </c>
      <c r="C206" s="260" t="s">
        <v>234</v>
      </c>
      <c r="D206" s="261"/>
      <c r="E206" s="260" t="s">
        <v>234</v>
      </c>
      <c r="F206" s="260" t="s">
        <v>234</v>
      </c>
      <c r="G206" s="262" t="s">
        <v>234</v>
      </c>
    </row>
    <row r="207" spans="1:7">
      <c r="A207" s="251">
        <v>19</v>
      </c>
      <c r="B207" s="263" t="s">
        <v>83</v>
      </c>
      <c r="C207" s="260" t="s">
        <v>234</v>
      </c>
      <c r="D207" s="261"/>
      <c r="E207" s="260" t="s">
        <v>234</v>
      </c>
      <c r="F207" s="260" t="s">
        <v>234</v>
      </c>
      <c r="G207" s="262" t="s">
        <v>234</v>
      </c>
    </row>
    <row r="208" spans="1:7" ht="42">
      <c r="A208" s="251">
        <v>20</v>
      </c>
      <c r="B208" s="263" t="s">
        <v>70</v>
      </c>
      <c r="C208" s="260" t="s">
        <v>2497</v>
      </c>
      <c r="D208" s="261"/>
      <c r="E208" s="260" t="s">
        <v>2498</v>
      </c>
      <c r="F208" s="260" t="s">
        <v>2499</v>
      </c>
      <c r="G208" s="262" t="s">
        <v>234</v>
      </c>
    </row>
    <row r="209" spans="1:7" ht="70">
      <c r="A209" s="251"/>
      <c r="B209" s="263"/>
      <c r="C209" s="260" t="s">
        <v>2151</v>
      </c>
      <c r="D209" s="261"/>
      <c r="E209" s="260" t="s">
        <v>387</v>
      </c>
      <c r="F209" s="260" t="s">
        <v>2500</v>
      </c>
      <c r="G209" s="262" t="s">
        <v>234</v>
      </c>
    </row>
    <row r="210" spans="1:7" ht="28">
      <c r="A210" s="251"/>
      <c r="B210" s="263"/>
      <c r="C210" s="260" t="s">
        <v>256</v>
      </c>
      <c r="D210" s="261"/>
      <c r="E210" s="260" t="s">
        <v>2501</v>
      </c>
      <c r="F210" s="260" t="s">
        <v>2502</v>
      </c>
      <c r="G210" s="262" t="s">
        <v>234</v>
      </c>
    </row>
    <row r="211" spans="1:7" ht="126">
      <c r="A211" s="251"/>
      <c r="B211" s="263"/>
      <c r="C211" s="260" t="s">
        <v>391</v>
      </c>
      <c r="D211" s="261"/>
      <c r="E211" s="260" t="s">
        <v>2503</v>
      </c>
      <c r="F211" s="260" t="s">
        <v>2504</v>
      </c>
      <c r="G211" s="262" t="s">
        <v>2505</v>
      </c>
    </row>
    <row r="212" spans="1:7" ht="56">
      <c r="A212" s="251"/>
      <c r="B212" s="263"/>
      <c r="C212" s="260"/>
      <c r="D212" s="261"/>
      <c r="E212" s="260" t="s">
        <v>2506</v>
      </c>
      <c r="F212" s="260" t="s">
        <v>234</v>
      </c>
      <c r="G212" s="262" t="s">
        <v>2507</v>
      </c>
    </row>
    <row r="213" spans="1:7" ht="186.5" customHeight="1">
      <c r="A213" s="251"/>
      <c r="B213" s="263"/>
      <c r="C213" s="260" t="s">
        <v>1201</v>
      </c>
      <c r="D213" s="261"/>
      <c r="E213" s="260" t="s">
        <v>2508</v>
      </c>
      <c r="F213" s="260" t="s">
        <v>2152</v>
      </c>
      <c r="G213" s="262" t="s">
        <v>392</v>
      </c>
    </row>
    <row r="214" spans="1:7" ht="84">
      <c r="A214" s="251"/>
      <c r="B214" s="263"/>
      <c r="C214" s="260"/>
      <c r="D214" s="261"/>
      <c r="E214" s="260" t="s">
        <v>2509</v>
      </c>
      <c r="F214" s="260" t="s">
        <v>234</v>
      </c>
      <c r="G214" s="262" t="s">
        <v>2510</v>
      </c>
    </row>
    <row r="215" spans="1:7" ht="70">
      <c r="A215" s="251"/>
      <c r="B215" s="263"/>
      <c r="C215" s="260" t="s">
        <v>1202</v>
      </c>
      <c r="D215" s="261"/>
      <c r="E215" s="260" t="s">
        <v>2511</v>
      </c>
      <c r="F215" s="260" t="s">
        <v>2512</v>
      </c>
      <c r="G215" s="262" t="s">
        <v>2153</v>
      </c>
    </row>
    <row r="216" spans="1:7" ht="98">
      <c r="A216" s="251"/>
      <c r="B216" s="263"/>
      <c r="C216" s="260" t="s">
        <v>1200</v>
      </c>
      <c r="D216" s="261"/>
      <c r="E216" s="264" t="s">
        <v>2513</v>
      </c>
      <c r="F216" s="260" t="s">
        <v>2514</v>
      </c>
      <c r="G216" s="262" t="s">
        <v>2515</v>
      </c>
    </row>
    <row r="217" spans="1:7" ht="98">
      <c r="A217" s="251"/>
      <c r="B217" s="263"/>
      <c r="C217" s="260" t="s">
        <v>390</v>
      </c>
      <c r="D217" s="261"/>
      <c r="E217" s="264" t="s">
        <v>2516</v>
      </c>
      <c r="F217" s="260" t="s">
        <v>2517</v>
      </c>
      <c r="G217" s="262" t="s">
        <v>2518</v>
      </c>
    </row>
    <row r="218" spans="1:7" ht="112">
      <c r="A218" s="251"/>
      <c r="B218" s="263"/>
      <c r="C218" s="260" t="s">
        <v>1203</v>
      </c>
      <c r="D218" s="261"/>
      <c r="E218" s="260" t="s">
        <v>2519</v>
      </c>
      <c r="F218" s="260" t="s">
        <v>2520</v>
      </c>
      <c r="G218" s="262" t="s">
        <v>2518</v>
      </c>
    </row>
    <row r="219" spans="1:7" ht="56">
      <c r="A219" s="251"/>
      <c r="B219" s="263"/>
      <c r="C219" s="260" t="s">
        <v>389</v>
      </c>
      <c r="D219" s="261"/>
      <c r="E219" s="260" t="s">
        <v>2521</v>
      </c>
      <c r="F219" s="260" t="s">
        <v>2522</v>
      </c>
      <c r="G219" s="262" t="s">
        <v>2523</v>
      </c>
    </row>
    <row r="220" spans="1:7" ht="224">
      <c r="A220" s="251"/>
      <c r="B220" s="263"/>
      <c r="C220" s="260" t="s">
        <v>393</v>
      </c>
      <c r="D220" s="261"/>
      <c r="E220" s="264" t="s">
        <v>2524</v>
      </c>
      <c r="F220" s="264" t="s">
        <v>2525</v>
      </c>
      <c r="G220" s="262" t="s">
        <v>2526</v>
      </c>
    </row>
    <row r="221" spans="1:7" ht="56">
      <c r="A221" s="251"/>
      <c r="B221" s="263"/>
      <c r="C221" s="260" t="s">
        <v>1209</v>
      </c>
      <c r="D221" s="261"/>
      <c r="E221" s="260" t="s">
        <v>2527</v>
      </c>
      <c r="F221" s="260" t="s">
        <v>2528</v>
      </c>
      <c r="G221" s="262" t="s">
        <v>2154</v>
      </c>
    </row>
    <row r="222" spans="1:7" ht="98">
      <c r="A222" s="251"/>
      <c r="B222" s="263"/>
      <c r="C222" s="260" t="s">
        <v>394</v>
      </c>
      <c r="D222" s="261"/>
      <c r="E222" s="264" t="s">
        <v>2529</v>
      </c>
      <c r="F222" s="264" t="s">
        <v>2530</v>
      </c>
      <c r="G222" s="267" t="s">
        <v>2531</v>
      </c>
    </row>
    <row r="223" spans="1:7" ht="98">
      <c r="A223" s="251"/>
      <c r="B223" s="263"/>
      <c r="C223" s="260" t="s">
        <v>1211</v>
      </c>
      <c r="D223" s="261"/>
      <c r="E223" s="264" t="s">
        <v>2532</v>
      </c>
      <c r="F223" s="260" t="s">
        <v>2155</v>
      </c>
      <c r="G223" s="262" t="s">
        <v>2518</v>
      </c>
    </row>
    <row r="224" spans="1:7" ht="84">
      <c r="A224" s="251"/>
      <c r="B224" s="263"/>
      <c r="C224" s="260" t="s">
        <v>395</v>
      </c>
      <c r="D224" s="261"/>
      <c r="E224" s="260" t="s">
        <v>2533</v>
      </c>
      <c r="F224" s="260" t="s">
        <v>2156</v>
      </c>
      <c r="G224" s="262" t="s">
        <v>2518</v>
      </c>
    </row>
    <row r="225" spans="1:7" ht="56">
      <c r="A225" s="251">
        <v>21</v>
      </c>
      <c r="B225" s="252" t="s">
        <v>45</v>
      </c>
      <c r="C225" s="260" t="s">
        <v>338</v>
      </c>
      <c r="D225" s="261"/>
      <c r="E225" s="260" t="s">
        <v>2157</v>
      </c>
      <c r="F225" s="260" t="s">
        <v>234</v>
      </c>
      <c r="G225" s="262" t="s">
        <v>234</v>
      </c>
    </row>
    <row r="226" spans="1:7" ht="42">
      <c r="A226" s="251"/>
      <c r="B226" s="252"/>
      <c r="C226" s="260"/>
      <c r="D226" s="261"/>
      <c r="E226" s="260" t="s">
        <v>398</v>
      </c>
      <c r="F226" s="260" t="s">
        <v>234</v>
      </c>
      <c r="G226" s="262" t="s">
        <v>234</v>
      </c>
    </row>
    <row r="227" spans="1:7" ht="42">
      <c r="A227" s="251"/>
      <c r="B227" s="252"/>
      <c r="C227" s="260"/>
      <c r="D227" s="261"/>
      <c r="E227" s="260" t="s">
        <v>399</v>
      </c>
      <c r="F227" s="260" t="s">
        <v>234</v>
      </c>
      <c r="G227" s="262" t="s">
        <v>234</v>
      </c>
    </row>
    <row r="228" spans="1:7" ht="28">
      <c r="A228" s="251"/>
      <c r="B228" s="252"/>
      <c r="C228" s="260" t="s">
        <v>256</v>
      </c>
      <c r="D228" s="261"/>
      <c r="E228" s="260" t="s">
        <v>400</v>
      </c>
      <c r="F228" s="260" t="s">
        <v>234</v>
      </c>
      <c r="G228" s="262" t="s">
        <v>234</v>
      </c>
    </row>
    <row r="229" spans="1:7" ht="42">
      <c r="A229" s="251"/>
      <c r="B229" s="252"/>
      <c r="C229" s="260" t="s">
        <v>254</v>
      </c>
      <c r="D229" s="261"/>
      <c r="E229" s="260" t="s">
        <v>2534</v>
      </c>
      <c r="F229" s="260" t="s">
        <v>234</v>
      </c>
      <c r="G229" s="262" t="s">
        <v>234</v>
      </c>
    </row>
    <row r="230" spans="1:7" ht="42">
      <c r="A230" s="251"/>
      <c r="B230" s="252"/>
      <c r="C230" s="260" t="s">
        <v>401</v>
      </c>
      <c r="D230" s="261"/>
      <c r="E230" s="260" t="s">
        <v>2535</v>
      </c>
      <c r="F230" s="260" t="s">
        <v>234</v>
      </c>
      <c r="G230" s="262" t="s">
        <v>234</v>
      </c>
    </row>
    <row r="231" spans="1:7" ht="28">
      <c r="A231" s="251"/>
      <c r="B231" s="252"/>
      <c r="C231" s="260" t="s">
        <v>1216</v>
      </c>
      <c r="D231" s="261"/>
      <c r="E231" s="260" t="s">
        <v>397</v>
      </c>
      <c r="F231" s="260" t="s">
        <v>234</v>
      </c>
      <c r="G231" s="262" t="s">
        <v>234</v>
      </c>
    </row>
    <row r="232" spans="1:7">
      <c r="A232" s="251">
        <v>22</v>
      </c>
      <c r="B232" s="268" t="s">
        <v>40</v>
      </c>
      <c r="C232" s="260" t="s">
        <v>234</v>
      </c>
      <c r="D232" s="261"/>
      <c r="E232" s="260" t="s">
        <v>234</v>
      </c>
      <c r="F232" s="260" t="s">
        <v>234</v>
      </c>
      <c r="G232" s="262" t="s">
        <v>234</v>
      </c>
    </row>
    <row r="233" spans="1:7" ht="28">
      <c r="A233" s="251">
        <v>23</v>
      </c>
      <c r="B233" s="268" t="s">
        <v>43</v>
      </c>
      <c r="C233" s="260" t="s">
        <v>335</v>
      </c>
      <c r="D233" s="261"/>
      <c r="E233" s="260" t="s">
        <v>2158</v>
      </c>
      <c r="F233" s="260" t="s">
        <v>2536</v>
      </c>
      <c r="G233" s="262" t="s">
        <v>234</v>
      </c>
    </row>
    <row r="234" spans="1:7" ht="56">
      <c r="A234" s="251"/>
      <c r="B234" s="268"/>
      <c r="C234" s="260" t="s">
        <v>403</v>
      </c>
      <c r="D234" s="261"/>
      <c r="E234" s="260" t="s">
        <v>2537</v>
      </c>
      <c r="F234" s="260" t="s">
        <v>2538</v>
      </c>
      <c r="G234" s="262" t="s">
        <v>234</v>
      </c>
    </row>
    <row r="235" spans="1:7" ht="56">
      <c r="A235" s="251"/>
      <c r="B235" s="268"/>
      <c r="C235" s="260" t="s">
        <v>1225</v>
      </c>
      <c r="D235" s="261"/>
      <c r="E235" s="260" t="s">
        <v>2539</v>
      </c>
      <c r="F235" s="260" t="s">
        <v>2538</v>
      </c>
      <c r="G235" s="262" t="s">
        <v>234</v>
      </c>
    </row>
    <row r="236" spans="1:7" ht="56">
      <c r="A236" s="251"/>
      <c r="B236" s="268"/>
      <c r="C236" s="260" t="s">
        <v>1226</v>
      </c>
      <c r="D236" s="261"/>
      <c r="E236" s="260" t="s">
        <v>2540</v>
      </c>
      <c r="F236" s="260" t="s">
        <v>2538</v>
      </c>
      <c r="G236" s="262" t="s">
        <v>234</v>
      </c>
    </row>
    <row r="237" spans="1:7" ht="56">
      <c r="A237" s="251"/>
      <c r="B237" s="268"/>
      <c r="C237" s="260" t="s">
        <v>1227</v>
      </c>
      <c r="D237" s="261"/>
      <c r="E237" s="260" t="s">
        <v>2541</v>
      </c>
      <c r="F237" s="260" t="s">
        <v>2538</v>
      </c>
      <c r="G237" s="262" t="s">
        <v>234</v>
      </c>
    </row>
    <row r="238" spans="1:7" ht="70">
      <c r="A238" s="251">
        <v>24</v>
      </c>
      <c r="B238" s="268" t="s">
        <v>404</v>
      </c>
      <c r="C238" s="260" t="s">
        <v>2542</v>
      </c>
      <c r="D238" s="261"/>
      <c r="E238" s="260" t="s">
        <v>2543</v>
      </c>
      <c r="F238" s="260" t="s">
        <v>2544</v>
      </c>
      <c r="G238" s="262" t="s">
        <v>234</v>
      </c>
    </row>
    <row r="239" spans="1:7">
      <c r="A239" s="251">
        <v>25</v>
      </c>
      <c r="B239" s="268" t="s">
        <v>39</v>
      </c>
      <c r="C239" s="260" t="s">
        <v>234</v>
      </c>
      <c r="D239" s="261"/>
      <c r="E239" s="260" t="s">
        <v>234</v>
      </c>
      <c r="F239" s="260" t="s">
        <v>234</v>
      </c>
      <c r="G239" s="262" t="s">
        <v>234</v>
      </c>
    </row>
    <row r="240" spans="1:7" ht="56">
      <c r="A240" s="251">
        <v>26</v>
      </c>
      <c r="B240" s="268" t="s">
        <v>44</v>
      </c>
      <c r="C240" s="260" t="s">
        <v>338</v>
      </c>
      <c r="D240" s="261"/>
      <c r="E240" s="260" t="s">
        <v>2545</v>
      </c>
      <c r="F240" s="260" t="s">
        <v>234</v>
      </c>
      <c r="G240" s="262" t="s">
        <v>234</v>
      </c>
    </row>
    <row r="241" spans="1:7" ht="56">
      <c r="A241" s="251"/>
      <c r="B241" s="268"/>
      <c r="C241" s="260" t="s">
        <v>1243</v>
      </c>
      <c r="D241" s="261"/>
      <c r="E241" s="260" t="s">
        <v>2545</v>
      </c>
      <c r="F241" s="260" t="s">
        <v>234</v>
      </c>
      <c r="G241" s="262" t="s">
        <v>234</v>
      </c>
    </row>
    <row r="242" spans="1:7" ht="42">
      <c r="A242" s="251"/>
      <c r="B242" s="268"/>
      <c r="C242" s="260" t="s">
        <v>1244</v>
      </c>
      <c r="D242" s="261"/>
      <c r="E242" s="260" t="s">
        <v>2545</v>
      </c>
      <c r="F242" s="260" t="s">
        <v>234</v>
      </c>
      <c r="G242" s="262" t="s">
        <v>234</v>
      </c>
    </row>
    <row r="243" spans="1:7">
      <c r="A243" s="251">
        <v>27</v>
      </c>
      <c r="B243" s="268" t="s">
        <v>46</v>
      </c>
      <c r="C243" s="260" t="s">
        <v>234</v>
      </c>
      <c r="D243" s="261"/>
      <c r="E243" s="260" t="s">
        <v>234</v>
      </c>
      <c r="F243" s="260" t="s">
        <v>234</v>
      </c>
      <c r="G243" s="262" t="s">
        <v>234</v>
      </c>
    </row>
    <row r="244" spans="1:7">
      <c r="A244" s="251">
        <v>28</v>
      </c>
      <c r="B244" s="268" t="s">
        <v>42</v>
      </c>
      <c r="C244" s="260" t="s">
        <v>234</v>
      </c>
      <c r="D244" s="261"/>
      <c r="E244" s="260" t="s">
        <v>234</v>
      </c>
      <c r="F244" s="260" t="s">
        <v>234</v>
      </c>
      <c r="G244" s="262" t="s">
        <v>234</v>
      </c>
    </row>
    <row r="245" spans="1:7" ht="42">
      <c r="A245" s="251">
        <v>29</v>
      </c>
      <c r="B245" s="268" t="s">
        <v>47</v>
      </c>
      <c r="C245" s="260" t="s">
        <v>408</v>
      </c>
      <c r="D245" s="261"/>
      <c r="E245" s="260" t="s">
        <v>409</v>
      </c>
      <c r="F245" s="260" t="s">
        <v>410</v>
      </c>
      <c r="G245" s="262" t="s">
        <v>234</v>
      </c>
    </row>
    <row r="246" spans="1:7" ht="28">
      <c r="A246" s="251"/>
      <c r="B246" s="252"/>
      <c r="C246" s="260" t="s">
        <v>2546</v>
      </c>
      <c r="D246" s="261"/>
      <c r="E246" s="260" t="s">
        <v>2547</v>
      </c>
      <c r="F246" s="260" t="s">
        <v>2548</v>
      </c>
      <c r="G246" s="262" t="s">
        <v>234</v>
      </c>
    </row>
    <row r="247" spans="1:7" ht="28">
      <c r="A247" s="251"/>
      <c r="B247" s="252"/>
      <c r="C247" s="260" t="s">
        <v>1298</v>
      </c>
      <c r="D247" s="261"/>
      <c r="E247" s="260" t="s">
        <v>2159</v>
      </c>
      <c r="F247" s="260" t="s">
        <v>2549</v>
      </c>
      <c r="G247" s="262" t="s">
        <v>234</v>
      </c>
    </row>
    <row r="248" spans="1:7">
      <c r="A248" s="251">
        <v>30</v>
      </c>
      <c r="B248" s="263" t="s">
        <v>57</v>
      </c>
      <c r="C248" s="260" t="s">
        <v>234</v>
      </c>
      <c r="D248" s="261"/>
      <c r="E248" s="260" t="s">
        <v>234</v>
      </c>
      <c r="F248" s="260" t="s">
        <v>234</v>
      </c>
      <c r="G248" s="262" t="s">
        <v>234</v>
      </c>
    </row>
    <row r="249" spans="1:7" ht="28">
      <c r="A249" s="251">
        <v>31</v>
      </c>
      <c r="B249" s="263" t="s">
        <v>417</v>
      </c>
      <c r="C249" s="260" t="s">
        <v>234</v>
      </c>
      <c r="D249" s="261"/>
      <c r="E249" s="260" t="s">
        <v>234</v>
      </c>
      <c r="F249" s="260" t="s">
        <v>234</v>
      </c>
      <c r="G249" s="262" t="s">
        <v>234</v>
      </c>
    </row>
    <row r="250" spans="1:7" ht="28">
      <c r="A250" s="251">
        <v>32</v>
      </c>
      <c r="B250" s="263" t="s">
        <v>78</v>
      </c>
      <c r="C250" s="260" t="s">
        <v>293</v>
      </c>
      <c r="D250" s="261"/>
      <c r="E250" s="260" t="s">
        <v>2550</v>
      </c>
      <c r="F250" s="260" t="s">
        <v>234</v>
      </c>
      <c r="G250" s="262" t="s">
        <v>234</v>
      </c>
    </row>
    <row r="251" spans="1:7" ht="42">
      <c r="A251" s="251"/>
      <c r="B251" s="263"/>
      <c r="C251" s="260" t="s">
        <v>418</v>
      </c>
      <c r="D251" s="261"/>
      <c r="E251" s="260" t="s">
        <v>2160</v>
      </c>
      <c r="F251" s="260" t="s">
        <v>234</v>
      </c>
      <c r="G251" s="262" t="s">
        <v>234</v>
      </c>
    </row>
    <row r="252" spans="1:7" ht="28">
      <c r="A252" s="251"/>
      <c r="B252" s="263"/>
      <c r="C252" s="260" t="s">
        <v>366</v>
      </c>
      <c r="D252" s="261"/>
      <c r="E252" s="260" t="s">
        <v>419</v>
      </c>
      <c r="F252" s="260" t="s">
        <v>234</v>
      </c>
      <c r="G252" s="262" t="s">
        <v>234</v>
      </c>
    </row>
    <row r="253" spans="1:7" ht="28">
      <c r="A253" s="251"/>
      <c r="B253" s="263"/>
      <c r="C253" s="260" t="s">
        <v>1383</v>
      </c>
      <c r="D253" s="261"/>
      <c r="E253" s="260" t="s">
        <v>419</v>
      </c>
      <c r="F253" s="260" t="s">
        <v>234</v>
      </c>
      <c r="G253" s="262" t="s">
        <v>234</v>
      </c>
    </row>
    <row r="254" spans="1:7">
      <c r="A254" s="251"/>
      <c r="B254" s="263"/>
      <c r="C254" s="260" t="s">
        <v>252</v>
      </c>
      <c r="D254" s="261"/>
      <c r="E254" s="260" t="s">
        <v>419</v>
      </c>
      <c r="F254" s="260" t="s">
        <v>234</v>
      </c>
      <c r="G254" s="262" t="s">
        <v>234</v>
      </c>
    </row>
    <row r="255" spans="1:7" ht="28">
      <c r="A255" s="251"/>
      <c r="B255" s="263"/>
      <c r="C255" s="260" t="s">
        <v>367</v>
      </c>
      <c r="D255" s="261"/>
      <c r="E255" s="260" t="s">
        <v>419</v>
      </c>
      <c r="F255" s="260" t="s">
        <v>234</v>
      </c>
      <c r="G255" s="262" t="s">
        <v>234</v>
      </c>
    </row>
    <row r="256" spans="1:7" ht="70">
      <c r="A256" s="251"/>
      <c r="B256" s="263"/>
      <c r="C256" s="260" t="s">
        <v>335</v>
      </c>
      <c r="D256" s="261"/>
      <c r="E256" s="260" t="s">
        <v>2551</v>
      </c>
      <c r="F256" s="260" t="s">
        <v>2552</v>
      </c>
      <c r="G256" s="262" t="s">
        <v>2553</v>
      </c>
    </row>
    <row r="257" spans="1:7" ht="28">
      <c r="A257" s="251"/>
      <c r="B257" s="263"/>
      <c r="C257" s="260" t="s">
        <v>254</v>
      </c>
      <c r="D257" s="261"/>
      <c r="E257" s="260" t="s">
        <v>2162</v>
      </c>
      <c r="F257" s="260" t="s">
        <v>234</v>
      </c>
      <c r="G257" s="262" t="s">
        <v>234</v>
      </c>
    </row>
    <row r="258" spans="1:7" ht="70">
      <c r="A258" s="251"/>
      <c r="B258" s="263"/>
      <c r="C258" s="260" t="s">
        <v>1384</v>
      </c>
      <c r="D258" s="261"/>
      <c r="E258" s="260" t="s">
        <v>2554</v>
      </c>
      <c r="F258" s="260" t="s">
        <v>2555</v>
      </c>
      <c r="G258" s="262" t="s">
        <v>2161</v>
      </c>
    </row>
    <row r="259" spans="1:7">
      <c r="A259" s="251"/>
      <c r="B259" s="263"/>
      <c r="C259" s="260" t="s">
        <v>348</v>
      </c>
      <c r="D259" s="261"/>
      <c r="E259" s="260" t="s">
        <v>419</v>
      </c>
      <c r="F259" s="260" t="s">
        <v>234</v>
      </c>
      <c r="G259" s="262" t="s">
        <v>234</v>
      </c>
    </row>
    <row r="260" spans="1:7" ht="56">
      <c r="A260" s="251"/>
      <c r="B260" s="263"/>
      <c r="C260" s="260" t="s">
        <v>338</v>
      </c>
      <c r="D260" s="261"/>
      <c r="E260" s="260" t="s">
        <v>419</v>
      </c>
      <c r="F260" s="260" t="s">
        <v>234</v>
      </c>
      <c r="G260" s="262" t="s">
        <v>234</v>
      </c>
    </row>
    <row r="261" spans="1:7" ht="42">
      <c r="A261" s="251"/>
      <c r="B261" s="263"/>
      <c r="C261" s="260" t="s">
        <v>421</v>
      </c>
      <c r="D261" s="261"/>
      <c r="E261" s="260" t="s">
        <v>419</v>
      </c>
      <c r="F261" s="260" t="s">
        <v>234</v>
      </c>
      <c r="G261" s="262" t="s">
        <v>234</v>
      </c>
    </row>
    <row r="262" spans="1:7" ht="126">
      <c r="A262" s="251"/>
      <c r="B262" s="263"/>
      <c r="C262" s="260" t="s">
        <v>1386</v>
      </c>
      <c r="D262" s="261"/>
      <c r="E262" s="260" t="s">
        <v>2556</v>
      </c>
      <c r="F262" s="260" t="s">
        <v>234</v>
      </c>
      <c r="G262" s="262" t="s">
        <v>425</v>
      </c>
    </row>
    <row r="263" spans="1:7" ht="28">
      <c r="A263" s="251">
        <v>33</v>
      </c>
      <c r="B263" s="263" t="s">
        <v>426</v>
      </c>
      <c r="C263" s="265" t="s">
        <v>244</v>
      </c>
      <c r="D263" s="266"/>
      <c r="E263" s="260" t="s">
        <v>2557</v>
      </c>
      <c r="F263" s="260" t="s">
        <v>234</v>
      </c>
      <c r="G263" s="262" t="s">
        <v>234</v>
      </c>
    </row>
    <row r="264" spans="1:7" ht="28">
      <c r="A264" s="251"/>
      <c r="B264" s="263"/>
      <c r="C264" s="265" t="s">
        <v>366</v>
      </c>
      <c r="D264" s="266"/>
      <c r="E264" s="260" t="s">
        <v>2558</v>
      </c>
      <c r="F264" s="260" t="s">
        <v>234</v>
      </c>
      <c r="G264" s="262" t="s">
        <v>234</v>
      </c>
    </row>
    <row r="265" spans="1:7" ht="42">
      <c r="A265" s="251"/>
      <c r="B265" s="263"/>
      <c r="C265" s="265" t="s">
        <v>254</v>
      </c>
      <c r="D265" s="266"/>
      <c r="E265" s="260" t="s">
        <v>2559</v>
      </c>
      <c r="F265" s="260" t="s">
        <v>234</v>
      </c>
      <c r="G265" s="262" t="s">
        <v>234</v>
      </c>
    </row>
    <row r="266" spans="1:7" ht="56">
      <c r="A266" s="251"/>
      <c r="B266" s="263"/>
      <c r="C266" s="265" t="s">
        <v>256</v>
      </c>
      <c r="D266" s="266"/>
      <c r="E266" s="260" t="s">
        <v>2560</v>
      </c>
      <c r="F266" s="260" t="s">
        <v>234</v>
      </c>
      <c r="G266" s="262" t="s">
        <v>234</v>
      </c>
    </row>
    <row r="267" spans="1:7" ht="42">
      <c r="A267" s="251">
        <v>34</v>
      </c>
      <c r="B267" s="263" t="s">
        <v>84</v>
      </c>
      <c r="C267" s="260" t="s">
        <v>293</v>
      </c>
      <c r="D267" s="261"/>
      <c r="E267" s="260" t="s">
        <v>2561</v>
      </c>
      <c r="F267" s="260" t="s">
        <v>234</v>
      </c>
      <c r="G267" s="262" t="s">
        <v>234</v>
      </c>
    </row>
    <row r="268" spans="1:7" ht="28">
      <c r="A268" s="251"/>
      <c r="B268" s="263"/>
      <c r="C268" s="260" t="s">
        <v>427</v>
      </c>
      <c r="D268" s="261"/>
      <c r="E268" s="260" t="s">
        <v>2562</v>
      </c>
      <c r="F268" s="260" t="s">
        <v>234</v>
      </c>
      <c r="G268" s="262" t="s">
        <v>234</v>
      </c>
    </row>
    <row r="269" spans="1:7" ht="56">
      <c r="A269" s="251"/>
      <c r="B269" s="263"/>
      <c r="C269" s="260" t="s">
        <v>244</v>
      </c>
      <c r="D269" s="261"/>
      <c r="E269" s="260" t="s">
        <v>2563</v>
      </c>
      <c r="F269" s="260" t="s">
        <v>234</v>
      </c>
      <c r="G269" s="262" t="s">
        <v>234</v>
      </c>
    </row>
    <row r="270" spans="1:7" ht="56">
      <c r="A270" s="251"/>
      <c r="B270" s="263"/>
      <c r="C270" s="260" t="s">
        <v>335</v>
      </c>
      <c r="D270" s="261"/>
      <c r="E270" s="260" t="s">
        <v>2564</v>
      </c>
      <c r="F270" s="260" t="s">
        <v>234</v>
      </c>
      <c r="G270" s="262" t="s">
        <v>234</v>
      </c>
    </row>
    <row r="271" spans="1:7" ht="28">
      <c r="A271" s="251"/>
      <c r="B271" s="263"/>
      <c r="C271" s="260" t="s">
        <v>254</v>
      </c>
      <c r="D271" s="261"/>
      <c r="E271" s="260" t="s">
        <v>2565</v>
      </c>
      <c r="F271" s="260" t="s">
        <v>234</v>
      </c>
      <c r="G271" s="262" t="s">
        <v>234</v>
      </c>
    </row>
    <row r="272" spans="1:7" ht="42">
      <c r="A272" s="251"/>
      <c r="B272" s="263"/>
      <c r="C272" s="260" t="s">
        <v>368</v>
      </c>
      <c r="D272" s="261"/>
      <c r="E272" s="260" t="s">
        <v>430</v>
      </c>
      <c r="F272" s="260" t="s">
        <v>234</v>
      </c>
      <c r="G272" s="262" t="s">
        <v>234</v>
      </c>
    </row>
    <row r="273" spans="1:7" ht="56">
      <c r="A273" s="251"/>
      <c r="B273" s="263"/>
      <c r="C273" s="260" t="s">
        <v>2566</v>
      </c>
      <c r="D273" s="261"/>
      <c r="E273" s="260" t="s">
        <v>2564</v>
      </c>
      <c r="F273" s="260" t="s">
        <v>234</v>
      </c>
      <c r="G273" s="262" t="s">
        <v>234</v>
      </c>
    </row>
    <row r="274" spans="1:7">
      <c r="A274" s="269">
        <v>35</v>
      </c>
      <c r="B274" s="263" t="s">
        <v>72</v>
      </c>
      <c r="C274" s="260" t="s">
        <v>234</v>
      </c>
      <c r="D274" s="261"/>
      <c r="E274" s="260" t="s">
        <v>234</v>
      </c>
      <c r="F274" s="260" t="s">
        <v>234</v>
      </c>
      <c r="G274" s="262" t="s">
        <v>234</v>
      </c>
    </row>
    <row r="275" spans="1:7" ht="56">
      <c r="A275" s="269">
        <v>36</v>
      </c>
      <c r="B275" s="263" t="s">
        <v>63</v>
      </c>
      <c r="C275" s="260" t="s">
        <v>2163</v>
      </c>
      <c r="D275" s="261"/>
      <c r="E275" s="260" t="s">
        <v>2164</v>
      </c>
      <c r="F275" s="260" t="s">
        <v>440</v>
      </c>
      <c r="G275" s="262" t="s">
        <v>234</v>
      </c>
    </row>
    <row r="276" spans="1:7">
      <c r="A276" s="269">
        <v>37</v>
      </c>
      <c r="B276" s="263" t="s">
        <v>62</v>
      </c>
      <c r="C276" s="260" t="s">
        <v>234</v>
      </c>
      <c r="D276" s="266"/>
      <c r="E276" s="260" t="s">
        <v>234</v>
      </c>
      <c r="F276" s="260" t="s">
        <v>234</v>
      </c>
      <c r="G276" s="262" t="s">
        <v>234</v>
      </c>
    </row>
    <row r="277" spans="1:7">
      <c r="A277" s="269">
        <v>38</v>
      </c>
      <c r="B277" s="263" t="s">
        <v>76</v>
      </c>
      <c r="C277" s="260" t="s">
        <v>234</v>
      </c>
      <c r="D277" s="266"/>
      <c r="E277" s="260" t="s">
        <v>234</v>
      </c>
      <c r="F277" s="260" t="s">
        <v>234</v>
      </c>
      <c r="G277" s="262" t="s">
        <v>234</v>
      </c>
    </row>
    <row r="278" spans="1:7">
      <c r="A278" s="269">
        <v>39</v>
      </c>
      <c r="B278" s="263" t="s">
        <v>64</v>
      </c>
      <c r="C278" s="260" t="s">
        <v>234</v>
      </c>
      <c r="D278" s="266"/>
      <c r="E278" s="260" t="s">
        <v>234</v>
      </c>
      <c r="F278" s="260" t="s">
        <v>234</v>
      </c>
      <c r="G278" s="262" t="s">
        <v>234</v>
      </c>
    </row>
    <row r="279" spans="1:7" ht="28">
      <c r="A279" s="270">
        <v>40</v>
      </c>
      <c r="B279" s="271" t="s">
        <v>441</v>
      </c>
      <c r="C279" s="260" t="s">
        <v>234</v>
      </c>
      <c r="D279" s="266"/>
      <c r="E279" s="260" t="s">
        <v>234</v>
      </c>
      <c r="F279" s="260" t="s">
        <v>234</v>
      </c>
      <c r="G279" s="262" t="s">
        <v>234</v>
      </c>
    </row>
    <row r="280" spans="1:7" ht="28">
      <c r="A280" s="269">
        <v>41</v>
      </c>
      <c r="B280" s="263" t="s">
        <v>442</v>
      </c>
      <c r="C280" s="260" t="s">
        <v>234</v>
      </c>
      <c r="D280" s="266"/>
      <c r="E280" s="260" t="s">
        <v>234</v>
      </c>
      <c r="F280" s="260" t="s">
        <v>234</v>
      </c>
      <c r="G280" s="262" t="s">
        <v>234</v>
      </c>
    </row>
    <row r="281" spans="1:7" ht="16" thickBot="1">
      <c r="A281" s="272"/>
      <c r="B281" s="273"/>
      <c r="C281" s="274"/>
      <c r="D281" s="275"/>
      <c r="E281" s="274"/>
      <c r="F281" s="274"/>
      <c r="G281" s="276"/>
    </row>
    <row r="282" spans="1:7" ht="16" thickTop="1"/>
    <row r="283" spans="1:7">
      <c r="A283" s="277" t="s">
        <v>2165</v>
      </c>
      <c r="B283" s="277"/>
    </row>
    <row r="284" spans="1:7">
      <c r="A284" s="278" t="s">
        <v>443</v>
      </c>
      <c r="B284" s="278" t="s">
        <v>444</v>
      </c>
      <c r="F284" s="400" t="s">
        <v>2567</v>
      </c>
      <c r="G284" s="400"/>
    </row>
    <row r="285" spans="1:7">
      <c r="A285" s="278" t="s">
        <v>446</v>
      </c>
      <c r="B285" s="278" t="s">
        <v>447</v>
      </c>
      <c r="F285" s="279"/>
      <c r="G285" s="279"/>
    </row>
    <row r="286" spans="1:7">
      <c r="A286" s="278" t="s">
        <v>448</v>
      </c>
      <c r="B286" s="278" t="s">
        <v>449</v>
      </c>
      <c r="F286" s="400" t="s">
        <v>406</v>
      </c>
      <c r="G286" s="400"/>
    </row>
    <row r="287" spans="1:7">
      <c r="A287" s="278" t="s">
        <v>450</v>
      </c>
      <c r="B287" s="278" t="s">
        <v>451</v>
      </c>
      <c r="F287" s="279"/>
      <c r="G287" s="279"/>
    </row>
    <row r="288" spans="1:7">
      <c r="A288" s="278" t="s">
        <v>452</v>
      </c>
      <c r="B288" s="278" t="s">
        <v>453</v>
      </c>
      <c r="F288" s="279"/>
      <c r="G288" s="279"/>
    </row>
    <row r="289" spans="1:7">
      <c r="A289" s="278" t="s">
        <v>454</v>
      </c>
      <c r="B289" s="278" t="s">
        <v>455</v>
      </c>
      <c r="F289" s="279"/>
      <c r="G289" s="279"/>
    </row>
    <row r="290" spans="1:7">
      <c r="A290" s="278" t="s">
        <v>456</v>
      </c>
      <c r="B290" s="278" t="s">
        <v>457</v>
      </c>
      <c r="F290" s="397" t="s">
        <v>458</v>
      </c>
      <c r="G290" s="397"/>
    </row>
    <row r="291" spans="1:7">
      <c r="A291" s="278" t="s">
        <v>459</v>
      </c>
      <c r="B291" s="278" t="s">
        <v>460</v>
      </c>
      <c r="F291" s="398" t="s">
        <v>144</v>
      </c>
      <c r="G291" s="398"/>
    </row>
    <row r="292" spans="1:7">
      <c r="A292" s="280" t="s">
        <v>461</v>
      </c>
      <c r="B292" s="280" t="s">
        <v>462</v>
      </c>
    </row>
    <row r="293" spans="1:7">
      <c r="A293" s="280" t="s">
        <v>463</v>
      </c>
      <c r="B293" s="280" t="s">
        <v>464</v>
      </c>
    </row>
    <row r="294" spans="1:7">
      <c r="A294" s="280" t="s">
        <v>465</v>
      </c>
      <c r="B294" s="278" t="s">
        <v>466</v>
      </c>
    </row>
    <row r="295" spans="1:7">
      <c r="A295" s="280" t="s">
        <v>467</v>
      </c>
      <c r="B295" s="280" t="s">
        <v>468</v>
      </c>
    </row>
  </sheetData>
  <mergeCells count="8">
    <mergeCell ref="F290:G290"/>
    <mergeCell ref="F291:G291"/>
    <mergeCell ref="A1:G1"/>
    <mergeCell ref="A2:G2"/>
    <mergeCell ref="A3:G3"/>
    <mergeCell ref="A4:G4"/>
    <mergeCell ref="F284:G284"/>
    <mergeCell ref="F286:G286"/>
  </mergeCells>
  <pageMargins left="0.70866141732283472" right="0.70866141732283472" top="0.74803149606299213" bottom="0.74803149606299213" header="0.31496062992125984" footer="0.31496062992125984"/>
  <pageSetup paperSize="14" scale="39"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G77"/>
  <sheetViews>
    <sheetView view="pageBreakPreview" zoomScaleNormal="90" workbookViewId="0">
      <selection activeCell="J142" sqref="J142"/>
    </sheetView>
  </sheetViews>
  <sheetFormatPr baseColWidth="10" defaultColWidth="9" defaultRowHeight="15"/>
  <cols>
    <col min="1" max="1" width="5.5" style="54" customWidth="1"/>
    <col min="2" max="2" width="32" style="54" customWidth="1"/>
    <col min="3" max="3" width="34" style="55" customWidth="1"/>
    <col min="4" max="4" width="19.1640625" style="56" hidden="1" customWidth="1"/>
    <col min="5" max="5" width="38.5" style="55" customWidth="1"/>
    <col min="6" max="6" width="28" style="55" customWidth="1"/>
    <col min="7" max="7" width="26.5" style="55" customWidth="1"/>
    <col min="8" max="16384" width="9" style="54"/>
  </cols>
  <sheetData>
    <row r="1" spans="1:7" ht="18">
      <c r="A1" s="404" t="s">
        <v>217</v>
      </c>
      <c r="B1" s="404"/>
      <c r="C1" s="404"/>
      <c r="D1" s="404"/>
      <c r="E1" s="404"/>
      <c r="F1" s="404"/>
      <c r="G1" s="404"/>
    </row>
    <row r="2" spans="1:7" ht="18">
      <c r="A2" s="404" t="s">
        <v>1</v>
      </c>
      <c r="B2" s="404"/>
      <c r="C2" s="404"/>
      <c r="D2" s="404"/>
      <c r="E2" s="404"/>
      <c r="F2" s="404"/>
      <c r="G2" s="404"/>
    </row>
    <row r="3" spans="1:7" ht="18">
      <c r="A3" s="404" t="s">
        <v>112</v>
      </c>
      <c r="B3" s="404"/>
      <c r="C3" s="404"/>
      <c r="D3" s="404"/>
      <c r="E3" s="404"/>
      <c r="F3" s="404"/>
      <c r="G3" s="404"/>
    </row>
    <row r="4" spans="1:7" ht="18">
      <c r="A4" s="404" t="s">
        <v>218</v>
      </c>
      <c r="B4" s="404"/>
      <c r="C4" s="404"/>
      <c r="D4" s="404"/>
      <c r="E4" s="404"/>
      <c r="F4" s="404"/>
      <c r="G4" s="404"/>
    </row>
    <row r="6" spans="1:7" ht="42">
      <c r="A6" s="57" t="s">
        <v>4</v>
      </c>
      <c r="B6" s="58" t="s">
        <v>219</v>
      </c>
      <c r="C6" s="58" t="s">
        <v>27</v>
      </c>
      <c r="D6" s="58" t="s">
        <v>220</v>
      </c>
      <c r="E6" s="58" t="s">
        <v>221</v>
      </c>
      <c r="F6" s="58" t="s">
        <v>222</v>
      </c>
      <c r="G6" s="59" t="s">
        <v>223</v>
      </c>
    </row>
    <row r="7" spans="1:7">
      <c r="A7" s="208" t="s">
        <v>224</v>
      </c>
      <c r="B7" s="209" t="s">
        <v>225</v>
      </c>
      <c r="C7" s="209" t="s">
        <v>226</v>
      </c>
      <c r="D7" s="209" t="s">
        <v>227</v>
      </c>
      <c r="E7" s="209" t="s">
        <v>228</v>
      </c>
      <c r="F7" s="209" t="s">
        <v>229</v>
      </c>
      <c r="G7" s="210" t="s">
        <v>230</v>
      </c>
    </row>
    <row r="8" spans="1:7" ht="42">
      <c r="A8" s="60">
        <v>1</v>
      </c>
      <c r="B8" s="61" t="s">
        <v>54</v>
      </c>
      <c r="C8" s="62" t="s">
        <v>231</v>
      </c>
      <c r="D8" s="63"/>
      <c r="E8" s="62" t="s">
        <v>232</v>
      </c>
      <c r="F8" s="62" t="s">
        <v>233</v>
      </c>
      <c r="G8" s="64" t="s">
        <v>234</v>
      </c>
    </row>
    <row r="9" spans="1:7" ht="56">
      <c r="A9" s="60"/>
      <c r="B9" s="61"/>
      <c r="C9" s="65" t="s">
        <v>235</v>
      </c>
      <c r="D9" s="66"/>
      <c r="E9" s="65" t="s">
        <v>236</v>
      </c>
      <c r="F9" s="65" t="s">
        <v>237</v>
      </c>
      <c r="G9" s="67" t="s">
        <v>234</v>
      </c>
    </row>
    <row r="10" spans="1:7" ht="56">
      <c r="A10" s="60"/>
      <c r="B10" s="61"/>
      <c r="C10" s="65" t="s">
        <v>238</v>
      </c>
      <c r="D10" s="66"/>
      <c r="E10" s="65" t="s">
        <v>239</v>
      </c>
      <c r="F10" s="65" t="s">
        <v>237</v>
      </c>
      <c r="G10" s="67" t="s">
        <v>234</v>
      </c>
    </row>
    <row r="11" spans="1:7" ht="56">
      <c r="A11" s="60"/>
      <c r="B11" s="61"/>
      <c r="C11" s="65" t="s">
        <v>240</v>
      </c>
      <c r="D11" s="66"/>
      <c r="E11" s="65" t="s">
        <v>241</v>
      </c>
      <c r="F11" s="65" t="s">
        <v>242</v>
      </c>
      <c r="G11" s="67" t="s">
        <v>243</v>
      </c>
    </row>
    <row r="12" spans="1:7" ht="28">
      <c r="A12" s="60"/>
      <c r="B12" s="61"/>
      <c r="C12" s="65" t="s">
        <v>244</v>
      </c>
      <c r="D12" s="66"/>
      <c r="E12" s="65" t="s">
        <v>245</v>
      </c>
      <c r="F12" s="65" t="s">
        <v>246</v>
      </c>
      <c r="G12" s="67" t="s">
        <v>247</v>
      </c>
    </row>
    <row r="13" spans="1:7" ht="28">
      <c r="A13" s="60"/>
      <c r="B13" s="61"/>
      <c r="C13" s="65" t="s">
        <v>248</v>
      </c>
      <c r="D13" s="66"/>
      <c r="E13" s="65" t="s">
        <v>245</v>
      </c>
      <c r="F13" s="65" t="s">
        <v>246</v>
      </c>
      <c r="G13" s="67" t="s">
        <v>247</v>
      </c>
    </row>
    <row r="14" spans="1:7" ht="28">
      <c r="A14" s="60"/>
      <c r="B14" s="61"/>
      <c r="C14" s="65" t="s">
        <v>249</v>
      </c>
      <c r="D14" s="66"/>
      <c r="E14" s="65" t="s">
        <v>250</v>
      </c>
      <c r="F14" s="65" t="s">
        <v>251</v>
      </c>
      <c r="G14" s="67" t="s">
        <v>234</v>
      </c>
    </row>
    <row r="15" spans="1:7" ht="28">
      <c r="A15" s="60"/>
      <c r="B15" s="61"/>
      <c r="C15" s="65" t="s">
        <v>252</v>
      </c>
      <c r="D15" s="66"/>
      <c r="E15" s="65" t="s">
        <v>253</v>
      </c>
      <c r="F15" s="65" t="s">
        <v>251</v>
      </c>
      <c r="G15" s="67" t="s">
        <v>234</v>
      </c>
    </row>
    <row r="16" spans="1:7" ht="28">
      <c r="A16" s="60"/>
      <c r="B16" s="61"/>
      <c r="C16" s="65" t="s">
        <v>254</v>
      </c>
      <c r="D16" s="66"/>
      <c r="E16" s="65" t="s">
        <v>255</v>
      </c>
      <c r="F16" s="65" t="s">
        <v>246</v>
      </c>
      <c r="G16" s="67" t="s">
        <v>243</v>
      </c>
    </row>
    <row r="17" spans="1:7" ht="56">
      <c r="A17" s="60"/>
      <c r="B17" s="61"/>
      <c r="C17" s="65" t="s">
        <v>256</v>
      </c>
      <c r="D17" s="66"/>
      <c r="E17" s="65" t="s">
        <v>257</v>
      </c>
      <c r="F17" s="65" t="s">
        <v>246</v>
      </c>
      <c r="G17" s="67" t="s">
        <v>243</v>
      </c>
    </row>
    <row r="18" spans="1:7" ht="28">
      <c r="A18" s="60"/>
      <c r="B18" s="61"/>
      <c r="C18" s="65" t="s">
        <v>258</v>
      </c>
      <c r="D18" s="66"/>
      <c r="E18" s="65" t="s">
        <v>259</v>
      </c>
      <c r="F18" s="65" t="s">
        <v>234</v>
      </c>
      <c r="G18" s="67" t="s">
        <v>234</v>
      </c>
    </row>
    <row r="19" spans="1:7" ht="42">
      <c r="A19" s="60"/>
      <c r="B19" s="61"/>
      <c r="C19" s="65" t="s">
        <v>260</v>
      </c>
      <c r="D19" s="66"/>
      <c r="E19" s="65" t="s">
        <v>261</v>
      </c>
      <c r="F19" s="65" t="s">
        <v>234</v>
      </c>
      <c r="G19" s="67" t="s">
        <v>234</v>
      </c>
    </row>
    <row r="20" spans="1:7" ht="28">
      <c r="A20" s="60"/>
      <c r="B20" s="61"/>
      <c r="C20" s="65" t="s">
        <v>262</v>
      </c>
      <c r="D20" s="66"/>
      <c r="E20" s="65" t="s">
        <v>263</v>
      </c>
      <c r="F20" s="65" t="s">
        <v>234</v>
      </c>
      <c r="G20" s="67" t="s">
        <v>234</v>
      </c>
    </row>
    <row r="21" spans="1:7">
      <c r="A21" s="60"/>
      <c r="B21" s="61"/>
      <c r="C21" s="65" t="s">
        <v>264</v>
      </c>
      <c r="D21" s="66"/>
      <c r="E21" s="65" t="s">
        <v>259</v>
      </c>
      <c r="F21" s="65" t="s">
        <v>234</v>
      </c>
      <c r="G21" s="67" t="s">
        <v>234</v>
      </c>
    </row>
    <row r="22" spans="1:7" ht="28">
      <c r="A22" s="60"/>
      <c r="B22" s="61"/>
      <c r="C22" s="65" t="s">
        <v>265</v>
      </c>
      <c r="D22" s="66"/>
      <c r="E22" s="65" t="s">
        <v>259</v>
      </c>
      <c r="F22" s="65" t="s">
        <v>234</v>
      </c>
      <c r="G22" s="67" t="s">
        <v>234</v>
      </c>
    </row>
    <row r="23" spans="1:7" ht="42">
      <c r="A23" s="60"/>
      <c r="B23" s="61"/>
      <c r="C23" s="65" t="s">
        <v>266</v>
      </c>
      <c r="D23" s="66"/>
      <c r="E23" s="65" t="s">
        <v>261</v>
      </c>
      <c r="F23" s="65" t="s">
        <v>234</v>
      </c>
      <c r="G23" s="67" t="s">
        <v>234</v>
      </c>
    </row>
    <row r="24" spans="1:7" ht="28">
      <c r="A24" s="60"/>
      <c r="B24" s="61"/>
      <c r="C24" s="65" t="s">
        <v>267</v>
      </c>
      <c r="D24" s="66"/>
      <c r="E24" s="65" t="s">
        <v>259</v>
      </c>
      <c r="F24" s="65" t="s">
        <v>234</v>
      </c>
      <c r="G24" s="67" t="s">
        <v>234</v>
      </c>
    </row>
    <row r="25" spans="1:7" ht="42">
      <c r="A25" s="60"/>
      <c r="B25" s="61"/>
      <c r="C25" s="65" t="s">
        <v>268</v>
      </c>
      <c r="D25" s="66"/>
      <c r="E25" s="65" t="s">
        <v>269</v>
      </c>
      <c r="F25" s="65" t="s">
        <v>234</v>
      </c>
      <c r="G25" s="67" t="s">
        <v>234</v>
      </c>
    </row>
    <row r="26" spans="1:7" ht="28">
      <c r="A26" s="60"/>
      <c r="B26" s="61"/>
      <c r="C26" s="65" t="s">
        <v>270</v>
      </c>
      <c r="D26" s="66"/>
      <c r="E26" s="65" t="s">
        <v>259</v>
      </c>
      <c r="F26" s="65" t="s">
        <v>234</v>
      </c>
      <c r="G26" s="67" t="s">
        <v>234</v>
      </c>
    </row>
    <row r="27" spans="1:7" ht="56">
      <c r="A27" s="60"/>
      <c r="B27" s="61"/>
      <c r="C27" s="65" t="s">
        <v>271</v>
      </c>
      <c r="D27" s="66"/>
      <c r="E27" s="65" t="s">
        <v>272</v>
      </c>
      <c r="F27" s="65" t="s">
        <v>273</v>
      </c>
      <c r="G27" s="67" t="s">
        <v>274</v>
      </c>
    </row>
    <row r="28" spans="1:7" ht="56">
      <c r="A28" s="60"/>
      <c r="B28" s="61"/>
      <c r="C28" s="65" t="s">
        <v>275</v>
      </c>
      <c r="D28" s="66"/>
      <c r="E28" s="65" t="s">
        <v>276</v>
      </c>
      <c r="F28" s="65" t="s">
        <v>277</v>
      </c>
      <c r="G28" s="67" t="s">
        <v>278</v>
      </c>
    </row>
    <row r="29" spans="1:7" ht="28">
      <c r="A29" s="60"/>
      <c r="B29" s="61"/>
      <c r="C29" s="65" t="s">
        <v>279</v>
      </c>
      <c r="D29" s="66"/>
      <c r="E29" s="65" t="s">
        <v>280</v>
      </c>
      <c r="F29" s="65" t="s">
        <v>281</v>
      </c>
      <c r="G29" s="67" t="s">
        <v>234</v>
      </c>
    </row>
    <row r="30" spans="1:7" ht="28">
      <c r="A30" s="60"/>
      <c r="B30" s="61"/>
      <c r="C30" s="65" t="s">
        <v>265</v>
      </c>
      <c r="D30" s="66"/>
      <c r="E30" s="65" t="s">
        <v>282</v>
      </c>
      <c r="F30" s="65" t="s">
        <v>234</v>
      </c>
      <c r="G30" s="67" t="s">
        <v>234</v>
      </c>
    </row>
    <row r="31" spans="1:7" ht="42">
      <c r="A31" s="60"/>
      <c r="B31" s="61"/>
      <c r="C31" s="65" t="s">
        <v>283</v>
      </c>
      <c r="D31" s="66"/>
      <c r="E31" s="65" t="s">
        <v>284</v>
      </c>
      <c r="F31" s="65" t="s">
        <v>234</v>
      </c>
      <c r="G31" s="67" t="s">
        <v>234</v>
      </c>
    </row>
    <row r="32" spans="1:7" ht="28">
      <c r="A32" s="60"/>
      <c r="B32" s="61"/>
      <c r="C32" s="65" t="s">
        <v>285</v>
      </c>
      <c r="D32" s="66"/>
      <c r="E32" s="65" t="s">
        <v>282</v>
      </c>
      <c r="F32" s="65" t="s">
        <v>234</v>
      </c>
      <c r="G32" s="67" t="s">
        <v>234</v>
      </c>
    </row>
    <row r="33" spans="1:7" ht="56">
      <c r="A33" s="60"/>
      <c r="B33" s="61"/>
      <c r="C33" s="65" t="s">
        <v>286</v>
      </c>
      <c r="D33" s="66"/>
      <c r="E33" s="65" t="s">
        <v>287</v>
      </c>
      <c r="F33" s="65" t="s">
        <v>234</v>
      </c>
      <c r="G33" s="67" t="s">
        <v>234</v>
      </c>
    </row>
    <row r="34" spans="1:7" ht="28">
      <c r="A34" s="60"/>
      <c r="B34" s="61"/>
      <c r="C34" s="65" t="s">
        <v>288</v>
      </c>
      <c r="D34" s="66"/>
      <c r="E34" s="65" t="s">
        <v>284</v>
      </c>
      <c r="F34" s="65" t="s">
        <v>234</v>
      </c>
      <c r="G34" s="67" t="s">
        <v>234</v>
      </c>
    </row>
    <row r="35" spans="1:7" ht="28">
      <c r="A35" s="60"/>
      <c r="B35" s="61"/>
      <c r="C35" s="65" t="s">
        <v>289</v>
      </c>
      <c r="D35" s="66"/>
      <c r="E35" s="65" t="s">
        <v>284</v>
      </c>
      <c r="F35" s="65" t="s">
        <v>234</v>
      </c>
      <c r="G35" s="67" t="s">
        <v>234</v>
      </c>
    </row>
    <row r="36" spans="1:7">
      <c r="A36" s="60"/>
      <c r="B36" s="61"/>
      <c r="C36" s="65" t="s">
        <v>290</v>
      </c>
      <c r="D36" s="66"/>
      <c r="E36" s="65" t="s">
        <v>284</v>
      </c>
      <c r="F36" s="65" t="s">
        <v>234</v>
      </c>
      <c r="G36" s="67" t="s">
        <v>234</v>
      </c>
    </row>
    <row r="37" spans="1:7" ht="42">
      <c r="A37" s="60"/>
      <c r="B37" s="61"/>
      <c r="C37" s="65" t="s">
        <v>291</v>
      </c>
      <c r="D37" s="66"/>
      <c r="E37" s="65" t="s">
        <v>282</v>
      </c>
      <c r="F37" s="65" t="s">
        <v>234</v>
      </c>
      <c r="G37" s="67" t="s">
        <v>234</v>
      </c>
    </row>
    <row r="38" spans="1:7" ht="28">
      <c r="A38" s="60">
        <v>3</v>
      </c>
      <c r="B38" s="68" t="s">
        <v>56</v>
      </c>
      <c r="C38" s="69" t="s">
        <v>234</v>
      </c>
      <c r="D38" s="70"/>
      <c r="E38" s="69" t="s">
        <v>234</v>
      </c>
      <c r="F38" s="69" t="s">
        <v>234</v>
      </c>
      <c r="G38" s="71" t="s">
        <v>234</v>
      </c>
    </row>
    <row r="39" spans="1:7" ht="112">
      <c r="A39" s="60">
        <v>6</v>
      </c>
      <c r="B39" s="68" t="s">
        <v>79</v>
      </c>
      <c r="C39" s="69" t="s">
        <v>311</v>
      </c>
      <c r="D39" s="70"/>
      <c r="E39" s="69" t="s">
        <v>312</v>
      </c>
      <c r="F39" s="69" t="s">
        <v>313</v>
      </c>
      <c r="G39" s="71" t="s">
        <v>314</v>
      </c>
    </row>
    <row r="40" spans="1:7" ht="112">
      <c r="A40" s="60"/>
      <c r="B40" s="68"/>
      <c r="C40" s="69" t="s">
        <v>315</v>
      </c>
      <c r="D40" s="70"/>
      <c r="E40" s="69" t="s">
        <v>316</v>
      </c>
      <c r="F40" s="69" t="s">
        <v>317</v>
      </c>
      <c r="G40" s="71" t="s">
        <v>314</v>
      </c>
    </row>
    <row r="41" spans="1:7" ht="140">
      <c r="A41" s="60"/>
      <c r="B41" s="68"/>
      <c r="C41" s="69" t="s">
        <v>318</v>
      </c>
      <c r="D41" s="70"/>
      <c r="E41" s="69" t="s">
        <v>319</v>
      </c>
      <c r="F41" s="69" t="s">
        <v>320</v>
      </c>
      <c r="G41" s="71" t="s">
        <v>234</v>
      </c>
    </row>
    <row r="42" spans="1:7" ht="70">
      <c r="A42" s="60"/>
      <c r="B42" s="68"/>
      <c r="C42" s="69" t="s">
        <v>321</v>
      </c>
      <c r="D42" s="70"/>
      <c r="E42" s="69" t="s">
        <v>322</v>
      </c>
      <c r="F42" s="69" t="s">
        <v>234</v>
      </c>
      <c r="G42" s="71" t="s">
        <v>234</v>
      </c>
    </row>
    <row r="43" spans="1:7" ht="84">
      <c r="A43" s="60"/>
      <c r="B43" s="68"/>
      <c r="C43" s="69" t="s">
        <v>323</v>
      </c>
      <c r="D43" s="70"/>
      <c r="E43" s="69" t="s">
        <v>324</v>
      </c>
      <c r="F43" s="69" t="s">
        <v>234</v>
      </c>
      <c r="G43" s="71" t="s">
        <v>234</v>
      </c>
    </row>
    <row r="44" spans="1:7" ht="84">
      <c r="A44" s="60"/>
      <c r="B44" s="68"/>
      <c r="C44" s="69" t="s">
        <v>325</v>
      </c>
      <c r="D44" s="70"/>
      <c r="E44" s="69" t="s">
        <v>326</v>
      </c>
      <c r="F44" s="69" t="s">
        <v>327</v>
      </c>
      <c r="G44" s="71" t="s">
        <v>234</v>
      </c>
    </row>
    <row r="45" spans="1:7" ht="84">
      <c r="A45" s="60"/>
      <c r="B45" s="68"/>
      <c r="C45" s="69" t="s">
        <v>328</v>
      </c>
      <c r="D45" s="70"/>
      <c r="E45" s="69" t="s">
        <v>329</v>
      </c>
      <c r="F45" s="69" t="s">
        <v>327</v>
      </c>
      <c r="G45" s="71" t="s">
        <v>234</v>
      </c>
    </row>
    <row r="46" spans="1:7" ht="98">
      <c r="A46" s="60"/>
      <c r="B46" s="68"/>
      <c r="C46" s="69" t="s">
        <v>330</v>
      </c>
      <c r="D46" s="70"/>
      <c r="E46" s="69" t="s">
        <v>331</v>
      </c>
      <c r="F46" s="69" t="s">
        <v>234</v>
      </c>
      <c r="G46" s="71" t="s">
        <v>234</v>
      </c>
    </row>
    <row r="47" spans="1:7" ht="28">
      <c r="A47" s="60">
        <v>9</v>
      </c>
      <c r="B47" s="68" t="s">
        <v>346</v>
      </c>
      <c r="C47" s="69" t="s">
        <v>234</v>
      </c>
      <c r="D47" s="70"/>
      <c r="E47" s="69" t="s">
        <v>234</v>
      </c>
      <c r="F47" s="69" t="s">
        <v>234</v>
      </c>
      <c r="G47" s="71" t="s">
        <v>234</v>
      </c>
    </row>
    <row r="48" spans="1:7" ht="28">
      <c r="A48" s="60">
        <v>16</v>
      </c>
      <c r="B48" s="68" t="s">
        <v>77</v>
      </c>
      <c r="C48" s="69" t="s">
        <v>377</v>
      </c>
      <c r="D48" s="70"/>
      <c r="E48" s="69" t="s">
        <v>378</v>
      </c>
      <c r="F48" s="69" t="s">
        <v>379</v>
      </c>
      <c r="G48" s="71" t="s">
        <v>380</v>
      </c>
    </row>
    <row r="49" spans="1:7" ht="28">
      <c r="A49" s="60"/>
      <c r="B49" s="68"/>
      <c r="C49" s="69" t="s">
        <v>244</v>
      </c>
      <c r="D49" s="70"/>
      <c r="E49" s="69" t="s">
        <v>378</v>
      </c>
      <c r="F49" s="69" t="s">
        <v>379</v>
      </c>
      <c r="G49" s="71" t="s">
        <v>380</v>
      </c>
    </row>
    <row r="50" spans="1:7" ht="42">
      <c r="A50" s="60"/>
      <c r="B50" s="68"/>
      <c r="C50" s="69" t="s">
        <v>381</v>
      </c>
      <c r="D50" s="70"/>
      <c r="E50" s="69" t="s">
        <v>382</v>
      </c>
      <c r="F50" s="69" t="s">
        <v>383</v>
      </c>
      <c r="G50" s="71" t="s">
        <v>380</v>
      </c>
    </row>
    <row r="51" spans="1:7" ht="42">
      <c r="A51" s="60"/>
      <c r="B51" s="68"/>
      <c r="C51" s="69" t="s">
        <v>384</v>
      </c>
      <c r="D51" s="70"/>
      <c r="E51" s="69" t="s">
        <v>378</v>
      </c>
      <c r="F51" s="69" t="s">
        <v>379</v>
      </c>
      <c r="G51" s="71" t="s">
        <v>380</v>
      </c>
    </row>
    <row r="52" spans="1:7" ht="42">
      <c r="A52" s="60">
        <v>34</v>
      </c>
      <c r="B52" s="68" t="s">
        <v>84</v>
      </c>
      <c r="C52" s="69" t="s">
        <v>427</v>
      </c>
      <c r="D52" s="70"/>
      <c r="E52" s="69" t="s">
        <v>428</v>
      </c>
      <c r="F52" s="69" t="s">
        <v>234</v>
      </c>
      <c r="G52" s="71" t="s">
        <v>234</v>
      </c>
    </row>
    <row r="53" spans="1:7" ht="42">
      <c r="A53" s="60"/>
      <c r="B53" s="68"/>
      <c r="C53" s="69" t="s">
        <v>377</v>
      </c>
      <c r="D53" s="70"/>
      <c r="E53" s="69" t="s">
        <v>429</v>
      </c>
      <c r="F53" s="69" t="s">
        <v>234</v>
      </c>
      <c r="G53" s="71" t="s">
        <v>234</v>
      </c>
    </row>
    <row r="54" spans="1:7" ht="42">
      <c r="A54" s="60"/>
      <c r="B54" s="68"/>
      <c r="C54" s="69" t="s">
        <v>244</v>
      </c>
      <c r="D54" s="70"/>
      <c r="E54" s="69" t="s">
        <v>430</v>
      </c>
      <c r="F54" s="69" t="s">
        <v>234</v>
      </c>
      <c r="G54" s="71" t="s">
        <v>234</v>
      </c>
    </row>
    <row r="55" spans="1:7" ht="42">
      <c r="A55" s="60"/>
      <c r="B55" s="68"/>
      <c r="C55" s="69" t="s">
        <v>300</v>
      </c>
      <c r="D55" s="70"/>
      <c r="E55" s="69" t="s">
        <v>430</v>
      </c>
      <c r="F55" s="69" t="s">
        <v>234</v>
      </c>
      <c r="G55" s="71" t="s">
        <v>234</v>
      </c>
    </row>
    <row r="56" spans="1:7" ht="42">
      <c r="A56" s="60"/>
      <c r="B56" s="68"/>
      <c r="C56" s="69" t="s">
        <v>366</v>
      </c>
      <c r="D56" s="70"/>
      <c r="E56" s="69" t="s">
        <v>429</v>
      </c>
      <c r="F56" s="69" t="s">
        <v>234</v>
      </c>
      <c r="G56" s="71" t="s">
        <v>234</v>
      </c>
    </row>
    <row r="57" spans="1:7" ht="42">
      <c r="A57" s="60"/>
      <c r="B57" s="68"/>
      <c r="C57" s="69" t="s">
        <v>252</v>
      </c>
      <c r="D57" s="70"/>
      <c r="E57" s="69" t="s">
        <v>431</v>
      </c>
      <c r="F57" s="69" t="s">
        <v>234</v>
      </c>
      <c r="G57" s="71" t="s">
        <v>234</v>
      </c>
    </row>
    <row r="58" spans="1:7" ht="56">
      <c r="A58" s="60"/>
      <c r="B58" s="68"/>
      <c r="C58" s="69" t="s">
        <v>335</v>
      </c>
      <c r="D58" s="70"/>
      <c r="E58" s="69" t="s">
        <v>432</v>
      </c>
      <c r="F58" s="69" t="s">
        <v>234</v>
      </c>
      <c r="G58" s="71" t="s">
        <v>234</v>
      </c>
    </row>
    <row r="59" spans="1:7" ht="84">
      <c r="A59" s="60"/>
      <c r="B59" s="68"/>
      <c r="C59" s="69" t="s">
        <v>254</v>
      </c>
      <c r="D59" s="70"/>
      <c r="E59" s="69" t="s">
        <v>433</v>
      </c>
      <c r="F59" s="69" t="s">
        <v>234</v>
      </c>
      <c r="G59" s="71" t="s">
        <v>234</v>
      </c>
    </row>
    <row r="60" spans="1:7" ht="56">
      <c r="A60" s="60"/>
      <c r="B60" s="68"/>
      <c r="C60" s="69" t="s">
        <v>368</v>
      </c>
      <c r="D60" s="70"/>
      <c r="E60" s="69" t="s">
        <v>432</v>
      </c>
      <c r="F60" s="69" t="s">
        <v>234</v>
      </c>
      <c r="G60" s="71" t="s">
        <v>234</v>
      </c>
    </row>
    <row r="61" spans="1:7" ht="56">
      <c r="A61" s="60"/>
      <c r="B61" s="68"/>
      <c r="C61" s="69" t="s">
        <v>434</v>
      </c>
      <c r="D61" s="70"/>
      <c r="E61" s="69" t="s">
        <v>435</v>
      </c>
      <c r="F61" s="69" t="s">
        <v>234</v>
      </c>
      <c r="G61" s="71" t="s">
        <v>234</v>
      </c>
    </row>
    <row r="62" spans="1:7" ht="98">
      <c r="A62" s="60"/>
      <c r="B62" s="68"/>
      <c r="C62" s="69" t="s">
        <v>436</v>
      </c>
      <c r="D62" s="70"/>
      <c r="E62" s="69" t="s">
        <v>437</v>
      </c>
      <c r="F62" s="69" t="s">
        <v>234</v>
      </c>
      <c r="G62" s="71" t="s">
        <v>234</v>
      </c>
    </row>
    <row r="63" spans="1:7" ht="56">
      <c r="A63" s="60"/>
      <c r="B63" s="68"/>
      <c r="C63" s="69" t="s">
        <v>438</v>
      </c>
      <c r="D63" s="70"/>
      <c r="E63" s="69" t="s">
        <v>439</v>
      </c>
      <c r="F63" s="69" t="s">
        <v>234</v>
      </c>
      <c r="G63" s="71" t="s">
        <v>234</v>
      </c>
    </row>
    <row r="64" spans="1:7">
      <c r="A64" s="72"/>
      <c r="B64" s="73"/>
      <c r="C64" s="74"/>
      <c r="D64" s="75"/>
      <c r="E64" s="74"/>
      <c r="F64" s="74"/>
      <c r="G64" s="76"/>
    </row>
    <row r="66" spans="1:7">
      <c r="A66" s="77" t="s">
        <v>443</v>
      </c>
      <c r="B66" s="77" t="s">
        <v>444</v>
      </c>
      <c r="F66" s="401" t="s">
        <v>445</v>
      </c>
      <c r="G66" s="401"/>
    </row>
    <row r="67" spans="1:7">
      <c r="A67" s="77" t="s">
        <v>446</v>
      </c>
      <c r="B67" s="77" t="s">
        <v>447</v>
      </c>
      <c r="F67" s="78"/>
      <c r="G67" s="78"/>
    </row>
    <row r="68" spans="1:7">
      <c r="A68" s="77" t="s">
        <v>448</v>
      </c>
      <c r="B68" s="77" t="s">
        <v>449</v>
      </c>
      <c r="F68" s="401" t="s">
        <v>406</v>
      </c>
      <c r="G68" s="401"/>
    </row>
    <row r="69" spans="1:7">
      <c r="A69" s="77" t="s">
        <v>450</v>
      </c>
      <c r="B69" s="77" t="s">
        <v>451</v>
      </c>
      <c r="F69" s="78"/>
      <c r="G69" s="78"/>
    </row>
    <row r="70" spans="1:7">
      <c r="A70" s="77" t="s">
        <v>452</v>
      </c>
      <c r="B70" s="77" t="s">
        <v>453</v>
      </c>
      <c r="F70" s="78"/>
      <c r="G70" s="78"/>
    </row>
    <row r="71" spans="1:7">
      <c r="A71" s="77" t="s">
        <v>454</v>
      </c>
      <c r="B71" s="77" t="s">
        <v>455</v>
      </c>
      <c r="F71" s="78"/>
      <c r="G71" s="78"/>
    </row>
    <row r="72" spans="1:7">
      <c r="A72" s="77" t="s">
        <v>456</v>
      </c>
      <c r="B72" s="77" t="s">
        <v>457</v>
      </c>
      <c r="F72" s="402" t="s">
        <v>458</v>
      </c>
      <c r="G72" s="402"/>
    </row>
    <row r="73" spans="1:7">
      <c r="A73" s="77" t="s">
        <v>459</v>
      </c>
      <c r="B73" s="77" t="s">
        <v>460</v>
      </c>
      <c r="F73" s="403" t="s">
        <v>144</v>
      </c>
      <c r="G73" s="403"/>
    </row>
    <row r="74" spans="1:7">
      <c r="A74" s="79" t="s">
        <v>461</v>
      </c>
      <c r="B74" s="79" t="s">
        <v>462</v>
      </c>
    </row>
    <row r="75" spans="1:7">
      <c r="A75" s="79" t="s">
        <v>463</v>
      </c>
      <c r="B75" s="79" t="s">
        <v>464</v>
      </c>
    </row>
    <row r="76" spans="1:7">
      <c r="A76" s="79" t="s">
        <v>465</v>
      </c>
      <c r="B76" s="77" t="s">
        <v>466</v>
      </c>
    </row>
    <row r="77" spans="1:7">
      <c r="A77" s="79" t="s">
        <v>467</v>
      </c>
      <c r="B77" s="79" t="s">
        <v>468</v>
      </c>
    </row>
  </sheetData>
  <mergeCells count="8">
    <mergeCell ref="F68:G68"/>
    <mergeCell ref="F72:G72"/>
    <mergeCell ref="F73:G73"/>
    <mergeCell ref="A1:G1"/>
    <mergeCell ref="A2:G2"/>
    <mergeCell ref="A3:G3"/>
    <mergeCell ref="A4:G4"/>
    <mergeCell ref="F66:G66"/>
  </mergeCells>
  <pageMargins left="0.70866141732283505" right="0.70866141732283505" top="0.74803149606299202" bottom="0.55118110236220497" header="0.31496062992126" footer="0.31496062992126"/>
  <pageSetup paperSize="14" scale="84"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9C562-8306-4101-A21E-81DD65A585AE}">
  <sheetPr>
    <pageSetUpPr fitToPage="1"/>
  </sheetPr>
  <dimension ref="A1:R53"/>
  <sheetViews>
    <sheetView zoomScaleNormal="100" workbookViewId="0">
      <selection activeCell="B13" sqref="B13"/>
    </sheetView>
  </sheetViews>
  <sheetFormatPr baseColWidth="10" defaultColWidth="8.83203125" defaultRowHeight="15"/>
  <cols>
    <col min="1" max="1" width="4" customWidth="1"/>
    <col min="2" max="2" width="44.33203125" customWidth="1"/>
    <col min="3" max="3" width="23.6640625" customWidth="1"/>
    <col min="4" max="4" width="0" hidden="1" customWidth="1"/>
    <col min="5" max="5" width="20" customWidth="1"/>
    <col min="6" max="6" width="9.6640625" customWidth="1"/>
    <col min="7" max="9" width="0" hidden="1" customWidth="1"/>
    <col min="10" max="10" width="9.6640625" customWidth="1"/>
    <col min="11" max="16" width="0" hidden="1" customWidth="1"/>
  </cols>
  <sheetData>
    <row r="1" spans="1:18">
      <c r="A1" s="353" t="s">
        <v>2217</v>
      </c>
      <c r="B1" s="353"/>
      <c r="C1" s="353"/>
      <c r="D1" s="353"/>
      <c r="E1" s="353"/>
      <c r="F1" s="353"/>
      <c r="G1" s="353"/>
      <c r="H1" s="353"/>
      <c r="I1" s="353"/>
      <c r="J1" s="353"/>
      <c r="K1" s="353"/>
      <c r="L1" s="353"/>
      <c r="M1" s="353"/>
      <c r="N1" s="353"/>
      <c r="O1" s="353"/>
      <c r="P1" s="353"/>
      <c r="Q1" s="353"/>
    </row>
    <row r="2" spans="1:18">
      <c r="A2" s="353" t="s">
        <v>2218</v>
      </c>
      <c r="B2" s="353"/>
      <c r="C2" s="353"/>
      <c r="D2" s="353"/>
      <c r="E2" s="353"/>
      <c r="F2" s="353"/>
      <c r="G2" s="353"/>
      <c r="H2" s="353"/>
      <c r="I2" s="353"/>
      <c r="J2" s="353"/>
      <c r="K2" s="353"/>
      <c r="L2" s="353"/>
      <c r="M2" s="353"/>
      <c r="N2" s="353"/>
      <c r="O2" s="353"/>
      <c r="P2" s="353"/>
      <c r="Q2" s="353"/>
    </row>
    <row r="3" spans="1:18">
      <c r="A3" s="405" t="s">
        <v>2588</v>
      </c>
      <c r="B3" s="353"/>
      <c r="C3" s="353"/>
      <c r="D3" s="353"/>
      <c r="E3" s="353"/>
      <c r="F3" s="353"/>
      <c r="G3" s="353"/>
      <c r="H3" s="353"/>
      <c r="I3" s="353"/>
      <c r="J3" s="353"/>
      <c r="K3" s="353"/>
      <c r="L3" s="353"/>
      <c r="M3" s="353"/>
      <c r="N3" s="353"/>
      <c r="O3" s="353"/>
      <c r="P3" s="353"/>
      <c r="Q3" s="353"/>
    </row>
    <row r="4" spans="1:18">
      <c r="A4" s="1"/>
      <c r="B4" s="1"/>
      <c r="C4" s="1"/>
      <c r="D4" s="1"/>
      <c r="E4" s="1"/>
      <c r="F4" s="1"/>
      <c r="G4" s="1"/>
      <c r="H4" s="1"/>
      <c r="I4" s="1"/>
      <c r="J4" s="1"/>
      <c r="K4" s="1"/>
      <c r="L4" s="1"/>
      <c r="M4" s="1"/>
      <c r="N4" s="1"/>
      <c r="O4" s="1"/>
      <c r="P4" s="1"/>
    </row>
    <row r="5" spans="1:18">
      <c r="A5" s="82" t="s">
        <v>25</v>
      </c>
      <c r="B5" s="1"/>
      <c r="C5" s="1"/>
      <c r="D5" s="1"/>
      <c r="E5" s="1"/>
      <c r="F5" s="1"/>
      <c r="G5" s="1"/>
      <c r="H5" s="1"/>
      <c r="I5" s="392"/>
      <c r="J5" s="392"/>
      <c r="K5" s="392"/>
      <c r="L5" s="1"/>
      <c r="M5" s="1"/>
      <c r="N5" s="1"/>
      <c r="O5" s="1"/>
      <c r="P5" s="1"/>
    </row>
    <row r="6" spans="1:18" ht="9.75" customHeight="1">
      <c r="A6" s="406"/>
      <c r="B6" s="416" t="s">
        <v>2586</v>
      </c>
      <c r="C6" s="419" t="s">
        <v>2587</v>
      </c>
      <c r="D6" s="410" t="s">
        <v>10</v>
      </c>
      <c r="E6" s="411"/>
      <c r="F6" s="411"/>
      <c r="G6" s="411"/>
      <c r="H6" s="411"/>
      <c r="I6" s="411"/>
      <c r="J6" s="411"/>
      <c r="K6" s="411"/>
      <c r="L6" s="412"/>
      <c r="M6" s="380" t="s">
        <v>11</v>
      </c>
      <c r="N6" s="357"/>
      <c r="O6" s="357"/>
      <c r="P6" s="358"/>
      <c r="Q6" s="363" t="s">
        <v>2582</v>
      </c>
    </row>
    <row r="7" spans="1:18" ht="6" customHeight="1">
      <c r="A7" s="407"/>
      <c r="B7" s="417"/>
      <c r="C7" s="420"/>
      <c r="D7" s="413"/>
      <c r="E7" s="414"/>
      <c r="F7" s="414"/>
      <c r="G7" s="414"/>
      <c r="H7" s="414"/>
      <c r="I7" s="414"/>
      <c r="J7" s="414"/>
      <c r="K7" s="414"/>
      <c r="L7" s="415"/>
      <c r="M7" s="32" t="s">
        <v>36</v>
      </c>
      <c r="N7" s="3" t="s">
        <v>30</v>
      </c>
      <c r="O7" s="3" t="s">
        <v>37</v>
      </c>
      <c r="P7" s="363" t="s">
        <v>38</v>
      </c>
      <c r="Q7" s="409"/>
    </row>
    <row r="8" spans="1:18" ht="28.5" customHeight="1">
      <c r="A8" s="408"/>
      <c r="B8" s="418"/>
      <c r="C8" s="421"/>
      <c r="D8" s="301" t="s">
        <v>13</v>
      </c>
      <c r="E8" s="106" t="s">
        <v>2584</v>
      </c>
      <c r="F8" s="114" t="s">
        <v>2583</v>
      </c>
      <c r="G8" s="33" t="s">
        <v>13</v>
      </c>
      <c r="H8" s="302" t="s">
        <v>2125</v>
      </c>
      <c r="I8" s="33" t="s">
        <v>13</v>
      </c>
      <c r="J8" s="33" t="s">
        <v>2585</v>
      </c>
      <c r="K8" s="33" t="s">
        <v>13</v>
      </c>
      <c r="L8" s="302" t="s">
        <v>160</v>
      </c>
      <c r="M8" s="3" t="s">
        <v>13</v>
      </c>
      <c r="N8" s="3" t="s">
        <v>13</v>
      </c>
      <c r="O8" s="3" t="s">
        <v>13</v>
      </c>
      <c r="P8" s="364"/>
      <c r="Q8" s="364"/>
    </row>
    <row r="9" spans="1:18">
      <c r="A9" s="87"/>
      <c r="B9" s="4"/>
      <c r="C9" s="5"/>
      <c r="D9" s="5"/>
      <c r="E9" s="5"/>
      <c r="F9" s="4"/>
      <c r="G9" s="4"/>
      <c r="H9" s="4"/>
      <c r="I9" s="4"/>
      <c r="J9" s="4"/>
      <c r="K9" s="4"/>
      <c r="L9" s="4"/>
      <c r="M9" s="4"/>
      <c r="N9" s="4"/>
      <c r="O9" s="4"/>
      <c r="P9" s="4"/>
      <c r="Q9" s="4"/>
    </row>
    <row r="10" spans="1:18" ht="30" customHeight="1">
      <c r="A10" s="303">
        <v>1</v>
      </c>
      <c r="B10" s="89" t="s">
        <v>54</v>
      </c>
      <c r="C10" s="90">
        <v>274493553910</v>
      </c>
      <c r="D10" s="91">
        <v>8.0873307134856649</v>
      </c>
      <c r="E10" s="90">
        <v>104151239156</v>
      </c>
      <c r="F10" s="91">
        <v>37.9430546446088</v>
      </c>
      <c r="G10" s="91">
        <v>5.1600946960475857</v>
      </c>
      <c r="H10" s="91">
        <v>50.590739526145065</v>
      </c>
      <c r="I10" s="91">
        <v>9.0120803265196354</v>
      </c>
      <c r="J10" s="91">
        <v>46.34771698090475</v>
      </c>
      <c r="K10" s="91">
        <v>6.3030931696761119</v>
      </c>
      <c r="L10" s="91">
        <f t="shared" ref="L10:L50" si="0">J10/75*100</f>
        <v>61.796955974539671</v>
      </c>
      <c r="M10" s="91" t="e">
        <f>IF(#REF!&gt;0,F10/#REF!*100,F10)</f>
        <v>#REF!</v>
      </c>
      <c r="N10" s="91" t="e">
        <f>IF(#REF!&gt;0,J10/#REF!*100,J10)</f>
        <v>#REF!</v>
      </c>
      <c r="O10" s="91" t="e">
        <f t="shared" ref="O10:O50" si="1">AVERAGE(M10:N10)</f>
        <v>#REF!</v>
      </c>
      <c r="P10" s="91" t="e">
        <f t="shared" ref="P10:P50" si="2">O10</f>
        <v>#REF!</v>
      </c>
      <c r="Q10" s="90"/>
      <c r="R10">
        <v>1</v>
      </c>
    </row>
    <row r="11" spans="1:18" ht="30" customHeight="1">
      <c r="A11" s="88">
        <v>2</v>
      </c>
      <c r="B11" s="89" t="s">
        <v>55</v>
      </c>
      <c r="C11" s="90">
        <v>148191011987</v>
      </c>
      <c r="D11" s="91">
        <v>5.1068635444753676</v>
      </c>
      <c r="E11" s="90">
        <v>74405362728</v>
      </c>
      <c r="F11" s="91">
        <v>50.209092798777284</v>
      </c>
      <c r="G11" s="91">
        <v>3.6863576533657714</v>
      </c>
      <c r="H11" s="91">
        <v>66.945457065036379</v>
      </c>
      <c r="I11" s="91">
        <v>5.1070515699057442</v>
      </c>
      <c r="J11" s="91">
        <v>50.206107462527342</v>
      </c>
      <c r="K11" s="91">
        <v>3.6861384696179802</v>
      </c>
      <c r="L11" s="91">
        <f t="shared" si="0"/>
        <v>66.941476616703127</v>
      </c>
      <c r="M11" s="91" t="e">
        <f>IF(#REF!&gt;0,F11/#REF!*100,F11)</f>
        <v>#REF!</v>
      </c>
      <c r="N11" s="91" t="e">
        <f>IF(#REF!&gt;0,J11/#REF!*100,J11)</f>
        <v>#REF!</v>
      </c>
      <c r="O11" s="91" t="e">
        <f t="shared" si="1"/>
        <v>#REF!</v>
      </c>
      <c r="P11" s="91" t="e">
        <f t="shared" si="2"/>
        <v>#REF!</v>
      </c>
      <c r="Q11" s="90"/>
      <c r="R11">
        <v>2</v>
      </c>
    </row>
    <row r="12" spans="1:18" ht="30" customHeight="1">
      <c r="A12" s="88">
        <v>3</v>
      </c>
      <c r="B12" s="89" t="s">
        <v>56</v>
      </c>
      <c r="C12" s="90">
        <v>340508206590</v>
      </c>
      <c r="D12" s="91">
        <v>6.6065521497924387</v>
      </c>
      <c r="E12" s="90">
        <v>130847923080</v>
      </c>
      <c r="F12" s="91">
        <v>38.397594844881411</v>
      </c>
      <c r="G12" s="91">
        <v>6.4777597313342064</v>
      </c>
      <c r="H12" s="91">
        <v>51.196793126508545</v>
      </c>
      <c r="I12" s="91">
        <v>10.763661101869502</v>
      </c>
      <c r="J12" s="91">
        <v>59.482523087940891</v>
      </c>
      <c r="K12" s="91">
        <v>10.034834065357739</v>
      </c>
      <c r="L12" s="91">
        <f t="shared" si="0"/>
        <v>79.310030783921192</v>
      </c>
      <c r="M12" s="91" t="e">
        <f>IF(#REF!&gt;0,F12/#REF!*100,F12)</f>
        <v>#REF!</v>
      </c>
      <c r="N12" s="91" t="e">
        <f>IF(#REF!&gt;0,J12/#REF!*100,J12)</f>
        <v>#REF!</v>
      </c>
      <c r="O12" s="91" t="e">
        <f t="shared" si="1"/>
        <v>#REF!</v>
      </c>
      <c r="P12" s="91" t="e">
        <f t="shared" si="2"/>
        <v>#REF!</v>
      </c>
      <c r="Q12" s="90"/>
      <c r="R12">
        <v>3</v>
      </c>
    </row>
    <row r="13" spans="1:18" ht="30" customHeight="1">
      <c r="A13" s="88">
        <v>4</v>
      </c>
      <c r="B13" s="89" t="s">
        <v>101</v>
      </c>
      <c r="C13" s="90">
        <v>85619332316</v>
      </c>
      <c r="D13" s="91">
        <v>3.2367337581235085</v>
      </c>
      <c r="E13" s="90">
        <v>29303107220</v>
      </c>
      <c r="F13" s="91">
        <v>34.224872382617299</v>
      </c>
      <c r="G13" s="91">
        <v>1.4518003757704208</v>
      </c>
      <c r="H13" s="91">
        <v>45.633163176823068</v>
      </c>
      <c r="I13" s="91">
        <v>3.3571781622126422</v>
      </c>
      <c r="J13" s="91">
        <v>80.905211380000537</v>
      </c>
      <c r="K13" s="91">
        <v>3.4319548359492713</v>
      </c>
      <c r="L13" s="91">
        <f t="shared" si="0"/>
        <v>107.87361517333404</v>
      </c>
      <c r="M13" s="91" t="e">
        <f>IF(#REF!&gt;0,F13/#REF!*100,F13)</f>
        <v>#REF!</v>
      </c>
      <c r="N13" s="91" t="e">
        <f>IF(#REF!&gt;0,J13/#REF!*100,J13)</f>
        <v>#REF!</v>
      </c>
      <c r="O13" s="91" t="e">
        <f t="shared" si="1"/>
        <v>#REF!</v>
      </c>
      <c r="P13" s="91" t="e">
        <f t="shared" si="2"/>
        <v>#REF!</v>
      </c>
      <c r="Q13" s="90"/>
      <c r="R13">
        <v>4</v>
      </c>
    </row>
    <row r="14" spans="1:18" ht="30" customHeight="1">
      <c r="A14" s="303">
        <v>5</v>
      </c>
      <c r="B14" s="89" t="s">
        <v>102</v>
      </c>
      <c r="C14" s="90">
        <v>20129014290</v>
      </c>
      <c r="D14" s="91">
        <v>0.81020440775806402</v>
      </c>
      <c r="E14" s="90">
        <v>14941905940</v>
      </c>
      <c r="F14" s="91">
        <v>74.230688719929375</v>
      </c>
      <c r="G14" s="91">
        <v>0.74028547537827549</v>
      </c>
      <c r="H14" s="91">
        <v>98.974251626572496</v>
      </c>
      <c r="I14" s="91">
        <v>0.81020440775806402</v>
      </c>
      <c r="J14" s="91">
        <v>74.230688719929375</v>
      </c>
      <c r="K14" s="91">
        <v>0.74028547537827549</v>
      </c>
      <c r="L14" s="91">
        <f t="shared" si="0"/>
        <v>98.974251626572496</v>
      </c>
      <c r="M14" s="91" t="e">
        <f>IF(#REF!&gt;0,F14/#REF!*100,F14)</f>
        <v>#REF!</v>
      </c>
      <c r="N14" s="91" t="e">
        <f>IF(#REF!&gt;0,J14/#REF!*100,J14)</f>
        <v>#REF!</v>
      </c>
      <c r="O14" s="91" t="e">
        <f t="shared" si="1"/>
        <v>#REF!</v>
      </c>
      <c r="P14" s="91" t="e">
        <f t="shared" si="2"/>
        <v>#REF!</v>
      </c>
      <c r="Q14" s="90"/>
      <c r="R14">
        <v>5</v>
      </c>
    </row>
    <row r="15" spans="1:18" ht="30" customHeight="1">
      <c r="A15" s="88">
        <v>6</v>
      </c>
      <c r="B15" s="89" t="s">
        <v>79</v>
      </c>
      <c r="C15" s="90">
        <v>37344395500</v>
      </c>
      <c r="D15" s="91">
        <v>0.79677135102714114</v>
      </c>
      <c r="E15" s="90">
        <v>9256024788</v>
      </c>
      <c r="F15" s="91">
        <v>24.785579372947673</v>
      </c>
      <c r="G15" s="91">
        <v>0.45858277637489125</v>
      </c>
      <c r="H15" s="91">
        <v>33.047439163930228</v>
      </c>
      <c r="I15" s="91">
        <v>0.79675084313346911</v>
      </c>
      <c r="J15" s="91">
        <v>24.87681130567503</v>
      </c>
      <c r="K15" s="91">
        <v>0.46027074954568675</v>
      </c>
      <c r="L15" s="91">
        <f t="shared" si="0"/>
        <v>33.16908174090004</v>
      </c>
      <c r="M15" s="91" t="e">
        <f>IF(#REF!&gt;0,F15/#REF!*100,F15)</f>
        <v>#REF!</v>
      </c>
      <c r="N15" s="91" t="e">
        <f>IF(#REF!&gt;0,J15/#REF!*100,J15)</f>
        <v>#REF!</v>
      </c>
      <c r="O15" s="91" t="e">
        <f t="shared" si="1"/>
        <v>#REF!</v>
      </c>
      <c r="P15" s="91" t="e">
        <f t="shared" si="2"/>
        <v>#REF!</v>
      </c>
      <c r="Q15" s="90"/>
      <c r="R15">
        <v>6</v>
      </c>
    </row>
    <row r="16" spans="1:18" ht="30" customHeight="1">
      <c r="A16" s="88">
        <v>7</v>
      </c>
      <c r="B16" s="89" t="s">
        <v>68</v>
      </c>
      <c r="C16" s="90">
        <v>23911805140</v>
      </c>
      <c r="D16" s="91">
        <v>0.8741616594691628</v>
      </c>
      <c r="E16" s="90">
        <v>13703854770</v>
      </c>
      <c r="F16" s="91">
        <v>57.309996839494161</v>
      </c>
      <c r="G16" s="91">
        <v>0.67894716267530564</v>
      </c>
      <c r="H16" s="91">
        <v>76.413329119325539</v>
      </c>
      <c r="I16" s="91">
        <v>0.8741616594691628</v>
      </c>
      <c r="J16" s="91">
        <v>65.820601576715589</v>
      </c>
      <c r="K16" s="91">
        <v>0.77977164806431076</v>
      </c>
      <c r="L16" s="91">
        <f t="shared" si="0"/>
        <v>87.760802102287442</v>
      </c>
      <c r="M16" s="91" t="e">
        <f>IF(#REF!&gt;0,F16/#REF!*100,F16)</f>
        <v>#REF!</v>
      </c>
      <c r="N16" s="91" t="e">
        <f>IF(#REF!&gt;0,J16/#REF!*100,J16)</f>
        <v>#REF!</v>
      </c>
      <c r="O16" s="91" t="e">
        <f t="shared" si="1"/>
        <v>#REF!</v>
      </c>
      <c r="P16" s="91" t="e">
        <f t="shared" si="2"/>
        <v>#REF!</v>
      </c>
      <c r="Q16" s="90"/>
      <c r="R16">
        <v>7</v>
      </c>
    </row>
    <row r="17" spans="1:18" ht="30" customHeight="1">
      <c r="A17" s="88">
        <v>8</v>
      </c>
      <c r="B17" s="89" t="s">
        <v>82</v>
      </c>
      <c r="C17" s="90">
        <v>3037162840</v>
      </c>
      <c r="D17" s="91">
        <v>0.12533852566724188</v>
      </c>
      <c r="E17" s="90">
        <v>1789170909</v>
      </c>
      <c r="F17" s="91">
        <v>58.909284857442799</v>
      </c>
      <c r="G17" s="91">
        <v>8.8643125061865155E-2</v>
      </c>
      <c r="H17" s="91">
        <v>78.545713143257075</v>
      </c>
      <c r="I17" s="91">
        <v>0.12532347827271376</v>
      </c>
      <c r="J17" s="91">
        <v>63.698908471433796</v>
      </c>
      <c r="K17" s="91">
        <v>9.5850260677951729E-2</v>
      </c>
      <c r="L17" s="91">
        <f t="shared" si="0"/>
        <v>84.931877961911724</v>
      </c>
      <c r="M17" s="91" t="e">
        <f>IF(#REF!&gt;0,F17/#REF!*100,F17)</f>
        <v>#REF!</v>
      </c>
      <c r="N17" s="91" t="e">
        <f>IF(#REF!&gt;0,J17/#REF!*100,J17)</f>
        <v>#REF!</v>
      </c>
      <c r="O17" s="91" t="e">
        <f t="shared" si="1"/>
        <v>#REF!</v>
      </c>
      <c r="P17" s="91" t="e">
        <f t="shared" si="2"/>
        <v>#REF!</v>
      </c>
      <c r="Q17" s="90"/>
      <c r="R17">
        <v>8</v>
      </c>
    </row>
    <row r="18" spans="1:18" ht="30" customHeight="1">
      <c r="A18" s="303">
        <v>9</v>
      </c>
      <c r="B18" s="89" t="s">
        <v>2166</v>
      </c>
      <c r="C18" s="90">
        <v>15414047835</v>
      </c>
      <c r="D18" s="91">
        <v>0.64518673590124109</v>
      </c>
      <c r="E18" s="90">
        <v>4416962022</v>
      </c>
      <c r="F18" s="91">
        <v>28.655432169936567</v>
      </c>
      <c r="G18" s="91">
        <v>0.21883505647232437</v>
      </c>
      <c r="H18" s="91">
        <v>38.207242893248754</v>
      </c>
      <c r="I18" s="91">
        <v>0.64518673590124109</v>
      </c>
      <c r="J18" s="91">
        <v>61.107019331223583</v>
      </c>
      <c r="K18" s="91">
        <v>0.46666049030079348</v>
      </c>
      <c r="L18" s="91">
        <f t="shared" si="0"/>
        <v>81.476025774964782</v>
      </c>
      <c r="M18" s="91" t="e">
        <f>IF(#REF!&gt;0,F18/#REF!*100,F18)</f>
        <v>#REF!</v>
      </c>
      <c r="N18" s="91" t="e">
        <f>IF(#REF!&gt;0,J18/#REF!*100,J18)</f>
        <v>#REF!</v>
      </c>
      <c r="O18" s="91" t="e">
        <f t="shared" si="1"/>
        <v>#REF!</v>
      </c>
      <c r="P18" s="91" t="e">
        <f t="shared" si="2"/>
        <v>#REF!</v>
      </c>
      <c r="Q18" s="90"/>
      <c r="R18">
        <v>9</v>
      </c>
    </row>
    <row r="19" spans="1:18" ht="30" customHeight="1">
      <c r="A19" s="88">
        <v>10</v>
      </c>
      <c r="B19" s="89" t="s">
        <v>58</v>
      </c>
      <c r="C19" s="90">
        <v>191028321341</v>
      </c>
      <c r="D19" s="91">
        <v>7.4939601844101453</v>
      </c>
      <c r="E19" s="90">
        <v>132216646251</v>
      </c>
      <c r="F19" s="91">
        <v>69.213112130626598</v>
      </c>
      <c r="G19" s="91">
        <v>6.550574151375149</v>
      </c>
      <c r="H19" s="91">
        <v>92.284149507502136</v>
      </c>
      <c r="I19" s="91">
        <v>7.4939601844101453</v>
      </c>
      <c r="J19" s="91">
        <v>70.497492128721348</v>
      </c>
      <c r="K19" s="91">
        <v>6.6721324249026281</v>
      </c>
      <c r="L19" s="91">
        <f t="shared" si="0"/>
        <v>93.996656171628473</v>
      </c>
      <c r="M19" s="91" t="e">
        <f>IF(#REF!&gt;0,F19/#REF!*100,F19)</f>
        <v>#REF!</v>
      </c>
      <c r="N19" s="91" t="e">
        <f>IF(#REF!&gt;0,J19/#REF!*100,J19)</f>
        <v>#REF!</v>
      </c>
      <c r="O19" s="91" t="e">
        <f t="shared" si="1"/>
        <v>#REF!</v>
      </c>
      <c r="P19" s="91" t="e">
        <f t="shared" si="2"/>
        <v>#REF!</v>
      </c>
      <c r="Q19" s="90"/>
      <c r="R19">
        <v>10</v>
      </c>
    </row>
    <row r="20" spans="1:18" ht="30" customHeight="1">
      <c r="A20" s="88">
        <v>11</v>
      </c>
      <c r="B20" s="89" t="s">
        <v>81</v>
      </c>
      <c r="C20" s="90">
        <v>7173793620</v>
      </c>
      <c r="D20" s="91">
        <v>0.28016764721114396</v>
      </c>
      <c r="E20" s="90">
        <v>4513762344</v>
      </c>
      <c r="F20" s="91">
        <v>62.920158887983185</v>
      </c>
      <c r="G20" s="91">
        <v>0.22363095551467502</v>
      </c>
      <c r="H20" s="91">
        <v>83.893545183977579</v>
      </c>
      <c r="I20" s="91">
        <v>0.28016764721114396</v>
      </c>
      <c r="J20" s="91">
        <v>73.168736669065211</v>
      </c>
      <c r="K20" s="91">
        <v>0.26005647131685394</v>
      </c>
      <c r="L20" s="91">
        <f t="shared" si="0"/>
        <v>97.55831555875362</v>
      </c>
      <c r="M20" s="91" t="e">
        <f>IF(#REF!&gt;0,F20/#REF!*100,F20)</f>
        <v>#REF!</v>
      </c>
      <c r="N20" s="91" t="e">
        <f>IF(#REF!&gt;0,J20/#REF!*100,J20)</f>
        <v>#REF!</v>
      </c>
      <c r="O20" s="91" t="e">
        <f t="shared" si="1"/>
        <v>#REF!</v>
      </c>
      <c r="P20" s="91" t="e">
        <f t="shared" si="2"/>
        <v>#REF!</v>
      </c>
      <c r="Q20" s="90"/>
      <c r="R20">
        <v>11</v>
      </c>
    </row>
    <row r="21" spans="1:18" ht="30" customHeight="1">
      <c r="A21" s="88">
        <v>12</v>
      </c>
      <c r="B21" s="89" t="s">
        <v>74</v>
      </c>
      <c r="C21" s="90">
        <v>22264989480</v>
      </c>
      <c r="D21" s="91">
        <v>0.85997123876348991</v>
      </c>
      <c r="E21" s="90">
        <v>12947174914</v>
      </c>
      <c r="F21" s="91">
        <v>58.150375169186923</v>
      </c>
      <c r="G21" s="91">
        <v>0.64145802914993932</v>
      </c>
      <c r="H21" s="91">
        <v>77.533833558915902</v>
      </c>
      <c r="I21" s="91">
        <v>0.85997123876348991</v>
      </c>
      <c r="J21" s="91">
        <v>69.219811569387716</v>
      </c>
      <c r="K21" s="91">
        <v>0.76356521825086021</v>
      </c>
      <c r="L21" s="91">
        <f t="shared" si="0"/>
        <v>92.293082092516954</v>
      </c>
      <c r="M21" s="91" t="e">
        <f>IF(#REF!&gt;0,F21/#REF!*100,F21)</f>
        <v>#REF!</v>
      </c>
      <c r="N21" s="91" t="e">
        <f>IF(#REF!&gt;0,J21/#REF!*100,J21)</f>
        <v>#REF!</v>
      </c>
      <c r="O21" s="91" t="e">
        <f t="shared" si="1"/>
        <v>#REF!</v>
      </c>
      <c r="P21" s="91" t="e">
        <f t="shared" si="2"/>
        <v>#REF!</v>
      </c>
      <c r="Q21" s="90"/>
      <c r="R21">
        <v>12</v>
      </c>
    </row>
    <row r="22" spans="1:18" ht="30" customHeight="1">
      <c r="A22" s="303">
        <v>13</v>
      </c>
      <c r="B22" s="89" t="s">
        <v>61</v>
      </c>
      <c r="C22" s="90">
        <v>110163437096</v>
      </c>
      <c r="D22" s="91">
        <v>3.4503040761310202</v>
      </c>
      <c r="E22" s="90">
        <v>62286690606</v>
      </c>
      <c r="F22" s="91">
        <v>56.540257137875393</v>
      </c>
      <c r="G22" s="91">
        <v>3.0859471710074406</v>
      </c>
      <c r="H22" s="91">
        <v>75.387009517167186</v>
      </c>
      <c r="I22" s="91">
        <v>3.4508498725824728</v>
      </c>
      <c r="J22" s="91">
        <v>56.747499478000506</v>
      </c>
      <c r="K22" s="91">
        <v>3.0972583843905439</v>
      </c>
      <c r="L22" s="91">
        <f t="shared" si="0"/>
        <v>75.663332637334008</v>
      </c>
      <c r="M22" s="91" t="e">
        <f>IF(#REF!&gt;0,F22/#REF!*100,F22)</f>
        <v>#REF!</v>
      </c>
      <c r="N22" s="91" t="e">
        <f>IF(#REF!&gt;0,J22/#REF!*100,J22)</f>
        <v>#REF!</v>
      </c>
      <c r="O22" s="91" t="e">
        <f t="shared" si="1"/>
        <v>#REF!</v>
      </c>
      <c r="P22" s="91" t="e">
        <f t="shared" si="2"/>
        <v>#REF!</v>
      </c>
      <c r="Q22" s="90"/>
      <c r="R22">
        <v>13</v>
      </c>
    </row>
    <row r="23" spans="1:18" ht="30" customHeight="1">
      <c r="A23" s="88">
        <v>14</v>
      </c>
      <c r="B23" s="284" t="s">
        <v>65</v>
      </c>
      <c r="C23" s="90">
        <v>21870976180</v>
      </c>
      <c r="D23" s="91">
        <v>0.85047211903862718</v>
      </c>
      <c r="E23" s="90">
        <v>14110471230</v>
      </c>
      <c r="F23" s="91">
        <v>64.516878962647183</v>
      </c>
      <c r="G23" s="91">
        <v>0.69909266891771271</v>
      </c>
      <c r="H23" s="91">
        <v>86.022505283529583</v>
      </c>
      <c r="I23" s="91">
        <v>0.85047211903862718</v>
      </c>
      <c r="J23" s="91">
        <v>68.499121395869935</v>
      </c>
      <c r="K23" s="91">
        <v>0.74224349294518721</v>
      </c>
      <c r="L23" s="91">
        <f t="shared" si="0"/>
        <v>91.332161861159904</v>
      </c>
      <c r="M23" s="91" t="e">
        <f>IF(#REF!&gt;0,F23/#REF!*100,F23)</f>
        <v>#REF!</v>
      </c>
      <c r="N23" s="91" t="e">
        <f>IF(#REF!&gt;0,J23/#REF!*100,J23)</f>
        <v>#REF!</v>
      </c>
      <c r="O23" s="91" t="e">
        <f t="shared" si="1"/>
        <v>#REF!</v>
      </c>
      <c r="P23" s="91" t="e">
        <f t="shared" si="2"/>
        <v>#REF!</v>
      </c>
      <c r="Q23" s="90"/>
      <c r="R23">
        <v>14</v>
      </c>
    </row>
    <row r="24" spans="1:18" ht="30" customHeight="1">
      <c r="A24" s="88">
        <v>15</v>
      </c>
      <c r="B24" s="89" t="s">
        <v>71</v>
      </c>
      <c r="C24" s="90">
        <v>12338942134</v>
      </c>
      <c r="D24" s="91">
        <v>0.49849793183573832</v>
      </c>
      <c r="E24" s="90">
        <v>7996399236</v>
      </c>
      <c r="F24" s="91">
        <v>64.685565823401561</v>
      </c>
      <c r="G24" s="91">
        <v>0.39543812591564026</v>
      </c>
      <c r="H24" s="91">
        <v>86.247421097868752</v>
      </c>
      <c r="I24" s="91">
        <v>0.49849793183573832</v>
      </c>
      <c r="J24" s="91">
        <v>66.967176572059273</v>
      </c>
      <c r="K24" s="91">
        <v>0.40938615074982643</v>
      </c>
      <c r="L24" s="91">
        <f t="shared" si="0"/>
        <v>89.289568762745702</v>
      </c>
      <c r="M24" s="91" t="e">
        <f>IF(#REF!&gt;0,F24/#REF!*100,F24)</f>
        <v>#REF!</v>
      </c>
      <c r="N24" s="91" t="e">
        <f>IF(#REF!&gt;0,J24/#REF!*100,J24)</f>
        <v>#REF!</v>
      </c>
      <c r="O24" s="91" t="e">
        <f t="shared" si="1"/>
        <v>#REF!</v>
      </c>
      <c r="P24" s="91" t="e">
        <f t="shared" si="2"/>
        <v>#REF!</v>
      </c>
      <c r="Q24" s="90"/>
      <c r="R24">
        <v>15</v>
      </c>
    </row>
    <row r="25" spans="1:18" ht="30" customHeight="1">
      <c r="A25" s="88">
        <v>16</v>
      </c>
      <c r="B25" s="89" t="s">
        <v>77</v>
      </c>
      <c r="C25" s="90">
        <v>7611880902</v>
      </c>
      <c r="D25" s="91">
        <v>0.18106633822249127</v>
      </c>
      <c r="E25" s="90">
        <v>2626263833</v>
      </c>
      <c r="F25" s="91">
        <v>34.502166636763285</v>
      </c>
      <c r="G25" s="91">
        <v>0.13011626347322439</v>
      </c>
      <c r="H25" s="91">
        <v>46.002888849017715</v>
      </c>
      <c r="I25" s="91">
        <v>0.1810286257318981</v>
      </c>
      <c r="J25" s="91">
        <v>39.322215563606044</v>
      </c>
      <c r="K25" s="91">
        <v>0.14829386845443263</v>
      </c>
      <c r="L25" s="91">
        <f t="shared" si="0"/>
        <v>52.429620751474729</v>
      </c>
      <c r="M25" s="91" t="e">
        <f>IF(#REF!&gt;0,F25/#REF!*100,F25)</f>
        <v>#REF!</v>
      </c>
      <c r="N25" s="91" t="e">
        <f>IF(#REF!&gt;0,J25/#REF!*100,J25)</f>
        <v>#REF!</v>
      </c>
      <c r="O25" s="91" t="e">
        <f t="shared" si="1"/>
        <v>#REF!</v>
      </c>
      <c r="P25" s="91" t="e">
        <f t="shared" si="2"/>
        <v>#REF!</v>
      </c>
      <c r="Q25" s="90"/>
      <c r="R25">
        <v>16</v>
      </c>
    </row>
    <row r="26" spans="1:18" ht="30" customHeight="1">
      <c r="A26" s="303">
        <v>17</v>
      </c>
      <c r="B26" s="89" t="s">
        <v>104</v>
      </c>
      <c r="C26" s="90">
        <v>70752461400</v>
      </c>
      <c r="D26" s="91">
        <v>2.8867653827324333</v>
      </c>
      <c r="E26" s="90">
        <v>42762576785</v>
      </c>
      <c r="F26" s="91">
        <v>60.439701939472037</v>
      </c>
      <c r="G26" s="91">
        <v>2.1186396575378073</v>
      </c>
      <c r="H26" s="91">
        <v>80.586269252629378</v>
      </c>
      <c r="I26" s="91">
        <v>2.9268661443186961</v>
      </c>
      <c r="J26" s="91">
        <v>68.31007820457252</v>
      </c>
      <c r="K26" s="91">
        <v>2.3945260490968692</v>
      </c>
      <c r="L26" s="91">
        <f t="shared" si="0"/>
        <v>91.080104272763364</v>
      </c>
      <c r="M26" s="91" t="e">
        <f>IF(#REF!&gt;0,F26/#REF!*100,F26)</f>
        <v>#REF!</v>
      </c>
      <c r="N26" s="91" t="e">
        <f>IF(#REF!&gt;0,J26/#REF!*100,J26)</f>
        <v>#REF!</v>
      </c>
      <c r="O26" s="91" t="e">
        <f t="shared" si="1"/>
        <v>#REF!</v>
      </c>
      <c r="P26" s="91" t="e">
        <f t="shared" si="2"/>
        <v>#REF!</v>
      </c>
      <c r="Q26" s="90"/>
      <c r="R26">
        <v>17</v>
      </c>
    </row>
    <row r="27" spans="1:18" ht="30" customHeight="1">
      <c r="A27" s="88">
        <v>18</v>
      </c>
      <c r="B27" s="89" t="s">
        <v>105</v>
      </c>
      <c r="C27" s="90">
        <v>5713939474</v>
      </c>
      <c r="D27" s="91">
        <v>0.26258056098579469</v>
      </c>
      <c r="E27" s="90">
        <v>2987352920</v>
      </c>
      <c r="F27" s="91">
        <v>52.160736625961682</v>
      </c>
      <c r="G27" s="91">
        <v>0.14766330412432385</v>
      </c>
      <c r="H27" s="91">
        <v>69.547648834615572</v>
      </c>
      <c r="I27" s="91">
        <v>0.26052592466538216</v>
      </c>
      <c r="J27" s="91">
        <v>52.945826748321757</v>
      </c>
      <c r="K27" s="91">
        <v>0.14988583794961033</v>
      </c>
      <c r="L27" s="91">
        <f t="shared" si="0"/>
        <v>70.594435664429014</v>
      </c>
      <c r="M27" s="91" t="e">
        <f>IF(#REF!&gt;0,F27/#REF!*100,F27)</f>
        <v>#REF!</v>
      </c>
      <c r="N27" s="91" t="e">
        <f>IF(#REF!&gt;0,J27/#REF!*100,J27)</f>
        <v>#REF!</v>
      </c>
      <c r="O27" s="91" t="e">
        <f t="shared" si="1"/>
        <v>#REF!</v>
      </c>
      <c r="P27" s="91" t="e">
        <f t="shared" si="2"/>
        <v>#REF!</v>
      </c>
      <c r="Q27" s="90"/>
      <c r="R27">
        <v>18</v>
      </c>
    </row>
    <row r="28" spans="1:18" ht="30" customHeight="1">
      <c r="A28" s="88">
        <v>19</v>
      </c>
      <c r="B28" s="89" t="s">
        <v>70</v>
      </c>
      <c r="C28" s="90">
        <v>21715737354</v>
      </c>
      <c r="D28" s="91">
        <v>0.93149869977843935</v>
      </c>
      <c r="E28" s="90">
        <v>15697367447</v>
      </c>
      <c r="F28" s="91">
        <v>72.285675549988042</v>
      </c>
      <c r="G28" s="91">
        <v>0.77771424672011136</v>
      </c>
      <c r="H28" s="91">
        <v>96.380900733317389</v>
      </c>
      <c r="I28" s="91">
        <v>0.9250514930094651</v>
      </c>
      <c r="J28" s="91">
        <v>77.346544637477564</v>
      </c>
      <c r="K28" s="91">
        <v>0.83216362358737461</v>
      </c>
      <c r="L28" s="91">
        <f t="shared" si="0"/>
        <v>103.12872618330343</v>
      </c>
      <c r="M28" s="91" t="e">
        <f>IF(#REF!&gt;0,F28/#REF!*100,F28)</f>
        <v>#REF!</v>
      </c>
      <c r="N28" s="91" t="e">
        <f>IF(#REF!&gt;0,J28/#REF!*100,J28)</f>
        <v>#REF!</v>
      </c>
      <c r="O28" s="91" t="e">
        <f t="shared" si="1"/>
        <v>#REF!</v>
      </c>
      <c r="P28" s="91" t="e">
        <f t="shared" si="2"/>
        <v>#REF!</v>
      </c>
      <c r="Q28" s="90"/>
      <c r="R28">
        <v>19</v>
      </c>
    </row>
    <row r="29" spans="1:18" ht="30" customHeight="1">
      <c r="A29" s="88">
        <v>20</v>
      </c>
      <c r="B29" s="89" t="s">
        <v>45</v>
      </c>
      <c r="C29" s="90">
        <v>2503687400</v>
      </c>
      <c r="D29" s="91">
        <v>0.10323663022868183</v>
      </c>
      <c r="E29" s="90">
        <v>1346317891</v>
      </c>
      <c r="F29" s="91">
        <v>53.773402022952219</v>
      </c>
      <c r="G29" s="91">
        <v>6.6702305847148965E-2</v>
      </c>
      <c r="H29" s="91">
        <v>71.697869363936292</v>
      </c>
      <c r="I29" s="91">
        <v>0.10323663022868183</v>
      </c>
      <c r="J29" s="91">
        <v>67.735254848508646</v>
      </c>
      <c r="K29" s="91">
        <v>8.4021049730335737E-2</v>
      </c>
      <c r="L29" s="91">
        <f t="shared" si="0"/>
        <v>90.313673131344856</v>
      </c>
      <c r="M29" s="91" t="e">
        <f>IF(#REF!&gt;0,F29/#REF!*100,F29)</f>
        <v>#REF!</v>
      </c>
      <c r="N29" s="91" t="e">
        <f>IF(#REF!&gt;0,J29/#REF!*100,J29)</f>
        <v>#REF!</v>
      </c>
      <c r="O29" s="91" t="e">
        <f t="shared" si="1"/>
        <v>#REF!</v>
      </c>
      <c r="P29" s="91" t="e">
        <f t="shared" si="2"/>
        <v>#REF!</v>
      </c>
      <c r="Q29" s="90"/>
      <c r="R29">
        <v>20</v>
      </c>
    </row>
    <row r="30" spans="1:18" ht="30" customHeight="1">
      <c r="A30" s="303">
        <v>21</v>
      </c>
      <c r="B30" s="89" t="s">
        <v>40</v>
      </c>
      <c r="C30" s="90">
        <v>1786110000</v>
      </c>
      <c r="D30" s="91">
        <v>6.8392869945230125E-2</v>
      </c>
      <c r="E30" s="90">
        <v>779153986</v>
      </c>
      <c r="F30" s="91">
        <v>43.62295636886865</v>
      </c>
      <c r="G30" s="91">
        <v>3.860259736843772E-2</v>
      </c>
      <c r="H30" s="91">
        <v>58.163941825158197</v>
      </c>
      <c r="I30" s="91">
        <v>6.8392869945230125E-2</v>
      </c>
      <c r="J30" s="91">
        <v>46.430000111975183</v>
      </c>
      <c r="K30" s="91">
        <v>4.1086591770249141E-2</v>
      </c>
      <c r="L30" s="91">
        <f t="shared" si="0"/>
        <v>61.906666815966915</v>
      </c>
      <c r="M30" s="91" t="e">
        <f>IF(#REF!&gt;0,F30/#REF!*100,F30)</f>
        <v>#REF!</v>
      </c>
      <c r="N30" s="91" t="e">
        <f>IF(#REF!&gt;0,J30/#REF!*100,J30)</f>
        <v>#REF!</v>
      </c>
      <c r="O30" s="91" t="e">
        <f t="shared" si="1"/>
        <v>#REF!</v>
      </c>
      <c r="P30" s="91" t="e">
        <f t="shared" si="2"/>
        <v>#REF!</v>
      </c>
      <c r="Q30" s="90"/>
      <c r="R30">
        <v>21</v>
      </c>
    </row>
    <row r="31" spans="1:18" ht="30" customHeight="1">
      <c r="A31" s="88">
        <v>22</v>
      </c>
      <c r="B31" s="89" t="s">
        <v>43</v>
      </c>
      <c r="C31" s="90">
        <v>2094940500</v>
      </c>
      <c r="D31" s="91">
        <v>6.5477285155810125E-2</v>
      </c>
      <c r="E31" s="90">
        <v>731326977</v>
      </c>
      <c r="F31" s="91">
        <v>34.909200380631333</v>
      </c>
      <c r="G31" s="91">
        <v>3.623304423139756E-2</v>
      </c>
      <c r="H31" s="91">
        <v>46.545600507508446</v>
      </c>
      <c r="I31" s="91">
        <v>6.5477285155810125E-2</v>
      </c>
      <c r="J31" s="91">
        <v>51.109029444989005</v>
      </c>
      <c r="K31" s="91">
        <v>5.3047211173921388E-2</v>
      </c>
      <c r="L31" s="91">
        <f t="shared" si="0"/>
        <v>68.145372593318683</v>
      </c>
      <c r="M31" s="91" t="e">
        <f>IF(#REF!&gt;0,F31/#REF!*100,F31)</f>
        <v>#REF!</v>
      </c>
      <c r="N31" s="91" t="e">
        <f>IF(#REF!&gt;0,J31/#REF!*100,J31)</f>
        <v>#REF!</v>
      </c>
      <c r="O31" s="91" t="e">
        <f t="shared" si="1"/>
        <v>#REF!</v>
      </c>
      <c r="P31" s="91" t="e">
        <f t="shared" si="2"/>
        <v>#REF!</v>
      </c>
      <c r="Q31" s="90"/>
      <c r="R31">
        <v>22</v>
      </c>
    </row>
    <row r="32" spans="1:18" ht="30" customHeight="1">
      <c r="A32" s="88">
        <v>23</v>
      </c>
      <c r="B32" s="89" t="s">
        <v>41</v>
      </c>
      <c r="C32" s="90">
        <v>1552394200</v>
      </c>
      <c r="D32" s="91">
        <v>5.1975531610896582E-2</v>
      </c>
      <c r="E32" s="90">
        <v>905095411</v>
      </c>
      <c r="F32" s="91">
        <v>58.303194575192308</v>
      </c>
      <c r="G32" s="91">
        <v>4.4842270409502429E-2</v>
      </c>
      <c r="H32" s="91">
        <v>77.737592766923086</v>
      </c>
      <c r="I32" s="91">
        <v>5.1975531610896582E-2</v>
      </c>
      <c r="J32" s="91">
        <v>71.867475091056122</v>
      </c>
      <c r="K32" s="91">
        <v>5.5274857152554036E-2</v>
      </c>
      <c r="L32" s="91">
        <f t="shared" si="0"/>
        <v>95.823300121408167</v>
      </c>
      <c r="M32" s="91" t="e">
        <f>IF(#REF!&gt;0,F32/#REF!*100,F32)</f>
        <v>#REF!</v>
      </c>
      <c r="N32" s="91" t="e">
        <f>IF(#REF!&gt;0,J32/#REF!*100,J32)</f>
        <v>#REF!</v>
      </c>
      <c r="O32" s="91" t="e">
        <f t="shared" si="1"/>
        <v>#REF!</v>
      </c>
      <c r="P32" s="91" t="e">
        <f t="shared" si="2"/>
        <v>#REF!</v>
      </c>
      <c r="Q32" s="90"/>
      <c r="R32">
        <v>23</v>
      </c>
    </row>
    <row r="33" spans="1:18" ht="30" customHeight="1">
      <c r="A33" s="88">
        <v>24</v>
      </c>
      <c r="B33" s="89" t="s">
        <v>39</v>
      </c>
      <c r="C33" s="90">
        <v>34791280022</v>
      </c>
      <c r="D33" s="91">
        <v>1.5378357231025312</v>
      </c>
      <c r="E33" s="90">
        <v>24767212538</v>
      </c>
      <c r="F33" s="91">
        <v>71.187988836106754</v>
      </c>
      <c r="G33" s="91">
        <v>1.227072890239872</v>
      </c>
      <c r="H33" s="91">
        <v>94.917318448142339</v>
      </c>
      <c r="I33" s="91">
        <v>1.5335823881448709</v>
      </c>
      <c r="J33" s="91">
        <v>86.559922856695167</v>
      </c>
      <c r="K33" s="91">
        <v>1.4920401103512082</v>
      </c>
      <c r="L33" s="91">
        <f t="shared" si="0"/>
        <v>115.41323047559355</v>
      </c>
      <c r="M33" s="91" t="e">
        <f>IF(#REF!&gt;0,F33/#REF!*100,F33)</f>
        <v>#REF!</v>
      </c>
      <c r="N33" s="91" t="e">
        <f>IF(#REF!&gt;0,J33/#REF!*100,J33)</f>
        <v>#REF!</v>
      </c>
      <c r="O33" s="91" t="e">
        <f t="shared" si="1"/>
        <v>#REF!</v>
      </c>
      <c r="P33" s="91" t="e">
        <f t="shared" si="2"/>
        <v>#REF!</v>
      </c>
      <c r="Q33" s="90"/>
      <c r="R33">
        <v>24</v>
      </c>
    </row>
    <row r="34" spans="1:18" ht="30" customHeight="1">
      <c r="A34" s="303">
        <v>25</v>
      </c>
      <c r="B34" s="89" t="s">
        <v>44</v>
      </c>
      <c r="C34" s="90">
        <v>5846881800</v>
      </c>
      <c r="D34" s="91">
        <v>0.28131247107610485</v>
      </c>
      <c r="E34" s="90">
        <v>3794862796</v>
      </c>
      <c r="F34" s="91">
        <v>64.904045024477838</v>
      </c>
      <c r="G34" s="91">
        <v>0.18801361889259699</v>
      </c>
      <c r="H34" s="91">
        <v>86.53872669930378</v>
      </c>
      <c r="I34" s="91">
        <v>0.28131247107610485</v>
      </c>
      <c r="J34" s="91">
        <v>64.904045024477838</v>
      </c>
      <c r="K34" s="91">
        <v>0.18801361889259699</v>
      </c>
      <c r="L34" s="91">
        <f t="shared" si="0"/>
        <v>86.53872669930378</v>
      </c>
      <c r="M34" s="91" t="e">
        <f>IF(#REF!&gt;0,F34/#REF!*100,F34)</f>
        <v>#REF!</v>
      </c>
      <c r="N34" s="91" t="e">
        <f>IF(#REF!&gt;0,J34/#REF!*100,J34)</f>
        <v>#REF!</v>
      </c>
      <c r="O34" s="91" t="e">
        <f t="shared" si="1"/>
        <v>#REF!</v>
      </c>
      <c r="P34" s="91" t="e">
        <f t="shared" si="2"/>
        <v>#REF!</v>
      </c>
      <c r="Q34" s="90"/>
      <c r="R34">
        <v>25</v>
      </c>
    </row>
    <row r="35" spans="1:18" ht="30" customHeight="1">
      <c r="A35" s="88">
        <v>26</v>
      </c>
      <c r="B35" s="89" t="s">
        <v>46</v>
      </c>
      <c r="C35" s="90">
        <v>97588924914</v>
      </c>
      <c r="D35" s="91">
        <v>3.9518394171397633</v>
      </c>
      <c r="E35" s="90">
        <v>37732736764</v>
      </c>
      <c r="F35" s="91">
        <v>38.664978425832523</v>
      </c>
      <c r="G35" s="91">
        <v>1.8694400222319336</v>
      </c>
      <c r="H35" s="91">
        <v>51.553304567776692</v>
      </c>
      <c r="I35" s="91">
        <v>3.9518394171397633</v>
      </c>
      <c r="J35" s="91">
        <v>39.204459609239294</v>
      </c>
      <c r="K35" s="91">
        <v>1.8955237744170341</v>
      </c>
      <c r="L35" s="91">
        <f t="shared" si="0"/>
        <v>52.272612812319061</v>
      </c>
      <c r="M35" s="91" t="e">
        <f>IF(#REF!&gt;0,F35/#REF!*100,F35)</f>
        <v>#REF!</v>
      </c>
      <c r="N35" s="91" t="e">
        <f>IF(#REF!&gt;0,J35/#REF!*100,J35)</f>
        <v>#REF!</v>
      </c>
      <c r="O35" s="91" t="e">
        <f t="shared" si="1"/>
        <v>#REF!</v>
      </c>
      <c r="P35" s="91" t="e">
        <f t="shared" si="2"/>
        <v>#REF!</v>
      </c>
      <c r="Q35" s="90"/>
      <c r="R35">
        <v>26</v>
      </c>
    </row>
    <row r="36" spans="1:18" ht="30" customHeight="1">
      <c r="A36" s="88">
        <v>27</v>
      </c>
      <c r="B36" s="89" t="s">
        <v>42</v>
      </c>
      <c r="C36" s="90">
        <v>2291856500</v>
      </c>
      <c r="D36" s="91">
        <v>8.8332529255639031E-2</v>
      </c>
      <c r="E36" s="90">
        <v>1025482738</v>
      </c>
      <c r="F36" s="91">
        <v>44.744631175642986</v>
      </c>
      <c r="G36" s="91">
        <v>5.0806769848568967E-2</v>
      </c>
      <c r="H36" s="91">
        <v>59.659508234190653</v>
      </c>
      <c r="I36" s="91">
        <v>8.8332529255639031E-2</v>
      </c>
      <c r="J36" s="91">
        <v>56.173079684526506</v>
      </c>
      <c r="K36" s="91">
        <v>6.3783579308407418E-2</v>
      </c>
      <c r="L36" s="91">
        <f t="shared" si="0"/>
        <v>74.89743957936868</v>
      </c>
      <c r="M36" s="91" t="e">
        <f>IF(#REF!&gt;0,F36/#REF!*100,F36)</f>
        <v>#REF!</v>
      </c>
      <c r="N36" s="91" t="e">
        <f>IF(#REF!&gt;0,J36/#REF!*100,J36)</f>
        <v>#REF!</v>
      </c>
      <c r="O36" s="91" t="e">
        <f t="shared" si="1"/>
        <v>#REF!</v>
      </c>
      <c r="P36" s="91" t="e">
        <f t="shared" si="2"/>
        <v>#REF!</v>
      </c>
      <c r="Q36" s="90"/>
      <c r="R36">
        <v>27</v>
      </c>
    </row>
    <row r="37" spans="1:18" ht="30" customHeight="1">
      <c r="A37" s="88">
        <v>28</v>
      </c>
      <c r="B37" s="89" t="s">
        <v>47</v>
      </c>
      <c r="C37" s="90">
        <v>532925000</v>
      </c>
      <c r="D37" s="91">
        <v>2.0717117539859581E-2</v>
      </c>
      <c r="E37" s="90">
        <v>307120169</v>
      </c>
      <c r="F37" s="91">
        <v>57.629154008537789</v>
      </c>
      <c r="G37" s="91">
        <v>1.5216037446587035E-2</v>
      </c>
      <c r="H37" s="91">
        <v>76.838872011383714</v>
      </c>
      <c r="I37" s="91">
        <v>2.0717177171315007E-2</v>
      </c>
      <c r="J37" s="91">
        <v>74.953943200262714</v>
      </c>
      <c r="K37" s="91">
        <v>1.9790365243529152E-2</v>
      </c>
      <c r="L37" s="91">
        <f t="shared" si="0"/>
        <v>99.938590933683614</v>
      </c>
      <c r="M37" s="91" t="e">
        <f>IF(#REF!&gt;0,F37/#REF!*100,F37)</f>
        <v>#REF!</v>
      </c>
      <c r="N37" s="91" t="e">
        <f>IF(#REF!&gt;0,J37/#REF!*100,J37)</f>
        <v>#REF!</v>
      </c>
      <c r="O37" s="91" t="e">
        <f t="shared" si="1"/>
        <v>#REF!</v>
      </c>
      <c r="P37" s="91" t="e">
        <f t="shared" si="2"/>
        <v>#REF!</v>
      </c>
      <c r="Q37" s="90"/>
      <c r="R37">
        <v>28</v>
      </c>
    </row>
    <row r="38" spans="1:18" ht="30" customHeight="1">
      <c r="A38" s="303">
        <v>29</v>
      </c>
      <c r="B38" s="89" t="s">
        <v>57</v>
      </c>
      <c r="C38" s="90">
        <v>106863094340</v>
      </c>
      <c r="D38" s="91">
        <v>4.744260132981112</v>
      </c>
      <c r="E38" s="90">
        <v>60652132975</v>
      </c>
      <c r="F38" s="91">
        <v>56.75685637740068</v>
      </c>
      <c r="G38" s="91">
        <v>3.0049642443475477</v>
      </c>
      <c r="H38" s="91">
        <v>75.675808503200898</v>
      </c>
      <c r="I38" s="91">
        <v>4.744260132981112</v>
      </c>
      <c r="J38" s="91">
        <v>56.75685637740068</v>
      </c>
      <c r="K38" s="91">
        <v>3.0049642443475477</v>
      </c>
      <c r="L38" s="91">
        <f t="shared" si="0"/>
        <v>75.675808503200898</v>
      </c>
      <c r="M38" s="91" t="e">
        <f>IF(#REF!&gt;0,F38/#REF!*100,F38)</f>
        <v>#REF!</v>
      </c>
      <c r="N38" s="91" t="e">
        <f>IF(#REF!&gt;0,J38/#REF!*100,J38)</f>
        <v>#REF!</v>
      </c>
      <c r="O38" s="91" t="e">
        <f t="shared" si="1"/>
        <v>#REF!</v>
      </c>
      <c r="P38" s="91" t="e">
        <f t="shared" si="2"/>
        <v>#REF!</v>
      </c>
      <c r="Q38" s="90"/>
      <c r="R38">
        <v>29</v>
      </c>
    </row>
    <row r="39" spans="1:18" ht="30" customHeight="1">
      <c r="A39" s="88">
        <v>30</v>
      </c>
      <c r="B39" s="89" t="s">
        <v>165</v>
      </c>
      <c r="C39" s="90">
        <v>43858156052</v>
      </c>
      <c r="D39" s="91">
        <v>1.7873536974849573</v>
      </c>
      <c r="E39" s="90">
        <v>17055274725</v>
      </c>
      <c r="F39" s="91">
        <v>38.887350176734699</v>
      </c>
      <c r="G39" s="91">
        <v>0.8449907400169131</v>
      </c>
      <c r="H39" s="91">
        <v>51.849800235646271</v>
      </c>
      <c r="I39" s="91">
        <v>1.7873536974849573</v>
      </c>
      <c r="J39" s="91">
        <v>38.887350176734699</v>
      </c>
      <c r="K39" s="91">
        <v>0.8449907400169131</v>
      </c>
      <c r="L39" s="91">
        <f t="shared" si="0"/>
        <v>51.849800235646271</v>
      </c>
      <c r="M39" s="91" t="e">
        <f>IF(#REF!&gt;0,F39/#REF!*100,F39)</f>
        <v>#REF!</v>
      </c>
      <c r="N39" s="91" t="e">
        <f>IF(#REF!&gt;0,J39/#REF!*100,J39)</f>
        <v>#REF!</v>
      </c>
      <c r="O39" s="91" t="e">
        <f t="shared" si="1"/>
        <v>#REF!</v>
      </c>
      <c r="P39" s="91" t="e">
        <f t="shared" si="2"/>
        <v>#REF!</v>
      </c>
      <c r="Q39" s="90"/>
      <c r="R39">
        <v>30</v>
      </c>
    </row>
    <row r="40" spans="1:18" ht="30" customHeight="1">
      <c r="A40" s="88">
        <v>31</v>
      </c>
      <c r="B40" s="89" t="s">
        <v>78</v>
      </c>
      <c r="C40" s="90">
        <v>7070912250</v>
      </c>
      <c r="D40" s="91">
        <v>0.23871489769412119</v>
      </c>
      <c r="E40" s="90">
        <v>3412070897</v>
      </c>
      <c r="F40" s="91">
        <v>48.255030982742014</v>
      </c>
      <c r="G40" s="91">
        <v>0.16904848257999563</v>
      </c>
      <c r="H40" s="91">
        <v>64.340041310322675</v>
      </c>
      <c r="I40" s="91">
        <v>0.28826764960029627</v>
      </c>
      <c r="J40" s="91">
        <v>68.059017911087196</v>
      </c>
      <c r="K40" s="91">
        <v>0.23842640797119774</v>
      </c>
      <c r="L40" s="91">
        <f t="shared" si="0"/>
        <v>90.745357214782928</v>
      </c>
      <c r="M40" s="91" t="e">
        <f>IF(#REF!&gt;0,F40/#REF!*100,F40)</f>
        <v>#REF!</v>
      </c>
      <c r="N40" s="91" t="e">
        <f>IF(#REF!&gt;0,J40/#REF!*100,J40)</f>
        <v>#REF!</v>
      </c>
      <c r="O40" s="91" t="e">
        <f t="shared" si="1"/>
        <v>#REF!</v>
      </c>
      <c r="P40" s="91" t="e">
        <f t="shared" si="2"/>
        <v>#REF!</v>
      </c>
      <c r="Q40" s="90"/>
      <c r="R40">
        <v>31</v>
      </c>
    </row>
    <row r="41" spans="1:18" ht="30" customHeight="1">
      <c r="A41" s="88">
        <v>32</v>
      </c>
      <c r="B41" s="89" t="s">
        <v>181</v>
      </c>
      <c r="C41" s="90">
        <v>15926361740</v>
      </c>
      <c r="D41" s="91">
        <v>0.66498273175923817</v>
      </c>
      <c r="E41" s="90">
        <v>7699334191</v>
      </c>
      <c r="F41" s="91">
        <v>48.343333629441972</v>
      </c>
      <c r="G41" s="91">
        <v>0.381457713264165</v>
      </c>
      <c r="H41" s="91">
        <v>64.4577781725893</v>
      </c>
      <c r="I41" s="91">
        <v>0.66498273175923817</v>
      </c>
      <c r="J41" s="91">
        <v>51.469389769116205</v>
      </c>
      <c r="K41" s="91">
        <v>0.40612415922579204</v>
      </c>
      <c r="L41" s="91">
        <f t="shared" si="0"/>
        <v>68.625853025488269</v>
      </c>
      <c r="M41" s="91" t="e">
        <f>IF(#REF!&gt;0,F41/#REF!*100,F41)</f>
        <v>#REF!</v>
      </c>
      <c r="N41" s="91" t="e">
        <f>IF(#REF!&gt;0,J41/#REF!*100,J41)</f>
        <v>#REF!</v>
      </c>
      <c r="O41" s="91" t="e">
        <f t="shared" si="1"/>
        <v>#REF!</v>
      </c>
      <c r="P41" s="91" t="e">
        <f t="shared" si="2"/>
        <v>#REF!</v>
      </c>
      <c r="Q41" s="90"/>
      <c r="R41">
        <v>32</v>
      </c>
    </row>
    <row r="42" spans="1:18" ht="30" customHeight="1">
      <c r="A42" s="303">
        <v>33</v>
      </c>
      <c r="B42" s="89" t="s">
        <v>84</v>
      </c>
      <c r="C42" s="90">
        <v>4933045070</v>
      </c>
      <c r="D42" s="91">
        <v>0.21680207400103943</v>
      </c>
      <c r="E42" s="90">
        <v>3146683758</v>
      </c>
      <c r="F42" s="91">
        <v>63.787857466301233</v>
      </c>
      <c r="G42" s="91">
        <v>0.15590007667095029</v>
      </c>
      <c r="H42" s="91">
        <v>85.050476621734987</v>
      </c>
      <c r="I42" s="91">
        <v>0.22362237598700294</v>
      </c>
      <c r="J42" s="91">
        <v>81.20878926005841</v>
      </c>
      <c r="K42" s="91">
        <v>0.19847753122428669</v>
      </c>
      <c r="L42" s="91">
        <f t="shared" si="0"/>
        <v>108.27838568007789</v>
      </c>
      <c r="M42" s="91" t="e">
        <f>IF(#REF!&gt;0,F42/#REF!*100,F42)</f>
        <v>#REF!</v>
      </c>
      <c r="N42" s="91" t="e">
        <f>IF(#REF!&gt;0,J42/#REF!*100,J42)</f>
        <v>#REF!</v>
      </c>
      <c r="O42" s="91" t="e">
        <f t="shared" si="1"/>
        <v>#REF!</v>
      </c>
      <c r="P42" s="91" t="e">
        <f t="shared" si="2"/>
        <v>#REF!</v>
      </c>
      <c r="Q42" s="90"/>
      <c r="R42">
        <v>33</v>
      </c>
    </row>
    <row r="43" spans="1:18" ht="30" customHeight="1">
      <c r="A43" s="88">
        <v>34</v>
      </c>
      <c r="B43" s="89" t="s">
        <v>107</v>
      </c>
      <c r="C43" s="90">
        <v>9647941770</v>
      </c>
      <c r="D43" s="91">
        <v>0.27195272982083774</v>
      </c>
      <c r="E43" s="90">
        <v>4659941386</v>
      </c>
      <c r="F43" s="91">
        <v>48.299849823824132</v>
      </c>
      <c r="G43" s="91">
        <v>0.23087328604679389</v>
      </c>
      <c r="H43" s="91">
        <v>64.399799765098848</v>
      </c>
      <c r="I43" s="91">
        <v>0.27195272982083774</v>
      </c>
      <c r="J43" s="91">
        <v>50.023090874687149</v>
      </c>
      <c r="K43" s="91">
        <v>0.23911037840866772</v>
      </c>
      <c r="L43" s="91">
        <f t="shared" si="0"/>
        <v>66.697454499582861</v>
      </c>
      <c r="M43" s="91" t="e">
        <f>IF(#REF!&gt;0,F43/#REF!*100,F43)</f>
        <v>#REF!</v>
      </c>
      <c r="N43" s="91" t="e">
        <f>IF(#REF!&gt;0,J43/#REF!*100,J43)</f>
        <v>#REF!</v>
      </c>
      <c r="O43" s="91" t="e">
        <f t="shared" si="1"/>
        <v>#REF!</v>
      </c>
      <c r="P43" s="91" t="e">
        <f t="shared" si="2"/>
        <v>#REF!</v>
      </c>
      <c r="Q43" s="90"/>
      <c r="R43">
        <v>34</v>
      </c>
    </row>
    <row r="44" spans="1:18" ht="30" customHeight="1">
      <c r="A44" s="88">
        <v>35</v>
      </c>
      <c r="B44" s="89" t="s">
        <v>72</v>
      </c>
      <c r="C44" s="90">
        <v>9008477710</v>
      </c>
      <c r="D44" s="91">
        <v>0.2897735930023253</v>
      </c>
      <c r="E44" s="90">
        <v>5052295884</v>
      </c>
      <c r="F44" s="91">
        <v>56.083791808594</v>
      </c>
      <c r="G44" s="91">
        <v>0.25031219412418815</v>
      </c>
      <c r="H44" s="91">
        <v>74.778389078125329</v>
      </c>
      <c r="I44" s="91">
        <v>0.28977359300232525</v>
      </c>
      <c r="J44" s="91">
        <v>56.083791808594007</v>
      </c>
      <c r="K44" s="91">
        <v>0.2503121941241882</v>
      </c>
      <c r="L44" s="91">
        <f t="shared" si="0"/>
        <v>74.778389078125343</v>
      </c>
      <c r="M44" s="91" t="e">
        <f>IF(#REF!&gt;0,F44/#REF!*100,F44)</f>
        <v>#REF!</v>
      </c>
      <c r="N44" s="91" t="e">
        <f>IF(#REF!&gt;0,J44/#REF!*100,J44)</f>
        <v>#REF!</v>
      </c>
      <c r="O44" s="91" t="e">
        <f t="shared" si="1"/>
        <v>#REF!</v>
      </c>
      <c r="P44" s="91" t="e">
        <f t="shared" si="2"/>
        <v>#REF!</v>
      </c>
      <c r="Q44" s="90"/>
      <c r="R44">
        <v>35</v>
      </c>
    </row>
    <row r="45" spans="1:18" ht="30" customHeight="1">
      <c r="A45" s="88">
        <v>36</v>
      </c>
      <c r="B45" s="89" t="s">
        <v>63</v>
      </c>
      <c r="C45" s="90">
        <v>17407428217</v>
      </c>
      <c r="D45" s="91">
        <v>0.63997761217675642</v>
      </c>
      <c r="E45" s="90">
        <v>8238709384</v>
      </c>
      <c r="F45" s="91">
        <v>47.32869945690264</v>
      </c>
      <c r="G45" s="91">
        <v>0.40818065093762024</v>
      </c>
      <c r="H45" s="91">
        <v>63.104932609203523</v>
      </c>
      <c r="I45" s="91">
        <v>0.79228071933165967</v>
      </c>
      <c r="J45" s="91">
        <v>46.495896941833692</v>
      </c>
      <c r="K45" s="91">
        <v>0.40099824625285019</v>
      </c>
      <c r="L45" s="91">
        <f t="shared" si="0"/>
        <v>61.994529255778254</v>
      </c>
      <c r="M45" s="91" t="e">
        <f>IF(#REF!&gt;0,F45/#REF!*100,F45)</f>
        <v>#REF!</v>
      </c>
      <c r="N45" s="91" t="e">
        <f>IF(#REF!&gt;0,J45/#REF!*100,J45)</f>
        <v>#REF!</v>
      </c>
      <c r="O45" s="91" t="e">
        <f t="shared" si="1"/>
        <v>#REF!</v>
      </c>
      <c r="P45" s="91" t="e">
        <f t="shared" si="2"/>
        <v>#REF!</v>
      </c>
      <c r="Q45" s="90"/>
      <c r="R45">
        <v>36</v>
      </c>
    </row>
    <row r="46" spans="1:18" ht="30" customHeight="1">
      <c r="A46" s="303">
        <v>37</v>
      </c>
      <c r="B46" s="89" t="s">
        <v>62</v>
      </c>
      <c r="C46" s="90">
        <v>11804243670</v>
      </c>
      <c r="D46" s="91">
        <v>0.38106551377312914</v>
      </c>
      <c r="E46" s="90">
        <v>5086708491</v>
      </c>
      <c r="F46" s="91">
        <v>43.092201696307399</v>
      </c>
      <c r="G46" s="91">
        <v>0.25201714081802357</v>
      </c>
      <c r="H46" s="91">
        <v>57.456268928409862</v>
      </c>
      <c r="I46" s="91">
        <v>0.38106551377312914</v>
      </c>
      <c r="J46" s="91">
        <v>49.505056044399019</v>
      </c>
      <c r="K46" s="91">
        <v>0.28952158834378022</v>
      </c>
      <c r="L46" s="91">
        <f t="shared" si="0"/>
        <v>66.006741392532035</v>
      </c>
      <c r="M46" s="91" t="e">
        <f>IF(#REF!&gt;0,F46/#REF!*100,F46)</f>
        <v>#REF!</v>
      </c>
      <c r="N46" s="91" t="e">
        <f>IF(#REF!&gt;0,J46/#REF!*100,J46)</f>
        <v>#REF!</v>
      </c>
      <c r="O46" s="91" t="e">
        <f t="shared" si="1"/>
        <v>#REF!</v>
      </c>
      <c r="P46" s="91" t="e">
        <f t="shared" si="2"/>
        <v>#REF!</v>
      </c>
      <c r="Q46" s="90"/>
      <c r="R46">
        <v>37</v>
      </c>
    </row>
    <row r="47" spans="1:18" ht="30" customHeight="1">
      <c r="A47" s="88">
        <v>38</v>
      </c>
      <c r="B47" s="89" t="s">
        <v>76</v>
      </c>
      <c r="C47" s="90">
        <v>11109159386</v>
      </c>
      <c r="D47" s="91">
        <v>0.25839678131068999</v>
      </c>
      <c r="E47" s="90">
        <v>4981815262</v>
      </c>
      <c r="F47" s="91">
        <v>44.845021551911749</v>
      </c>
      <c r="G47" s="91">
        <v>0.24682472687610083</v>
      </c>
      <c r="H47" s="91">
        <v>59.793362069215661</v>
      </c>
      <c r="I47" s="91">
        <v>0.4700124338213697</v>
      </c>
      <c r="J47" s="91">
        <v>76.90133294023137</v>
      </c>
      <c r="K47" s="91">
        <v>0.42326104085842581</v>
      </c>
      <c r="L47" s="91">
        <f t="shared" si="0"/>
        <v>102.53511058697515</v>
      </c>
      <c r="M47" s="91" t="e">
        <f>IF(#REF!&gt;0,F47/#REF!*100,F47)</f>
        <v>#REF!</v>
      </c>
      <c r="N47" s="91" t="e">
        <f>IF(#REF!&gt;0,J47/#REF!*100,J47)</f>
        <v>#REF!</v>
      </c>
      <c r="O47" s="91" t="e">
        <f t="shared" si="1"/>
        <v>#REF!</v>
      </c>
      <c r="P47" s="91" t="e">
        <f t="shared" si="2"/>
        <v>#REF!</v>
      </c>
      <c r="Q47" s="90"/>
      <c r="R47">
        <v>38</v>
      </c>
    </row>
    <row r="48" spans="1:18" ht="30" customHeight="1">
      <c r="A48" s="88">
        <v>39</v>
      </c>
      <c r="B48" s="89" t="s">
        <v>64</v>
      </c>
      <c r="C48" s="90">
        <v>12382095979</v>
      </c>
      <c r="D48" s="91">
        <v>0.52846304610899075</v>
      </c>
      <c r="E48" s="90">
        <v>6767575519</v>
      </c>
      <c r="F48" s="91">
        <v>54.656138431472264</v>
      </c>
      <c r="G48" s="91">
        <v>0.33529443167149892</v>
      </c>
      <c r="H48" s="91">
        <v>72.874851241963029</v>
      </c>
      <c r="I48" s="91">
        <v>0.52846304610899075</v>
      </c>
      <c r="J48" s="91">
        <v>61.366027293657432</v>
      </c>
      <c r="K48" s="91">
        <v>0.3764570245144982</v>
      </c>
      <c r="L48" s="91">
        <f t="shared" si="0"/>
        <v>81.821369724876575</v>
      </c>
      <c r="M48" s="91" t="e">
        <f>IF(#REF!&gt;0,F48/#REF!*100,F48)</f>
        <v>#REF!</v>
      </c>
      <c r="N48" s="91" t="e">
        <f>IF(#REF!&gt;0,J48/#REF!*100,J48)</f>
        <v>#REF!</v>
      </c>
      <c r="O48" s="91" t="e">
        <f t="shared" si="1"/>
        <v>#REF!</v>
      </c>
      <c r="P48" s="91" t="e">
        <f t="shared" si="2"/>
        <v>#REF!</v>
      </c>
      <c r="Q48" s="90"/>
      <c r="R48">
        <v>39</v>
      </c>
    </row>
    <row r="49" spans="1:18" ht="30" customHeight="1">
      <c r="A49" s="88">
        <v>40</v>
      </c>
      <c r="B49" s="89" t="s">
        <v>108</v>
      </c>
      <c r="C49" s="90">
        <v>9046956120</v>
      </c>
      <c r="D49" s="91">
        <v>0.3209009928616865</v>
      </c>
      <c r="E49" s="90">
        <v>5533075901</v>
      </c>
      <c r="F49" s="91">
        <v>61.159530648856524</v>
      </c>
      <c r="G49" s="91">
        <v>0.2741320779372986</v>
      </c>
      <c r="H49" s="91">
        <v>81.546040865142032</v>
      </c>
      <c r="I49" s="91">
        <v>0.32318718494282062</v>
      </c>
      <c r="J49" s="91">
        <v>64.982086189006509</v>
      </c>
      <c r="K49" s="91">
        <v>0.29126571323722283</v>
      </c>
      <c r="L49" s="91">
        <f t="shared" si="0"/>
        <v>86.642781585342007</v>
      </c>
      <c r="M49" s="91" t="e">
        <f>IF(#REF!&gt;0,F49/#REF!*100,F49)</f>
        <v>#REF!</v>
      </c>
      <c r="N49" s="91" t="e">
        <f>IF(#REF!&gt;0,J49/#REF!*100,J49)</f>
        <v>#REF!</v>
      </c>
      <c r="O49" s="91" t="e">
        <f t="shared" si="1"/>
        <v>#REF!</v>
      </c>
      <c r="P49" s="91" t="e">
        <f t="shared" si="2"/>
        <v>#REF!</v>
      </c>
      <c r="Q49" s="90"/>
      <c r="R49">
        <v>40</v>
      </c>
    </row>
    <row r="50" spans="1:18" ht="30" customHeight="1">
      <c r="A50" s="303">
        <v>41</v>
      </c>
      <c r="B50" s="89" t="s">
        <v>176</v>
      </c>
      <c r="C50" s="90">
        <v>191067943805</v>
      </c>
      <c r="D50" s="91">
        <v>8.8213342164808406</v>
      </c>
      <c r="E50" s="90">
        <v>94710166767</v>
      </c>
      <c r="F50" s="91">
        <v>49.568841785233865</v>
      </c>
      <c r="G50" s="91">
        <v>4.6923438756611748</v>
      </c>
      <c r="H50" s="91">
        <v>66.091789046978491</v>
      </c>
      <c r="I50" s="91">
        <v>8.8213342164808406</v>
      </c>
      <c r="J50" s="91">
        <v>58.19566957892296</v>
      </c>
      <c r="K50" s="91">
        <v>5.5089867728159607</v>
      </c>
      <c r="L50" s="91">
        <f t="shared" si="0"/>
        <v>77.594226105230618</v>
      </c>
      <c r="M50" s="91" t="e">
        <f>IF(#REF!&gt;0,F50/#REF!*100,F50)</f>
        <v>#REF!</v>
      </c>
      <c r="N50" s="91" t="e">
        <f>IF(#REF!&gt;0,J50/#REF!*100,J50)</f>
        <v>#REF!</v>
      </c>
      <c r="O50" s="91" t="e">
        <f t="shared" si="1"/>
        <v>#REF!</v>
      </c>
      <c r="P50" s="91" t="e">
        <f t="shared" si="2"/>
        <v>#REF!</v>
      </c>
      <c r="Q50" s="90"/>
      <c r="R50">
        <v>41</v>
      </c>
    </row>
    <row r="51" spans="1:18">
      <c r="A51" s="92"/>
      <c r="B51" s="10"/>
      <c r="C51" s="11"/>
      <c r="D51" s="12"/>
      <c r="E51" s="11"/>
      <c r="F51" s="12"/>
      <c r="G51" s="12"/>
      <c r="H51" s="12"/>
      <c r="I51" s="12"/>
      <c r="J51" s="12"/>
      <c r="K51" s="12"/>
      <c r="L51" s="12"/>
      <c r="M51" s="12"/>
      <c r="N51" s="12"/>
      <c r="O51" s="12"/>
      <c r="P51" s="12"/>
      <c r="Q51" s="11"/>
    </row>
    <row r="52" spans="1:18">
      <c r="A52" s="84"/>
      <c r="B52" s="13" t="s">
        <v>14</v>
      </c>
      <c r="C52" s="14">
        <v>2018397825834</v>
      </c>
      <c r="D52" s="15">
        <v>69.3175246193194</v>
      </c>
      <c r="E52" s="14">
        <v>979345350589</v>
      </c>
      <c r="F52" s="93">
        <v>48.514849823684976</v>
      </c>
      <c r="G52" s="15">
        <v>48.514849823684976</v>
      </c>
      <c r="H52" s="15">
        <v>64.686466431579973</v>
      </c>
      <c r="I52" s="15">
        <v>74.970411791432113</v>
      </c>
      <c r="J52" s="93">
        <v>57.833847885593464</v>
      </c>
      <c r="K52" s="15">
        <v>57.833847885593464</v>
      </c>
      <c r="L52" s="15">
        <f>J52/75*100</f>
        <v>77.111797180791285</v>
      </c>
      <c r="M52" s="15">
        <f>IF(D52&gt;0,G52/D52*100,G52)</f>
        <v>69.9892993728796</v>
      </c>
      <c r="N52" s="15">
        <f>IF(I52&gt;0,K52/I52*100,K52)</f>
        <v>77.142230519538003</v>
      </c>
      <c r="O52" s="15">
        <f>AVERAGE(M52:N52)</f>
        <v>73.565764946208802</v>
      </c>
      <c r="P52" s="15"/>
      <c r="Q52" s="14"/>
    </row>
    <row r="53" spans="1:18">
      <c r="A53" s="2"/>
      <c r="B53" s="1"/>
      <c r="C53" s="16"/>
      <c r="D53" s="1"/>
      <c r="E53" s="1"/>
      <c r="F53" s="1"/>
      <c r="G53" s="1"/>
      <c r="H53" s="1"/>
      <c r="I53" s="1"/>
      <c r="J53" s="1"/>
      <c r="K53" s="1"/>
      <c r="L53" s="1"/>
      <c r="M53" s="1"/>
      <c r="N53" s="1"/>
      <c r="O53" s="1"/>
      <c r="P53" s="1"/>
    </row>
  </sheetData>
  <autoFilter ref="A9:R9" xr:uid="{EA69C562-8306-4101-A21E-81DD65A585AE}">
    <sortState xmlns:xlrd2="http://schemas.microsoft.com/office/spreadsheetml/2017/richdata2" ref="A10:R50">
      <sortCondition ref="R9"/>
    </sortState>
  </autoFilter>
  <mergeCells count="11">
    <mergeCell ref="A1:Q1"/>
    <mergeCell ref="A2:Q2"/>
    <mergeCell ref="A3:Q3"/>
    <mergeCell ref="A6:A8"/>
    <mergeCell ref="I5:K5"/>
    <mergeCell ref="P7:P8"/>
    <mergeCell ref="Q6:Q8"/>
    <mergeCell ref="M6:P6"/>
    <mergeCell ref="D6:L7"/>
    <mergeCell ref="B6:B8"/>
    <mergeCell ref="C6:C8"/>
  </mergeCells>
  <conditionalFormatting sqref="A11:A13 A15:A17 A19:A21 A23:A25 A27:A29 A31:A33 A35:A37 A39:A41 A43:A45 A47:A49">
    <cfRule type="expression" dxfId="127" priority="33">
      <formula>#REF!=1</formula>
    </cfRule>
  </conditionalFormatting>
  <conditionalFormatting sqref="P43">
    <cfRule type="cellIs" dxfId="126" priority="4" operator="greaterThanOrEqual">
      <formula>85</formula>
    </cfRule>
    <cfRule type="cellIs" dxfId="125" priority="5" operator="greaterThanOrEqual">
      <formula>$P$50</formula>
    </cfRule>
    <cfRule type="cellIs" dxfId="124" priority="6" operator="lessThan">
      <formula>$P$50</formula>
    </cfRule>
  </conditionalFormatting>
  <conditionalFormatting sqref="P49">
    <cfRule type="cellIs" dxfId="123" priority="3" operator="lessThan">
      <formula>$P$50</formula>
    </cfRule>
    <cfRule type="cellIs" dxfId="122" priority="2" operator="greaterThanOrEqual">
      <formula>$P$50</formula>
    </cfRule>
    <cfRule type="cellIs" dxfId="121" priority="1" operator="greaterThanOrEqual">
      <formula>85</formula>
    </cfRule>
  </conditionalFormatting>
  <pageMargins left="1.39" right="0.7" top="0.75" bottom="0.75" header="0.3" footer="0.3"/>
  <pageSetup paperSize="9" scale="54"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83A3-B253-4303-A0D1-666C8423031C}">
  <sheetPr>
    <pageSetUpPr fitToPage="1"/>
  </sheetPr>
  <dimension ref="A1:G221"/>
  <sheetViews>
    <sheetView view="pageBreakPreview" zoomScale="90" zoomScaleNormal="90" zoomScaleSheetLayoutView="90" workbookViewId="0">
      <selection activeCell="E216" sqref="E216"/>
    </sheetView>
  </sheetViews>
  <sheetFormatPr baseColWidth="10" defaultColWidth="9.1640625" defaultRowHeight="15"/>
  <cols>
    <col min="1" max="1" width="5.5" style="306" customWidth="1"/>
    <col min="2" max="2" width="32" style="306" customWidth="1"/>
    <col min="3" max="3" width="34" style="307" customWidth="1"/>
    <col min="4" max="4" width="19.1640625" style="308" hidden="1" customWidth="1"/>
    <col min="5" max="5" width="38.5" style="307" customWidth="1"/>
    <col min="6" max="6" width="28" style="307" customWidth="1"/>
    <col min="7" max="7" width="26.5" style="307" customWidth="1"/>
    <col min="8" max="16384" width="9.1640625" style="306"/>
  </cols>
  <sheetData>
    <row r="1" spans="1:7" ht="18">
      <c r="A1" s="425" t="s">
        <v>217</v>
      </c>
      <c r="B1" s="425"/>
      <c r="C1" s="425"/>
      <c r="D1" s="425"/>
      <c r="E1" s="425"/>
      <c r="F1" s="425"/>
      <c r="G1" s="425"/>
    </row>
    <row r="2" spans="1:7" ht="18">
      <c r="A2" s="425" t="s">
        <v>1</v>
      </c>
      <c r="B2" s="425"/>
      <c r="C2" s="425"/>
      <c r="D2" s="425"/>
      <c r="E2" s="425"/>
      <c r="F2" s="425"/>
      <c r="G2" s="425"/>
    </row>
    <row r="3" spans="1:7" ht="18">
      <c r="A3" s="425" t="s">
        <v>112</v>
      </c>
      <c r="B3" s="425"/>
      <c r="C3" s="425"/>
      <c r="D3" s="425"/>
      <c r="E3" s="425"/>
      <c r="F3" s="425"/>
      <c r="G3" s="425"/>
    </row>
    <row r="4" spans="1:7" ht="18">
      <c r="A4" s="425" t="s">
        <v>2613</v>
      </c>
      <c r="B4" s="425"/>
      <c r="C4" s="425"/>
      <c r="D4" s="425"/>
      <c r="E4" s="425"/>
      <c r="F4" s="425"/>
      <c r="G4" s="425"/>
    </row>
    <row r="5" spans="1:7" ht="16" thickBot="1"/>
    <row r="6" spans="1:7" ht="44" thickTop="1" thickBot="1">
      <c r="A6" s="309" t="s">
        <v>4</v>
      </c>
      <c r="B6" s="310" t="s">
        <v>219</v>
      </c>
      <c r="C6" s="310" t="s">
        <v>27</v>
      </c>
      <c r="D6" s="310" t="s">
        <v>220</v>
      </c>
      <c r="E6" s="310" t="s">
        <v>221</v>
      </c>
      <c r="F6" s="310" t="s">
        <v>222</v>
      </c>
      <c r="G6" s="311" t="s">
        <v>223</v>
      </c>
    </row>
    <row r="7" spans="1:7" ht="17" thickTop="1" thickBot="1">
      <c r="A7" s="312" t="s">
        <v>224</v>
      </c>
      <c r="B7" s="313" t="s">
        <v>225</v>
      </c>
      <c r="C7" s="313" t="s">
        <v>226</v>
      </c>
      <c r="D7" s="313" t="s">
        <v>227</v>
      </c>
      <c r="E7" s="313" t="s">
        <v>228</v>
      </c>
      <c r="F7" s="313" t="s">
        <v>229</v>
      </c>
      <c r="G7" s="314" t="s">
        <v>230</v>
      </c>
    </row>
    <row r="8" spans="1:7" ht="57" thickTop="1">
      <c r="A8" s="315">
        <v>1</v>
      </c>
      <c r="B8" s="316" t="s">
        <v>54</v>
      </c>
      <c r="C8" s="317" t="s">
        <v>420</v>
      </c>
      <c r="D8" s="318"/>
      <c r="E8" s="317" t="s">
        <v>2614</v>
      </c>
      <c r="F8" s="317" t="s">
        <v>2615</v>
      </c>
      <c r="G8" s="319" t="s">
        <v>2616</v>
      </c>
    </row>
    <row r="9" spans="1:7" ht="70">
      <c r="A9" s="315"/>
      <c r="B9" s="316"/>
      <c r="C9" s="320" t="s">
        <v>252</v>
      </c>
      <c r="D9" s="321"/>
      <c r="E9" s="320" t="s">
        <v>2617</v>
      </c>
      <c r="F9" s="320" t="s">
        <v>234</v>
      </c>
      <c r="G9" s="322" t="s">
        <v>2618</v>
      </c>
    </row>
    <row r="10" spans="1:7" ht="98">
      <c r="A10" s="315"/>
      <c r="B10" s="316"/>
      <c r="C10" s="320" t="s">
        <v>254</v>
      </c>
      <c r="D10" s="321"/>
      <c r="E10" s="320" t="s">
        <v>2619</v>
      </c>
      <c r="F10" s="320" t="s">
        <v>2620</v>
      </c>
      <c r="G10" s="322" t="s">
        <v>2621</v>
      </c>
    </row>
    <row r="11" spans="1:7" ht="84">
      <c r="A11" s="315"/>
      <c r="B11" s="316"/>
      <c r="C11" s="320" t="s">
        <v>472</v>
      </c>
      <c r="D11" s="321"/>
      <c r="E11" s="320" t="s">
        <v>2622</v>
      </c>
      <c r="F11" s="320" t="s">
        <v>2623</v>
      </c>
      <c r="G11" s="322" t="s">
        <v>2621</v>
      </c>
    </row>
    <row r="12" spans="1:7" ht="70">
      <c r="A12" s="315"/>
      <c r="B12" s="316"/>
      <c r="C12" s="320" t="s">
        <v>369</v>
      </c>
      <c r="D12" s="321"/>
      <c r="E12" s="320" t="s">
        <v>2624</v>
      </c>
      <c r="F12" s="320" t="s">
        <v>2625</v>
      </c>
      <c r="G12" s="322" t="s">
        <v>380</v>
      </c>
    </row>
    <row r="13" spans="1:7" ht="56">
      <c r="A13" s="315"/>
      <c r="B13" s="316"/>
      <c r="C13" s="320" t="s">
        <v>256</v>
      </c>
      <c r="D13" s="321"/>
      <c r="E13" s="320" t="s">
        <v>2626</v>
      </c>
      <c r="F13" s="320" t="s">
        <v>2627</v>
      </c>
      <c r="G13" s="322" t="s">
        <v>2628</v>
      </c>
    </row>
    <row r="14" spans="1:7" ht="70">
      <c r="A14" s="315"/>
      <c r="B14" s="316"/>
      <c r="C14" s="320" t="s">
        <v>371</v>
      </c>
      <c r="D14" s="321"/>
      <c r="E14" s="320" t="s">
        <v>2629</v>
      </c>
      <c r="F14" s="320" t="s">
        <v>2630</v>
      </c>
      <c r="G14" s="322" t="s">
        <v>2631</v>
      </c>
    </row>
    <row r="15" spans="1:7" ht="28">
      <c r="A15" s="315"/>
      <c r="B15" s="316"/>
      <c r="C15" s="323" t="s">
        <v>2127</v>
      </c>
      <c r="D15" s="321"/>
      <c r="E15" s="320"/>
      <c r="F15" s="320"/>
      <c r="G15" s="322"/>
    </row>
    <row r="16" spans="1:7" ht="112">
      <c r="A16" s="315"/>
      <c r="B16" s="316"/>
      <c r="C16" s="320" t="s">
        <v>2632</v>
      </c>
      <c r="D16" s="321"/>
      <c r="E16" s="320" t="s">
        <v>2633</v>
      </c>
      <c r="F16" s="320" t="s">
        <v>2634</v>
      </c>
      <c r="G16" s="322" t="s">
        <v>2635</v>
      </c>
    </row>
    <row r="17" spans="1:7" ht="112">
      <c r="A17" s="315"/>
      <c r="B17" s="316"/>
      <c r="C17" s="320" t="s">
        <v>480</v>
      </c>
      <c r="D17" s="321"/>
      <c r="E17" s="320" t="s">
        <v>2633</v>
      </c>
      <c r="F17" s="320" t="s">
        <v>2636</v>
      </c>
      <c r="G17" s="322" t="s">
        <v>2635</v>
      </c>
    </row>
    <row r="18" spans="1:7" ht="112">
      <c r="A18" s="315"/>
      <c r="B18" s="316"/>
      <c r="C18" s="320" t="s">
        <v>489</v>
      </c>
      <c r="D18" s="321"/>
      <c r="E18" s="320" t="s">
        <v>2633</v>
      </c>
      <c r="F18" s="320" t="s">
        <v>2637</v>
      </c>
      <c r="G18" s="322" t="s">
        <v>2635</v>
      </c>
    </row>
    <row r="19" spans="1:7" ht="112">
      <c r="A19" s="315"/>
      <c r="B19" s="316"/>
      <c r="C19" s="320" t="s">
        <v>479</v>
      </c>
      <c r="D19" s="321"/>
      <c r="E19" s="320" t="s">
        <v>2633</v>
      </c>
      <c r="F19" s="320" t="s">
        <v>2638</v>
      </c>
      <c r="G19" s="322" t="s">
        <v>2635</v>
      </c>
    </row>
    <row r="20" spans="1:7" ht="112">
      <c r="A20" s="315"/>
      <c r="B20" s="316"/>
      <c r="C20" s="320" t="s">
        <v>2639</v>
      </c>
      <c r="D20" s="321"/>
      <c r="E20" s="320" t="s">
        <v>2633</v>
      </c>
      <c r="F20" s="320" t="s">
        <v>2640</v>
      </c>
      <c r="G20" s="322" t="s">
        <v>2635</v>
      </c>
    </row>
    <row r="21" spans="1:7" ht="112">
      <c r="A21" s="315"/>
      <c r="B21" s="316"/>
      <c r="C21" s="320" t="s">
        <v>478</v>
      </c>
      <c r="D21" s="321"/>
      <c r="E21" s="320" t="s">
        <v>2633</v>
      </c>
      <c r="F21" s="320" t="s">
        <v>2641</v>
      </c>
      <c r="G21" s="322" t="s">
        <v>2635</v>
      </c>
    </row>
    <row r="22" spans="1:7" ht="42">
      <c r="A22" s="315"/>
      <c r="B22" s="316"/>
      <c r="C22" s="320" t="s">
        <v>2642</v>
      </c>
      <c r="D22" s="321"/>
      <c r="E22" s="320" t="s">
        <v>2643</v>
      </c>
      <c r="F22" s="320" t="s">
        <v>2644</v>
      </c>
      <c r="G22" s="322" t="s">
        <v>2645</v>
      </c>
    </row>
    <row r="23" spans="1:7" ht="42">
      <c r="A23" s="315"/>
      <c r="B23" s="316"/>
      <c r="C23" s="320" t="s">
        <v>267</v>
      </c>
      <c r="D23" s="321"/>
      <c r="E23" s="320" t="s">
        <v>2643</v>
      </c>
      <c r="F23" s="320" t="s">
        <v>2644</v>
      </c>
      <c r="G23" s="322" t="s">
        <v>2645</v>
      </c>
    </row>
    <row r="24" spans="1:7" ht="42">
      <c r="A24" s="315"/>
      <c r="B24" s="316"/>
      <c r="C24" s="320" t="s">
        <v>270</v>
      </c>
      <c r="D24" s="321"/>
      <c r="E24" s="320" t="s">
        <v>2643</v>
      </c>
      <c r="F24" s="320" t="s">
        <v>2644</v>
      </c>
      <c r="G24" s="322" t="s">
        <v>2645</v>
      </c>
    </row>
    <row r="25" spans="1:7" ht="42">
      <c r="A25" s="315"/>
      <c r="B25" s="316"/>
      <c r="C25" s="320" t="s">
        <v>262</v>
      </c>
      <c r="D25" s="321"/>
      <c r="E25" s="320" t="s">
        <v>2643</v>
      </c>
      <c r="F25" s="320" t="s">
        <v>2644</v>
      </c>
      <c r="G25" s="322" t="s">
        <v>2645</v>
      </c>
    </row>
    <row r="26" spans="1:7" ht="42">
      <c r="A26" s="315"/>
      <c r="B26" s="316"/>
      <c r="C26" s="320" t="s">
        <v>260</v>
      </c>
      <c r="D26" s="321"/>
      <c r="E26" s="320" t="s">
        <v>2643</v>
      </c>
      <c r="F26" s="320" t="s">
        <v>2644</v>
      </c>
      <c r="G26" s="322" t="s">
        <v>2645</v>
      </c>
    </row>
    <row r="27" spans="1:7" ht="42">
      <c r="A27" s="315"/>
      <c r="B27" s="316"/>
      <c r="C27" s="320" t="s">
        <v>2646</v>
      </c>
      <c r="D27" s="321"/>
      <c r="E27" s="320" t="s">
        <v>2643</v>
      </c>
      <c r="F27" s="320" t="s">
        <v>2644</v>
      </c>
      <c r="G27" s="322" t="s">
        <v>2645</v>
      </c>
    </row>
    <row r="28" spans="1:7" ht="42">
      <c r="A28" s="315"/>
      <c r="B28" s="316"/>
      <c r="C28" s="320" t="s">
        <v>476</v>
      </c>
      <c r="D28" s="321"/>
      <c r="E28" s="320" t="s">
        <v>2643</v>
      </c>
      <c r="F28" s="320" t="s">
        <v>2644</v>
      </c>
      <c r="G28" s="322" t="s">
        <v>2645</v>
      </c>
    </row>
    <row r="29" spans="1:7" ht="42">
      <c r="A29" s="315"/>
      <c r="B29" s="316"/>
      <c r="C29" s="320" t="s">
        <v>264</v>
      </c>
      <c r="D29" s="321"/>
      <c r="E29" s="320" t="s">
        <v>2643</v>
      </c>
      <c r="F29" s="320" t="s">
        <v>2644</v>
      </c>
      <c r="G29" s="322" t="s">
        <v>2645</v>
      </c>
    </row>
    <row r="30" spans="1:7" ht="42">
      <c r="A30" s="315"/>
      <c r="B30" s="316"/>
      <c r="C30" s="320" t="s">
        <v>481</v>
      </c>
      <c r="D30" s="321"/>
      <c r="E30" s="320" t="s">
        <v>2643</v>
      </c>
      <c r="F30" s="320" t="s">
        <v>2644</v>
      </c>
      <c r="G30" s="322" t="s">
        <v>2645</v>
      </c>
    </row>
    <row r="31" spans="1:7" ht="42">
      <c r="A31" s="315"/>
      <c r="B31" s="316"/>
      <c r="C31" s="320" t="s">
        <v>477</v>
      </c>
      <c r="D31" s="321"/>
      <c r="E31" s="320" t="s">
        <v>2643</v>
      </c>
      <c r="F31" s="320" t="s">
        <v>2644</v>
      </c>
      <c r="G31" s="322" t="s">
        <v>2645</v>
      </c>
    </row>
    <row r="32" spans="1:7" ht="42">
      <c r="A32" s="315"/>
      <c r="B32" s="316"/>
      <c r="C32" s="320" t="s">
        <v>265</v>
      </c>
      <c r="D32" s="321"/>
      <c r="E32" s="320" t="s">
        <v>2643</v>
      </c>
      <c r="F32" s="320" t="s">
        <v>2644</v>
      </c>
      <c r="G32" s="322" t="s">
        <v>2645</v>
      </c>
    </row>
    <row r="33" spans="1:7" ht="28">
      <c r="A33" s="315"/>
      <c r="B33" s="316"/>
      <c r="C33" s="323" t="s">
        <v>2129</v>
      </c>
      <c r="D33" s="321"/>
      <c r="E33" s="320"/>
      <c r="F33" s="320"/>
      <c r="G33" s="322"/>
    </row>
    <row r="34" spans="1:7">
      <c r="A34" s="315"/>
      <c r="B34" s="316"/>
      <c r="C34" s="320" t="s">
        <v>481</v>
      </c>
      <c r="D34" s="321"/>
      <c r="E34" s="320" t="s">
        <v>2408</v>
      </c>
      <c r="F34" s="320" t="s">
        <v>234</v>
      </c>
      <c r="G34" s="322" t="s">
        <v>234</v>
      </c>
    </row>
    <row r="35" spans="1:7">
      <c r="A35" s="315"/>
      <c r="B35" s="316"/>
      <c r="C35" s="320" t="s">
        <v>482</v>
      </c>
      <c r="D35" s="321"/>
      <c r="E35" s="320" t="s">
        <v>2408</v>
      </c>
      <c r="F35" s="320" t="s">
        <v>234</v>
      </c>
      <c r="G35" s="322" t="s">
        <v>234</v>
      </c>
    </row>
    <row r="36" spans="1:7" ht="28">
      <c r="A36" s="315"/>
      <c r="B36" s="316"/>
      <c r="C36" s="320" t="s">
        <v>265</v>
      </c>
      <c r="D36" s="321"/>
      <c r="E36" s="320" t="s">
        <v>2408</v>
      </c>
      <c r="F36" s="320" t="s">
        <v>234</v>
      </c>
      <c r="G36" s="322" t="s">
        <v>234</v>
      </c>
    </row>
    <row r="37" spans="1:7" ht="28">
      <c r="A37" s="315"/>
      <c r="B37" s="316"/>
      <c r="C37" s="320" t="s">
        <v>483</v>
      </c>
      <c r="D37" s="321"/>
      <c r="E37" s="320" t="s">
        <v>2408</v>
      </c>
      <c r="F37" s="320" t="s">
        <v>234</v>
      </c>
      <c r="G37" s="322" t="s">
        <v>234</v>
      </c>
    </row>
    <row r="38" spans="1:7" ht="28">
      <c r="A38" s="315"/>
      <c r="B38" s="316"/>
      <c r="C38" s="320" t="s">
        <v>484</v>
      </c>
      <c r="D38" s="321"/>
      <c r="E38" s="320" t="s">
        <v>2408</v>
      </c>
      <c r="F38" s="320" t="s">
        <v>234</v>
      </c>
      <c r="G38" s="322" t="s">
        <v>234</v>
      </c>
    </row>
    <row r="39" spans="1:7" ht="28">
      <c r="A39" s="315"/>
      <c r="B39" s="316"/>
      <c r="C39" s="320" t="s">
        <v>485</v>
      </c>
      <c r="D39" s="321"/>
      <c r="E39" s="320" t="s">
        <v>2408</v>
      </c>
      <c r="F39" s="320" t="s">
        <v>234</v>
      </c>
      <c r="G39" s="322" t="s">
        <v>234</v>
      </c>
    </row>
    <row r="40" spans="1:7" ht="28">
      <c r="A40" s="315"/>
      <c r="B40" s="316"/>
      <c r="C40" s="320" t="s">
        <v>486</v>
      </c>
      <c r="D40" s="321"/>
      <c r="E40" s="320" t="s">
        <v>2408</v>
      </c>
      <c r="F40" s="320" t="s">
        <v>234</v>
      </c>
      <c r="G40" s="322" t="s">
        <v>234</v>
      </c>
    </row>
    <row r="41" spans="1:7" ht="28">
      <c r="A41" s="315"/>
      <c r="B41" s="316"/>
      <c r="C41" s="320" t="s">
        <v>487</v>
      </c>
      <c r="D41" s="321"/>
      <c r="E41" s="320" t="s">
        <v>2408</v>
      </c>
      <c r="F41" s="320" t="s">
        <v>234</v>
      </c>
      <c r="G41" s="322" t="s">
        <v>234</v>
      </c>
    </row>
    <row r="42" spans="1:7" ht="28">
      <c r="A42" s="315"/>
      <c r="B42" s="316"/>
      <c r="C42" s="320" t="s">
        <v>279</v>
      </c>
      <c r="D42" s="321"/>
      <c r="E42" s="320" t="s">
        <v>2408</v>
      </c>
      <c r="F42" s="320" t="s">
        <v>234</v>
      </c>
      <c r="G42" s="322" t="s">
        <v>234</v>
      </c>
    </row>
    <row r="43" spans="1:7" ht="28">
      <c r="A43" s="315"/>
      <c r="B43" s="316"/>
      <c r="C43" s="323" t="s">
        <v>2130</v>
      </c>
      <c r="D43" s="321"/>
      <c r="E43" s="320"/>
      <c r="F43" s="320"/>
      <c r="G43" s="322"/>
    </row>
    <row r="44" spans="1:7" ht="42">
      <c r="A44" s="315"/>
      <c r="B44" s="316"/>
      <c r="C44" s="320" t="s">
        <v>2647</v>
      </c>
      <c r="D44" s="321"/>
      <c r="E44" s="320" t="s">
        <v>2408</v>
      </c>
      <c r="F44" s="320" t="s">
        <v>234</v>
      </c>
      <c r="G44" s="322" t="s">
        <v>234</v>
      </c>
    </row>
    <row r="45" spans="1:7" ht="28">
      <c r="A45" s="315"/>
      <c r="B45" s="316"/>
      <c r="C45" s="320" t="s">
        <v>2648</v>
      </c>
      <c r="D45" s="321"/>
      <c r="E45" s="320" t="s">
        <v>2408</v>
      </c>
      <c r="F45" s="320" t="s">
        <v>234</v>
      </c>
      <c r="G45" s="322" t="s">
        <v>234</v>
      </c>
    </row>
    <row r="46" spans="1:7" ht="28">
      <c r="A46" s="315"/>
      <c r="B46" s="316"/>
      <c r="C46" s="320" t="s">
        <v>2649</v>
      </c>
      <c r="D46" s="321"/>
      <c r="E46" s="320" t="s">
        <v>2408</v>
      </c>
      <c r="F46" s="320" t="s">
        <v>234</v>
      </c>
      <c r="G46" s="322" t="s">
        <v>234</v>
      </c>
    </row>
    <row r="47" spans="1:7" ht="28">
      <c r="A47" s="315"/>
      <c r="B47" s="316"/>
      <c r="C47" s="320" t="s">
        <v>2650</v>
      </c>
      <c r="D47" s="321"/>
      <c r="E47" s="320" t="s">
        <v>2408</v>
      </c>
      <c r="F47" s="320" t="s">
        <v>234</v>
      </c>
      <c r="G47" s="322" t="s">
        <v>234</v>
      </c>
    </row>
    <row r="48" spans="1:7">
      <c r="A48" s="315">
        <v>2</v>
      </c>
      <c r="B48" s="316" t="s">
        <v>292</v>
      </c>
      <c r="C48" s="324" t="s">
        <v>234</v>
      </c>
      <c r="D48" s="325"/>
      <c r="E48" s="324" t="s">
        <v>234</v>
      </c>
      <c r="F48" s="324" t="s">
        <v>234</v>
      </c>
      <c r="G48" s="326" t="s">
        <v>234</v>
      </c>
    </row>
    <row r="49" spans="1:7" ht="42">
      <c r="A49" s="315">
        <v>3</v>
      </c>
      <c r="B49" s="327" t="s">
        <v>56</v>
      </c>
      <c r="C49" s="328" t="s">
        <v>2651</v>
      </c>
      <c r="D49" s="329"/>
      <c r="E49" s="324" t="s">
        <v>2652</v>
      </c>
      <c r="F49" s="324" t="s">
        <v>2653</v>
      </c>
      <c r="G49" s="326" t="s">
        <v>234</v>
      </c>
    </row>
    <row r="50" spans="1:7" ht="28">
      <c r="A50" s="315">
        <v>4</v>
      </c>
      <c r="B50" s="327" t="s">
        <v>101</v>
      </c>
      <c r="C50" s="324" t="s">
        <v>293</v>
      </c>
      <c r="D50" s="325"/>
      <c r="E50" s="324" t="s">
        <v>2654</v>
      </c>
      <c r="F50" s="324" t="s">
        <v>234</v>
      </c>
      <c r="G50" s="326" t="s">
        <v>234</v>
      </c>
    </row>
    <row r="51" spans="1:7" ht="28">
      <c r="A51" s="315"/>
      <c r="B51" s="327"/>
      <c r="C51" s="324" t="s">
        <v>296</v>
      </c>
      <c r="D51" s="325"/>
      <c r="E51" s="324" t="s">
        <v>2654</v>
      </c>
      <c r="F51" s="324" t="s">
        <v>234</v>
      </c>
      <c r="G51" s="326" t="s">
        <v>234</v>
      </c>
    </row>
    <row r="52" spans="1:7" ht="28">
      <c r="A52" s="315"/>
      <c r="B52" s="327"/>
      <c r="C52" s="324" t="s">
        <v>297</v>
      </c>
      <c r="D52" s="325"/>
      <c r="E52" s="324" t="s">
        <v>2654</v>
      </c>
      <c r="F52" s="324" t="s">
        <v>234</v>
      </c>
      <c r="G52" s="326" t="s">
        <v>234</v>
      </c>
    </row>
    <row r="53" spans="1:7" ht="56">
      <c r="A53" s="315"/>
      <c r="B53" s="327"/>
      <c r="C53" s="324" t="s">
        <v>2247</v>
      </c>
      <c r="D53" s="325"/>
      <c r="E53" s="324" t="s">
        <v>2248</v>
      </c>
      <c r="F53" s="324" t="s">
        <v>2655</v>
      </c>
      <c r="G53" s="326" t="s">
        <v>234</v>
      </c>
    </row>
    <row r="54" spans="1:7" ht="28">
      <c r="A54" s="315"/>
      <c r="B54" s="327"/>
      <c r="C54" s="324" t="s">
        <v>298</v>
      </c>
      <c r="D54" s="325"/>
      <c r="E54" s="324" t="s">
        <v>2656</v>
      </c>
      <c r="F54" s="324" t="s">
        <v>234</v>
      </c>
      <c r="G54" s="326" t="s">
        <v>234</v>
      </c>
    </row>
    <row r="55" spans="1:7" ht="28">
      <c r="A55" s="315"/>
      <c r="B55" s="327"/>
      <c r="C55" s="324" t="s">
        <v>630</v>
      </c>
      <c r="D55" s="325"/>
      <c r="E55" s="324" t="s">
        <v>2657</v>
      </c>
      <c r="F55" s="324" t="s">
        <v>234</v>
      </c>
      <c r="G55" s="326" t="s">
        <v>234</v>
      </c>
    </row>
    <row r="56" spans="1:7" ht="28">
      <c r="A56" s="315"/>
      <c r="B56" s="327"/>
      <c r="C56" s="324" t="s">
        <v>631</v>
      </c>
      <c r="D56" s="325"/>
      <c r="E56" s="324" t="s">
        <v>2252</v>
      </c>
      <c r="F56" s="324" t="s">
        <v>234</v>
      </c>
      <c r="G56" s="326" t="s">
        <v>234</v>
      </c>
    </row>
    <row r="57" spans="1:7" ht="42">
      <c r="A57" s="315"/>
      <c r="B57" s="327"/>
      <c r="C57" s="324" t="s">
        <v>300</v>
      </c>
      <c r="D57" s="325"/>
      <c r="E57" s="324" t="s">
        <v>2658</v>
      </c>
      <c r="F57" s="324" t="s">
        <v>234</v>
      </c>
      <c r="G57" s="326" t="s">
        <v>234</v>
      </c>
    </row>
    <row r="58" spans="1:7" ht="70">
      <c r="A58" s="315"/>
      <c r="B58" s="327"/>
      <c r="C58" s="324" t="s">
        <v>632</v>
      </c>
      <c r="D58" s="325"/>
      <c r="E58" s="324" t="s">
        <v>2253</v>
      </c>
      <c r="F58" s="324" t="s">
        <v>234</v>
      </c>
      <c r="G58" s="326" t="s">
        <v>234</v>
      </c>
    </row>
    <row r="59" spans="1:7" ht="28">
      <c r="A59" s="315"/>
      <c r="B59" s="327"/>
      <c r="C59" s="324" t="s">
        <v>366</v>
      </c>
      <c r="D59" s="325"/>
      <c r="E59" s="324" t="s">
        <v>2254</v>
      </c>
      <c r="F59" s="324" t="s">
        <v>234</v>
      </c>
      <c r="G59" s="326" t="s">
        <v>234</v>
      </c>
    </row>
    <row r="60" spans="1:7" ht="42">
      <c r="A60" s="315"/>
      <c r="B60" s="327"/>
      <c r="C60" s="324" t="s">
        <v>252</v>
      </c>
      <c r="D60" s="325"/>
      <c r="E60" s="324" t="s">
        <v>2659</v>
      </c>
      <c r="F60" s="324" t="s">
        <v>234</v>
      </c>
      <c r="G60" s="326" t="s">
        <v>234</v>
      </c>
    </row>
    <row r="61" spans="1:7" ht="42" hidden="1">
      <c r="A61" s="315"/>
      <c r="B61" s="327"/>
      <c r="C61" s="324" t="s">
        <v>254</v>
      </c>
      <c r="D61" s="325"/>
      <c r="E61" s="324" t="s">
        <v>2255</v>
      </c>
      <c r="F61" s="324" t="s">
        <v>234</v>
      </c>
      <c r="G61" s="326" t="s">
        <v>234</v>
      </c>
    </row>
    <row r="62" spans="1:7" ht="28">
      <c r="A62" s="315"/>
      <c r="B62" s="327"/>
      <c r="C62" s="324" t="s">
        <v>369</v>
      </c>
      <c r="D62" s="325"/>
      <c r="E62" s="324" t="s">
        <v>2660</v>
      </c>
      <c r="F62" s="324" t="s">
        <v>234</v>
      </c>
      <c r="G62" s="326" t="s">
        <v>234</v>
      </c>
    </row>
    <row r="63" spans="1:7" ht="56">
      <c r="A63" s="315"/>
      <c r="B63" s="327"/>
      <c r="C63" s="324" t="s">
        <v>338</v>
      </c>
      <c r="D63" s="325"/>
      <c r="E63" s="324" t="s">
        <v>2256</v>
      </c>
      <c r="F63" s="324" t="s">
        <v>234</v>
      </c>
      <c r="G63" s="326" t="s">
        <v>234</v>
      </c>
    </row>
    <row r="64" spans="1:7" ht="56">
      <c r="A64" s="315"/>
      <c r="B64" s="327"/>
      <c r="C64" s="324" t="s">
        <v>634</v>
      </c>
      <c r="D64" s="325"/>
      <c r="E64" s="324" t="s">
        <v>2256</v>
      </c>
      <c r="F64" s="324" t="s">
        <v>234</v>
      </c>
      <c r="G64" s="326" t="s">
        <v>234</v>
      </c>
    </row>
    <row r="65" spans="1:7" ht="42">
      <c r="A65" s="315"/>
      <c r="B65" s="327"/>
      <c r="C65" s="324" t="s">
        <v>256</v>
      </c>
      <c r="D65" s="325"/>
      <c r="E65" s="324" t="s">
        <v>2257</v>
      </c>
      <c r="F65" s="324" t="s">
        <v>234</v>
      </c>
      <c r="G65" s="326" t="s">
        <v>234</v>
      </c>
    </row>
    <row r="66" spans="1:7" ht="42">
      <c r="A66" s="315"/>
      <c r="B66" s="327"/>
      <c r="C66" s="324" t="s">
        <v>635</v>
      </c>
      <c r="D66" s="325"/>
      <c r="E66" s="324" t="s">
        <v>2661</v>
      </c>
      <c r="F66" s="324" t="s">
        <v>2662</v>
      </c>
      <c r="G66" s="326" t="s">
        <v>2578</v>
      </c>
    </row>
    <row r="67" spans="1:7" ht="28">
      <c r="A67" s="315"/>
      <c r="B67" s="327"/>
      <c r="C67" s="324" t="s">
        <v>636</v>
      </c>
      <c r="D67" s="325"/>
      <c r="E67" s="324" t="s">
        <v>2661</v>
      </c>
      <c r="F67" s="324" t="s">
        <v>2662</v>
      </c>
      <c r="G67" s="326" t="s">
        <v>2578</v>
      </c>
    </row>
    <row r="68" spans="1:7" ht="28">
      <c r="A68" s="315"/>
      <c r="B68" s="327"/>
      <c r="C68" s="324" t="s">
        <v>637</v>
      </c>
      <c r="D68" s="325"/>
      <c r="E68" s="324" t="s">
        <v>2663</v>
      </c>
      <c r="F68" s="324" t="s">
        <v>234</v>
      </c>
      <c r="G68" s="326" t="s">
        <v>234</v>
      </c>
    </row>
    <row r="69" spans="1:7" ht="56">
      <c r="A69" s="315"/>
      <c r="B69" s="327"/>
      <c r="C69" s="324" t="s">
        <v>305</v>
      </c>
      <c r="D69" s="325"/>
      <c r="E69" s="324" t="s">
        <v>2664</v>
      </c>
      <c r="F69" s="324" t="s">
        <v>234</v>
      </c>
      <c r="G69" s="326" t="s">
        <v>234</v>
      </c>
    </row>
    <row r="70" spans="1:7" ht="42">
      <c r="A70" s="315"/>
      <c r="B70" s="327"/>
      <c r="C70" s="324" t="s">
        <v>306</v>
      </c>
      <c r="D70" s="325"/>
      <c r="E70" s="324" t="s">
        <v>2262</v>
      </c>
      <c r="F70" s="324" t="s">
        <v>307</v>
      </c>
      <c r="G70" s="326" t="s">
        <v>234</v>
      </c>
    </row>
    <row r="71" spans="1:7" ht="42">
      <c r="A71" s="315"/>
      <c r="B71" s="327"/>
      <c r="C71" s="324" t="s">
        <v>308</v>
      </c>
      <c r="D71" s="325"/>
      <c r="E71" s="324" t="s">
        <v>2665</v>
      </c>
      <c r="F71" s="324" t="s">
        <v>2666</v>
      </c>
      <c r="G71" s="326" t="s">
        <v>2265</v>
      </c>
    </row>
    <row r="72" spans="1:7" ht="42">
      <c r="A72" s="315"/>
      <c r="B72" s="327"/>
      <c r="C72" s="324" t="s">
        <v>309</v>
      </c>
      <c r="D72" s="325"/>
      <c r="E72" s="324" t="s">
        <v>2667</v>
      </c>
      <c r="F72" s="324" t="s">
        <v>2668</v>
      </c>
      <c r="G72" s="326" t="s">
        <v>2134</v>
      </c>
    </row>
    <row r="73" spans="1:7" ht="42">
      <c r="A73" s="315"/>
      <c r="B73" s="327"/>
      <c r="C73" s="324" t="s">
        <v>643</v>
      </c>
      <c r="D73" s="325"/>
      <c r="E73" s="324" t="s">
        <v>2669</v>
      </c>
      <c r="F73" s="324" t="s">
        <v>2662</v>
      </c>
      <c r="G73" s="326" t="s">
        <v>2578</v>
      </c>
    </row>
    <row r="74" spans="1:7" ht="28">
      <c r="A74" s="315"/>
      <c r="B74" s="327"/>
      <c r="C74" s="324"/>
      <c r="D74" s="325"/>
      <c r="E74" s="324" t="s">
        <v>2661</v>
      </c>
      <c r="F74" s="324" t="s">
        <v>2662</v>
      </c>
      <c r="G74" s="326" t="s">
        <v>2578</v>
      </c>
    </row>
    <row r="75" spans="1:7" ht="28">
      <c r="A75" s="315"/>
      <c r="B75" s="327"/>
      <c r="C75" s="324" t="s">
        <v>645</v>
      </c>
      <c r="D75" s="325"/>
      <c r="E75" s="324" t="s">
        <v>2670</v>
      </c>
      <c r="F75" s="324" t="s">
        <v>2671</v>
      </c>
      <c r="G75" s="326" t="s">
        <v>2134</v>
      </c>
    </row>
    <row r="76" spans="1:7" ht="42">
      <c r="A76" s="315"/>
      <c r="B76" s="327"/>
      <c r="C76" s="324" t="s">
        <v>310</v>
      </c>
      <c r="D76" s="325"/>
      <c r="E76" s="324" t="s">
        <v>2670</v>
      </c>
      <c r="F76" s="324" t="s">
        <v>2671</v>
      </c>
      <c r="G76" s="326" t="s">
        <v>2134</v>
      </c>
    </row>
    <row r="77" spans="1:7" ht="42">
      <c r="A77" s="315"/>
      <c r="B77" s="327"/>
      <c r="C77" s="324" t="s">
        <v>2672</v>
      </c>
      <c r="D77" s="325"/>
      <c r="E77" s="324" t="s">
        <v>2673</v>
      </c>
      <c r="F77" s="324" t="s">
        <v>234</v>
      </c>
      <c r="G77" s="326" t="s">
        <v>234</v>
      </c>
    </row>
    <row r="78" spans="1:7" ht="70">
      <c r="A78" s="315"/>
      <c r="B78" s="327"/>
      <c r="C78" s="324" t="s">
        <v>648</v>
      </c>
      <c r="D78" s="325"/>
      <c r="E78" s="324" t="s">
        <v>2673</v>
      </c>
      <c r="F78" s="324" t="s">
        <v>234</v>
      </c>
      <c r="G78" s="326" t="s">
        <v>234</v>
      </c>
    </row>
    <row r="79" spans="1:7" ht="42">
      <c r="A79" s="315"/>
      <c r="B79" s="327"/>
      <c r="C79" s="324" t="s">
        <v>649</v>
      </c>
      <c r="D79" s="325"/>
      <c r="E79" s="324" t="s">
        <v>2673</v>
      </c>
      <c r="F79" s="324" t="s">
        <v>234</v>
      </c>
      <c r="G79" s="326" t="s">
        <v>234</v>
      </c>
    </row>
    <row r="80" spans="1:7">
      <c r="A80" s="315">
        <v>5</v>
      </c>
      <c r="B80" s="316" t="s">
        <v>102</v>
      </c>
      <c r="C80" s="324" t="s">
        <v>234</v>
      </c>
      <c r="D80" s="325"/>
      <c r="E80" s="324" t="s">
        <v>234</v>
      </c>
      <c r="F80" s="324" t="s">
        <v>234</v>
      </c>
      <c r="G80" s="326" t="s">
        <v>234</v>
      </c>
    </row>
    <row r="81" spans="1:7" ht="28">
      <c r="A81" s="315">
        <v>6</v>
      </c>
      <c r="B81" s="327" t="s">
        <v>79</v>
      </c>
      <c r="C81" s="324" t="s">
        <v>2674</v>
      </c>
      <c r="D81" s="325"/>
      <c r="E81" s="324" t="s">
        <v>2675</v>
      </c>
      <c r="F81" s="324" t="s">
        <v>234</v>
      </c>
      <c r="G81" s="326" t="s">
        <v>234</v>
      </c>
    </row>
    <row r="82" spans="1:7" ht="28">
      <c r="A82" s="315"/>
      <c r="B82" s="327"/>
      <c r="C82" s="324" t="s">
        <v>2595</v>
      </c>
      <c r="D82" s="325"/>
      <c r="E82" s="324" t="s">
        <v>2675</v>
      </c>
      <c r="F82" s="324" t="s">
        <v>234</v>
      </c>
      <c r="G82" s="326" t="s">
        <v>234</v>
      </c>
    </row>
    <row r="83" spans="1:7" ht="42">
      <c r="A83" s="315">
        <v>7</v>
      </c>
      <c r="B83" s="327" t="s">
        <v>68</v>
      </c>
      <c r="C83" s="324" t="s">
        <v>2676</v>
      </c>
      <c r="D83" s="325"/>
      <c r="E83" s="324" t="s">
        <v>2291</v>
      </c>
      <c r="F83" s="324" t="s">
        <v>234</v>
      </c>
      <c r="G83" s="326" t="s">
        <v>234</v>
      </c>
    </row>
    <row r="84" spans="1:7" ht="56">
      <c r="A84" s="315"/>
      <c r="B84" s="327"/>
      <c r="C84" s="324" t="s">
        <v>2596</v>
      </c>
      <c r="D84" s="325"/>
      <c r="E84" s="324" t="s">
        <v>2597</v>
      </c>
      <c r="F84" s="324" t="s">
        <v>234</v>
      </c>
      <c r="G84" s="326" t="s">
        <v>234</v>
      </c>
    </row>
    <row r="85" spans="1:7" ht="28">
      <c r="A85" s="315"/>
      <c r="B85" s="327"/>
      <c r="C85" s="324" t="s">
        <v>715</v>
      </c>
      <c r="D85" s="325"/>
      <c r="E85" s="324" t="s">
        <v>2598</v>
      </c>
      <c r="F85" s="324" t="s">
        <v>2138</v>
      </c>
      <c r="G85" s="326" t="s">
        <v>234</v>
      </c>
    </row>
    <row r="86" spans="1:7" ht="28">
      <c r="A86" s="315"/>
      <c r="B86" s="327"/>
      <c r="C86" s="324" t="s">
        <v>2599</v>
      </c>
      <c r="D86" s="325"/>
      <c r="E86" s="324" t="s">
        <v>2677</v>
      </c>
      <c r="F86" s="324" t="s">
        <v>2678</v>
      </c>
      <c r="G86" s="326" t="s">
        <v>234</v>
      </c>
    </row>
    <row r="87" spans="1:7" ht="70">
      <c r="A87" s="315"/>
      <c r="B87" s="327"/>
      <c r="C87" s="324" t="s">
        <v>722</v>
      </c>
      <c r="D87" s="325"/>
      <c r="E87" s="324" t="s">
        <v>2679</v>
      </c>
      <c r="F87" s="324" t="s">
        <v>2600</v>
      </c>
      <c r="G87" s="326" t="s">
        <v>234</v>
      </c>
    </row>
    <row r="88" spans="1:7" ht="28">
      <c r="A88" s="315">
        <v>8</v>
      </c>
      <c r="B88" s="327" t="s">
        <v>332</v>
      </c>
      <c r="C88" s="324" t="s">
        <v>252</v>
      </c>
      <c r="D88" s="325"/>
      <c r="E88" s="324" t="s">
        <v>2680</v>
      </c>
      <c r="F88" s="324" t="s">
        <v>234</v>
      </c>
      <c r="G88" s="326" t="s">
        <v>234</v>
      </c>
    </row>
    <row r="89" spans="1:7" ht="42">
      <c r="A89" s="315"/>
      <c r="B89" s="327"/>
      <c r="C89" s="324" t="s">
        <v>296</v>
      </c>
      <c r="D89" s="325"/>
      <c r="E89" s="324" t="s">
        <v>2681</v>
      </c>
      <c r="F89" s="324" t="s">
        <v>234</v>
      </c>
      <c r="G89" s="326" t="s">
        <v>234</v>
      </c>
    </row>
    <row r="90" spans="1:7" ht="28">
      <c r="A90" s="315"/>
      <c r="B90" s="327"/>
      <c r="C90" s="324" t="s">
        <v>366</v>
      </c>
      <c r="D90" s="325"/>
      <c r="E90" s="324" t="s">
        <v>2682</v>
      </c>
      <c r="F90" s="324" t="s">
        <v>234</v>
      </c>
      <c r="G90" s="326" t="s">
        <v>234</v>
      </c>
    </row>
    <row r="91" spans="1:7" ht="98">
      <c r="A91" s="315"/>
      <c r="B91" s="327"/>
      <c r="C91" s="324" t="s">
        <v>367</v>
      </c>
      <c r="D91" s="325"/>
      <c r="E91" s="324" t="s">
        <v>2683</v>
      </c>
      <c r="F91" s="324" t="s">
        <v>234</v>
      </c>
      <c r="G91" s="326" t="s">
        <v>234</v>
      </c>
    </row>
    <row r="92" spans="1:7" ht="42">
      <c r="A92" s="315"/>
      <c r="B92" s="327"/>
      <c r="C92" s="324" t="s">
        <v>348</v>
      </c>
      <c r="D92" s="325"/>
      <c r="E92" s="324" t="s">
        <v>2684</v>
      </c>
      <c r="F92" s="324" t="s">
        <v>234</v>
      </c>
      <c r="G92" s="326" t="s">
        <v>234</v>
      </c>
    </row>
    <row r="93" spans="1:7" ht="56">
      <c r="A93" s="315"/>
      <c r="B93" s="327"/>
      <c r="C93" s="324" t="s">
        <v>342</v>
      </c>
      <c r="D93" s="325"/>
      <c r="E93" s="330" t="s">
        <v>2685</v>
      </c>
      <c r="F93" s="324" t="s">
        <v>234</v>
      </c>
      <c r="G93" s="326" t="s">
        <v>234</v>
      </c>
    </row>
    <row r="94" spans="1:7" ht="42">
      <c r="A94" s="315"/>
      <c r="B94" s="327"/>
      <c r="C94" s="324" t="s">
        <v>2686</v>
      </c>
      <c r="D94" s="325"/>
      <c r="E94" s="330" t="s">
        <v>2687</v>
      </c>
      <c r="F94" s="324" t="s">
        <v>234</v>
      </c>
      <c r="G94" s="326" t="s">
        <v>234</v>
      </c>
    </row>
    <row r="95" spans="1:7" ht="56">
      <c r="A95" s="315"/>
      <c r="B95" s="327"/>
      <c r="C95" s="324" t="s">
        <v>2688</v>
      </c>
      <c r="D95" s="325"/>
      <c r="E95" s="330" t="s">
        <v>2689</v>
      </c>
      <c r="F95" s="324" t="s">
        <v>234</v>
      </c>
      <c r="G95" s="326" t="s">
        <v>234</v>
      </c>
    </row>
    <row r="96" spans="1:7" ht="56">
      <c r="A96" s="315"/>
      <c r="B96" s="327"/>
      <c r="C96" s="324" t="s">
        <v>2579</v>
      </c>
      <c r="D96" s="325"/>
      <c r="E96" s="324" t="s">
        <v>2682</v>
      </c>
      <c r="F96" s="324" t="s">
        <v>234</v>
      </c>
      <c r="G96" s="326" t="s">
        <v>234</v>
      </c>
    </row>
    <row r="97" spans="1:7" ht="70">
      <c r="A97" s="315"/>
      <c r="B97" s="327"/>
      <c r="C97" s="324" t="s">
        <v>345</v>
      </c>
      <c r="D97" s="325"/>
      <c r="E97" s="324" t="s">
        <v>2682</v>
      </c>
      <c r="F97" s="324" t="s">
        <v>234</v>
      </c>
      <c r="G97" s="326" t="s">
        <v>234</v>
      </c>
    </row>
    <row r="98" spans="1:7" ht="28">
      <c r="A98" s="315">
        <v>9</v>
      </c>
      <c r="B98" s="327" t="s">
        <v>346</v>
      </c>
      <c r="C98" s="324" t="s">
        <v>234</v>
      </c>
      <c r="D98" s="325"/>
      <c r="E98" s="324" t="s">
        <v>234</v>
      </c>
      <c r="F98" s="324" t="s">
        <v>234</v>
      </c>
      <c r="G98" s="326" t="s">
        <v>234</v>
      </c>
    </row>
    <row r="99" spans="1:7" ht="56">
      <c r="A99" s="315">
        <v>10</v>
      </c>
      <c r="B99" s="327" t="s">
        <v>58</v>
      </c>
      <c r="C99" s="324" t="s">
        <v>338</v>
      </c>
      <c r="D99" s="325"/>
      <c r="E99" s="324" t="s">
        <v>2601</v>
      </c>
      <c r="F99" s="324" t="s">
        <v>234</v>
      </c>
      <c r="G99" s="326" t="s">
        <v>234</v>
      </c>
    </row>
    <row r="100" spans="1:7" ht="70">
      <c r="A100" s="315"/>
      <c r="B100" s="327"/>
      <c r="C100" s="328" t="s">
        <v>2690</v>
      </c>
      <c r="D100" s="329"/>
      <c r="E100" s="324" t="s">
        <v>2602</v>
      </c>
      <c r="F100" s="324" t="s">
        <v>2691</v>
      </c>
      <c r="G100" s="326" t="s">
        <v>234</v>
      </c>
    </row>
    <row r="101" spans="1:7" ht="70">
      <c r="A101" s="315">
        <v>11</v>
      </c>
      <c r="B101" s="327" t="s">
        <v>81</v>
      </c>
      <c r="C101" s="328" t="s">
        <v>2415</v>
      </c>
      <c r="D101" s="329"/>
      <c r="E101" s="324" t="s">
        <v>2692</v>
      </c>
      <c r="F101" s="324" t="s">
        <v>234</v>
      </c>
      <c r="G101" s="326" t="s">
        <v>234</v>
      </c>
    </row>
    <row r="102" spans="1:7" ht="56">
      <c r="A102" s="315"/>
      <c r="B102" s="327"/>
      <c r="C102" s="328" t="s">
        <v>2425</v>
      </c>
      <c r="D102" s="329"/>
      <c r="E102" s="426" t="s">
        <v>2693</v>
      </c>
      <c r="F102" s="426" t="s">
        <v>2603</v>
      </c>
      <c r="G102" s="428" t="s">
        <v>234</v>
      </c>
    </row>
    <row r="103" spans="1:7" ht="56">
      <c r="A103" s="315"/>
      <c r="B103" s="327"/>
      <c r="C103" s="328" t="s">
        <v>349</v>
      </c>
      <c r="D103" s="329"/>
      <c r="E103" s="427"/>
      <c r="F103" s="427"/>
      <c r="G103" s="429"/>
    </row>
    <row r="104" spans="1:7" ht="28">
      <c r="A104" s="315">
        <v>12</v>
      </c>
      <c r="B104" s="327" t="s">
        <v>350</v>
      </c>
      <c r="C104" s="324" t="s">
        <v>234</v>
      </c>
      <c r="D104" s="325"/>
      <c r="E104" s="324" t="s">
        <v>234</v>
      </c>
      <c r="F104" s="324" t="s">
        <v>234</v>
      </c>
      <c r="G104" s="326" t="s">
        <v>234</v>
      </c>
    </row>
    <row r="105" spans="1:7" ht="140">
      <c r="A105" s="315">
        <v>13</v>
      </c>
      <c r="B105" s="327" t="s">
        <v>61</v>
      </c>
      <c r="C105" s="324" t="s">
        <v>366</v>
      </c>
      <c r="D105" s="325"/>
      <c r="E105" s="324" t="s">
        <v>2694</v>
      </c>
      <c r="F105" s="324" t="s">
        <v>2695</v>
      </c>
      <c r="G105" s="326" t="s">
        <v>2134</v>
      </c>
    </row>
    <row r="106" spans="1:7" ht="140">
      <c r="A106" s="315"/>
      <c r="B106" s="327"/>
      <c r="C106" s="324"/>
      <c r="D106" s="325"/>
      <c r="E106" s="324"/>
      <c r="F106" s="324" t="s">
        <v>2696</v>
      </c>
      <c r="G106" s="326" t="s">
        <v>2134</v>
      </c>
    </row>
    <row r="107" spans="1:7" ht="126">
      <c r="A107" s="315"/>
      <c r="B107" s="327"/>
      <c r="C107" s="324"/>
      <c r="D107" s="325"/>
      <c r="E107" s="324"/>
      <c r="F107" s="324" t="s">
        <v>2697</v>
      </c>
      <c r="G107" s="326" t="s">
        <v>2134</v>
      </c>
    </row>
    <row r="108" spans="1:7" ht="154">
      <c r="A108" s="315"/>
      <c r="B108" s="327"/>
      <c r="C108" s="324"/>
      <c r="D108" s="325"/>
      <c r="E108" s="324"/>
      <c r="F108" s="324" t="s">
        <v>2698</v>
      </c>
      <c r="G108" s="326" t="s">
        <v>234</v>
      </c>
    </row>
    <row r="109" spans="1:7" ht="112">
      <c r="A109" s="315"/>
      <c r="B109" s="327"/>
      <c r="C109" s="324" t="s">
        <v>366</v>
      </c>
      <c r="D109" s="325"/>
      <c r="E109" s="324" t="s">
        <v>2699</v>
      </c>
      <c r="F109" s="324" t="s">
        <v>2700</v>
      </c>
      <c r="G109" s="326" t="s">
        <v>2134</v>
      </c>
    </row>
    <row r="110" spans="1:7" ht="28" hidden="1">
      <c r="A110" s="315"/>
      <c r="B110" s="327"/>
      <c r="C110" s="324" t="s">
        <v>249</v>
      </c>
      <c r="D110" s="325"/>
      <c r="E110" s="324" t="s">
        <v>2701</v>
      </c>
      <c r="F110" s="324" t="s">
        <v>2702</v>
      </c>
      <c r="G110" s="326" t="s">
        <v>2703</v>
      </c>
    </row>
    <row r="111" spans="1:7" ht="98">
      <c r="A111" s="315"/>
      <c r="B111" s="327"/>
      <c r="C111" s="324" t="s">
        <v>341</v>
      </c>
      <c r="D111" s="325"/>
      <c r="E111" s="324" t="s">
        <v>2704</v>
      </c>
      <c r="F111" s="324" t="s">
        <v>2705</v>
      </c>
      <c r="G111" s="326" t="s">
        <v>2134</v>
      </c>
    </row>
    <row r="112" spans="1:7" ht="98">
      <c r="A112" s="315"/>
      <c r="B112" s="327"/>
      <c r="C112" s="324"/>
      <c r="D112" s="325"/>
      <c r="E112" s="324"/>
      <c r="F112" s="324" t="s">
        <v>2706</v>
      </c>
      <c r="G112" s="326" t="s">
        <v>2134</v>
      </c>
    </row>
    <row r="113" spans="1:7" ht="42">
      <c r="A113" s="315"/>
      <c r="B113" s="327"/>
      <c r="C113" s="324" t="s">
        <v>2604</v>
      </c>
      <c r="D113" s="325"/>
      <c r="E113" s="324" t="s">
        <v>2707</v>
      </c>
      <c r="F113" s="324" t="s">
        <v>2708</v>
      </c>
      <c r="G113" s="326" t="s">
        <v>2709</v>
      </c>
    </row>
    <row r="114" spans="1:7" ht="112">
      <c r="A114" s="315"/>
      <c r="B114" s="327"/>
      <c r="C114" s="324" t="s">
        <v>2447</v>
      </c>
      <c r="D114" s="325"/>
      <c r="E114" s="324" t="s">
        <v>2710</v>
      </c>
      <c r="F114" s="324" t="s">
        <v>2711</v>
      </c>
      <c r="G114" s="326" t="s">
        <v>2134</v>
      </c>
    </row>
    <row r="115" spans="1:7" ht="112">
      <c r="A115" s="315"/>
      <c r="B115" s="327"/>
      <c r="C115" s="324" t="s">
        <v>2605</v>
      </c>
      <c r="D115" s="325"/>
      <c r="E115" s="324" t="s">
        <v>2712</v>
      </c>
      <c r="F115" s="324" t="s">
        <v>2713</v>
      </c>
      <c r="G115" s="326" t="s">
        <v>2134</v>
      </c>
    </row>
    <row r="116" spans="1:7" ht="140">
      <c r="A116" s="315"/>
      <c r="B116" s="327"/>
      <c r="C116" s="324"/>
      <c r="D116" s="325"/>
      <c r="E116" s="324"/>
      <c r="F116" s="324" t="s">
        <v>2714</v>
      </c>
      <c r="G116" s="326" t="s">
        <v>2134</v>
      </c>
    </row>
    <row r="117" spans="1:7" ht="140">
      <c r="A117" s="315"/>
      <c r="B117" s="327"/>
      <c r="C117" s="324"/>
      <c r="D117" s="325"/>
      <c r="E117" s="324"/>
      <c r="F117" s="324" t="s">
        <v>2715</v>
      </c>
      <c r="G117" s="326" t="s">
        <v>2134</v>
      </c>
    </row>
    <row r="118" spans="1:7" ht="140">
      <c r="A118" s="315"/>
      <c r="B118" s="327"/>
      <c r="C118" s="324"/>
      <c r="D118" s="325"/>
      <c r="E118" s="324"/>
      <c r="F118" s="324" t="s">
        <v>2716</v>
      </c>
      <c r="G118" s="326" t="s">
        <v>2134</v>
      </c>
    </row>
    <row r="119" spans="1:7" ht="112">
      <c r="A119" s="315"/>
      <c r="B119" s="327"/>
      <c r="C119" s="324"/>
      <c r="D119" s="325"/>
      <c r="E119" s="324"/>
      <c r="F119" s="324" t="s">
        <v>2717</v>
      </c>
      <c r="G119" s="326" t="s">
        <v>2134</v>
      </c>
    </row>
    <row r="120" spans="1:7" ht="126">
      <c r="A120" s="315"/>
      <c r="B120" s="327"/>
      <c r="C120" s="324"/>
      <c r="D120" s="325"/>
      <c r="E120" s="324"/>
      <c r="F120" s="324" t="s">
        <v>2718</v>
      </c>
      <c r="G120" s="326" t="s">
        <v>2134</v>
      </c>
    </row>
    <row r="121" spans="1:7" ht="126">
      <c r="A121" s="315"/>
      <c r="B121" s="327"/>
      <c r="C121" s="324"/>
      <c r="D121" s="325"/>
      <c r="E121" s="324"/>
      <c r="F121" s="324" t="s">
        <v>2719</v>
      </c>
      <c r="G121" s="326" t="s">
        <v>2134</v>
      </c>
    </row>
    <row r="122" spans="1:7" ht="112">
      <c r="A122" s="315"/>
      <c r="B122" s="327"/>
      <c r="C122" s="324"/>
      <c r="D122" s="325"/>
      <c r="E122" s="324"/>
      <c r="F122" s="324" t="s">
        <v>2720</v>
      </c>
      <c r="G122" s="326" t="s">
        <v>2134</v>
      </c>
    </row>
    <row r="123" spans="1:7" ht="140">
      <c r="A123" s="315"/>
      <c r="B123" s="327"/>
      <c r="C123" s="324" t="s">
        <v>355</v>
      </c>
      <c r="D123" s="325"/>
      <c r="E123" s="324" t="s">
        <v>2721</v>
      </c>
      <c r="F123" s="324" t="s">
        <v>2722</v>
      </c>
      <c r="G123" s="326" t="s">
        <v>2134</v>
      </c>
    </row>
    <row r="124" spans="1:7" ht="112">
      <c r="A124" s="315"/>
      <c r="B124" s="327"/>
      <c r="C124" s="324"/>
      <c r="D124" s="325"/>
      <c r="E124" s="324"/>
      <c r="F124" s="324" t="s">
        <v>2723</v>
      </c>
      <c r="G124" s="326" t="s">
        <v>2134</v>
      </c>
    </row>
    <row r="125" spans="1:7" ht="112">
      <c r="A125" s="315"/>
      <c r="B125" s="327"/>
      <c r="C125" s="324"/>
      <c r="D125" s="325"/>
      <c r="E125" s="324"/>
      <c r="F125" s="324" t="s">
        <v>2724</v>
      </c>
      <c r="G125" s="326" t="s">
        <v>2134</v>
      </c>
    </row>
    <row r="126" spans="1:7" ht="42">
      <c r="A126" s="315"/>
      <c r="B126" s="327"/>
      <c r="C126" s="324" t="s">
        <v>2606</v>
      </c>
      <c r="D126" s="325"/>
      <c r="E126" s="324" t="s">
        <v>2721</v>
      </c>
      <c r="F126" s="324" t="s">
        <v>2725</v>
      </c>
      <c r="G126" s="326" t="s">
        <v>2134</v>
      </c>
    </row>
    <row r="127" spans="1:7" ht="56">
      <c r="A127" s="315"/>
      <c r="B127" s="327"/>
      <c r="C127" s="324" t="s">
        <v>357</v>
      </c>
      <c r="D127" s="325"/>
      <c r="E127" s="324" t="s">
        <v>2721</v>
      </c>
      <c r="F127" s="324" t="s">
        <v>2726</v>
      </c>
      <c r="G127" s="326" t="s">
        <v>2134</v>
      </c>
    </row>
    <row r="128" spans="1:7" ht="42">
      <c r="A128" s="315"/>
      <c r="B128" s="327"/>
      <c r="C128" s="324" t="s">
        <v>358</v>
      </c>
      <c r="D128" s="325"/>
      <c r="E128" s="324" t="s">
        <v>2721</v>
      </c>
      <c r="F128" s="324" t="s">
        <v>2727</v>
      </c>
      <c r="G128" s="326" t="s">
        <v>2134</v>
      </c>
    </row>
    <row r="129" spans="1:7" ht="42">
      <c r="A129" s="315"/>
      <c r="B129" s="327"/>
      <c r="C129" s="324" t="s">
        <v>2457</v>
      </c>
      <c r="D129" s="325"/>
      <c r="E129" s="324" t="s">
        <v>2721</v>
      </c>
      <c r="F129" s="324" t="s">
        <v>2727</v>
      </c>
      <c r="G129" s="326" t="s">
        <v>2134</v>
      </c>
    </row>
    <row r="130" spans="1:7" ht="28">
      <c r="A130" s="315"/>
      <c r="B130" s="327"/>
      <c r="C130" s="324" t="s">
        <v>2450</v>
      </c>
      <c r="D130" s="325"/>
      <c r="E130" s="324" t="s">
        <v>2728</v>
      </c>
      <c r="F130" s="324" t="s">
        <v>2729</v>
      </c>
      <c r="G130" s="326" t="s">
        <v>2730</v>
      </c>
    </row>
    <row r="131" spans="1:7" ht="28">
      <c r="A131" s="315"/>
      <c r="B131" s="327"/>
      <c r="C131" s="324" t="s">
        <v>2452</v>
      </c>
      <c r="D131" s="325"/>
      <c r="E131" s="324" t="s">
        <v>2728</v>
      </c>
      <c r="F131" s="324" t="s">
        <v>2729</v>
      </c>
      <c r="G131" s="326" t="s">
        <v>2730</v>
      </c>
    </row>
    <row r="132" spans="1:7" ht="28">
      <c r="A132" s="315"/>
      <c r="B132" s="327"/>
      <c r="C132" s="324" t="s">
        <v>2454</v>
      </c>
      <c r="D132" s="325"/>
      <c r="E132" s="324" t="s">
        <v>2728</v>
      </c>
      <c r="F132" s="324" t="s">
        <v>2729</v>
      </c>
      <c r="G132" s="326" t="s">
        <v>2730</v>
      </c>
    </row>
    <row r="133" spans="1:7" ht="28">
      <c r="A133" s="315">
        <v>14</v>
      </c>
      <c r="B133" s="327" t="s">
        <v>360</v>
      </c>
      <c r="C133" s="324" t="s">
        <v>1003</v>
      </c>
      <c r="D133" s="325"/>
      <c r="E133" s="324" t="s">
        <v>2731</v>
      </c>
      <c r="F133" s="324" t="s">
        <v>2732</v>
      </c>
      <c r="G133" s="326" t="s">
        <v>2134</v>
      </c>
    </row>
    <row r="134" spans="1:7" ht="42">
      <c r="A134" s="315"/>
      <c r="B134" s="327"/>
      <c r="C134" s="324" t="s">
        <v>1005</v>
      </c>
      <c r="D134" s="325"/>
      <c r="E134" s="324" t="s">
        <v>2733</v>
      </c>
      <c r="F134" s="324" t="s">
        <v>2732</v>
      </c>
      <c r="G134" s="326" t="s">
        <v>2134</v>
      </c>
    </row>
    <row r="135" spans="1:7" ht="56">
      <c r="A135" s="315"/>
      <c r="B135" s="327"/>
      <c r="C135" s="324" t="s">
        <v>1000</v>
      </c>
      <c r="D135" s="325"/>
      <c r="E135" s="324" t="s">
        <v>2734</v>
      </c>
      <c r="F135" s="324" t="s">
        <v>2732</v>
      </c>
      <c r="G135" s="326" t="s">
        <v>2134</v>
      </c>
    </row>
    <row r="136" spans="1:7" ht="112">
      <c r="A136" s="315">
        <v>15</v>
      </c>
      <c r="B136" s="327" t="s">
        <v>363</v>
      </c>
      <c r="C136" s="324" t="s">
        <v>364</v>
      </c>
      <c r="D136" s="325"/>
      <c r="E136" s="324" t="s">
        <v>2735</v>
      </c>
      <c r="F136" s="324" t="s">
        <v>2736</v>
      </c>
      <c r="G136" s="326" t="s">
        <v>234</v>
      </c>
    </row>
    <row r="137" spans="1:7" ht="56">
      <c r="A137" s="315"/>
      <c r="B137" s="327"/>
      <c r="C137" s="324" t="s">
        <v>700</v>
      </c>
      <c r="D137" s="325"/>
      <c r="E137" s="324" t="s">
        <v>2737</v>
      </c>
      <c r="F137" s="324" t="s">
        <v>234</v>
      </c>
      <c r="G137" s="326" t="s">
        <v>234</v>
      </c>
    </row>
    <row r="138" spans="1:7">
      <c r="A138" s="315"/>
      <c r="B138" s="327"/>
      <c r="C138" s="324" t="s">
        <v>365</v>
      </c>
      <c r="D138" s="325"/>
      <c r="E138" s="324" t="s">
        <v>2738</v>
      </c>
      <c r="F138" s="324" t="s">
        <v>234</v>
      </c>
      <c r="G138" s="326" t="s">
        <v>234</v>
      </c>
    </row>
    <row r="139" spans="1:7" ht="28">
      <c r="A139" s="315"/>
      <c r="B139" s="327"/>
      <c r="C139" s="324" t="s">
        <v>366</v>
      </c>
      <c r="D139" s="325"/>
      <c r="E139" s="324" t="s">
        <v>2738</v>
      </c>
      <c r="F139" s="324" t="s">
        <v>234</v>
      </c>
      <c r="G139" s="326" t="s">
        <v>234</v>
      </c>
    </row>
    <row r="140" spans="1:7" ht="56">
      <c r="A140" s="315"/>
      <c r="B140" s="327"/>
      <c r="C140" s="324" t="s">
        <v>367</v>
      </c>
      <c r="D140" s="325"/>
      <c r="E140" s="324" t="s">
        <v>2739</v>
      </c>
      <c r="F140" s="324" t="s">
        <v>234</v>
      </c>
      <c r="G140" s="326" t="s">
        <v>234</v>
      </c>
    </row>
    <row r="141" spans="1:7">
      <c r="A141" s="315"/>
      <c r="B141" s="327"/>
      <c r="C141" s="324" t="s">
        <v>335</v>
      </c>
      <c r="D141" s="325"/>
      <c r="E141" s="324" t="s">
        <v>2738</v>
      </c>
      <c r="F141" s="324" t="s">
        <v>234</v>
      </c>
      <c r="G141" s="326" t="s">
        <v>234</v>
      </c>
    </row>
    <row r="142" spans="1:7" ht="28">
      <c r="A142" s="315"/>
      <c r="B142" s="327"/>
      <c r="C142" s="324" t="s">
        <v>2150</v>
      </c>
      <c r="D142" s="325"/>
      <c r="E142" s="324" t="s">
        <v>2738</v>
      </c>
      <c r="F142" s="324" t="s">
        <v>234</v>
      </c>
      <c r="G142" s="326" t="s">
        <v>234</v>
      </c>
    </row>
    <row r="143" spans="1:7" ht="28">
      <c r="A143" s="315"/>
      <c r="B143" s="327"/>
      <c r="C143" s="324" t="s">
        <v>369</v>
      </c>
      <c r="D143" s="325"/>
      <c r="E143" s="324" t="s">
        <v>2740</v>
      </c>
      <c r="F143" s="324" t="s">
        <v>234</v>
      </c>
      <c r="G143" s="326" t="s">
        <v>234</v>
      </c>
    </row>
    <row r="144" spans="1:7" ht="56">
      <c r="A144" s="315"/>
      <c r="B144" s="327"/>
      <c r="C144" s="324" t="s">
        <v>338</v>
      </c>
      <c r="D144" s="325"/>
      <c r="E144" s="324" t="s">
        <v>2607</v>
      </c>
      <c r="F144" s="324" t="s">
        <v>234</v>
      </c>
      <c r="G144" s="326" t="s">
        <v>234</v>
      </c>
    </row>
    <row r="145" spans="1:7" ht="28">
      <c r="A145" s="315"/>
      <c r="B145" s="327"/>
      <c r="C145" s="324" t="s">
        <v>370</v>
      </c>
      <c r="D145" s="325"/>
      <c r="E145" s="324" t="s">
        <v>2738</v>
      </c>
      <c r="F145" s="324" t="s">
        <v>234</v>
      </c>
      <c r="G145" s="326" t="s">
        <v>234</v>
      </c>
    </row>
    <row r="146" spans="1:7" ht="42">
      <c r="A146" s="315"/>
      <c r="B146" s="327"/>
      <c r="C146" s="324" t="s">
        <v>341</v>
      </c>
      <c r="D146" s="325"/>
      <c r="E146" s="324" t="s">
        <v>2740</v>
      </c>
      <c r="F146" s="324" t="s">
        <v>234</v>
      </c>
      <c r="G146" s="326" t="s">
        <v>234</v>
      </c>
    </row>
    <row r="147" spans="1:7" ht="28">
      <c r="A147" s="315"/>
      <c r="B147" s="327"/>
      <c r="C147" s="324" t="s">
        <v>2475</v>
      </c>
      <c r="D147" s="325"/>
      <c r="E147" s="324" t="s">
        <v>2741</v>
      </c>
      <c r="F147" s="324" t="s">
        <v>234</v>
      </c>
      <c r="G147" s="326" t="s">
        <v>234</v>
      </c>
    </row>
    <row r="148" spans="1:7" ht="28">
      <c r="A148" s="315"/>
      <c r="B148" s="327"/>
      <c r="C148" s="324" t="s">
        <v>372</v>
      </c>
      <c r="D148" s="325"/>
      <c r="E148" s="324" t="s">
        <v>2740</v>
      </c>
      <c r="F148" s="324" t="s">
        <v>234</v>
      </c>
      <c r="G148" s="326" t="s">
        <v>234</v>
      </c>
    </row>
    <row r="149" spans="1:7" ht="56">
      <c r="A149" s="315"/>
      <c r="B149" s="327"/>
      <c r="C149" s="324" t="s">
        <v>2580</v>
      </c>
      <c r="D149" s="325"/>
      <c r="E149" s="324" t="s">
        <v>2742</v>
      </c>
      <c r="F149" s="324" t="s">
        <v>2743</v>
      </c>
      <c r="G149" s="326" t="s">
        <v>234</v>
      </c>
    </row>
    <row r="150" spans="1:7" ht="28">
      <c r="A150" s="315"/>
      <c r="B150" s="327"/>
      <c r="C150" s="324" t="s">
        <v>2608</v>
      </c>
      <c r="D150" s="325"/>
      <c r="E150" s="324" t="s">
        <v>2744</v>
      </c>
      <c r="F150" s="324" t="s">
        <v>2745</v>
      </c>
      <c r="G150" s="326" t="s">
        <v>234</v>
      </c>
    </row>
    <row r="151" spans="1:7" ht="70">
      <c r="A151" s="315"/>
      <c r="B151" s="327"/>
      <c r="C151" s="324" t="s">
        <v>373</v>
      </c>
      <c r="D151" s="325"/>
      <c r="E151" s="324" t="s">
        <v>2746</v>
      </c>
      <c r="F151" s="324" t="s">
        <v>2482</v>
      </c>
      <c r="G151" s="326" t="s">
        <v>234</v>
      </c>
    </row>
    <row r="152" spans="1:7" ht="84">
      <c r="A152" s="315"/>
      <c r="B152" s="327"/>
      <c r="C152" s="324" t="s">
        <v>375</v>
      </c>
      <c r="D152" s="325"/>
      <c r="E152" s="324" t="s">
        <v>2747</v>
      </c>
      <c r="F152" s="324" t="s">
        <v>234</v>
      </c>
      <c r="G152" s="326" t="s">
        <v>234</v>
      </c>
    </row>
    <row r="153" spans="1:7" ht="70">
      <c r="A153" s="315"/>
      <c r="B153" s="327"/>
      <c r="C153" s="324" t="s">
        <v>2748</v>
      </c>
      <c r="D153" s="325"/>
      <c r="E153" s="324" t="s">
        <v>2749</v>
      </c>
      <c r="F153" s="324" t="s">
        <v>2482</v>
      </c>
      <c r="G153" s="326" t="s">
        <v>234</v>
      </c>
    </row>
    <row r="154" spans="1:7" ht="28">
      <c r="A154" s="315">
        <v>16</v>
      </c>
      <c r="B154" s="327" t="s">
        <v>77</v>
      </c>
      <c r="C154" s="324" t="s">
        <v>335</v>
      </c>
      <c r="D154" s="325"/>
      <c r="E154" s="324" t="s">
        <v>2750</v>
      </c>
      <c r="F154" s="324" t="s">
        <v>234</v>
      </c>
      <c r="G154" s="326" t="s">
        <v>234</v>
      </c>
    </row>
    <row r="155" spans="1:7" ht="42">
      <c r="A155" s="315"/>
      <c r="B155" s="327"/>
      <c r="C155" s="324" t="s">
        <v>254</v>
      </c>
      <c r="D155" s="325"/>
      <c r="E155" s="324" t="s">
        <v>2751</v>
      </c>
      <c r="F155" s="324" t="s">
        <v>2752</v>
      </c>
      <c r="G155" s="326" t="s">
        <v>2753</v>
      </c>
    </row>
    <row r="156" spans="1:7" ht="42">
      <c r="A156" s="315"/>
      <c r="B156" s="327"/>
      <c r="C156" s="324" t="s">
        <v>368</v>
      </c>
      <c r="D156" s="325"/>
      <c r="E156" s="324" t="s">
        <v>2754</v>
      </c>
      <c r="F156" s="324" t="s">
        <v>234</v>
      </c>
      <c r="G156" s="326" t="s">
        <v>234</v>
      </c>
    </row>
    <row r="157" spans="1:7" ht="28">
      <c r="A157" s="315">
        <v>17</v>
      </c>
      <c r="B157" s="316" t="s">
        <v>107</v>
      </c>
      <c r="C157" s="324" t="s">
        <v>234</v>
      </c>
      <c r="D157" s="325"/>
      <c r="E157" s="324" t="s">
        <v>234</v>
      </c>
      <c r="F157" s="324" t="s">
        <v>234</v>
      </c>
      <c r="G157" s="326" t="s">
        <v>234</v>
      </c>
    </row>
    <row r="158" spans="1:7" ht="56">
      <c r="A158" s="315">
        <v>18</v>
      </c>
      <c r="B158" s="327" t="s">
        <v>104</v>
      </c>
      <c r="C158" s="324" t="s">
        <v>2755</v>
      </c>
      <c r="D158" s="325"/>
      <c r="E158" s="324" t="s">
        <v>2756</v>
      </c>
      <c r="F158" s="324" t="s">
        <v>234</v>
      </c>
      <c r="G158" s="326" t="s">
        <v>234</v>
      </c>
    </row>
    <row r="159" spans="1:7" ht="42">
      <c r="A159" s="315"/>
      <c r="B159" s="327"/>
      <c r="C159" s="324" t="s">
        <v>1126</v>
      </c>
      <c r="D159" s="325"/>
      <c r="E159" s="324" t="s">
        <v>2757</v>
      </c>
      <c r="F159" s="324" t="s">
        <v>234</v>
      </c>
      <c r="G159" s="326" t="s">
        <v>234</v>
      </c>
    </row>
    <row r="160" spans="1:7" ht="42">
      <c r="A160" s="315"/>
      <c r="B160" s="327"/>
      <c r="C160" s="324" t="s">
        <v>1131</v>
      </c>
      <c r="D160" s="325"/>
      <c r="E160" s="324" t="s">
        <v>2758</v>
      </c>
      <c r="F160" s="324" t="s">
        <v>234</v>
      </c>
      <c r="G160" s="326" t="s">
        <v>234</v>
      </c>
    </row>
    <row r="161" spans="1:7">
      <c r="A161" s="315"/>
      <c r="B161" s="327"/>
      <c r="C161" s="324" t="s">
        <v>1136</v>
      </c>
      <c r="D161" s="325"/>
      <c r="E161" s="324" t="s">
        <v>2758</v>
      </c>
      <c r="F161" s="324" t="s">
        <v>234</v>
      </c>
      <c r="G161" s="326" t="s">
        <v>234</v>
      </c>
    </row>
    <row r="162" spans="1:7" ht="84">
      <c r="A162" s="315"/>
      <c r="B162" s="327"/>
      <c r="C162" s="324" t="s">
        <v>1141</v>
      </c>
      <c r="D162" s="325"/>
      <c r="E162" s="324" t="s">
        <v>2759</v>
      </c>
      <c r="F162" s="324" t="s">
        <v>234</v>
      </c>
      <c r="G162" s="326" t="s">
        <v>234</v>
      </c>
    </row>
    <row r="163" spans="1:7" ht="56">
      <c r="A163" s="315"/>
      <c r="B163" s="327"/>
      <c r="C163" s="324" t="s">
        <v>1143</v>
      </c>
      <c r="D163" s="325"/>
      <c r="E163" s="324" t="s">
        <v>2760</v>
      </c>
      <c r="F163" s="324" t="s">
        <v>234</v>
      </c>
      <c r="G163" s="326" t="s">
        <v>234</v>
      </c>
    </row>
    <row r="164" spans="1:7" ht="42">
      <c r="A164" s="315"/>
      <c r="B164" s="327"/>
      <c r="C164" s="324" t="s">
        <v>1153</v>
      </c>
      <c r="D164" s="325"/>
      <c r="E164" s="324" t="s">
        <v>2761</v>
      </c>
      <c r="F164" s="324" t="s">
        <v>234</v>
      </c>
      <c r="G164" s="326" t="s">
        <v>234</v>
      </c>
    </row>
    <row r="165" spans="1:7" ht="42">
      <c r="A165" s="315"/>
      <c r="B165" s="327"/>
      <c r="C165" s="324" t="s">
        <v>1154</v>
      </c>
      <c r="D165" s="325"/>
      <c r="E165" s="324" t="s">
        <v>2762</v>
      </c>
      <c r="F165" s="324" t="s">
        <v>234</v>
      </c>
      <c r="G165" s="326" t="s">
        <v>234</v>
      </c>
    </row>
    <row r="166" spans="1:7" ht="42">
      <c r="A166" s="315"/>
      <c r="B166" s="327"/>
      <c r="C166" s="324" t="s">
        <v>1155</v>
      </c>
      <c r="D166" s="325"/>
      <c r="E166" s="324" t="s">
        <v>2763</v>
      </c>
      <c r="F166" s="324" t="s">
        <v>234</v>
      </c>
      <c r="G166" s="326" t="s">
        <v>234</v>
      </c>
    </row>
    <row r="167" spans="1:7" ht="28">
      <c r="A167" s="315"/>
      <c r="B167" s="327"/>
      <c r="C167" s="324" t="s">
        <v>1157</v>
      </c>
      <c r="D167" s="325"/>
      <c r="E167" s="324" t="s">
        <v>2764</v>
      </c>
      <c r="F167" s="324" t="s">
        <v>234</v>
      </c>
      <c r="G167" s="326" t="s">
        <v>234</v>
      </c>
    </row>
    <row r="168" spans="1:7">
      <c r="A168" s="315">
        <v>19</v>
      </c>
      <c r="B168" s="327" t="s">
        <v>83</v>
      </c>
      <c r="C168" s="324" t="s">
        <v>234</v>
      </c>
      <c r="D168" s="325"/>
      <c r="E168" s="324" t="s">
        <v>234</v>
      </c>
      <c r="F168" s="324" t="s">
        <v>234</v>
      </c>
      <c r="G168" s="326" t="s">
        <v>234</v>
      </c>
    </row>
    <row r="169" spans="1:7" ht="84">
      <c r="A169" s="315">
        <v>20</v>
      </c>
      <c r="B169" s="327" t="s">
        <v>70</v>
      </c>
      <c r="C169" s="324" t="s">
        <v>256</v>
      </c>
      <c r="D169" s="325"/>
      <c r="E169" s="324" t="s">
        <v>2765</v>
      </c>
      <c r="F169" s="324" t="s">
        <v>2766</v>
      </c>
      <c r="G169" s="326" t="s">
        <v>2609</v>
      </c>
    </row>
    <row r="170" spans="1:7" ht="56">
      <c r="A170" s="315"/>
      <c r="B170" s="327"/>
      <c r="C170" s="324" t="s">
        <v>922</v>
      </c>
      <c r="D170" s="325"/>
      <c r="E170" s="324" t="s">
        <v>2767</v>
      </c>
      <c r="F170" s="324" t="s">
        <v>2766</v>
      </c>
      <c r="G170" s="326" t="s">
        <v>2609</v>
      </c>
    </row>
    <row r="171" spans="1:7" ht="42">
      <c r="A171" s="315"/>
      <c r="B171" s="327"/>
      <c r="C171" s="324" t="s">
        <v>1195</v>
      </c>
      <c r="D171" s="325"/>
      <c r="E171" s="324" t="s">
        <v>2768</v>
      </c>
      <c r="F171" s="324" t="s">
        <v>2766</v>
      </c>
      <c r="G171" s="326" t="s">
        <v>2609</v>
      </c>
    </row>
    <row r="172" spans="1:7" ht="28">
      <c r="A172" s="315"/>
      <c r="B172" s="327"/>
      <c r="C172" s="324" t="s">
        <v>391</v>
      </c>
      <c r="D172" s="325"/>
      <c r="E172" s="324" t="s">
        <v>2769</v>
      </c>
      <c r="F172" s="324" t="s">
        <v>234</v>
      </c>
      <c r="G172" s="326" t="s">
        <v>234</v>
      </c>
    </row>
    <row r="173" spans="1:7" ht="126">
      <c r="A173" s="315"/>
      <c r="B173" s="327"/>
      <c r="C173" s="324" t="s">
        <v>1200</v>
      </c>
      <c r="D173" s="325"/>
      <c r="E173" s="330" t="s">
        <v>2770</v>
      </c>
      <c r="F173" s="324" t="s">
        <v>2766</v>
      </c>
      <c r="G173" s="326" t="s">
        <v>2609</v>
      </c>
    </row>
    <row r="174" spans="1:7" ht="252">
      <c r="A174" s="315"/>
      <c r="B174" s="327"/>
      <c r="C174" s="324" t="s">
        <v>393</v>
      </c>
      <c r="D174" s="325"/>
      <c r="E174" s="330" t="s">
        <v>2771</v>
      </c>
      <c r="F174" s="324" t="s">
        <v>2766</v>
      </c>
      <c r="G174" s="326" t="s">
        <v>2134</v>
      </c>
    </row>
    <row r="175" spans="1:7" ht="84">
      <c r="A175" s="315"/>
      <c r="B175" s="327"/>
      <c r="C175" s="324" t="s">
        <v>1202</v>
      </c>
      <c r="D175" s="325"/>
      <c r="E175" s="324" t="s">
        <v>2772</v>
      </c>
      <c r="F175" s="324" t="s">
        <v>2773</v>
      </c>
      <c r="G175" s="326" t="s">
        <v>2774</v>
      </c>
    </row>
    <row r="176" spans="1:7" ht="56">
      <c r="A176" s="315"/>
      <c r="B176" s="327"/>
      <c r="C176" s="324" t="s">
        <v>396</v>
      </c>
      <c r="D176" s="325"/>
      <c r="E176" s="324" t="s">
        <v>2775</v>
      </c>
      <c r="F176" s="324" t="s">
        <v>234</v>
      </c>
      <c r="G176" s="326" t="s">
        <v>234</v>
      </c>
    </row>
    <row r="177" spans="1:7" ht="56">
      <c r="A177" s="315">
        <v>21</v>
      </c>
      <c r="B177" s="316" t="s">
        <v>45</v>
      </c>
      <c r="C177" s="324" t="s">
        <v>338</v>
      </c>
      <c r="D177" s="325"/>
      <c r="E177" s="324" t="s">
        <v>2157</v>
      </c>
      <c r="F177" s="324" t="s">
        <v>234</v>
      </c>
      <c r="G177" s="326" t="s">
        <v>234</v>
      </c>
    </row>
    <row r="178" spans="1:7" ht="42">
      <c r="A178" s="315"/>
      <c r="B178" s="316"/>
      <c r="C178" s="324"/>
      <c r="D178" s="325"/>
      <c r="E178" s="324" t="s">
        <v>398</v>
      </c>
      <c r="F178" s="324" t="s">
        <v>234</v>
      </c>
      <c r="G178" s="326" t="s">
        <v>234</v>
      </c>
    </row>
    <row r="179" spans="1:7" ht="42">
      <c r="A179" s="315"/>
      <c r="B179" s="316"/>
      <c r="C179" s="324"/>
      <c r="D179" s="325"/>
      <c r="E179" s="324" t="s">
        <v>399</v>
      </c>
      <c r="F179" s="324" t="s">
        <v>234</v>
      </c>
      <c r="G179" s="326" t="s">
        <v>234</v>
      </c>
    </row>
    <row r="180" spans="1:7" ht="28">
      <c r="A180" s="315"/>
      <c r="B180" s="316"/>
      <c r="C180" s="324" t="s">
        <v>256</v>
      </c>
      <c r="D180" s="325"/>
      <c r="E180" s="324" t="s">
        <v>400</v>
      </c>
      <c r="F180" s="324" t="s">
        <v>234</v>
      </c>
      <c r="G180" s="326" t="s">
        <v>234</v>
      </c>
    </row>
    <row r="181" spans="1:7">
      <c r="A181" s="315">
        <v>22</v>
      </c>
      <c r="B181" s="331" t="s">
        <v>40</v>
      </c>
      <c r="C181" s="324" t="s">
        <v>234</v>
      </c>
      <c r="D181" s="325"/>
      <c r="E181" s="324" t="s">
        <v>234</v>
      </c>
      <c r="F181" s="324" t="s">
        <v>234</v>
      </c>
      <c r="G181" s="326" t="s">
        <v>234</v>
      </c>
    </row>
    <row r="182" spans="1:7" ht="84">
      <c r="A182" s="315">
        <v>23</v>
      </c>
      <c r="B182" s="331" t="s">
        <v>43</v>
      </c>
      <c r="C182" s="324" t="s">
        <v>254</v>
      </c>
      <c r="D182" s="325"/>
      <c r="E182" s="324" t="s">
        <v>2776</v>
      </c>
      <c r="F182" s="324" t="s">
        <v>2777</v>
      </c>
      <c r="G182" s="326" t="s">
        <v>2134</v>
      </c>
    </row>
    <row r="183" spans="1:7" ht="98">
      <c r="A183" s="315"/>
      <c r="B183" s="331"/>
      <c r="C183" s="324" t="s">
        <v>403</v>
      </c>
      <c r="D183" s="325"/>
      <c r="E183" s="324" t="s">
        <v>2778</v>
      </c>
      <c r="F183" s="324" t="s">
        <v>2777</v>
      </c>
      <c r="G183" s="326" t="s">
        <v>2134</v>
      </c>
    </row>
    <row r="184" spans="1:7" ht="28">
      <c r="A184" s="315">
        <v>24</v>
      </c>
      <c r="B184" s="331" t="s">
        <v>404</v>
      </c>
      <c r="C184" s="324" t="s">
        <v>234</v>
      </c>
      <c r="D184" s="325"/>
      <c r="E184" s="324" t="s">
        <v>234</v>
      </c>
      <c r="F184" s="324" t="s">
        <v>234</v>
      </c>
      <c r="G184" s="326" t="s">
        <v>234</v>
      </c>
    </row>
    <row r="185" spans="1:7">
      <c r="A185" s="315">
        <v>25</v>
      </c>
      <c r="B185" s="331" t="s">
        <v>39</v>
      </c>
      <c r="C185" s="324" t="s">
        <v>234</v>
      </c>
      <c r="D185" s="325"/>
      <c r="E185" s="324" t="s">
        <v>234</v>
      </c>
      <c r="F185" s="324" t="s">
        <v>234</v>
      </c>
      <c r="G185" s="326" t="s">
        <v>234</v>
      </c>
    </row>
    <row r="186" spans="1:7" ht="28">
      <c r="A186" s="315">
        <v>26</v>
      </c>
      <c r="B186" s="331" t="s">
        <v>44</v>
      </c>
      <c r="C186" s="324" t="s">
        <v>234</v>
      </c>
      <c r="D186" s="325"/>
      <c r="E186" s="324" t="s">
        <v>234</v>
      </c>
      <c r="F186" s="324" t="s">
        <v>234</v>
      </c>
      <c r="G186" s="326" t="s">
        <v>234</v>
      </c>
    </row>
    <row r="187" spans="1:7">
      <c r="A187" s="315">
        <v>27</v>
      </c>
      <c r="B187" s="331" t="s">
        <v>46</v>
      </c>
      <c r="C187" s="324" t="s">
        <v>234</v>
      </c>
      <c r="D187" s="325"/>
      <c r="E187" s="324" t="s">
        <v>234</v>
      </c>
      <c r="F187" s="324" t="s">
        <v>234</v>
      </c>
      <c r="G187" s="326" t="s">
        <v>234</v>
      </c>
    </row>
    <row r="188" spans="1:7">
      <c r="A188" s="315">
        <v>28</v>
      </c>
      <c r="B188" s="331" t="s">
        <v>42</v>
      </c>
      <c r="C188" s="324" t="s">
        <v>234</v>
      </c>
      <c r="D188" s="325"/>
      <c r="E188" s="324" t="s">
        <v>234</v>
      </c>
      <c r="F188" s="324" t="s">
        <v>234</v>
      </c>
      <c r="G188" s="326" t="s">
        <v>234</v>
      </c>
    </row>
    <row r="189" spans="1:7" ht="28">
      <c r="A189" s="315">
        <v>29</v>
      </c>
      <c r="B189" s="331" t="s">
        <v>47</v>
      </c>
      <c r="C189" s="328" t="s">
        <v>2779</v>
      </c>
      <c r="D189" s="329"/>
      <c r="E189" s="324" t="s">
        <v>2780</v>
      </c>
      <c r="F189" s="324" t="s">
        <v>234</v>
      </c>
      <c r="G189" s="326" t="s">
        <v>234</v>
      </c>
    </row>
    <row r="190" spans="1:7" ht="28">
      <c r="A190" s="315"/>
      <c r="B190" s="316"/>
      <c r="C190" s="328" t="s">
        <v>377</v>
      </c>
      <c r="D190" s="329"/>
      <c r="E190" s="324" t="s">
        <v>2780</v>
      </c>
      <c r="F190" s="324" t="s">
        <v>234</v>
      </c>
      <c r="G190" s="326" t="s">
        <v>234</v>
      </c>
    </row>
    <row r="191" spans="1:7" ht="28">
      <c r="A191" s="315"/>
      <c r="B191" s="316"/>
      <c r="C191" s="328" t="s">
        <v>367</v>
      </c>
      <c r="D191" s="329"/>
      <c r="E191" s="324" t="s">
        <v>2781</v>
      </c>
      <c r="F191" s="324" t="s">
        <v>234</v>
      </c>
      <c r="G191" s="326" t="s">
        <v>234</v>
      </c>
    </row>
    <row r="192" spans="1:7" ht="56">
      <c r="A192" s="315"/>
      <c r="B192" s="316"/>
      <c r="C192" s="328" t="s">
        <v>338</v>
      </c>
      <c r="D192" s="329"/>
      <c r="E192" s="324" t="s">
        <v>2782</v>
      </c>
      <c r="F192" s="324" t="s">
        <v>234</v>
      </c>
      <c r="G192" s="326" t="s">
        <v>234</v>
      </c>
    </row>
    <row r="193" spans="1:7" ht="28">
      <c r="A193" s="315"/>
      <c r="B193" s="316"/>
      <c r="C193" s="328" t="s">
        <v>370</v>
      </c>
      <c r="D193" s="329"/>
      <c r="E193" s="324" t="s">
        <v>2581</v>
      </c>
      <c r="F193" s="324" t="s">
        <v>234</v>
      </c>
      <c r="G193" s="326" t="s">
        <v>234</v>
      </c>
    </row>
    <row r="194" spans="1:7" ht="28">
      <c r="A194" s="315"/>
      <c r="B194" s="316"/>
      <c r="C194" s="324" t="s">
        <v>1298</v>
      </c>
      <c r="D194" s="325"/>
      <c r="E194" s="324" t="s">
        <v>2780</v>
      </c>
      <c r="F194" s="324" t="s">
        <v>234</v>
      </c>
      <c r="G194" s="326" t="s">
        <v>234</v>
      </c>
    </row>
    <row r="195" spans="1:7">
      <c r="A195" s="315">
        <v>30</v>
      </c>
      <c r="B195" s="327" t="s">
        <v>57</v>
      </c>
      <c r="C195" s="324" t="s">
        <v>234</v>
      </c>
      <c r="D195" s="325" t="s">
        <v>234</v>
      </c>
      <c r="E195" s="324" t="s">
        <v>234</v>
      </c>
      <c r="F195" s="324" t="s">
        <v>234</v>
      </c>
      <c r="G195" s="326" t="s">
        <v>234</v>
      </c>
    </row>
    <row r="196" spans="1:7" ht="28">
      <c r="A196" s="315">
        <v>31</v>
      </c>
      <c r="B196" s="327" t="s">
        <v>417</v>
      </c>
      <c r="C196" s="324" t="s">
        <v>234</v>
      </c>
      <c r="D196" s="325" t="s">
        <v>234</v>
      </c>
      <c r="E196" s="324" t="s">
        <v>234</v>
      </c>
      <c r="F196" s="324" t="s">
        <v>234</v>
      </c>
      <c r="G196" s="326" t="s">
        <v>234</v>
      </c>
    </row>
    <row r="197" spans="1:7">
      <c r="A197" s="315">
        <v>32</v>
      </c>
      <c r="B197" s="327" t="s">
        <v>78</v>
      </c>
      <c r="C197" s="324" t="s">
        <v>234</v>
      </c>
      <c r="D197" s="325" t="s">
        <v>234</v>
      </c>
      <c r="E197" s="324" t="s">
        <v>234</v>
      </c>
      <c r="F197" s="324" t="s">
        <v>234</v>
      </c>
      <c r="G197" s="326" t="s">
        <v>234</v>
      </c>
    </row>
    <row r="198" spans="1:7" ht="28">
      <c r="A198" s="315">
        <v>33</v>
      </c>
      <c r="B198" s="327" t="s">
        <v>426</v>
      </c>
      <c r="C198" s="328" t="s">
        <v>234</v>
      </c>
      <c r="D198" s="329"/>
      <c r="E198" s="324" t="s">
        <v>234</v>
      </c>
      <c r="F198" s="324" t="s">
        <v>234</v>
      </c>
      <c r="G198" s="326" t="s">
        <v>234</v>
      </c>
    </row>
    <row r="199" spans="1:7" ht="28">
      <c r="A199" s="315">
        <v>34</v>
      </c>
      <c r="B199" s="327" t="s">
        <v>84</v>
      </c>
      <c r="C199" s="328" t="s">
        <v>2610</v>
      </c>
      <c r="D199" s="329"/>
      <c r="E199" s="324" t="s">
        <v>2783</v>
      </c>
      <c r="F199" s="324" t="s">
        <v>234</v>
      </c>
      <c r="G199" s="326" t="s">
        <v>234</v>
      </c>
    </row>
    <row r="200" spans="1:7">
      <c r="A200" s="332">
        <v>35</v>
      </c>
      <c r="B200" s="327" t="s">
        <v>72</v>
      </c>
      <c r="C200" s="324" t="s">
        <v>234</v>
      </c>
      <c r="D200" s="325" t="s">
        <v>234</v>
      </c>
      <c r="E200" s="324" t="s">
        <v>234</v>
      </c>
      <c r="F200" s="324" t="s">
        <v>234</v>
      </c>
      <c r="G200" s="326" t="s">
        <v>234</v>
      </c>
    </row>
    <row r="201" spans="1:7">
      <c r="A201" s="332">
        <v>36</v>
      </c>
      <c r="B201" s="327" t="s">
        <v>63</v>
      </c>
      <c r="C201" s="324" t="s">
        <v>234</v>
      </c>
      <c r="D201" s="325" t="s">
        <v>234</v>
      </c>
      <c r="E201" s="324" t="s">
        <v>234</v>
      </c>
      <c r="F201" s="324" t="s">
        <v>234</v>
      </c>
      <c r="G201" s="326" t="s">
        <v>234</v>
      </c>
    </row>
    <row r="202" spans="1:7">
      <c r="A202" s="332">
        <v>37</v>
      </c>
      <c r="B202" s="327" t="s">
        <v>62</v>
      </c>
      <c r="C202" s="324" t="s">
        <v>234</v>
      </c>
      <c r="D202" s="325"/>
      <c r="E202" s="324" t="s">
        <v>234</v>
      </c>
      <c r="F202" s="324" t="s">
        <v>234</v>
      </c>
      <c r="G202" s="326" t="s">
        <v>234</v>
      </c>
    </row>
    <row r="203" spans="1:7">
      <c r="A203" s="332">
        <v>38</v>
      </c>
      <c r="B203" s="327" t="s">
        <v>76</v>
      </c>
      <c r="C203" s="324" t="s">
        <v>234</v>
      </c>
      <c r="D203" s="325"/>
      <c r="E203" s="324" t="s">
        <v>234</v>
      </c>
      <c r="F203" s="324" t="s">
        <v>234</v>
      </c>
      <c r="G203" s="326" t="s">
        <v>234</v>
      </c>
    </row>
    <row r="204" spans="1:7">
      <c r="A204" s="332">
        <v>39</v>
      </c>
      <c r="B204" s="327" t="s">
        <v>64</v>
      </c>
      <c r="C204" s="324" t="s">
        <v>234</v>
      </c>
      <c r="D204" s="325"/>
      <c r="E204" s="324" t="s">
        <v>234</v>
      </c>
      <c r="F204" s="324" t="s">
        <v>234</v>
      </c>
      <c r="G204" s="326" t="s">
        <v>234</v>
      </c>
    </row>
    <row r="205" spans="1:7" ht="28">
      <c r="A205" s="333">
        <v>40</v>
      </c>
      <c r="B205" s="334" t="s">
        <v>441</v>
      </c>
      <c r="C205" s="324" t="s">
        <v>234</v>
      </c>
      <c r="D205" s="325"/>
      <c r="E205" s="324" t="s">
        <v>234</v>
      </c>
      <c r="F205" s="324" t="s">
        <v>234</v>
      </c>
      <c r="G205" s="326" t="s">
        <v>234</v>
      </c>
    </row>
    <row r="206" spans="1:7" ht="28">
      <c r="A206" s="332">
        <v>41</v>
      </c>
      <c r="B206" s="327" t="s">
        <v>442</v>
      </c>
      <c r="C206" s="324" t="s">
        <v>234</v>
      </c>
      <c r="D206" s="325"/>
      <c r="E206" s="324" t="s">
        <v>234</v>
      </c>
      <c r="F206" s="324" t="s">
        <v>234</v>
      </c>
      <c r="G206" s="326" t="s">
        <v>234</v>
      </c>
    </row>
    <row r="207" spans="1:7" ht="16" thickBot="1">
      <c r="A207" s="335"/>
      <c r="B207" s="336"/>
      <c r="C207" s="337"/>
      <c r="D207" s="338"/>
      <c r="E207" s="337"/>
      <c r="F207" s="337"/>
      <c r="G207" s="339"/>
    </row>
    <row r="208" spans="1:7" ht="16" thickTop="1"/>
    <row r="209" spans="1:7">
      <c r="A209" s="340" t="s">
        <v>2165</v>
      </c>
      <c r="B209" s="340"/>
    </row>
    <row r="210" spans="1:7">
      <c r="A210" s="341" t="s">
        <v>443</v>
      </c>
      <c r="B210" s="341" t="s">
        <v>444</v>
      </c>
      <c r="F210" s="422" t="s">
        <v>2784</v>
      </c>
      <c r="G210" s="422"/>
    </row>
    <row r="211" spans="1:7">
      <c r="A211" s="341" t="s">
        <v>446</v>
      </c>
      <c r="B211" s="341" t="s">
        <v>447</v>
      </c>
      <c r="F211" s="342"/>
      <c r="G211" s="342"/>
    </row>
    <row r="212" spans="1:7">
      <c r="A212" s="341" t="s">
        <v>448</v>
      </c>
      <c r="B212" s="341" t="s">
        <v>449</v>
      </c>
      <c r="F212" s="422" t="s">
        <v>406</v>
      </c>
      <c r="G212" s="422"/>
    </row>
    <row r="213" spans="1:7">
      <c r="A213" s="341" t="s">
        <v>450</v>
      </c>
      <c r="B213" s="341" t="s">
        <v>451</v>
      </c>
      <c r="F213" s="342"/>
      <c r="G213" s="342"/>
    </row>
    <row r="214" spans="1:7">
      <c r="A214" s="341" t="s">
        <v>452</v>
      </c>
      <c r="B214" s="341" t="s">
        <v>453</v>
      </c>
      <c r="F214" s="342"/>
      <c r="G214" s="342"/>
    </row>
    <row r="215" spans="1:7">
      <c r="A215" s="341" t="s">
        <v>454</v>
      </c>
      <c r="B215" s="341" t="s">
        <v>455</v>
      </c>
      <c r="F215" s="342"/>
      <c r="G215" s="342"/>
    </row>
    <row r="216" spans="1:7">
      <c r="A216" s="341" t="s">
        <v>456</v>
      </c>
      <c r="B216" s="341" t="s">
        <v>457</v>
      </c>
      <c r="F216" s="423" t="s">
        <v>458</v>
      </c>
      <c r="G216" s="423"/>
    </row>
    <row r="217" spans="1:7">
      <c r="A217" s="341" t="s">
        <v>459</v>
      </c>
      <c r="B217" s="341" t="s">
        <v>460</v>
      </c>
      <c r="F217" s="424" t="s">
        <v>144</v>
      </c>
      <c r="G217" s="424"/>
    </row>
    <row r="218" spans="1:7">
      <c r="A218" s="343" t="s">
        <v>461</v>
      </c>
      <c r="B218" s="343" t="s">
        <v>462</v>
      </c>
    </row>
    <row r="219" spans="1:7">
      <c r="A219" s="343" t="s">
        <v>463</v>
      </c>
      <c r="B219" s="343" t="s">
        <v>464</v>
      </c>
    </row>
    <row r="220" spans="1:7">
      <c r="A220" s="343" t="s">
        <v>465</v>
      </c>
      <c r="B220" s="341" t="s">
        <v>466</v>
      </c>
    </row>
    <row r="221" spans="1:7">
      <c r="A221" s="343" t="s">
        <v>467</v>
      </c>
      <c r="B221" s="343" t="s">
        <v>468</v>
      </c>
    </row>
  </sheetData>
  <mergeCells count="11">
    <mergeCell ref="F210:G210"/>
    <mergeCell ref="F212:G212"/>
    <mergeCell ref="F216:G216"/>
    <mergeCell ref="F217:G217"/>
    <mergeCell ref="A1:G1"/>
    <mergeCell ref="A2:G2"/>
    <mergeCell ref="A3:G3"/>
    <mergeCell ref="A4:G4"/>
    <mergeCell ref="E102:E103"/>
    <mergeCell ref="F102:F103"/>
    <mergeCell ref="G102:G103"/>
  </mergeCells>
  <pageMargins left="0.59055118110236227" right="0.59055118110236227" top="0.74803149606299213" bottom="0.59055118110236227" header="0.31496062992125984" footer="0.31496062992125984"/>
  <pageSetup paperSize="14" scale="86" fitToHeight="0" orientation="landscape"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pageSetUpPr fitToPage="1"/>
  </sheetPr>
  <dimension ref="A1:AC136"/>
  <sheetViews>
    <sheetView tabSelected="1" view="pageBreakPreview" zoomScale="70" zoomScaleNormal="80" zoomScaleSheetLayoutView="70" workbookViewId="0">
      <pane xSplit="2" ySplit="11" topLeftCell="C12" activePane="bottomRight" state="frozen"/>
      <selection activeCell="AA62" sqref="AA62"/>
      <selection pane="topRight" activeCell="AA62" sqref="AA62"/>
      <selection pane="bottomLeft" activeCell="AA62" sqref="AA62"/>
      <selection pane="bottomRight" activeCell="A3" sqref="A3:W3"/>
    </sheetView>
  </sheetViews>
  <sheetFormatPr baseColWidth="10" defaultColWidth="9"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10.5"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customWidth="1"/>
    <col min="16" max="16" width="9.1640625" style="1"/>
    <col min="17" max="17" width="8.5" style="1" hidden="1" customWidth="1"/>
    <col min="18" max="18" width="9.1640625" style="1"/>
    <col min="19" max="23" width="9" style="1" hidden="1" customWidth="1"/>
    <col min="24" max="24" width="12.83203125" style="1"/>
    <col min="25" max="16382" width="9.1640625" style="1"/>
    <col min="16383" max="16384" width="9"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2791</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c r="A12" s="9"/>
      <c r="B12" s="9"/>
      <c r="C12" s="7"/>
      <c r="D12" s="8" t="e">
        <f>C12/$C$106*100</f>
        <v>#DIV/0!</v>
      </c>
      <c r="E12" s="7"/>
      <c r="F12" s="8" t="e">
        <f t="shared" ref="F12:F75" si="0">E12/C12*100</f>
        <v>#DIV/0!</v>
      </c>
      <c r="G12" s="8" t="e">
        <f t="shared" ref="G12:G75" si="1">F12*D12/100</f>
        <v>#DIV/0!</v>
      </c>
      <c r="H12" s="7"/>
      <c r="I12" s="8" t="e">
        <f t="shared" ref="I12:I75" si="2">H12/C12*100</f>
        <v>#DIV/0!</v>
      </c>
      <c r="J12" s="8" t="e">
        <f t="shared" ref="J12:J75" si="3">I12*D12/100</f>
        <v>#DIV/0!</v>
      </c>
      <c r="K12" s="8">
        <f t="shared" ref="K12:K75" si="4">IF(E12=0,0,H12/E12*100)</f>
        <v>0</v>
      </c>
      <c r="L12" s="8" t="e">
        <f t="shared" ref="L12:L75" si="5">J12-G12</f>
        <v>#DIV/0!</v>
      </c>
      <c r="M12" s="7">
        <f t="shared" ref="M12:M75" si="6">C12-H12</f>
        <v>0</v>
      </c>
      <c r="N12" s="8"/>
      <c r="O12" s="8" t="e">
        <f t="shared" ref="O12:O75" si="7">N12*D12/100</f>
        <v>#DIV/0!</v>
      </c>
      <c r="P12" s="8"/>
      <c r="Q12" s="8" t="e">
        <f t="shared" ref="Q12:Q75" si="8">P12*D12/100</f>
        <v>#DIV/0!</v>
      </c>
      <c r="R12" s="8">
        <f t="shared" ref="R12:R75" si="9">IF(N12=0,0,P12/N12*100)</f>
        <v>0</v>
      </c>
      <c r="S12" s="8" t="e">
        <f t="shared" ref="S12:S75" si="10">Q12-O12</f>
        <v>#DIV/0!</v>
      </c>
      <c r="T12" s="8" t="e">
        <f t="shared" ref="T12:T75" si="11">IF(F12&gt;0,I12/F12*100,I12)</f>
        <v>#DIV/0!</v>
      </c>
      <c r="U12" s="8">
        <f t="shared" ref="U12:U75" si="12">IF(N12&gt;0,P12/N12*100,P12)</f>
        <v>0</v>
      </c>
      <c r="V12" s="8" t="e">
        <f t="shared" ref="V12:V75" si="13">AVERAGE(T12:U12)</f>
        <v>#DIV/0!</v>
      </c>
      <c r="W12" s="8" t="e">
        <f t="shared" ref="W12:W75" si="14">V12</f>
        <v>#DIV/0!</v>
      </c>
      <c r="X12" s="22">
        <v>1</v>
      </c>
    </row>
    <row r="13" spans="1:29">
      <c r="A13" s="9"/>
      <c r="B13" s="9"/>
      <c r="C13" s="7"/>
      <c r="D13" s="8" t="e">
        <f t="shared" ref="D12:D75" si="15">C13/$C$106*100</f>
        <v>#DIV/0!</v>
      </c>
      <c r="E13" s="7"/>
      <c r="F13" s="8" t="e">
        <f t="shared" si="0"/>
        <v>#DIV/0!</v>
      </c>
      <c r="G13" s="8" t="e">
        <f t="shared" si="1"/>
        <v>#DIV/0!</v>
      </c>
      <c r="H13" s="7"/>
      <c r="I13" s="8" t="e">
        <f t="shared" si="2"/>
        <v>#DIV/0!</v>
      </c>
      <c r="J13" s="8" t="e">
        <f t="shared" si="3"/>
        <v>#DIV/0!</v>
      </c>
      <c r="K13" s="8">
        <f t="shared" si="4"/>
        <v>0</v>
      </c>
      <c r="L13" s="8" t="e">
        <f t="shared" si="5"/>
        <v>#DIV/0!</v>
      </c>
      <c r="M13" s="7">
        <f t="shared" si="6"/>
        <v>0</v>
      </c>
      <c r="N13" s="8"/>
      <c r="O13" s="8" t="e">
        <f t="shared" si="7"/>
        <v>#DIV/0!</v>
      </c>
      <c r="P13" s="8"/>
      <c r="Q13" s="8" t="e">
        <f t="shared" si="8"/>
        <v>#DIV/0!</v>
      </c>
      <c r="R13" s="8">
        <f t="shared" si="9"/>
        <v>0</v>
      </c>
      <c r="S13" s="8" t="e">
        <f t="shared" si="10"/>
        <v>#DIV/0!</v>
      </c>
      <c r="T13" s="8" t="e">
        <f t="shared" si="11"/>
        <v>#DIV/0!</v>
      </c>
      <c r="U13" s="8">
        <f t="shared" si="12"/>
        <v>0</v>
      </c>
      <c r="V13" s="8" t="e">
        <f t="shared" si="13"/>
        <v>#DIV/0!</v>
      </c>
      <c r="W13" s="8" t="e">
        <f t="shared" si="14"/>
        <v>#DIV/0!</v>
      </c>
      <c r="X13" s="22">
        <v>2</v>
      </c>
    </row>
    <row r="14" spans="1:29">
      <c r="A14" s="9"/>
      <c r="B14" s="9"/>
      <c r="C14" s="7"/>
      <c r="D14" s="8" t="e">
        <f t="shared" si="15"/>
        <v>#DIV/0!</v>
      </c>
      <c r="E14" s="7"/>
      <c r="F14" s="8" t="e">
        <f t="shared" si="0"/>
        <v>#DIV/0!</v>
      </c>
      <c r="G14" s="8" t="e">
        <f t="shared" si="1"/>
        <v>#DIV/0!</v>
      </c>
      <c r="H14" s="7"/>
      <c r="I14" s="8" t="e">
        <f t="shared" si="2"/>
        <v>#DIV/0!</v>
      </c>
      <c r="J14" s="8" t="e">
        <f t="shared" si="3"/>
        <v>#DIV/0!</v>
      </c>
      <c r="K14" s="8">
        <f t="shared" si="4"/>
        <v>0</v>
      </c>
      <c r="L14" s="8" t="e">
        <f t="shared" si="5"/>
        <v>#DIV/0!</v>
      </c>
      <c r="M14" s="7">
        <f t="shared" si="6"/>
        <v>0</v>
      </c>
      <c r="N14" s="8"/>
      <c r="O14" s="8" t="e">
        <f t="shared" si="7"/>
        <v>#DIV/0!</v>
      </c>
      <c r="P14" s="8"/>
      <c r="Q14" s="8" t="e">
        <f t="shared" si="8"/>
        <v>#DIV/0!</v>
      </c>
      <c r="R14" s="8">
        <f t="shared" si="9"/>
        <v>0</v>
      </c>
      <c r="S14" s="8" t="e">
        <f t="shared" si="10"/>
        <v>#DIV/0!</v>
      </c>
      <c r="T14" s="8" t="e">
        <f t="shared" si="11"/>
        <v>#DIV/0!</v>
      </c>
      <c r="U14" s="8">
        <f t="shared" si="12"/>
        <v>0</v>
      </c>
      <c r="V14" s="8" t="e">
        <f t="shared" si="13"/>
        <v>#DIV/0!</v>
      </c>
      <c r="W14" s="8" t="e">
        <f t="shared" si="14"/>
        <v>#DIV/0!</v>
      </c>
      <c r="X14" s="22">
        <v>3</v>
      </c>
    </row>
    <row r="15" spans="1:29">
      <c r="A15" s="9"/>
      <c r="B15" s="9"/>
      <c r="C15" s="7"/>
      <c r="D15" s="8" t="e">
        <f t="shared" si="15"/>
        <v>#DIV/0!</v>
      </c>
      <c r="E15" s="7"/>
      <c r="F15" s="8" t="e">
        <f t="shared" si="0"/>
        <v>#DIV/0!</v>
      </c>
      <c r="G15" s="8" t="e">
        <f t="shared" si="1"/>
        <v>#DIV/0!</v>
      </c>
      <c r="H15" s="7"/>
      <c r="I15" s="8" t="e">
        <f t="shared" si="2"/>
        <v>#DIV/0!</v>
      </c>
      <c r="J15" s="8" t="e">
        <f t="shared" si="3"/>
        <v>#DIV/0!</v>
      </c>
      <c r="K15" s="8">
        <f t="shared" si="4"/>
        <v>0</v>
      </c>
      <c r="L15" s="8" t="e">
        <f t="shared" si="5"/>
        <v>#DIV/0!</v>
      </c>
      <c r="M15" s="7">
        <f t="shared" si="6"/>
        <v>0</v>
      </c>
      <c r="N15" s="8"/>
      <c r="O15" s="8" t="e">
        <f t="shared" si="7"/>
        <v>#DIV/0!</v>
      </c>
      <c r="P15" s="8"/>
      <c r="Q15" s="8" t="e">
        <f t="shared" si="8"/>
        <v>#DIV/0!</v>
      </c>
      <c r="R15" s="8">
        <f t="shared" si="9"/>
        <v>0</v>
      </c>
      <c r="S15" s="8" t="e">
        <f t="shared" si="10"/>
        <v>#DIV/0!</v>
      </c>
      <c r="T15" s="8" t="e">
        <f t="shared" si="11"/>
        <v>#DIV/0!</v>
      </c>
      <c r="U15" s="8">
        <f t="shared" si="12"/>
        <v>0</v>
      </c>
      <c r="V15" s="8" t="e">
        <f t="shared" si="13"/>
        <v>#DIV/0!</v>
      </c>
      <c r="W15" s="8" t="e">
        <f t="shared" si="14"/>
        <v>#DIV/0!</v>
      </c>
      <c r="X15" s="22">
        <v>4</v>
      </c>
    </row>
    <row r="16" spans="1:29">
      <c r="A16" s="9"/>
      <c r="B16" s="9"/>
      <c r="C16" s="7"/>
      <c r="D16" s="8" t="e">
        <f t="shared" si="15"/>
        <v>#DIV/0!</v>
      </c>
      <c r="E16" s="7"/>
      <c r="F16" s="8" t="e">
        <f t="shared" si="0"/>
        <v>#DIV/0!</v>
      </c>
      <c r="G16" s="8" t="e">
        <f t="shared" si="1"/>
        <v>#DIV/0!</v>
      </c>
      <c r="H16" s="7"/>
      <c r="I16" s="8" t="e">
        <f t="shared" si="2"/>
        <v>#DIV/0!</v>
      </c>
      <c r="J16" s="8" t="e">
        <f t="shared" si="3"/>
        <v>#DIV/0!</v>
      </c>
      <c r="K16" s="8">
        <f t="shared" si="4"/>
        <v>0</v>
      </c>
      <c r="L16" s="8" t="e">
        <f t="shared" si="5"/>
        <v>#DIV/0!</v>
      </c>
      <c r="M16" s="7">
        <f t="shared" si="6"/>
        <v>0</v>
      </c>
      <c r="N16" s="8"/>
      <c r="O16" s="8" t="e">
        <f t="shared" si="7"/>
        <v>#DIV/0!</v>
      </c>
      <c r="P16" s="8"/>
      <c r="Q16" s="8" t="e">
        <f t="shared" si="8"/>
        <v>#DIV/0!</v>
      </c>
      <c r="R16" s="8">
        <f t="shared" si="9"/>
        <v>0</v>
      </c>
      <c r="S16" s="8" t="e">
        <f t="shared" si="10"/>
        <v>#DIV/0!</v>
      </c>
      <c r="T16" s="8" t="e">
        <f t="shared" si="11"/>
        <v>#DIV/0!</v>
      </c>
      <c r="U16" s="8">
        <f t="shared" si="12"/>
        <v>0</v>
      </c>
      <c r="V16" s="8" t="e">
        <f t="shared" si="13"/>
        <v>#DIV/0!</v>
      </c>
      <c r="W16" s="8" t="e">
        <f t="shared" si="14"/>
        <v>#DIV/0!</v>
      </c>
      <c r="X16" s="22">
        <v>5</v>
      </c>
    </row>
    <row r="17" spans="1:24">
      <c r="A17" s="9"/>
      <c r="B17" s="9"/>
      <c r="C17" s="7"/>
      <c r="D17" s="8" t="e">
        <f t="shared" si="15"/>
        <v>#DIV/0!</v>
      </c>
      <c r="E17" s="7"/>
      <c r="F17" s="8" t="e">
        <f t="shared" si="0"/>
        <v>#DIV/0!</v>
      </c>
      <c r="G17" s="8" t="e">
        <f t="shared" si="1"/>
        <v>#DIV/0!</v>
      </c>
      <c r="H17" s="7"/>
      <c r="I17" s="8" t="e">
        <f t="shared" si="2"/>
        <v>#DIV/0!</v>
      </c>
      <c r="J17" s="8" t="e">
        <f t="shared" si="3"/>
        <v>#DIV/0!</v>
      </c>
      <c r="K17" s="8">
        <f t="shared" si="4"/>
        <v>0</v>
      </c>
      <c r="L17" s="8" t="e">
        <f t="shared" si="5"/>
        <v>#DIV/0!</v>
      </c>
      <c r="M17" s="7">
        <f t="shared" si="6"/>
        <v>0</v>
      </c>
      <c r="N17" s="8"/>
      <c r="O17" s="8" t="e">
        <f t="shared" si="7"/>
        <v>#DIV/0!</v>
      </c>
      <c r="P17" s="8"/>
      <c r="Q17" s="8" t="e">
        <f t="shared" si="8"/>
        <v>#DIV/0!</v>
      </c>
      <c r="R17" s="8">
        <f t="shared" si="9"/>
        <v>0</v>
      </c>
      <c r="S17" s="8" t="e">
        <f t="shared" si="10"/>
        <v>#DIV/0!</v>
      </c>
      <c r="T17" s="8" t="e">
        <f t="shared" si="11"/>
        <v>#DIV/0!</v>
      </c>
      <c r="U17" s="8">
        <f t="shared" si="12"/>
        <v>0</v>
      </c>
      <c r="V17" s="8" t="e">
        <f t="shared" si="13"/>
        <v>#DIV/0!</v>
      </c>
      <c r="W17" s="8" t="e">
        <f t="shared" si="14"/>
        <v>#DIV/0!</v>
      </c>
      <c r="X17" s="22">
        <v>6</v>
      </c>
    </row>
    <row r="18" spans="1:24">
      <c r="A18" s="9"/>
      <c r="B18" s="9"/>
      <c r="C18" s="7"/>
      <c r="D18" s="8" t="e">
        <f t="shared" si="15"/>
        <v>#DIV/0!</v>
      </c>
      <c r="E18" s="7"/>
      <c r="F18" s="8" t="e">
        <f t="shared" si="0"/>
        <v>#DIV/0!</v>
      </c>
      <c r="G18" s="8" t="e">
        <f t="shared" si="1"/>
        <v>#DIV/0!</v>
      </c>
      <c r="H18" s="7"/>
      <c r="I18" s="8" t="e">
        <f t="shared" si="2"/>
        <v>#DIV/0!</v>
      </c>
      <c r="J18" s="8" t="e">
        <f t="shared" si="3"/>
        <v>#DIV/0!</v>
      </c>
      <c r="K18" s="8">
        <f t="shared" si="4"/>
        <v>0</v>
      </c>
      <c r="L18" s="8" t="e">
        <f t="shared" si="5"/>
        <v>#DIV/0!</v>
      </c>
      <c r="M18" s="7">
        <f t="shared" si="6"/>
        <v>0</v>
      </c>
      <c r="N18" s="8"/>
      <c r="O18" s="8" t="e">
        <f t="shared" si="7"/>
        <v>#DIV/0!</v>
      </c>
      <c r="P18" s="8"/>
      <c r="Q18" s="8" t="e">
        <f t="shared" si="8"/>
        <v>#DIV/0!</v>
      </c>
      <c r="R18" s="8">
        <f t="shared" si="9"/>
        <v>0</v>
      </c>
      <c r="S18" s="8" t="e">
        <f t="shared" si="10"/>
        <v>#DIV/0!</v>
      </c>
      <c r="T18" s="8" t="e">
        <f t="shared" si="11"/>
        <v>#DIV/0!</v>
      </c>
      <c r="U18" s="8">
        <f t="shared" si="12"/>
        <v>0</v>
      </c>
      <c r="V18" s="8" t="e">
        <f t="shared" si="13"/>
        <v>#DIV/0!</v>
      </c>
      <c r="W18" s="8" t="e">
        <f t="shared" si="14"/>
        <v>#DIV/0!</v>
      </c>
      <c r="X18" s="22">
        <v>7</v>
      </c>
    </row>
    <row r="19" spans="1:24">
      <c r="A19" s="9"/>
      <c r="B19" s="9"/>
      <c r="C19" s="7"/>
      <c r="D19" s="8" t="e">
        <f t="shared" si="15"/>
        <v>#DIV/0!</v>
      </c>
      <c r="E19" s="7"/>
      <c r="F19" s="8" t="e">
        <f t="shared" si="0"/>
        <v>#DIV/0!</v>
      </c>
      <c r="G19" s="8" t="e">
        <f t="shared" si="1"/>
        <v>#DIV/0!</v>
      </c>
      <c r="H19" s="7"/>
      <c r="I19" s="8" t="e">
        <f t="shared" si="2"/>
        <v>#DIV/0!</v>
      </c>
      <c r="J19" s="8" t="e">
        <f t="shared" si="3"/>
        <v>#DIV/0!</v>
      </c>
      <c r="K19" s="8">
        <f t="shared" si="4"/>
        <v>0</v>
      </c>
      <c r="L19" s="8" t="e">
        <f t="shared" si="5"/>
        <v>#DIV/0!</v>
      </c>
      <c r="M19" s="7">
        <f t="shared" si="6"/>
        <v>0</v>
      </c>
      <c r="N19" s="8"/>
      <c r="O19" s="8" t="e">
        <f t="shared" si="7"/>
        <v>#DIV/0!</v>
      </c>
      <c r="P19" s="8"/>
      <c r="Q19" s="8" t="e">
        <f t="shared" si="8"/>
        <v>#DIV/0!</v>
      </c>
      <c r="R19" s="8">
        <f t="shared" si="9"/>
        <v>0</v>
      </c>
      <c r="S19" s="8" t="e">
        <f t="shared" si="10"/>
        <v>#DIV/0!</v>
      </c>
      <c r="T19" s="8" t="e">
        <f t="shared" si="11"/>
        <v>#DIV/0!</v>
      </c>
      <c r="U19" s="8">
        <f t="shared" si="12"/>
        <v>0</v>
      </c>
      <c r="V19" s="8" t="e">
        <f t="shared" si="13"/>
        <v>#DIV/0!</v>
      </c>
      <c r="W19" s="8" t="e">
        <f t="shared" si="14"/>
        <v>#DIV/0!</v>
      </c>
      <c r="X19" s="22">
        <v>8</v>
      </c>
    </row>
    <row r="20" spans="1:24">
      <c r="A20" s="9"/>
      <c r="B20" s="9"/>
      <c r="C20" s="7"/>
      <c r="D20" s="8" t="e">
        <f t="shared" si="15"/>
        <v>#DIV/0!</v>
      </c>
      <c r="E20" s="7"/>
      <c r="F20" s="8" t="e">
        <f t="shared" si="0"/>
        <v>#DIV/0!</v>
      </c>
      <c r="G20" s="8" t="e">
        <f t="shared" si="1"/>
        <v>#DIV/0!</v>
      </c>
      <c r="H20" s="7"/>
      <c r="I20" s="8" t="e">
        <f t="shared" si="2"/>
        <v>#DIV/0!</v>
      </c>
      <c r="J20" s="8" t="e">
        <f t="shared" si="3"/>
        <v>#DIV/0!</v>
      </c>
      <c r="K20" s="8">
        <f t="shared" si="4"/>
        <v>0</v>
      </c>
      <c r="L20" s="8" t="e">
        <f t="shared" si="5"/>
        <v>#DIV/0!</v>
      </c>
      <c r="M20" s="7">
        <f t="shared" si="6"/>
        <v>0</v>
      </c>
      <c r="N20" s="8"/>
      <c r="O20" s="8" t="e">
        <f t="shared" si="7"/>
        <v>#DIV/0!</v>
      </c>
      <c r="P20" s="8"/>
      <c r="Q20" s="8" t="e">
        <f t="shared" si="8"/>
        <v>#DIV/0!</v>
      </c>
      <c r="R20" s="8">
        <f t="shared" si="9"/>
        <v>0</v>
      </c>
      <c r="S20" s="8" t="e">
        <f t="shared" si="10"/>
        <v>#DIV/0!</v>
      </c>
      <c r="T20" s="8" t="e">
        <f t="shared" si="11"/>
        <v>#DIV/0!</v>
      </c>
      <c r="U20" s="8">
        <f t="shared" si="12"/>
        <v>0</v>
      </c>
      <c r="V20" s="8" t="e">
        <f t="shared" si="13"/>
        <v>#DIV/0!</v>
      </c>
      <c r="W20" s="8" t="e">
        <f t="shared" si="14"/>
        <v>#DIV/0!</v>
      </c>
      <c r="X20" s="22">
        <v>9</v>
      </c>
    </row>
    <row r="21" spans="1:24">
      <c r="A21" s="9"/>
      <c r="B21" s="9"/>
      <c r="C21" s="7"/>
      <c r="D21" s="8" t="e">
        <f t="shared" si="15"/>
        <v>#DIV/0!</v>
      </c>
      <c r="E21" s="7"/>
      <c r="F21" s="8" t="e">
        <f t="shared" si="0"/>
        <v>#DIV/0!</v>
      </c>
      <c r="G21" s="8" t="e">
        <f t="shared" si="1"/>
        <v>#DIV/0!</v>
      </c>
      <c r="H21" s="7"/>
      <c r="I21" s="8" t="e">
        <f t="shared" si="2"/>
        <v>#DIV/0!</v>
      </c>
      <c r="J21" s="8" t="e">
        <f t="shared" si="3"/>
        <v>#DIV/0!</v>
      </c>
      <c r="K21" s="8">
        <f t="shared" si="4"/>
        <v>0</v>
      </c>
      <c r="L21" s="8" t="e">
        <f t="shared" si="5"/>
        <v>#DIV/0!</v>
      </c>
      <c r="M21" s="7">
        <f t="shared" si="6"/>
        <v>0</v>
      </c>
      <c r="N21" s="8"/>
      <c r="O21" s="8" t="e">
        <f t="shared" si="7"/>
        <v>#DIV/0!</v>
      </c>
      <c r="P21" s="8"/>
      <c r="Q21" s="8" t="e">
        <f t="shared" si="8"/>
        <v>#DIV/0!</v>
      </c>
      <c r="R21" s="8">
        <f t="shared" si="9"/>
        <v>0</v>
      </c>
      <c r="S21" s="8" t="e">
        <f t="shared" si="10"/>
        <v>#DIV/0!</v>
      </c>
      <c r="T21" s="8" t="e">
        <f t="shared" si="11"/>
        <v>#DIV/0!</v>
      </c>
      <c r="U21" s="8">
        <f t="shared" si="12"/>
        <v>0</v>
      </c>
      <c r="V21" s="8" t="e">
        <f t="shared" si="13"/>
        <v>#DIV/0!</v>
      </c>
      <c r="W21" s="8" t="e">
        <f t="shared" si="14"/>
        <v>#DIV/0!</v>
      </c>
      <c r="X21" s="22">
        <v>10</v>
      </c>
    </row>
    <row r="22" spans="1:24">
      <c r="A22" s="9"/>
      <c r="B22" s="9"/>
      <c r="C22" s="7"/>
      <c r="D22" s="8" t="e">
        <f t="shared" si="15"/>
        <v>#DIV/0!</v>
      </c>
      <c r="E22" s="7"/>
      <c r="F22" s="8" t="e">
        <f t="shared" si="0"/>
        <v>#DIV/0!</v>
      </c>
      <c r="G22" s="8" t="e">
        <f t="shared" si="1"/>
        <v>#DIV/0!</v>
      </c>
      <c r="H22" s="7"/>
      <c r="I22" s="8" t="e">
        <f t="shared" si="2"/>
        <v>#DIV/0!</v>
      </c>
      <c r="J22" s="8" t="e">
        <f t="shared" si="3"/>
        <v>#DIV/0!</v>
      </c>
      <c r="K22" s="8">
        <f t="shared" si="4"/>
        <v>0</v>
      </c>
      <c r="L22" s="8" t="e">
        <f t="shared" si="5"/>
        <v>#DIV/0!</v>
      </c>
      <c r="M22" s="7">
        <f t="shared" si="6"/>
        <v>0</v>
      </c>
      <c r="N22" s="8"/>
      <c r="O22" s="8" t="e">
        <f t="shared" si="7"/>
        <v>#DIV/0!</v>
      </c>
      <c r="P22" s="8"/>
      <c r="Q22" s="8" t="e">
        <f t="shared" si="8"/>
        <v>#DIV/0!</v>
      </c>
      <c r="R22" s="8">
        <f t="shared" si="9"/>
        <v>0</v>
      </c>
      <c r="S22" s="8" t="e">
        <f t="shared" si="10"/>
        <v>#DIV/0!</v>
      </c>
      <c r="T22" s="8" t="e">
        <f t="shared" si="11"/>
        <v>#DIV/0!</v>
      </c>
      <c r="U22" s="8">
        <f t="shared" si="12"/>
        <v>0</v>
      </c>
      <c r="V22" s="8" t="e">
        <f t="shared" si="13"/>
        <v>#DIV/0!</v>
      </c>
      <c r="W22" s="8" t="e">
        <f t="shared" si="14"/>
        <v>#DIV/0!</v>
      </c>
      <c r="X22" s="22">
        <v>11</v>
      </c>
    </row>
    <row r="23" spans="1:24">
      <c r="A23" s="9"/>
      <c r="B23" s="9"/>
      <c r="C23" s="7"/>
      <c r="D23" s="8" t="e">
        <f t="shared" si="15"/>
        <v>#DIV/0!</v>
      </c>
      <c r="E23" s="7"/>
      <c r="F23" s="8" t="e">
        <f t="shared" si="0"/>
        <v>#DIV/0!</v>
      </c>
      <c r="G23" s="8" t="e">
        <f t="shared" si="1"/>
        <v>#DIV/0!</v>
      </c>
      <c r="H23" s="7"/>
      <c r="I23" s="8" t="e">
        <f t="shared" si="2"/>
        <v>#DIV/0!</v>
      </c>
      <c r="J23" s="8" t="e">
        <f t="shared" si="3"/>
        <v>#DIV/0!</v>
      </c>
      <c r="K23" s="8">
        <f t="shared" si="4"/>
        <v>0</v>
      </c>
      <c r="L23" s="8" t="e">
        <f t="shared" si="5"/>
        <v>#DIV/0!</v>
      </c>
      <c r="M23" s="7">
        <f t="shared" si="6"/>
        <v>0</v>
      </c>
      <c r="N23" s="8"/>
      <c r="O23" s="8" t="e">
        <f t="shared" si="7"/>
        <v>#DIV/0!</v>
      </c>
      <c r="P23" s="8"/>
      <c r="Q23" s="8" t="e">
        <f t="shared" si="8"/>
        <v>#DIV/0!</v>
      </c>
      <c r="R23" s="8">
        <f t="shared" si="9"/>
        <v>0</v>
      </c>
      <c r="S23" s="8" t="e">
        <f t="shared" si="10"/>
        <v>#DIV/0!</v>
      </c>
      <c r="T23" s="8" t="e">
        <f t="shared" si="11"/>
        <v>#DIV/0!</v>
      </c>
      <c r="U23" s="8">
        <f t="shared" si="12"/>
        <v>0</v>
      </c>
      <c r="V23" s="8" t="e">
        <f t="shared" si="13"/>
        <v>#DIV/0!</v>
      </c>
      <c r="W23" s="8" t="e">
        <f t="shared" si="14"/>
        <v>#DIV/0!</v>
      </c>
      <c r="X23" s="22">
        <v>12</v>
      </c>
    </row>
    <row r="24" spans="1:24">
      <c r="A24" s="9"/>
      <c r="B24" s="9"/>
      <c r="C24" s="7"/>
      <c r="D24" s="8" t="e">
        <f t="shared" si="15"/>
        <v>#DIV/0!</v>
      </c>
      <c r="E24" s="7"/>
      <c r="F24" s="8" t="e">
        <f t="shared" si="0"/>
        <v>#DIV/0!</v>
      </c>
      <c r="G24" s="8" t="e">
        <f t="shared" si="1"/>
        <v>#DIV/0!</v>
      </c>
      <c r="H24" s="7"/>
      <c r="I24" s="8" t="e">
        <f t="shared" si="2"/>
        <v>#DIV/0!</v>
      </c>
      <c r="J24" s="8" t="e">
        <f t="shared" si="3"/>
        <v>#DIV/0!</v>
      </c>
      <c r="K24" s="8">
        <f t="shared" si="4"/>
        <v>0</v>
      </c>
      <c r="L24" s="8" t="e">
        <f t="shared" si="5"/>
        <v>#DIV/0!</v>
      </c>
      <c r="M24" s="7">
        <f t="shared" si="6"/>
        <v>0</v>
      </c>
      <c r="N24" s="8"/>
      <c r="O24" s="8" t="e">
        <f t="shared" si="7"/>
        <v>#DIV/0!</v>
      </c>
      <c r="P24" s="8"/>
      <c r="Q24" s="8" t="e">
        <f t="shared" si="8"/>
        <v>#DIV/0!</v>
      </c>
      <c r="R24" s="8">
        <f t="shared" si="9"/>
        <v>0</v>
      </c>
      <c r="S24" s="8" t="e">
        <f t="shared" si="10"/>
        <v>#DIV/0!</v>
      </c>
      <c r="T24" s="8" t="e">
        <f t="shared" si="11"/>
        <v>#DIV/0!</v>
      </c>
      <c r="U24" s="8">
        <f t="shared" si="12"/>
        <v>0</v>
      </c>
      <c r="V24" s="8" t="e">
        <f t="shared" si="13"/>
        <v>#DIV/0!</v>
      </c>
      <c r="W24" s="8" t="e">
        <f t="shared" si="14"/>
        <v>#DIV/0!</v>
      </c>
      <c r="X24" s="22">
        <v>13</v>
      </c>
    </row>
    <row r="25" spans="1:24">
      <c r="A25" s="9"/>
      <c r="B25" s="9"/>
      <c r="C25" s="7"/>
      <c r="D25" s="8" t="e">
        <f t="shared" si="15"/>
        <v>#DIV/0!</v>
      </c>
      <c r="E25" s="7"/>
      <c r="F25" s="8" t="e">
        <f t="shared" si="0"/>
        <v>#DIV/0!</v>
      </c>
      <c r="G25" s="8" t="e">
        <f t="shared" si="1"/>
        <v>#DIV/0!</v>
      </c>
      <c r="H25" s="7"/>
      <c r="I25" s="8" t="e">
        <f t="shared" si="2"/>
        <v>#DIV/0!</v>
      </c>
      <c r="J25" s="8" t="e">
        <f t="shared" si="3"/>
        <v>#DIV/0!</v>
      </c>
      <c r="K25" s="8">
        <f t="shared" si="4"/>
        <v>0</v>
      </c>
      <c r="L25" s="8" t="e">
        <f t="shared" si="5"/>
        <v>#DIV/0!</v>
      </c>
      <c r="M25" s="7">
        <f t="shared" si="6"/>
        <v>0</v>
      </c>
      <c r="N25" s="8"/>
      <c r="O25" s="8" t="e">
        <f t="shared" si="7"/>
        <v>#DIV/0!</v>
      </c>
      <c r="P25" s="8"/>
      <c r="Q25" s="8" t="e">
        <f t="shared" si="8"/>
        <v>#DIV/0!</v>
      </c>
      <c r="R25" s="8">
        <f t="shared" si="9"/>
        <v>0</v>
      </c>
      <c r="S25" s="8" t="e">
        <f t="shared" si="10"/>
        <v>#DIV/0!</v>
      </c>
      <c r="T25" s="8" t="e">
        <f t="shared" si="11"/>
        <v>#DIV/0!</v>
      </c>
      <c r="U25" s="8">
        <f t="shared" si="12"/>
        <v>0</v>
      </c>
      <c r="V25" s="8" t="e">
        <f t="shared" si="13"/>
        <v>#DIV/0!</v>
      </c>
      <c r="W25" s="8" t="e">
        <f t="shared" si="14"/>
        <v>#DIV/0!</v>
      </c>
      <c r="X25" s="22">
        <v>14</v>
      </c>
    </row>
    <row r="26" spans="1:24">
      <c r="A26" s="9"/>
      <c r="B26" s="9"/>
      <c r="C26" s="7"/>
      <c r="D26" s="8" t="e">
        <f t="shared" si="15"/>
        <v>#DIV/0!</v>
      </c>
      <c r="E26" s="7"/>
      <c r="F26" s="8" t="e">
        <f t="shared" si="0"/>
        <v>#DIV/0!</v>
      </c>
      <c r="G26" s="8" t="e">
        <f t="shared" si="1"/>
        <v>#DIV/0!</v>
      </c>
      <c r="H26" s="7"/>
      <c r="I26" s="8" t="e">
        <f t="shared" si="2"/>
        <v>#DIV/0!</v>
      </c>
      <c r="J26" s="8" t="e">
        <f t="shared" si="3"/>
        <v>#DIV/0!</v>
      </c>
      <c r="K26" s="8">
        <f t="shared" si="4"/>
        <v>0</v>
      </c>
      <c r="L26" s="8" t="e">
        <f t="shared" si="5"/>
        <v>#DIV/0!</v>
      </c>
      <c r="M26" s="7">
        <f t="shared" si="6"/>
        <v>0</v>
      </c>
      <c r="N26" s="8"/>
      <c r="O26" s="8" t="e">
        <f t="shared" si="7"/>
        <v>#DIV/0!</v>
      </c>
      <c r="P26" s="8"/>
      <c r="Q26" s="8" t="e">
        <f t="shared" si="8"/>
        <v>#DIV/0!</v>
      </c>
      <c r="R26" s="8">
        <f t="shared" si="9"/>
        <v>0</v>
      </c>
      <c r="S26" s="8" t="e">
        <f t="shared" si="10"/>
        <v>#DIV/0!</v>
      </c>
      <c r="T26" s="8" t="e">
        <f t="shared" si="11"/>
        <v>#DIV/0!</v>
      </c>
      <c r="U26" s="8">
        <f t="shared" si="12"/>
        <v>0</v>
      </c>
      <c r="V26" s="8" t="e">
        <f t="shared" si="13"/>
        <v>#DIV/0!</v>
      </c>
      <c r="W26" s="8" t="e">
        <f t="shared" si="14"/>
        <v>#DIV/0!</v>
      </c>
      <c r="X26" s="22">
        <v>15</v>
      </c>
    </row>
    <row r="27" spans="1:24">
      <c r="A27" s="9"/>
      <c r="B27" s="9"/>
      <c r="C27" s="7"/>
      <c r="D27" s="8" t="e">
        <f t="shared" si="15"/>
        <v>#DIV/0!</v>
      </c>
      <c r="E27" s="7"/>
      <c r="F27" s="8" t="e">
        <f t="shared" si="0"/>
        <v>#DIV/0!</v>
      </c>
      <c r="G27" s="8" t="e">
        <f t="shared" si="1"/>
        <v>#DIV/0!</v>
      </c>
      <c r="H27" s="7"/>
      <c r="I27" s="8" t="e">
        <f t="shared" si="2"/>
        <v>#DIV/0!</v>
      </c>
      <c r="J27" s="8" t="e">
        <f t="shared" si="3"/>
        <v>#DIV/0!</v>
      </c>
      <c r="K27" s="8">
        <f t="shared" si="4"/>
        <v>0</v>
      </c>
      <c r="L27" s="8" t="e">
        <f t="shared" si="5"/>
        <v>#DIV/0!</v>
      </c>
      <c r="M27" s="7">
        <f t="shared" si="6"/>
        <v>0</v>
      </c>
      <c r="N27" s="8"/>
      <c r="O27" s="8" t="e">
        <f t="shared" si="7"/>
        <v>#DIV/0!</v>
      </c>
      <c r="P27" s="8"/>
      <c r="Q27" s="8" t="e">
        <f t="shared" si="8"/>
        <v>#DIV/0!</v>
      </c>
      <c r="R27" s="8">
        <f t="shared" si="9"/>
        <v>0</v>
      </c>
      <c r="S27" s="8" t="e">
        <f t="shared" si="10"/>
        <v>#DIV/0!</v>
      </c>
      <c r="T27" s="8" t="e">
        <f t="shared" si="11"/>
        <v>#DIV/0!</v>
      </c>
      <c r="U27" s="8">
        <f t="shared" si="12"/>
        <v>0</v>
      </c>
      <c r="V27" s="8" t="e">
        <f t="shared" si="13"/>
        <v>#DIV/0!</v>
      </c>
      <c r="W27" s="8" t="e">
        <f t="shared" si="14"/>
        <v>#DIV/0!</v>
      </c>
      <c r="X27" s="22">
        <v>16</v>
      </c>
    </row>
    <row r="28" spans="1:24">
      <c r="A28" s="9"/>
      <c r="B28" s="9"/>
      <c r="C28" s="7"/>
      <c r="D28" s="8" t="e">
        <f t="shared" si="15"/>
        <v>#DIV/0!</v>
      </c>
      <c r="E28" s="7"/>
      <c r="F28" s="8" t="e">
        <f t="shared" si="0"/>
        <v>#DIV/0!</v>
      </c>
      <c r="G28" s="8" t="e">
        <f t="shared" si="1"/>
        <v>#DIV/0!</v>
      </c>
      <c r="H28" s="7"/>
      <c r="I28" s="8" t="e">
        <f t="shared" si="2"/>
        <v>#DIV/0!</v>
      </c>
      <c r="J28" s="8" t="e">
        <f t="shared" si="3"/>
        <v>#DIV/0!</v>
      </c>
      <c r="K28" s="8">
        <f t="shared" si="4"/>
        <v>0</v>
      </c>
      <c r="L28" s="8" t="e">
        <f t="shared" si="5"/>
        <v>#DIV/0!</v>
      </c>
      <c r="M28" s="7">
        <f t="shared" si="6"/>
        <v>0</v>
      </c>
      <c r="N28" s="8"/>
      <c r="O28" s="8" t="e">
        <f t="shared" si="7"/>
        <v>#DIV/0!</v>
      </c>
      <c r="P28" s="8"/>
      <c r="Q28" s="8" t="e">
        <f t="shared" si="8"/>
        <v>#DIV/0!</v>
      </c>
      <c r="R28" s="8">
        <f t="shared" si="9"/>
        <v>0</v>
      </c>
      <c r="S28" s="8" t="e">
        <f t="shared" si="10"/>
        <v>#DIV/0!</v>
      </c>
      <c r="T28" s="8" t="e">
        <f t="shared" si="11"/>
        <v>#DIV/0!</v>
      </c>
      <c r="U28" s="8">
        <f t="shared" si="12"/>
        <v>0</v>
      </c>
      <c r="V28" s="8" t="e">
        <f t="shared" si="13"/>
        <v>#DIV/0!</v>
      </c>
      <c r="W28" s="8" t="e">
        <f t="shared" si="14"/>
        <v>#DIV/0!</v>
      </c>
      <c r="X28" s="22">
        <v>17</v>
      </c>
    </row>
    <row r="29" spans="1:24">
      <c r="A29" s="9"/>
      <c r="B29" s="9"/>
      <c r="C29" s="7"/>
      <c r="D29" s="8" t="e">
        <f t="shared" si="15"/>
        <v>#DIV/0!</v>
      </c>
      <c r="E29" s="7"/>
      <c r="F29" s="8" t="e">
        <f t="shared" si="0"/>
        <v>#DIV/0!</v>
      </c>
      <c r="G29" s="8" t="e">
        <f t="shared" si="1"/>
        <v>#DIV/0!</v>
      </c>
      <c r="H29" s="7"/>
      <c r="I29" s="8" t="e">
        <f t="shared" si="2"/>
        <v>#DIV/0!</v>
      </c>
      <c r="J29" s="8" t="e">
        <f t="shared" si="3"/>
        <v>#DIV/0!</v>
      </c>
      <c r="K29" s="8">
        <f t="shared" si="4"/>
        <v>0</v>
      </c>
      <c r="L29" s="8" t="e">
        <f t="shared" si="5"/>
        <v>#DIV/0!</v>
      </c>
      <c r="M29" s="7">
        <f t="shared" si="6"/>
        <v>0</v>
      </c>
      <c r="N29" s="8"/>
      <c r="O29" s="8" t="e">
        <f t="shared" si="7"/>
        <v>#DIV/0!</v>
      </c>
      <c r="P29" s="8"/>
      <c r="Q29" s="8" t="e">
        <f t="shared" si="8"/>
        <v>#DIV/0!</v>
      </c>
      <c r="R29" s="8">
        <f t="shared" si="9"/>
        <v>0</v>
      </c>
      <c r="S29" s="8" t="e">
        <f t="shared" si="10"/>
        <v>#DIV/0!</v>
      </c>
      <c r="T29" s="8" t="e">
        <f t="shared" si="11"/>
        <v>#DIV/0!</v>
      </c>
      <c r="U29" s="8">
        <f t="shared" si="12"/>
        <v>0</v>
      </c>
      <c r="V29" s="8" t="e">
        <f t="shared" si="13"/>
        <v>#DIV/0!</v>
      </c>
      <c r="W29" s="8" t="e">
        <f t="shared" si="14"/>
        <v>#DIV/0!</v>
      </c>
      <c r="X29" s="22">
        <v>18</v>
      </c>
    </row>
    <row r="30" spans="1:24">
      <c r="A30" s="9"/>
      <c r="B30" s="9"/>
      <c r="C30" s="7"/>
      <c r="D30" s="8" t="e">
        <f t="shared" si="15"/>
        <v>#DIV/0!</v>
      </c>
      <c r="E30" s="7"/>
      <c r="F30" s="8" t="e">
        <f t="shared" si="0"/>
        <v>#DIV/0!</v>
      </c>
      <c r="G30" s="8" t="e">
        <f t="shared" si="1"/>
        <v>#DIV/0!</v>
      </c>
      <c r="H30" s="7"/>
      <c r="I30" s="8" t="e">
        <f t="shared" si="2"/>
        <v>#DIV/0!</v>
      </c>
      <c r="J30" s="8" t="e">
        <f t="shared" si="3"/>
        <v>#DIV/0!</v>
      </c>
      <c r="K30" s="8">
        <f t="shared" si="4"/>
        <v>0</v>
      </c>
      <c r="L30" s="8" t="e">
        <f t="shared" si="5"/>
        <v>#DIV/0!</v>
      </c>
      <c r="M30" s="7">
        <f t="shared" si="6"/>
        <v>0</v>
      </c>
      <c r="N30" s="8"/>
      <c r="O30" s="8" t="e">
        <f t="shared" si="7"/>
        <v>#DIV/0!</v>
      </c>
      <c r="P30" s="8"/>
      <c r="Q30" s="8" t="e">
        <f t="shared" si="8"/>
        <v>#DIV/0!</v>
      </c>
      <c r="R30" s="8">
        <f t="shared" si="9"/>
        <v>0</v>
      </c>
      <c r="S30" s="8" t="e">
        <f t="shared" si="10"/>
        <v>#DIV/0!</v>
      </c>
      <c r="T30" s="8" t="e">
        <f t="shared" si="11"/>
        <v>#DIV/0!</v>
      </c>
      <c r="U30" s="8">
        <f t="shared" si="12"/>
        <v>0</v>
      </c>
      <c r="V30" s="8" t="e">
        <f t="shared" si="13"/>
        <v>#DIV/0!</v>
      </c>
      <c r="W30" s="8" t="e">
        <f t="shared" si="14"/>
        <v>#DIV/0!</v>
      </c>
      <c r="X30" s="22">
        <v>19</v>
      </c>
    </row>
    <row r="31" spans="1:24">
      <c r="A31" s="9"/>
      <c r="B31" s="9"/>
      <c r="C31" s="7"/>
      <c r="D31" s="8" t="e">
        <f t="shared" si="15"/>
        <v>#DIV/0!</v>
      </c>
      <c r="E31" s="7"/>
      <c r="F31" s="8" t="e">
        <f t="shared" si="0"/>
        <v>#DIV/0!</v>
      </c>
      <c r="G31" s="8" t="e">
        <f t="shared" si="1"/>
        <v>#DIV/0!</v>
      </c>
      <c r="H31" s="7"/>
      <c r="I31" s="8" t="e">
        <f t="shared" si="2"/>
        <v>#DIV/0!</v>
      </c>
      <c r="J31" s="8" t="e">
        <f t="shared" si="3"/>
        <v>#DIV/0!</v>
      </c>
      <c r="K31" s="8">
        <f t="shared" si="4"/>
        <v>0</v>
      </c>
      <c r="L31" s="8" t="e">
        <f t="shared" si="5"/>
        <v>#DIV/0!</v>
      </c>
      <c r="M31" s="7">
        <f t="shared" si="6"/>
        <v>0</v>
      </c>
      <c r="N31" s="8"/>
      <c r="O31" s="8" t="e">
        <f t="shared" si="7"/>
        <v>#DIV/0!</v>
      </c>
      <c r="P31" s="8"/>
      <c r="Q31" s="8" t="e">
        <f t="shared" si="8"/>
        <v>#DIV/0!</v>
      </c>
      <c r="R31" s="8">
        <f t="shared" si="9"/>
        <v>0</v>
      </c>
      <c r="S31" s="8" t="e">
        <f t="shared" si="10"/>
        <v>#DIV/0!</v>
      </c>
      <c r="T31" s="8" t="e">
        <f t="shared" si="11"/>
        <v>#DIV/0!</v>
      </c>
      <c r="U31" s="8">
        <f t="shared" si="12"/>
        <v>0</v>
      </c>
      <c r="V31" s="8" t="e">
        <f t="shared" si="13"/>
        <v>#DIV/0!</v>
      </c>
      <c r="W31" s="8" t="e">
        <f t="shared" si="14"/>
        <v>#DIV/0!</v>
      </c>
      <c r="X31" s="22">
        <v>20</v>
      </c>
    </row>
    <row r="32" spans="1:24">
      <c r="A32" s="9"/>
      <c r="B32" s="9"/>
      <c r="C32" s="7"/>
      <c r="D32" s="8" t="e">
        <f t="shared" si="15"/>
        <v>#DIV/0!</v>
      </c>
      <c r="E32" s="7"/>
      <c r="F32" s="8" t="e">
        <f t="shared" si="0"/>
        <v>#DIV/0!</v>
      </c>
      <c r="G32" s="8" t="e">
        <f t="shared" si="1"/>
        <v>#DIV/0!</v>
      </c>
      <c r="H32" s="7"/>
      <c r="I32" s="8" t="e">
        <f t="shared" si="2"/>
        <v>#DIV/0!</v>
      </c>
      <c r="J32" s="8" t="e">
        <f t="shared" si="3"/>
        <v>#DIV/0!</v>
      </c>
      <c r="K32" s="8">
        <f t="shared" si="4"/>
        <v>0</v>
      </c>
      <c r="L32" s="8" t="e">
        <f t="shared" si="5"/>
        <v>#DIV/0!</v>
      </c>
      <c r="M32" s="7">
        <f t="shared" si="6"/>
        <v>0</v>
      </c>
      <c r="N32" s="8"/>
      <c r="O32" s="8" t="e">
        <f t="shared" si="7"/>
        <v>#DIV/0!</v>
      </c>
      <c r="P32" s="8"/>
      <c r="Q32" s="8" t="e">
        <f t="shared" si="8"/>
        <v>#DIV/0!</v>
      </c>
      <c r="R32" s="8">
        <f t="shared" si="9"/>
        <v>0</v>
      </c>
      <c r="S32" s="8" t="e">
        <f t="shared" si="10"/>
        <v>#DIV/0!</v>
      </c>
      <c r="T32" s="8" t="e">
        <f t="shared" si="11"/>
        <v>#DIV/0!</v>
      </c>
      <c r="U32" s="8">
        <f t="shared" si="12"/>
        <v>0</v>
      </c>
      <c r="V32" s="8" t="e">
        <f t="shared" si="13"/>
        <v>#DIV/0!</v>
      </c>
      <c r="W32" s="8" t="e">
        <f t="shared" si="14"/>
        <v>#DIV/0!</v>
      </c>
      <c r="X32" s="22">
        <v>21</v>
      </c>
    </row>
    <row r="33" spans="1:24">
      <c r="A33" s="9"/>
      <c r="B33" s="9"/>
      <c r="C33" s="7"/>
      <c r="D33" s="8" t="e">
        <f t="shared" si="15"/>
        <v>#DIV/0!</v>
      </c>
      <c r="E33" s="7"/>
      <c r="F33" s="8" t="e">
        <f t="shared" si="0"/>
        <v>#DIV/0!</v>
      </c>
      <c r="G33" s="8" t="e">
        <f t="shared" si="1"/>
        <v>#DIV/0!</v>
      </c>
      <c r="H33" s="7"/>
      <c r="I33" s="8" t="e">
        <f t="shared" si="2"/>
        <v>#DIV/0!</v>
      </c>
      <c r="J33" s="8" t="e">
        <f t="shared" si="3"/>
        <v>#DIV/0!</v>
      </c>
      <c r="K33" s="8">
        <f t="shared" si="4"/>
        <v>0</v>
      </c>
      <c r="L33" s="8" t="e">
        <f t="shared" si="5"/>
        <v>#DIV/0!</v>
      </c>
      <c r="M33" s="7">
        <f t="shared" si="6"/>
        <v>0</v>
      </c>
      <c r="N33" s="8"/>
      <c r="O33" s="8" t="e">
        <f t="shared" si="7"/>
        <v>#DIV/0!</v>
      </c>
      <c r="P33" s="8"/>
      <c r="Q33" s="8" t="e">
        <f t="shared" si="8"/>
        <v>#DIV/0!</v>
      </c>
      <c r="R33" s="8">
        <f t="shared" si="9"/>
        <v>0</v>
      </c>
      <c r="S33" s="8" t="e">
        <f t="shared" si="10"/>
        <v>#DIV/0!</v>
      </c>
      <c r="T33" s="8" t="e">
        <f t="shared" si="11"/>
        <v>#DIV/0!</v>
      </c>
      <c r="U33" s="8">
        <f t="shared" si="12"/>
        <v>0</v>
      </c>
      <c r="V33" s="8" t="e">
        <f t="shared" si="13"/>
        <v>#DIV/0!</v>
      </c>
      <c r="W33" s="8" t="e">
        <f t="shared" si="14"/>
        <v>#DIV/0!</v>
      </c>
      <c r="X33" s="22">
        <v>22</v>
      </c>
    </row>
    <row r="34" spans="1:24">
      <c r="A34" s="9"/>
      <c r="B34" s="9"/>
      <c r="C34" s="7"/>
      <c r="D34" s="8" t="e">
        <f t="shared" si="15"/>
        <v>#DIV/0!</v>
      </c>
      <c r="E34" s="7"/>
      <c r="F34" s="8" t="e">
        <f t="shared" si="0"/>
        <v>#DIV/0!</v>
      </c>
      <c r="G34" s="8" t="e">
        <f t="shared" si="1"/>
        <v>#DIV/0!</v>
      </c>
      <c r="H34" s="7"/>
      <c r="I34" s="8" t="e">
        <f t="shared" si="2"/>
        <v>#DIV/0!</v>
      </c>
      <c r="J34" s="8" t="e">
        <f t="shared" si="3"/>
        <v>#DIV/0!</v>
      </c>
      <c r="K34" s="8">
        <f t="shared" si="4"/>
        <v>0</v>
      </c>
      <c r="L34" s="8" t="e">
        <f t="shared" si="5"/>
        <v>#DIV/0!</v>
      </c>
      <c r="M34" s="7">
        <f t="shared" si="6"/>
        <v>0</v>
      </c>
      <c r="N34" s="8"/>
      <c r="O34" s="8" t="e">
        <f t="shared" si="7"/>
        <v>#DIV/0!</v>
      </c>
      <c r="P34" s="8"/>
      <c r="Q34" s="8" t="e">
        <f t="shared" si="8"/>
        <v>#DIV/0!</v>
      </c>
      <c r="R34" s="8">
        <f t="shared" si="9"/>
        <v>0</v>
      </c>
      <c r="S34" s="8" t="e">
        <f t="shared" si="10"/>
        <v>#DIV/0!</v>
      </c>
      <c r="T34" s="8" t="e">
        <f t="shared" si="11"/>
        <v>#DIV/0!</v>
      </c>
      <c r="U34" s="8">
        <f t="shared" si="12"/>
        <v>0</v>
      </c>
      <c r="V34" s="8" t="e">
        <f t="shared" si="13"/>
        <v>#DIV/0!</v>
      </c>
      <c r="W34" s="8" t="e">
        <f t="shared" si="14"/>
        <v>#DIV/0!</v>
      </c>
      <c r="X34" s="22">
        <v>23</v>
      </c>
    </row>
    <row r="35" spans="1:24">
      <c r="A35" s="9"/>
      <c r="B35" s="9"/>
      <c r="C35" s="7"/>
      <c r="D35" s="8" t="e">
        <f t="shared" si="15"/>
        <v>#DIV/0!</v>
      </c>
      <c r="E35" s="7"/>
      <c r="F35" s="8" t="e">
        <f t="shared" si="0"/>
        <v>#DIV/0!</v>
      </c>
      <c r="G35" s="8" t="e">
        <f t="shared" si="1"/>
        <v>#DIV/0!</v>
      </c>
      <c r="H35" s="7"/>
      <c r="I35" s="8" t="e">
        <f t="shared" si="2"/>
        <v>#DIV/0!</v>
      </c>
      <c r="J35" s="8" t="e">
        <f t="shared" si="3"/>
        <v>#DIV/0!</v>
      </c>
      <c r="K35" s="8">
        <f t="shared" si="4"/>
        <v>0</v>
      </c>
      <c r="L35" s="8" t="e">
        <f t="shared" si="5"/>
        <v>#DIV/0!</v>
      </c>
      <c r="M35" s="7">
        <f t="shared" si="6"/>
        <v>0</v>
      </c>
      <c r="N35" s="8"/>
      <c r="O35" s="8" t="e">
        <f t="shared" si="7"/>
        <v>#DIV/0!</v>
      </c>
      <c r="P35" s="8"/>
      <c r="Q35" s="8" t="e">
        <f t="shared" si="8"/>
        <v>#DIV/0!</v>
      </c>
      <c r="R35" s="8">
        <f t="shared" si="9"/>
        <v>0</v>
      </c>
      <c r="S35" s="8" t="e">
        <f t="shared" si="10"/>
        <v>#DIV/0!</v>
      </c>
      <c r="T35" s="8" t="e">
        <f t="shared" si="11"/>
        <v>#DIV/0!</v>
      </c>
      <c r="U35" s="8">
        <f t="shared" si="12"/>
        <v>0</v>
      </c>
      <c r="V35" s="8" t="e">
        <f t="shared" si="13"/>
        <v>#DIV/0!</v>
      </c>
      <c r="W35" s="8" t="e">
        <f t="shared" si="14"/>
        <v>#DIV/0!</v>
      </c>
      <c r="X35" s="22">
        <v>24</v>
      </c>
    </row>
    <row r="36" spans="1:24">
      <c r="A36" s="9"/>
      <c r="B36" s="9"/>
      <c r="C36" s="7"/>
      <c r="D36" s="8" t="e">
        <f t="shared" si="15"/>
        <v>#DIV/0!</v>
      </c>
      <c r="E36" s="7"/>
      <c r="F36" s="8" t="e">
        <f t="shared" si="0"/>
        <v>#DIV/0!</v>
      </c>
      <c r="G36" s="8" t="e">
        <f t="shared" si="1"/>
        <v>#DIV/0!</v>
      </c>
      <c r="H36" s="7"/>
      <c r="I36" s="8" t="e">
        <f t="shared" si="2"/>
        <v>#DIV/0!</v>
      </c>
      <c r="J36" s="8" t="e">
        <f t="shared" si="3"/>
        <v>#DIV/0!</v>
      </c>
      <c r="K36" s="8">
        <f t="shared" si="4"/>
        <v>0</v>
      </c>
      <c r="L36" s="8" t="e">
        <f t="shared" si="5"/>
        <v>#DIV/0!</v>
      </c>
      <c r="M36" s="7">
        <f t="shared" si="6"/>
        <v>0</v>
      </c>
      <c r="N36" s="8"/>
      <c r="O36" s="8" t="e">
        <f t="shared" si="7"/>
        <v>#DIV/0!</v>
      </c>
      <c r="P36" s="8"/>
      <c r="Q36" s="8" t="e">
        <f t="shared" si="8"/>
        <v>#DIV/0!</v>
      </c>
      <c r="R36" s="8">
        <f t="shared" si="9"/>
        <v>0</v>
      </c>
      <c r="S36" s="8" t="e">
        <f t="shared" si="10"/>
        <v>#DIV/0!</v>
      </c>
      <c r="T36" s="8" t="e">
        <f t="shared" si="11"/>
        <v>#DIV/0!</v>
      </c>
      <c r="U36" s="8">
        <f t="shared" si="12"/>
        <v>0</v>
      </c>
      <c r="V36" s="8" t="e">
        <f t="shared" si="13"/>
        <v>#DIV/0!</v>
      </c>
      <c r="W36" s="8" t="e">
        <f t="shared" si="14"/>
        <v>#DIV/0!</v>
      </c>
      <c r="X36" s="22">
        <v>25</v>
      </c>
    </row>
    <row r="37" spans="1:24">
      <c r="A37" s="9"/>
      <c r="B37" s="9"/>
      <c r="C37" s="7"/>
      <c r="D37" s="8" t="e">
        <f t="shared" si="15"/>
        <v>#DIV/0!</v>
      </c>
      <c r="E37" s="7"/>
      <c r="F37" s="8" t="e">
        <f t="shared" si="0"/>
        <v>#DIV/0!</v>
      </c>
      <c r="G37" s="8" t="e">
        <f t="shared" si="1"/>
        <v>#DIV/0!</v>
      </c>
      <c r="H37" s="7"/>
      <c r="I37" s="8" t="e">
        <f t="shared" si="2"/>
        <v>#DIV/0!</v>
      </c>
      <c r="J37" s="8" t="e">
        <f t="shared" si="3"/>
        <v>#DIV/0!</v>
      </c>
      <c r="K37" s="8">
        <f t="shared" si="4"/>
        <v>0</v>
      </c>
      <c r="L37" s="8" t="e">
        <f t="shared" si="5"/>
        <v>#DIV/0!</v>
      </c>
      <c r="M37" s="7">
        <f t="shared" si="6"/>
        <v>0</v>
      </c>
      <c r="N37" s="8"/>
      <c r="O37" s="8" t="e">
        <f t="shared" si="7"/>
        <v>#DIV/0!</v>
      </c>
      <c r="P37" s="8"/>
      <c r="Q37" s="8" t="e">
        <f t="shared" si="8"/>
        <v>#DIV/0!</v>
      </c>
      <c r="R37" s="8">
        <f t="shared" si="9"/>
        <v>0</v>
      </c>
      <c r="S37" s="8" t="e">
        <f t="shared" si="10"/>
        <v>#DIV/0!</v>
      </c>
      <c r="T37" s="8" t="e">
        <f t="shared" si="11"/>
        <v>#DIV/0!</v>
      </c>
      <c r="U37" s="8">
        <f t="shared" si="12"/>
        <v>0</v>
      </c>
      <c r="V37" s="8" t="e">
        <f t="shared" si="13"/>
        <v>#DIV/0!</v>
      </c>
      <c r="W37" s="8" t="e">
        <f t="shared" si="14"/>
        <v>#DIV/0!</v>
      </c>
      <c r="X37" s="22">
        <v>26</v>
      </c>
    </row>
    <row r="38" spans="1:24">
      <c r="A38" s="9"/>
      <c r="B38" s="9"/>
      <c r="C38" s="7"/>
      <c r="D38" s="8" t="e">
        <f t="shared" si="15"/>
        <v>#DIV/0!</v>
      </c>
      <c r="E38" s="7"/>
      <c r="F38" s="8" t="e">
        <f t="shared" si="0"/>
        <v>#DIV/0!</v>
      </c>
      <c r="G38" s="8" t="e">
        <f t="shared" si="1"/>
        <v>#DIV/0!</v>
      </c>
      <c r="H38" s="7"/>
      <c r="I38" s="8" t="e">
        <f t="shared" si="2"/>
        <v>#DIV/0!</v>
      </c>
      <c r="J38" s="8" t="e">
        <f t="shared" si="3"/>
        <v>#DIV/0!</v>
      </c>
      <c r="K38" s="8">
        <f t="shared" si="4"/>
        <v>0</v>
      </c>
      <c r="L38" s="8" t="e">
        <f t="shared" si="5"/>
        <v>#DIV/0!</v>
      </c>
      <c r="M38" s="7">
        <f t="shared" si="6"/>
        <v>0</v>
      </c>
      <c r="N38" s="8"/>
      <c r="O38" s="8" t="e">
        <f t="shared" si="7"/>
        <v>#DIV/0!</v>
      </c>
      <c r="P38" s="8"/>
      <c r="Q38" s="8" t="e">
        <f t="shared" si="8"/>
        <v>#DIV/0!</v>
      </c>
      <c r="R38" s="8">
        <f t="shared" si="9"/>
        <v>0</v>
      </c>
      <c r="S38" s="8" t="e">
        <f t="shared" si="10"/>
        <v>#DIV/0!</v>
      </c>
      <c r="T38" s="8" t="e">
        <f t="shared" si="11"/>
        <v>#DIV/0!</v>
      </c>
      <c r="U38" s="8">
        <f t="shared" si="12"/>
        <v>0</v>
      </c>
      <c r="V38" s="8" t="e">
        <f t="shared" si="13"/>
        <v>#DIV/0!</v>
      </c>
      <c r="W38" s="8" t="e">
        <f t="shared" si="14"/>
        <v>#DIV/0!</v>
      </c>
      <c r="X38" s="22">
        <v>27</v>
      </c>
    </row>
    <row r="39" spans="1:24">
      <c r="A39" s="9"/>
      <c r="B39" s="9"/>
      <c r="C39" s="7"/>
      <c r="D39" s="8" t="e">
        <f t="shared" si="15"/>
        <v>#DIV/0!</v>
      </c>
      <c r="E39" s="7"/>
      <c r="F39" s="8" t="e">
        <f t="shared" si="0"/>
        <v>#DIV/0!</v>
      </c>
      <c r="G39" s="8" t="e">
        <f t="shared" si="1"/>
        <v>#DIV/0!</v>
      </c>
      <c r="H39" s="7"/>
      <c r="I39" s="8" t="e">
        <f t="shared" si="2"/>
        <v>#DIV/0!</v>
      </c>
      <c r="J39" s="8" t="e">
        <f t="shared" si="3"/>
        <v>#DIV/0!</v>
      </c>
      <c r="K39" s="8">
        <f t="shared" si="4"/>
        <v>0</v>
      </c>
      <c r="L39" s="8" t="e">
        <f t="shared" si="5"/>
        <v>#DIV/0!</v>
      </c>
      <c r="M39" s="7">
        <f t="shared" si="6"/>
        <v>0</v>
      </c>
      <c r="N39" s="8"/>
      <c r="O39" s="8" t="e">
        <f t="shared" si="7"/>
        <v>#DIV/0!</v>
      </c>
      <c r="P39" s="8"/>
      <c r="Q39" s="8" t="e">
        <f t="shared" si="8"/>
        <v>#DIV/0!</v>
      </c>
      <c r="R39" s="8">
        <f t="shared" si="9"/>
        <v>0</v>
      </c>
      <c r="S39" s="8" t="e">
        <f t="shared" si="10"/>
        <v>#DIV/0!</v>
      </c>
      <c r="T39" s="8" t="e">
        <f t="shared" si="11"/>
        <v>#DIV/0!</v>
      </c>
      <c r="U39" s="8">
        <f t="shared" si="12"/>
        <v>0</v>
      </c>
      <c r="V39" s="8" t="e">
        <f t="shared" si="13"/>
        <v>#DIV/0!</v>
      </c>
      <c r="W39" s="8" t="e">
        <f t="shared" si="14"/>
        <v>#DIV/0!</v>
      </c>
      <c r="X39" s="22">
        <v>28</v>
      </c>
    </row>
    <row r="40" spans="1:24">
      <c r="A40" s="9"/>
      <c r="B40" s="9"/>
      <c r="C40" s="7"/>
      <c r="D40" s="8" t="e">
        <f t="shared" si="15"/>
        <v>#DIV/0!</v>
      </c>
      <c r="E40" s="7"/>
      <c r="F40" s="8" t="e">
        <f t="shared" si="0"/>
        <v>#DIV/0!</v>
      </c>
      <c r="G40" s="8" t="e">
        <f t="shared" si="1"/>
        <v>#DIV/0!</v>
      </c>
      <c r="H40" s="7"/>
      <c r="I40" s="8" t="e">
        <f t="shared" si="2"/>
        <v>#DIV/0!</v>
      </c>
      <c r="J40" s="8" t="e">
        <f t="shared" si="3"/>
        <v>#DIV/0!</v>
      </c>
      <c r="K40" s="8">
        <f t="shared" si="4"/>
        <v>0</v>
      </c>
      <c r="L40" s="8" t="e">
        <f t="shared" si="5"/>
        <v>#DIV/0!</v>
      </c>
      <c r="M40" s="7">
        <f t="shared" si="6"/>
        <v>0</v>
      </c>
      <c r="N40" s="8"/>
      <c r="O40" s="8" t="e">
        <f t="shared" si="7"/>
        <v>#DIV/0!</v>
      </c>
      <c r="P40" s="8"/>
      <c r="Q40" s="8" t="e">
        <f t="shared" si="8"/>
        <v>#DIV/0!</v>
      </c>
      <c r="R40" s="8">
        <f t="shared" si="9"/>
        <v>0</v>
      </c>
      <c r="S40" s="8" t="e">
        <f t="shared" si="10"/>
        <v>#DIV/0!</v>
      </c>
      <c r="T40" s="8" t="e">
        <f t="shared" si="11"/>
        <v>#DIV/0!</v>
      </c>
      <c r="U40" s="8">
        <f t="shared" si="12"/>
        <v>0</v>
      </c>
      <c r="V40" s="8" t="e">
        <f t="shared" si="13"/>
        <v>#DIV/0!</v>
      </c>
      <c r="W40" s="8" t="e">
        <f t="shared" si="14"/>
        <v>#DIV/0!</v>
      </c>
      <c r="X40" s="22">
        <v>29</v>
      </c>
    </row>
    <row r="41" spans="1:24">
      <c r="A41" s="9"/>
      <c r="B41" s="9"/>
      <c r="C41" s="7"/>
      <c r="D41" s="8" t="e">
        <f t="shared" si="15"/>
        <v>#DIV/0!</v>
      </c>
      <c r="E41" s="7"/>
      <c r="F41" s="8" t="e">
        <f t="shared" si="0"/>
        <v>#DIV/0!</v>
      </c>
      <c r="G41" s="8" t="e">
        <f t="shared" si="1"/>
        <v>#DIV/0!</v>
      </c>
      <c r="H41" s="7"/>
      <c r="I41" s="8" t="e">
        <f t="shared" si="2"/>
        <v>#DIV/0!</v>
      </c>
      <c r="J41" s="8" t="e">
        <f t="shared" si="3"/>
        <v>#DIV/0!</v>
      </c>
      <c r="K41" s="8">
        <f t="shared" si="4"/>
        <v>0</v>
      </c>
      <c r="L41" s="8" t="e">
        <f t="shared" si="5"/>
        <v>#DIV/0!</v>
      </c>
      <c r="M41" s="7">
        <f t="shared" si="6"/>
        <v>0</v>
      </c>
      <c r="N41" s="8"/>
      <c r="O41" s="8" t="e">
        <f t="shared" si="7"/>
        <v>#DIV/0!</v>
      </c>
      <c r="P41" s="8"/>
      <c r="Q41" s="8" t="e">
        <f t="shared" si="8"/>
        <v>#DIV/0!</v>
      </c>
      <c r="R41" s="8">
        <f t="shared" si="9"/>
        <v>0</v>
      </c>
      <c r="S41" s="8" t="e">
        <f t="shared" si="10"/>
        <v>#DIV/0!</v>
      </c>
      <c r="T41" s="8" t="e">
        <f t="shared" si="11"/>
        <v>#DIV/0!</v>
      </c>
      <c r="U41" s="8">
        <f t="shared" si="12"/>
        <v>0</v>
      </c>
      <c r="V41" s="8" t="e">
        <f t="shared" si="13"/>
        <v>#DIV/0!</v>
      </c>
      <c r="W41" s="8" t="e">
        <f t="shared" si="14"/>
        <v>#DIV/0!</v>
      </c>
      <c r="X41" s="22">
        <v>30</v>
      </c>
    </row>
    <row r="42" spans="1:24">
      <c r="A42" s="9"/>
      <c r="B42" s="9"/>
      <c r="C42" s="7"/>
      <c r="D42" s="8" t="e">
        <f t="shared" si="15"/>
        <v>#DIV/0!</v>
      </c>
      <c r="E42" s="7"/>
      <c r="F42" s="8" t="e">
        <f t="shared" si="0"/>
        <v>#DIV/0!</v>
      </c>
      <c r="G42" s="8" t="e">
        <f t="shared" si="1"/>
        <v>#DIV/0!</v>
      </c>
      <c r="H42" s="7"/>
      <c r="I42" s="8" t="e">
        <f t="shared" si="2"/>
        <v>#DIV/0!</v>
      </c>
      <c r="J42" s="8" t="e">
        <f t="shared" si="3"/>
        <v>#DIV/0!</v>
      </c>
      <c r="K42" s="8">
        <f t="shared" si="4"/>
        <v>0</v>
      </c>
      <c r="L42" s="8" t="e">
        <f t="shared" si="5"/>
        <v>#DIV/0!</v>
      </c>
      <c r="M42" s="7">
        <f t="shared" si="6"/>
        <v>0</v>
      </c>
      <c r="N42" s="8"/>
      <c r="O42" s="8" t="e">
        <f t="shared" si="7"/>
        <v>#DIV/0!</v>
      </c>
      <c r="P42" s="8"/>
      <c r="Q42" s="8" t="e">
        <f t="shared" si="8"/>
        <v>#DIV/0!</v>
      </c>
      <c r="R42" s="8">
        <f t="shared" si="9"/>
        <v>0</v>
      </c>
      <c r="S42" s="8" t="e">
        <f t="shared" si="10"/>
        <v>#DIV/0!</v>
      </c>
      <c r="T42" s="8" t="e">
        <f t="shared" si="11"/>
        <v>#DIV/0!</v>
      </c>
      <c r="U42" s="8">
        <f t="shared" si="12"/>
        <v>0</v>
      </c>
      <c r="V42" s="8" t="e">
        <f t="shared" si="13"/>
        <v>#DIV/0!</v>
      </c>
      <c r="W42" s="8" t="e">
        <f t="shared" si="14"/>
        <v>#DIV/0!</v>
      </c>
      <c r="X42" s="22">
        <v>31</v>
      </c>
    </row>
    <row r="43" spans="1:24">
      <c r="A43" s="9"/>
      <c r="B43" s="9"/>
      <c r="C43" s="7"/>
      <c r="D43" s="8" t="e">
        <f t="shared" si="15"/>
        <v>#DIV/0!</v>
      </c>
      <c r="E43" s="7"/>
      <c r="F43" s="8" t="e">
        <f t="shared" si="0"/>
        <v>#DIV/0!</v>
      </c>
      <c r="G43" s="8" t="e">
        <f t="shared" si="1"/>
        <v>#DIV/0!</v>
      </c>
      <c r="H43" s="7"/>
      <c r="I43" s="8" t="e">
        <f t="shared" si="2"/>
        <v>#DIV/0!</v>
      </c>
      <c r="J43" s="8" t="e">
        <f t="shared" si="3"/>
        <v>#DIV/0!</v>
      </c>
      <c r="K43" s="8">
        <f t="shared" si="4"/>
        <v>0</v>
      </c>
      <c r="L43" s="8" t="e">
        <f t="shared" si="5"/>
        <v>#DIV/0!</v>
      </c>
      <c r="M43" s="7">
        <f t="shared" si="6"/>
        <v>0</v>
      </c>
      <c r="N43" s="8"/>
      <c r="O43" s="8" t="e">
        <f t="shared" si="7"/>
        <v>#DIV/0!</v>
      </c>
      <c r="P43" s="8"/>
      <c r="Q43" s="8" t="e">
        <f t="shared" si="8"/>
        <v>#DIV/0!</v>
      </c>
      <c r="R43" s="8">
        <f t="shared" si="9"/>
        <v>0</v>
      </c>
      <c r="S43" s="8" t="e">
        <f t="shared" si="10"/>
        <v>#DIV/0!</v>
      </c>
      <c r="T43" s="8" t="e">
        <f t="shared" si="11"/>
        <v>#DIV/0!</v>
      </c>
      <c r="U43" s="8">
        <f t="shared" si="12"/>
        <v>0</v>
      </c>
      <c r="V43" s="8" t="e">
        <f t="shared" si="13"/>
        <v>#DIV/0!</v>
      </c>
      <c r="W43" s="8" t="e">
        <f t="shared" si="14"/>
        <v>#DIV/0!</v>
      </c>
      <c r="X43" s="22">
        <v>32</v>
      </c>
    </row>
    <row r="44" spans="1:24">
      <c r="A44" s="9"/>
      <c r="B44" s="9"/>
      <c r="C44" s="7"/>
      <c r="D44" s="8" t="e">
        <f t="shared" si="15"/>
        <v>#DIV/0!</v>
      </c>
      <c r="E44" s="7"/>
      <c r="F44" s="8" t="e">
        <f t="shared" si="0"/>
        <v>#DIV/0!</v>
      </c>
      <c r="G44" s="8" t="e">
        <f t="shared" si="1"/>
        <v>#DIV/0!</v>
      </c>
      <c r="H44" s="7"/>
      <c r="I44" s="8" t="e">
        <f t="shared" si="2"/>
        <v>#DIV/0!</v>
      </c>
      <c r="J44" s="8" t="e">
        <f t="shared" si="3"/>
        <v>#DIV/0!</v>
      </c>
      <c r="K44" s="8">
        <f t="shared" si="4"/>
        <v>0</v>
      </c>
      <c r="L44" s="8" t="e">
        <f t="shared" si="5"/>
        <v>#DIV/0!</v>
      </c>
      <c r="M44" s="7">
        <f t="shared" si="6"/>
        <v>0</v>
      </c>
      <c r="N44" s="8"/>
      <c r="O44" s="8" t="e">
        <f t="shared" si="7"/>
        <v>#DIV/0!</v>
      </c>
      <c r="P44" s="8"/>
      <c r="Q44" s="8" t="e">
        <f t="shared" si="8"/>
        <v>#DIV/0!</v>
      </c>
      <c r="R44" s="8">
        <f t="shared" si="9"/>
        <v>0</v>
      </c>
      <c r="S44" s="8" t="e">
        <f t="shared" si="10"/>
        <v>#DIV/0!</v>
      </c>
      <c r="T44" s="8" t="e">
        <f t="shared" si="11"/>
        <v>#DIV/0!</v>
      </c>
      <c r="U44" s="8">
        <f t="shared" si="12"/>
        <v>0</v>
      </c>
      <c r="V44" s="8" t="e">
        <f t="shared" si="13"/>
        <v>#DIV/0!</v>
      </c>
      <c r="W44" s="8" t="e">
        <f t="shared" si="14"/>
        <v>#DIV/0!</v>
      </c>
      <c r="X44" s="22">
        <v>33</v>
      </c>
    </row>
    <row r="45" spans="1:24">
      <c r="A45" s="9"/>
      <c r="B45" s="9"/>
      <c r="C45" s="7"/>
      <c r="D45" s="8" t="e">
        <f t="shared" si="15"/>
        <v>#DIV/0!</v>
      </c>
      <c r="E45" s="7"/>
      <c r="F45" s="8" t="e">
        <f t="shared" si="0"/>
        <v>#DIV/0!</v>
      </c>
      <c r="G45" s="8" t="e">
        <f t="shared" si="1"/>
        <v>#DIV/0!</v>
      </c>
      <c r="H45" s="7"/>
      <c r="I45" s="8" t="e">
        <f t="shared" si="2"/>
        <v>#DIV/0!</v>
      </c>
      <c r="J45" s="8" t="e">
        <f t="shared" si="3"/>
        <v>#DIV/0!</v>
      </c>
      <c r="K45" s="8">
        <f t="shared" si="4"/>
        <v>0</v>
      </c>
      <c r="L45" s="8" t="e">
        <f t="shared" si="5"/>
        <v>#DIV/0!</v>
      </c>
      <c r="M45" s="7">
        <f t="shared" si="6"/>
        <v>0</v>
      </c>
      <c r="N45" s="8"/>
      <c r="O45" s="8" t="e">
        <f t="shared" si="7"/>
        <v>#DIV/0!</v>
      </c>
      <c r="P45" s="8"/>
      <c r="Q45" s="8" t="e">
        <f t="shared" si="8"/>
        <v>#DIV/0!</v>
      </c>
      <c r="R45" s="8">
        <f t="shared" si="9"/>
        <v>0</v>
      </c>
      <c r="S45" s="8" t="e">
        <f t="shared" si="10"/>
        <v>#DIV/0!</v>
      </c>
      <c r="T45" s="8" t="e">
        <f t="shared" si="11"/>
        <v>#DIV/0!</v>
      </c>
      <c r="U45" s="8">
        <f t="shared" si="12"/>
        <v>0</v>
      </c>
      <c r="V45" s="8" t="e">
        <f t="shared" si="13"/>
        <v>#DIV/0!</v>
      </c>
      <c r="W45" s="8" t="e">
        <f t="shared" si="14"/>
        <v>#DIV/0!</v>
      </c>
      <c r="X45" s="22">
        <v>34</v>
      </c>
    </row>
    <row r="46" spans="1:24">
      <c r="A46" s="9"/>
      <c r="B46" s="9"/>
      <c r="C46" s="7"/>
      <c r="D46" s="8" t="e">
        <f t="shared" si="15"/>
        <v>#DIV/0!</v>
      </c>
      <c r="E46" s="7"/>
      <c r="F46" s="8" t="e">
        <f t="shared" si="0"/>
        <v>#DIV/0!</v>
      </c>
      <c r="G46" s="8" t="e">
        <f t="shared" si="1"/>
        <v>#DIV/0!</v>
      </c>
      <c r="H46" s="7"/>
      <c r="I46" s="8" t="e">
        <f t="shared" si="2"/>
        <v>#DIV/0!</v>
      </c>
      <c r="J46" s="8" t="e">
        <f t="shared" si="3"/>
        <v>#DIV/0!</v>
      </c>
      <c r="K46" s="8">
        <f t="shared" si="4"/>
        <v>0</v>
      </c>
      <c r="L46" s="8" t="e">
        <f t="shared" si="5"/>
        <v>#DIV/0!</v>
      </c>
      <c r="M46" s="7">
        <f t="shared" si="6"/>
        <v>0</v>
      </c>
      <c r="N46" s="8"/>
      <c r="O46" s="8" t="e">
        <f t="shared" si="7"/>
        <v>#DIV/0!</v>
      </c>
      <c r="P46" s="8"/>
      <c r="Q46" s="8" t="e">
        <f t="shared" si="8"/>
        <v>#DIV/0!</v>
      </c>
      <c r="R46" s="8">
        <f t="shared" si="9"/>
        <v>0</v>
      </c>
      <c r="S46" s="8" t="e">
        <f t="shared" si="10"/>
        <v>#DIV/0!</v>
      </c>
      <c r="T46" s="8" t="e">
        <f t="shared" si="11"/>
        <v>#DIV/0!</v>
      </c>
      <c r="U46" s="8">
        <f t="shared" si="12"/>
        <v>0</v>
      </c>
      <c r="V46" s="8" t="e">
        <f t="shared" si="13"/>
        <v>#DIV/0!</v>
      </c>
      <c r="W46" s="8" t="e">
        <f t="shared" si="14"/>
        <v>#DIV/0!</v>
      </c>
      <c r="X46" s="22">
        <v>35</v>
      </c>
    </row>
    <row r="47" spans="1:24">
      <c r="A47" s="9"/>
      <c r="B47" s="9"/>
      <c r="C47" s="7"/>
      <c r="D47" s="8" t="e">
        <f t="shared" si="15"/>
        <v>#DIV/0!</v>
      </c>
      <c r="E47" s="7"/>
      <c r="F47" s="8" t="e">
        <f t="shared" si="0"/>
        <v>#DIV/0!</v>
      </c>
      <c r="G47" s="8" t="e">
        <f t="shared" si="1"/>
        <v>#DIV/0!</v>
      </c>
      <c r="H47" s="7"/>
      <c r="I47" s="8" t="e">
        <f t="shared" si="2"/>
        <v>#DIV/0!</v>
      </c>
      <c r="J47" s="8" t="e">
        <f t="shared" si="3"/>
        <v>#DIV/0!</v>
      </c>
      <c r="K47" s="8">
        <f t="shared" si="4"/>
        <v>0</v>
      </c>
      <c r="L47" s="8" t="e">
        <f t="shared" si="5"/>
        <v>#DIV/0!</v>
      </c>
      <c r="M47" s="7">
        <f t="shared" si="6"/>
        <v>0</v>
      </c>
      <c r="N47" s="8"/>
      <c r="O47" s="8" t="e">
        <f t="shared" si="7"/>
        <v>#DIV/0!</v>
      </c>
      <c r="P47" s="8"/>
      <c r="Q47" s="8" t="e">
        <f t="shared" si="8"/>
        <v>#DIV/0!</v>
      </c>
      <c r="R47" s="8">
        <f t="shared" si="9"/>
        <v>0</v>
      </c>
      <c r="S47" s="8" t="e">
        <f t="shared" si="10"/>
        <v>#DIV/0!</v>
      </c>
      <c r="T47" s="8" t="e">
        <f t="shared" si="11"/>
        <v>#DIV/0!</v>
      </c>
      <c r="U47" s="8">
        <f t="shared" si="12"/>
        <v>0</v>
      </c>
      <c r="V47" s="8" t="e">
        <f t="shared" si="13"/>
        <v>#DIV/0!</v>
      </c>
      <c r="W47" s="8" t="e">
        <f t="shared" si="14"/>
        <v>#DIV/0!</v>
      </c>
      <c r="X47" s="22">
        <v>36</v>
      </c>
    </row>
    <row r="48" spans="1:24">
      <c r="A48" s="9"/>
      <c r="B48" s="9"/>
      <c r="C48" s="7"/>
      <c r="D48" s="8" t="e">
        <f t="shared" si="15"/>
        <v>#DIV/0!</v>
      </c>
      <c r="E48" s="7"/>
      <c r="F48" s="8" t="e">
        <f t="shared" si="0"/>
        <v>#DIV/0!</v>
      </c>
      <c r="G48" s="8" t="e">
        <f t="shared" si="1"/>
        <v>#DIV/0!</v>
      </c>
      <c r="H48" s="7"/>
      <c r="I48" s="8" t="e">
        <f t="shared" si="2"/>
        <v>#DIV/0!</v>
      </c>
      <c r="J48" s="8" t="e">
        <f t="shared" si="3"/>
        <v>#DIV/0!</v>
      </c>
      <c r="K48" s="8">
        <f t="shared" si="4"/>
        <v>0</v>
      </c>
      <c r="L48" s="8" t="e">
        <f t="shared" si="5"/>
        <v>#DIV/0!</v>
      </c>
      <c r="M48" s="7">
        <f t="shared" si="6"/>
        <v>0</v>
      </c>
      <c r="N48" s="8"/>
      <c r="O48" s="8" t="e">
        <f t="shared" si="7"/>
        <v>#DIV/0!</v>
      </c>
      <c r="P48" s="8"/>
      <c r="Q48" s="8" t="e">
        <f t="shared" si="8"/>
        <v>#DIV/0!</v>
      </c>
      <c r="R48" s="8">
        <f t="shared" si="9"/>
        <v>0</v>
      </c>
      <c r="S48" s="8" t="e">
        <f t="shared" si="10"/>
        <v>#DIV/0!</v>
      </c>
      <c r="T48" s="8" t="e">
        <f t="shared" si="11"/>
        <v>#DIV/0!</v>
      </c>
      <c r="U48" s="8">
        <f t="shared" si="12"/>
        <v>0</v>
      </c>
      <c r="V48" s="8" t="e">
        <f t="shared" si="13"/>
        <v>#DIV/0!</v>
      </c>
      <c r="W48" s="8" t="e">
        <f t="shared" si="14"/>
        <v>#DIV/0!</v>
      </c>
      <c r="X48" s="22">
        <v>37</v>
      </c>
    </row>
    <row r="49" spans="1:24">
      <c r="A49" s="9"/>
      <c r="B49" s="9"/>
      <c r="C49" s="7"/>
      <c r="D49" s="8" t="e">
        <f t="shared" si="15"/>
        <v>#DIV/0!</v>
      </c>
      <c r="E49" s="7"/>
      <c r="F49" s="8" t="e">
        <f t="shared" si="0"/>
        <v>#DIV/0!</v>
      </c>
      <c r="G49" s="8" t="e">
        <f t="shared" si="1"/>
        <v>#DIV/0!</v>
      </c>
      <c r="H49" s="7"/>
      <c r="I49" s="8" t="e">
        <f t="shared" si="2"/>
        <v>#DIV/0!</v>
      </c>
      <c r="J49" s="8" t="e">
        <f t="shared" si="3"/>
        <v>#DIV/0!</v>
      </c>
      <c r="K49" s="8">
        <f t="shared" si="4"/>
        <v>0</v>
      </c>
      <c r="L49" s="8" t="e">
        <f t="shared" si="5"/>
        <v>#DIV/0!</v>
      </c>
      <c r="M49" s="7">
        <f t="shared" si="6"/>
        <v>0</v>
      </c>
      <c r="N49" s="8"/>
      <c r="O49" s="8" t="e">
        <f t="shared" si="7"/>
        <v>#DIV/0!</v>
      </c>
      <c r="P49" s="8"/>
      <c r="Q49" s="8" t="e">
        <f t="shared" si="8"/>
        <v>#DIV/0!</v>
      </c>
      <c r="R49" s="8">
        <f t="shared" si="9"/>
        <v>0</v>
      </c>
      <c r="S49" s="8" t="e">
        <f t="shared" si="10"/>
        <v>#DIV/0!</v>
      </c>
      <c r="T49" s="8" t="e">
        <f t="shared" si="11"/>
        <v>#DIV/0!</v>
      </c>
      <c r="U49" s="8">
        <f t="shared" si="12"/>
        <v>0</v>
      </c>
      <c r="V49" s="8" t="e">
        <f t="shared" si="13"/>
        <v>#DIV/0!</v>
      </c>
      <c r="W49" s="8" t="e">
        <f t="shared" si="14"/>
        <v>#DIV/0!</v>
      </c>
      <c r="X49" s="22">
        <v>38</v>
      </c>
    </row>
    <row r="50" spans="1:24">
      <c r="A50" s="9"/>
      <c r="B50" s="9"/>
      <c r="C50" s="7"/>
      <c r="D50" s="8" t="e">
        <f t="shared" si="15"/>
        <v>#DIV/0!</v>
      </c>
      <c r="E50" s="7"/>
      <c r="F50" s="8" t="e">
        <f t="shared" si="0"/>
        <v>#DIV/0!</v>
      </c>
      <c r="G50" s="8" t="e">
        <f t="shared" si="1"/>
        <v>#DIV/0!</v>
      </c>
      <c r="H50" s="7"/>
      <c r="I50" s="8" t="e">
        <f t="shared" si="2"/>
        <v>#DIV/0!</v>
      </c>
      <c r="J50" s="8" t="e">
        <f t="shared" si="3"/>
        <v>#DIV/0!</v>
      </c>
      <c r="K50" s="8">
        <f t="shared" si="4"/>
        <v>0</v>
      </c>
      <c r="L50" s="8" t="e">
        <f t="shared" si="5"/>
        <v>#DIV/0!</v>
      </c>
      <c r="M50" s="7">
        <f t="shared" si="6"/>
        <v>0</v>
      </c>
      <c r="N50" s="8"/>
      <c r="O50" s="8" t="e">
        <f t="shared" si="7"/>
        <v>#DIV/0!</v>
      </c>
      <c r="P50" s="8"/>
      <c r="Q50" s="8" t="e">
        <f t="shared" si="8"/>
        <v>#DIV/0!</v>
      </c>
      <c r="R50" s="8">
        <f t="shared" si="9"/>
        <v>0</v>
      </c>
      <c r="S50" s="8" t="e">
        <f t="shared" si="10"/>
        <v>#DIV/0!</v>
      </c>
      <c r="T50" s="8" t="e">
        <f t="shared" si="11"/>
        <v>#DIV/0!</v>
      </c>
      <c r="U50" s="8">
        <f t="shared" si="12"/>
        <v>0</v>
      </c>
      <c r="V50" s="8" t="e">
        <f t="shared" si="13"/>
        <v>#DIV/0!</v>
      </c>
      <c r="W50" s="8" t="e">
        <f t="shared" si="14"/>
        <v>#DIV/0!</v>
      </c>
      <c r="X50" s="22">
        <v>39</v>
      </c>
    </row>
    <row r="51" spans="1:24">
      <c r="A51" s="9"/>
      <c r="B51" s="9"/>
      <c r="C51" s="7"/>
      <c r="D51" s="8" t="e">
        <f t="shared" si="15"/>
        <v>#DIV/0!</v>
      </c>
      <c r="E51" s="7"/>
      <c r="F51" s="8" t="e">
        <f t="shared" si="0"/>
        <v>#DIV/0!</v>
      </c>
      <c r="G51" s="8" t="e">
        <f t="shared" si="1"/>
        <v>#DIV/0!</v>
      </c>
      <c r="H51" s="7"/>
      <c r="I51" s="8" t="e">
        <f t="shared" si="2"/>
        <v>#DIV/0!</v>
      </c>
      <c r="J51" s="8" t="e">
        <f t="shared" si="3"/>
        <v>#DIV/0!</v>
      </c>
      <c r="K51" s="8">
        <f t="shared" si="4"/>
        <v>0</v>
      </c>
      <c r="L51" s="8" t="e">
        <f t="shared" si="5"/>
        <v>#DIV/0!</v>
      </c>
      <c r="M51" s="7">
        <f t="shared" si="6"/>
        <v>0</v>
      </c>
      <c r="N51" s="8"/>
      <c r="O51" s="8" t="e">
        <f t="shared" si="7"/>
        <v>#DIV/0!</v>
      </c>
      <c r="P51" s="8"/>
      <c r="Q51" s="8" t="e">
        <f t="shared" si="8"/>
        <v>#DIV/0!</v>
      </c>
      <c r="R51" s="8">
        <f t="shared" si="9"/>
        <v>0</v>
      </c>
      <c r="S51" s="8" t="e">
        <f t="shared" si="10"/>
        <v>#DIV/0!</v>
      </c>
      <c r="T51" s="8" t="e">
        <f t="shared" si="11"/>
        <v>#DIV/0!</v>
      </c>
      <c r="U51" s="8">
        <f t="shared" si="12"/>
        <v>0</v>
      </c>
      <c r="V51" s="8" t="e">
        <f t="shared" si="13"/>
        <v>#DIV/0!</v>
      </c>
      <c r="W51" s="8" t="e">
        <f t="shared" si="14"/>
        <v>#DIV/0!</v>
      </c>
      <c r="X51" s="22">
        <v>40</v>
      </c>
    </row>
    <row r="52" spans="1:24">
      <c r="A52" s="9"/>
      <c r="B52" s="9"/>
      <c r="C52" s="7"/>
      <c r="D52" s="8" t="e">
        <f t="shared" si="15"/>
        <v>#DIV/0!</v>
      </c>
      <c r="E52" s="7"/>
      <c r="F52" s="8" t="e">
        <f t="shared" si="0"/>
        <v>#DIV/0!</v>
      </c>
      <c r="G52" s="8" t="e">
        <f t="shared" si="1"/>
        <v>#DIV/0!</v>
      </c>
      <c r="H52" s="7"/>
      <c r="I52" s="8" t="e">
        <f t="shared" si="2"/>
        <v>#DIV/0!</v>
      </c>
      <c r="J52" s="8" t="e">
        <f t="shared" si="3"/>
        <v>#DIV/0!</v>
      </c>
      <c r="K52" s="8">
        <f t="shared" si="4"/>
        <v>0</v>
      </c>
      <c r="L52" s="8" t="e">
        <f t="shared" si="5"/>
        <v>#DIV/0!</v>
      </c>
      <c r="M52" s="7">
        <f t="shared" si="6"/>
        <v>0</v>
      </c>
      <c r="N52" s="8"/>
      <c r="O52" s="8" t="e">
        <f t="shared" si="7"/>
        <v>#DIV/0!</v>
      </c>
      <c r="P52" s="8"/>
      <c r="Q52" s="8" t="e">
        <f t="shared" si="8"/>
        <v>#DIV/0!</v>
      </c>
      <c r="R52" s="8">
        <f t="shared" si="9"/>
        <v>0</v>
      </c>
      <c r="S52" s="8" t="e">
        <f t="shared" si="10"/>
        <v>#DIV/0!</v>
      </c>
      <c r="T52" s="8" t="e">
        <f t="shared" si="11"/>
        <v>#DIV/0!</v>
      </c>
      <c r="U52" s="8">
        <f t="shared" si="12"/>
        <v>0</v>
      </c>
      <c r="V52" s="8" t="e">
        <f t="shared" si="13"/>
        <v>#DIV/0!</v>
      </c>
      <c r="W52" s="8" t="e">
        <f t="shared" si="14"/>
        <v>#DIV/0!</v>
      </c>
      <c r="X52" s="22">
        <v>41</v>
      </c>
    </row>
    <row r="53" spans="1:24">
      <c r="A53" s="9"/>
      <c r="B53" s="9"/>
      <c r="C53" s="7"/>
      <c r="D53" s="8" t="e">
        <f t="shared" si="15"/>
        <v>#DIV/0!</v>
      </c>
      <c r="E53" s="7"/>
      <c r="F53" s="8" t="e">
        <f t="shared" si="0"/>
        <v>#DIV/0!</v>
      </c>
      <c r="G53" s="8" t="e">
        <f t="shared" si="1"/>
        <v>#DIV/0!</v>
      </c>
      <c r="H53" s="7"/>
      <c r="I53" s="8" t="e">
        <f t="shared" si="2"/>
        <v>#DIV/0!</v>
      </c>
      <c r="J53" s="8" t="e">
        <f t="shared" si="3"/>
        <v>#DIV/0!</v>
      </c>
      <c r="K53" s="8">
        <f t="shared" si="4"/>
        <v>0</v>
      </c>
      <c r="L53" s="8" t="e">
        <f t="shared" si="5"/>
        <v>#DIV/0!</v>
      </c>
      <c r="M53" s="7">
        <f t="shared" si="6"/>
        <v>0</v>
      </c>
      <c r="N53" s="8"/>
      <c r="O53" s="8" t="e">
        <f t="shared" si="7"/>
        <v>#DIV/0!</v>
      </c>
      <c r="P53" s="8"/>
      <c r="Q53" s="8" t="e">
        <f t="shared" si="8"/>
        <v>#DIV/0!</v>
      </c>
      <c r="R53" s="8">
        <f t="shared" si="9"/>
        <v>0</v>
      </c>
      <c r="S53" s="8" t="e">
        <f t="shared" si="10"/>
        <v>#DIV/0!</v>
      </c>
      <c r="T53" s="8" t="e">
        <f t="shared" si="11"/>
        <v>#DIV/0!</v>
      </c>
      <c r="U53" s="8">
        <f t="shared" si="12"/>
        <v>0</v>
      </c>
      <c r="V53" s="8" t="e">
        <f t="shared" si="13"/>
        <v>#DIV/0!</v>
      </c>
      <c r="W53" s="8" t="e">
        <f t="shared" si="14"/>
        <v>#DIV/0!</v>
      </c>
      <c r="X53" s="22">
        <v>42</v>
      </c>
    </row>
    <row r="54" spans="1:24">
      <c r="A54" s="9"/>
      <c r="B54" s="9"/>
      <c r="C54" s="7"/>
      <c r="D54" s="8" t="e">
        <f t="shared" si="15"/>
        <v>#DIV/0!</v>
      </c>
      <c r="E54" s="7"/>
      <c r="F54" s="8" t="e">
        <f t="shared" si="0"/>
        <v>#DIV/0!</v>
      </c>
      <c r="G54" s="8" t="e">
        <f t="shared" si="1"/>
        <v>#DIV/0!</v>
      </c>
      <c r="H54" s="7"/>
      <c r="I54" s="8" t="e">
        <f t="shared" si="2"/>
        <v>#DIV/0!</v>
      </c>
      <c r="J54" s="8" t="e">
        <f t="shared" si="3"/>
        <v>#DIV/0!</v>
      </c>
      <c r="K54" s="8">
        <f t="shared" si="4"/>
        <v>0</v>
      </c>
      <c r="L54" s="8" t="e">
        <f t="shared" si="5"/>
        <v>#DIV/0!</v>
      </c>
      <c r="M54" s="7">
        <f t="shared" si="6"/>
        <v>0</v>
      </c>
      <c r="N54" s="8"/>
      <c r="O54" s="8" t="e">
        <f t="shared" si="7"/>
        <v>#DIV/0!</v>
      </c>
      <c r="P54" s="8"/>
      <c r="Q54" s="8" t="e">
        <f t="shared" si="8"/>
        <v>#DIV/0!</v>
      </c>
      <c r="R54" s="8">
        <f t="shared" si="9"/>
        <v>0</v>
      </c>
      <c r="S54" s="8" t="e">
        <f t="shared" si="10"/>
        <v>#DIV/0!</v>
      </c>
      <c r="T54" s="8" t="e">
        <f t="shared" si="11"/>
        <v>#DIV/0!</v>
      </c>
      <c r="U54" s="8">
        <f t="shared" si="12"/>
        <v>0</v>
      </c>
      <c r="V54" s="8" t="e">
        <f t="shared" si="13"/>
        <v>#DIV/0!</v>
      </c>
      <c r="W54" s="8" t="e">
        <f t="shared" si="14"/>
        <v>#DIV/0!</v>
      </c>
      <c r="X54" s="22">
        <v>43</v>
      </c>
    </row>
    <row r="55" spans="1:24">
      <c r="A55" s="9"/>
      <c r="B55" s="9"/>
      <c r="C55" s="7"/>
      <c r="D55" s="8" t="e">
        <f t="shared" si="15"/>
        <v>#DIV/0!</v>
      </c>
      <c r="E55" s="7"/>
      <c r="F55" s="8" t="e">
        <f t="shared" si="0"/>
        <v>#DIV/0!</v>
      </c>
      <c r="G55" s="8" t="e">
        <f t="shared" si="1"/>
        <v>#DIV/0!</v>
      </c>
      <c r="H55" s="7"/>
      <c r="I55" s="8" t="e">
        <f t="shared" si="2"/>
        <v>#DIV/0!</v>
      </c>
      <c r="J55" s="8" t="e">
        <f t="shared" si="3"/>
        <v>#DIV/0!</v>
      </c>
      <c r="K55" s="8">
        <f t="shared" si="4"/>
        <v>0</v>
      </c>
      <c r="L55" s="8" t="e">
        <f t="shared" si="5"/>
        <v>#DIV/0!</v>
      </c>
      <c r="M55" s="7">
        <f t="shared" si="6"/>
        <v>0</v>
      </c>
      <c r="N55" s="8"/>
      <c r="O55" s="8" t="e">
        <f t="shared" si="7"/>
        <v>#DIV/0!</v>
      </c>
      <c r="P55" s="8"/>
      <c r="Q55" s="8" t="e">
        <f t="shared" si="8"/>
        <v>#DIV/0!</v>
      </c>
      <c r="R55" s="8">
        <f t="shared" si="9"/>
        <v>0</v>
      </c>
      <c r="S55" s="8" t="e">
        <f t="shared" si="10"/>
        <v>#DIV/0!</v>
      </c>
      <c r="T55" s="8" t="e">
        <f t="shared" si="11"/>
        <v>#DIV/0!</v>
      </c>
      <c r="U55" s="8">
        <f t="shared" si="12"/>
        <v>0</v>
      </c>
      <c r="V55" s="8" t="e">
        <f t="shared" si="13"/>
        <v>#DIV/0!</v>
      </c>
      <c r="W55" s="8" t="e">
        <f t="shared" si="14"/>
        <v>#DIV/0!</v>
      </c>
      <c r="X55" s="22">
        <v>44</v>
      </c>
    </row>
    <row r="56" spans="1:24">
      <c r="A56" s="9"/>
      <c r="B56" s="9"/>
      <c r="C56" s="7"/>
      <c r="D56" s="8" t="e">
        <f t="shared" si="15"/>
        <v>#DIV/0!</v>
      </c>
      <c r="E56" s="7"/>
      <c r="F56" s="8" t="e">
        <f t="shared" si="0"/>
        <v>#DIV/0!</v>
      </c>
      <c r="G56" s="8" t="e">
        <f t="shared" si="1"/>
        <v>#DIV/0!</v>
      </c>
      <c r="H56" s="7"/>
      <c r="I56" s="8" t="e">
        <f t="shared" si="2"/>
        <v>#DIV/0!</v>
      </c>
      <c r="J56" s="8" t="e">
        <f t="shared" si="3"/>
        <v>#DIV/0!</v>
      </c>
      <c r="K56" s="8">
        <f t="shared" si="4"/>
        <v>0</v>
      </c>
      <c r="L56" s="8" t="e">
        <f t="shared" si="5"/>
        <v>#DIV/0!</v>
      </c>
      <c r="M56" s="7">
        <f t="shared" si="6"/>
        <v>0</v>
      </c>
      <c r="N56" s="8"/>
      <c r="O56" s="8" t="e">
        <f t="shared" si="7"/>
        <v>#DIV/0!</v>
      </c>
      <c r="P56" s="8"/>
      <c r="Q56" s="8" t="e">
        <f t="shared" si="8"/>
        <v>#DIV/0!</v>
      </c>
      <c r="R56" s="8">
        <f t="shared" si="9"/>
        <v>0</v>
      </c>
      <c r="S56" s="8" t="e">
        <f t="shared" si="10"/>
        <v>#DIV/0!</v>
      </c>
      <c r="T56" s="8" t="e">
        <f t="shared" si="11"/>
        <v>#DIV/0!</v>
      </c>
      <c r="U56" s="8">
        <f t="shared" si="12"/>
        <v>0</v>
      </c>
      <c r="V56" s="8" t="e">
        <f t="shared" si="13"/>
        <v>#DIV/0!</v>
      </c>
      <c r="W56" s="8" t="e">
        <f t="shared" si="14"/>
        <v>#DIV/0!</v>
      </c>
      <c r="X56" s="22">
        <v>45</v>
      </c>
    </row>
    <row r="57" spans="1:24">
      <c r="A57" s="9"/>
      <c r="B57" s="9"/>
      <c r="C57" s="7"/>
      <c r="D57" s="8" t="e">
        <f t="shared" si="15"/>
        <v>#DIV/0!</v>
      </c>
      <c r="E57" s="7"/>
      <c r="F57" s="8" t="e">
        <f t="shared" si="0"/>
        <v>#DIV/0!</v>
      </c>
      <c r="G57" s="8" t="e">
        <f t="shared" si="1"/>
        <v>#DIV/0!</v>
      </c>
      <c r="H57" s="7"/>
      <c r="I57" s="8" t="e">
        <f t="shared" si="2"/>
        <v>#DIV/0!</v>
      </c>
      <c r="J57" s="8" t="e">
        <f t="shared" si="3"/>
        <v>#DIV/0!</v>
      </c>
      <c r="K57" s="8">
        <f t="shared" si="4"/>
        <v>0</v>
      </c>
      <c r="L57" s="8" t="e">
        <f t="shared" si="5"/>
        <v>#DIV/0!</v>
      </c>
      <c r="M57" s="7">
        <f t="shared" si="6"/>
        <v>0</v>
      </c>
      <c r="N57" s="8"/>
      <c r="O57" s="8" t="e">
        <f t="shared" si="7"/>
        <v>#DIV/0!</v>
      </c>
      <c r="P57" s="8"/>
      <c r="Q57" s="8" t="e">
        <f t="shared" si="8"/>
        <v>#DIV/0!</v>
      </c>
      <c r="R57" s="8">
        <f t="shared" si="9"/>
        <v>0</v>
      </c>
      <c r="S57" s="8" t="e">
        <f t="shared" si="10"/>
        <v>#DIV/0!</v>
      </c>
      <c r="T57" s="8" t="e">
        <f t="shared" si="11"/>
        <v>#DIV/0!</v>
      </c>
      <c r="U57" s="8">
        <f t="shared" si="12"/>
        <v>0</v>
      </c>
      <c r="V57" s="8" t="e">
        <f t="shared" si="13"/>
        <v>#DIV/0!</v>
      </c>
      <c r="W57" s="8" t="e">
        <f t="shared" si="14"/>
        <v>#DIV/0!</v>
      </c>
      <c r="X57" s="22">
        <v>46</v>
      </c>
    </row>
    <row r="58" spans="1:24">
      <c r="A58" s="9"/>
      <c r="B58" s="9"/>
      <c r="C58" s="7"/>
      <c r="D58" s="8" t="e">
        <f t="shared" si="15"/>
        <v>#DIV/0!</v>
      </c>
      <c r="E58" s="7"/>
      <c r="F58" s="8" t="e">
        <f t="shared" si="0"/>
        <v>#DIV/0!</v>
      </c>
      <c r="G58" s="8" t="e">
        <f t="shared" si="1"/>
        <v>#DIV/0!</v>
      </c>
      <c r="H58" s="7"/>
      <c r="I58" s="8" t="e">
        <f t="shared" si="2"/>
        <v>#DIV/0!</v>
      </c>
      <c r="J58" s="8" t="e">
        <f t="shared" si="3"/>
        <v>#DIV/0!</v>
      </c>
      <c r="K58" s="8">
        <f t="shared" si="4"/>
        <v>0</v>
      </c>
      <c r="L58" s="8" t="e">
        <f t="shared" si="5"/>
        <v>#DIV/0!</v>
      </c>
      <c r="M58" s="7">
        <f t="shared" si="6"/>
        <v>0</v>
      </c>
      <c r="N58" s="8"/>
      <c r="O58" s="8" t="e">
        <f t="shared" si="7"/>
        <v>#DIV/0!</v>
      </c>
      <c r="P58" s="8"/>
      <c r="Q58" s="8" t="e">
        <f t="shared" si="8"/>
        <v>#DIV/0!</v>
      </c>
      <c r="R58" s="8">
        <f t="shared" si="9"/>
        <v>0</v>
      </c>
      <c r="S58" s="8" t="e">
        <f t="shared" si="10"/>
        <v>#DIV/0!</v>
      </c>
      <c r="T58" s="8" t="e">
        <f t="shared" si="11"/>
        <v>#DIV/0!</v>
      </c>
      <c r="U58" s="8">
        <f t="shared" si="12"/>
        <v>0</v>
      </c>
      <c r="V58" s="8" t="e">
        <f t="shared" si="13"/>
        <v>#DIV/0!</v>
      </c>
      <c r="W58" s="8" t="e">
        <f t="shared" si="14"/>
        <v>#DIV/0!</v>
      </c>
      <c r="X58" s="22">
        <v>47</v>
      </c>
    </row>
    <row r="59" spans="1:24">
      <c r="A59" s="9"/>
      <c r="B59" s="9"/>
      <c r="C59" s="7"/>
      <c r="D59" s="8" t="e">
        <f t="shared" si="15"/>
        <v>#DIV/0!</v>
      </c>
      <c r="E59" s="7"/>
      <c r="F59" s="8" t="e">
        <f t="shared" si="0"/>
        <v>#DIV/0!</v>
      </c>
      <c r="G59" s="8" t="e">
        <f t="shared" si="1"/>
        <v>#DIV/0!</v>
      </c>
      <c r="H59" s="7"/>
      <c r="I59" s="8" t="e">
        <f t="shared" si="2"/>
        <v>#DIV/0!</v>
      </c>
      <c r="J59" s="8" t="e">
        <f t="shared" si="3"/>
        <v>#DIV/0!</v>
      </c>
      <c r="K59" s="8">
        <f t="shared" si="4"/>
        <v>0</v>
      </c>
      <c r="L59" s="8" t="e">
        <f t="shared" si="5"/>
        <v>#DIV/0!</v>
      </c>
      <c r="M59" s="7">
        <f t="shared" si="6"/>
        <v>0</v>
      </c>
      <c r="N59" s="8"/>
      <c r="O59" s="8" t="e">
        <f t="shared" si="7"/>
        <v>#DIV/0!</v>
      </c>
      <c r="P59" s="8"/>
      <c r="Q59" s="8" t="e">
        <f t="shared" si="8"/>
        <v>#DIV/0!</v>
      </c>
      <c r="R59" s="8">
        <f t="shared" si="9"/>
        <v>0</v>
      </c>
      <c r="S59" s="8" t="e">
        <f t="shared" si="10"/>
        <v>#DIV/0!</v>
      </c>
      <c r="T59" s="8" t="e">
        <f t="shared" si="11"/>
        <v>#DIV/0!</v>
      </c>
      <c r="U59" s="8">
        <f t="shared" si="12"/>
        <v>0</v>
      </c>
      <c r="V59" s="8" t="e">
        <f t="shared" si="13"/>
        <v>#DIV/0!</v>
      </c>
      <c r="W59" s="8" t="e">
        <f t="shared" si="14"/>
        <v>#DIV/0!</v>
      </c>
      <c r="X59" s="22">
        <v>48</v>
      </c>
    </row>
    <row r="60" spans="1:24">
      <c r="A60" s="9"/>
      <c r="B60" s="9"/>
      <c r="C60" s="7"/>
      <c r="D60" s="8" t="e">
        <f t="shared" si="15"/>
        <v>#DIV/0!</v>
      </c>
      <c r="E60" s="7"/>
      <c r="F60" s="8" t="e">
        <f t="shared" si="0"/>
        <v>#DIV/0!</v>
      </c>
      <c r="G60" s="8" t="e">
        <f t="shared" si="1"/>
        <v>#DIV/0!</v>
      </c>
      <c r="H60" s="7"/>
      <c r="I60" s="8" t="e">
        <f t="shared" si="2"/>
        <v>#DIV/0!</v>
      </c>
      <c r="J60" s="8" t="e">
        <f t="shared" si="3"/>
        <v>#DIV/0!</v>
      </c>
      <c r="K60" s="8">
        <f t="shared" si="4"/>
        <v>0</v>
      </c>
      <c r="L60" s="8" t="e">
        <f t="shared" si="5"/>
        <v>#DIV/0!</v>
      </c>
      <c r="M60" s="7">
        <f t="shared" si="6"/>
        <v>0</v>
      </c>
      <c r="N60" s="8"/>
      <c r="O60" s="8" t="e">
        <f t="shared" si="7"/>
        <v>#DIV/0!</v>
      </c>
      <c r="P60" s="8"/>
      <c r="Q60" s="8" t="e">
        <f t="shared" si="8"/>
        <v>#DIV/0!</v>
      </c>
      <c r="R60" s="8">
        <f t="shared" si="9"/>
        <v>0</v>
      </c>
      <c r="S60" s="8" t="e">
        <f t="shared" si="10"/>
        <v>#DIV/0!</v>
      </c>
      <c r="T60" s="8" t="e">
        <f t="shared" si="11"/>
        <v>#DIV/0!</v>
      </c>
      <c r="U60" s="8">
        <f t="shared" si="12"/>
        <v>0</v>
      </c>
      <c r="V60" s="8" t="e">
        <f t="shared" si="13"/>
        <v>#DIV/0!</v>
      </c>
      <c r="W60" s="8" t="e">
        <f t="shared" si="14"/>
        <v>#DIV/0!</v>
      </c>
      <c r="X60" s="22">
        <v>49</v>
      </c>
    </row>
    <row r="61" spans="1:24">
      <c r="A61" s="9"/>
      <c r="B61" s="9"/>
      <c r="C61" s="7"/>
      <c r="D61" s="8" t="e">
        <f t="shared" si="15"/>
        <v>#DIV/0!</v>
      </c>
      <c r="E61" s="7"/>
      <c r="F61" s="8" t="e">
        <f t="shared" si="0"/>
        <v>#DIV/0!</v>
      </c>
      <c r="G61" s="8" t="e">
        <f t="shared" si="1"/>
        <v>#DIV/0!</v>
      </c>
      <c r="H61" s="7"/>
      <c r="I61" s="8" t="e">
        <f t="shared" si="2"/>
        <v>#DIV/0!</v>
      </c>
      <c r="J61" s="8" t="e">
        <f t="shared" si="3"/>
        <v>#DIV/0!</v>
      </c>
      <c r="K61" s="8">
        <f t="shared" si="4"/>
        <v>0</v>
      </c>
      <c r="L61" s="8" t="e">
        <f t="shared" si="5"/>
        <v>#DIV/0!</v>
      </c>
      <c r="M61" s="7">
        <f t="shared" si="6"/>
        <v>0</v>
      </c>
      <c r="N61" s="8"/>
      <c r="O61" s="8" t="e">
        <f t="shared" si="7"/>
        <v>#DIV/0!</v>
      </c>
      <c r="P61" s="8"/>
      <c r="Q61" s="8" t="e">
        <f t="shared" si="8"/>
        <v>#DIV/0!</v>
      </c>
      <c r="R61" s="8">
        <f t="shared" si="9"/>
        <v>0</v>
      </c>
      <c r="S61" s="8" t="e">
        <f t="shared" si="10"/>
        <v>#DIV/0!</v>
      </c>
      <c r="T61" s="8" t="e">
        <f t="shared" si="11"/>
        <v>#DIV/0!</v>
      </c>
      <c r="U61" s="8">
        <f t="shared" si="12"/>
        <v>0</v>
      </c>
      <c r="V61" s="8" t="e">
        <f t="shared" si="13"/>
        <v>#DIV/0!</v>
      </c>
      <c r="W61" s="8" t="e">
        <f t="shared" si="14"/>
        <v>#DIV/0!</v>
      </c>
      <c r="X61" s="22">
        <v>50</v>
      </c>
    </row>
    <row r="62" spans="1:24">
      <c r="A62" s="9"/>
      <c r="B62" s="9"/>
      <c r="C62" s="7"/>
      <c r="D62" s="8" t="e">
        <f t="shared" si="15"/>
        <v>#DIV/0!</v>
      </c>
      <c r="E62" s="7"/>
      <c r="F62" s="8" t="e">
        <f t="shared" si="0"/>
        <v>#DIV/0!</v>
      </c>
      <c r="G62" s="8" t="e">
        <f t="shared" si="1"/>
        <v>#DIV/0!</v>
      </c>
      <c r="H62" s="7"/>
      <c r="I62" s="8" t="e">
        <f t="shared" si="2"/>
        <v>#DIV/0!</v>
      </c>
      <c r="J62" s="8" t="e">
        <f t="shared" si="3"/>
        <v>#DIV/0!</v>
      </c>
      <c r="K62" s="8">
        <f t="shared" si="4"/>
        <v>0</v>
      </c>
      <c r="L62" s="8" t="e">
        <f t="shared" si="5"/>
        <v>#DIV/0!</v>
      </c>
      <c r="M62" s="7">
        <f t="shared" si="6"/>
        <v>0</v>
      </c>
      <c r="N62" s="8"/>
      <c r="O62" s="8" t="e">
        <f t="shared" si="7"/>
        <v>#DIV/0!</v>
      </c>
      <c r="P62" s="8"/>
      <c r="Q62" s="8" t="e">
        <f t="shared" si="8"/>
        <v>#DIV/0!</v>
      </c>
      <c r="R62" s="8">
        <f t="shared" si="9"/>
        <v>0</v>
      </c>
      <c r="S62" s="8" t="e">
        <f t="shared" si="10"/>
        <v>#DIV/0!</v>
      </c>
      <c r="T62" s="8" t="e">
        <f t="shared" si="11"/>
        <v>#DIV/0!</v>
      </c>
      <c r="U62" s="8">
        <f t="shared" si="12"/>
        <v>0</v>
      </c>
      <c r="V62" s="8" t="e">
        <f t="shared" si="13"/>
        <v>#DIV/0!</v>
      </c>
      <c r="W62" s="8" t="e">
        <f t="shared" si="14"/>
        <v>#DIV/0!</v>
      </c>
      <c r="X62" s="22">
        <v>51</v>
      </c>
    </row>
    <row r="63" spans="1:24">
      <c r="A63" s="9"/>
      <c r="B63" s="9"/>
      <c r="C63" s="7"/>
      <c r="D63" s="8" t="e">
        <f t="shared" si="15"/>
        <v>#DIV/0!</v>
      </c>
      <c r="E63" s="7"/>
      <c r="F63" s="8" t="e">
        <f t="shared" si="0"/>
        <v>#DIV/0!</v>
      </c>
      <c r="G63" s="8" t="e">
        <f t="shared" si="1"/>
        <v>#DIV/0!</v>
      </c>
      <c r="H63" s="7"/>
      <c r="I63" s="8" t="e">
        <f t="shared" si="2"/>
        <v>#DIV/0!</v>
      </c>
      <c r="J63" s="8" t="e">
        <f t="shared" si="3"/>
        <v>#DIV/0!</v>
      </c>
      <c r="K63" s="8">
        <f t="shared" si="4"/>
        <v>0</v>
      </c>
      <c r="L63" s="8" t="e">
        <f t="shared" si="5"/>
        <v>#DIV/0!</v>
      </c>
      <c r="M63" s="7">
        <f t="shared" si="6"/>
        <v>0</v>
      </c>
      <c r="N63" s="8"/>
      <c r="O63" s="8" t="e">
        <f t="shared" si="7"/>
        <v>#DIV/0!</v>
      </c>
      <c r="P63" s="8"/>
      <c r="Q63" s="8" t="e">
        <f t="shared" si="8"/>
        <v>#DIV/0!</v>
      </c>
      <c r="R63" s="8">
        <f t="shared" si="9"/>
        <v>0</v>
      </c>
      <c r="S63" s="8" t="e">
        <f t="shared" si="10"/>
        <v>#DIV/0!</v>
      </c>
      <c r="T63" s="8" t="e">
        <f t="shared" si="11"/>
        <v>#DIV/0!</v>
      </c>
      <c r="U63" s="8">
        <f t="shared" si="12"/>
        <v>0</v>
      </c>
      <c r="V63" s="8" t="e">
        <f t="shared" si="13"/>
        <v>#DIV/0!</v>
      </c>
      <c r="W63" s="8" t="e">
        <f t="shared" si="14"/>
        <v>#DIV/0!</v>
      </c>
      <c r="X63" s="22">
        <v>52</v>
      </c>
    </row>
    <row r="64" spans="1:24">
      <c r="A64" s="9"/>
      <c r="B64" s="9"/>
      <c r="C64" s="7"/>
      <c r="D64" s="8" t="e">
        <f t="shared" si="15"/>
        <v>#DIV/0!</v>
      </c>
      <c r="E64" s="7"/>
      <c r="F64" s="8" t="e">
        <f t="shared" si="0"/>
        <v>#DIV/0!</v>
      </c>
      <c r="G64" s="8" t="e">
        <f t="shared" si="1"/>
        <v>#DIV/0!</v>
      </c>
      <c r="H64" s="7"/>
      <c r="I64" s="8" t="e">
        <f t="shared" si="2"/>
        <v>#DIV/0!</v>
      </c>
      <c r="J64" s="8" t="e">
        <f t="shared" si="3"/>
        <v>#DIV/0!</v>
      </c>
      <c r="K64" s="8">
        <f t="shared" si="4"/>
        <v>0</v>
      </c>
      <c r="L64" s="8" t="e">
        <f t="shared" si="5"/>
        <v>#DIV/0!</v>
      </c>
      <c r="M64" s="7">
        <f t="shared" si="6"/>
        <v>0</v>
      </c>
      <c r="N64" s="8"/>
      <c r="O64" s="8" t="e">
        <f t="shared" si="7"/>
        <v>#DIV/0!</v>
      </c>
      <c r="P64" s="8"/>
      <c r="Q64" s="8" t="e">
        <f t="shared" si="8"/>
        <v>#DIV/0!</v>
      </c>
      <c r="R64" s="8">
        <f t="shared" si="9"/>
        <v>0</v>
      </c>
      <c r="S64" s="8" t="e">
        <f t="shared" si="10"/>
        <v>#DIV/0!</v>
      </c>
      <c r="T64" s="8" t="e">
        <f t="shared" si="11"/>
        <v>#DIV/0!</v>
      </c>
      <c r="U64" s="8">
        <f t="shared" si="12"/>
        <v>0</v>
      </c>
      <c r="V64" s="8" t="e">
        <f t="shared" si="13"/>
        <v>#DIV/0!</v>
      </c>
      <c r="W64" s="8" t="e">
        <f t="shared" si="14"/>
        <v>#DIV/0!</v>
      </c>
      <c r="X64" s="22">
        <v>53</v>
      </c>
    </row>
    <row r="65" spans="1:24">
      <c r="A65" s="9"/>
      <c r="B65" s="9"/>
      <c r="C65" s="7"/>
      <c r="D65" s="8" t="e">
        <f t="shared" si="15"/>
        <v>#DIV/0!</v>
      </c>
      <c r="E65" s="7"/>
      <c r="F65" s="8" t="e">
        <f t="shared" si="0"/>
        <v>#DIV/0!</v>
      </c>
      <c r="G65" s="8" t="e">
        <f t="shared" si="1"/>
        <v>#DIV/0!</v>
      </c>
      <c r="H65" s="7"/>
      <c r="I65" s="8" t="e">
        <f t="shared" si="2"/>
        <v>#DIV/0!</v>
      </c>
      <c r="J65" s="8" t="e">
        <f t="shared" si="3"/>
        <v>#DIV/0!</v>
      </c>
      <c r="K65" s="8">
        <f t="shared" si="4"/>
        <v>0</v>
      </c>
      <c r="L65" s="8" t="e">
        <f t="shared" si="5"/>
        <v>#DIV/0!</v>
      </c>
      <c r="M65" s="7">
        <f t="shared" si="6"/>
        <v>0</v>
      </c>
      <c r="N65" s="8"/>
      <c r="O65" s="8" t="e">
        <f t="shared" si="7"/>
        <v>#DIV/0!</v>
      </c>
      <c r="P65" s="8"/>
      <c r="Q65" s="8" t="e">
        <f t="shared" si="8"/>
        <v>#DIV/0!</v>
      </c>
      <c r="R65" s="8">
        <f t="shared" si="9"/>
        <v>0</v>
      </c>
      <c r="S65" s="8" t="e">
        <f t="shared" si="10"/>
        <v>#DIV/0!</v>
      </c>
      <c r="T65" s="8" t="e">
        <f t="shared" si="11"/>
        <v>#DIV/0!</v>
      </c>
      <c r="U65" s="8">
        <f t="shared" si="12"/>
        <v>0</v>
      </c>
      <c r="V65" s="8" t="e">
        <f t="shared" si="13"/>
        <v>#DIV/0!</v>
      </c>
      <c r="W65" s="8" t="e">
        <f t="shared" si="14"/>
        <v>#DIV/0!</v>
      </c>
      <c r="X65" s="22">
        <v>54</v>
      </c>
    </row>
    <row r="66" spans="1:24">
      <c r="A66" s="9"/>
      <c r="B66" s="9"/>
      <c r="C66" s="7"/>
      <c r="D66" s="8" t="e">
        <f t="shared" si="15"/>
        <v>#DIV/0!</v>
      </c>
      <c r="E66" s="7"/>
      <c r="F66" s="8" t="e">
        <f t="shared" si="0"/>
        <v>#DIV/0!</v>
      </c>
      <c r="G66" s="8" t="e">
        <f t="shared" si="1"/>
        <v>#DIV/0!</v>
      </c>
      <c r="H66" s="7"/>
      <c r="I66" s="8" t="e">
        <f t="shared" si="2"/>
        <v>#DIV/0!</v>
      </c>
      <c r="J66" s="8" t="e">
        <f t="shared" si="3"/>
        <v>#DIV/0!</v>
      </c>
      <c r="K66" s="8">
        <f t="shared" si="4"/>
        <v>0</v>
      </c>
      <c r="L66" s="8" t="e">
        <f t="shared" si="5"/>
        <v>#DIV/0!</v>
      </c>
      <c r="M66" s="7">
        <f t="shared" si="6"/>
        <v>0</v>
      </c>
      <c r="N66" s="8"/>
      <c r="O66" s="8" t="e">
        <f t="shared" si="7"/>
        <v>#DIV/0!</v>
      </c>
      <c r="P66" s="8"/>
      <c r="Q66" s="8" t="e">
        <f t="shared" si="8"/>
        <v>#DIV/0!</v>
      </c>
      <c r="R66" s="8">
        <f t="shared" si="9"/>
        <v>0</v>
      </c>
      <c r="S66" s="8" t="e">
        <f t="shared" si="10"/>
        <v>#DIV/0!</v>
      </c>
      <c r="T66" s="8" t="e">
        <f t="shared" si="11"/>
        <v>#DIV/0!</v>
      </c>
      <c r="U66" s="8">
        <f t="shared" si="12"/>
        <v>0</v>
      </c>
      <c r="V66" s="8" t="e">
        <f t="shared" si="13"/>
        <v>#DIV/0!</v>
      </c>
      <c r="W66" s="8" t="e">
        <f t="shared" si="14"/>
        <v>#DIV/0!</v>
      </c>
      <c r="X66" s="22">
        <v>55</v>
      </c>
    </row>
    <row r="67" spans="1:24">
      <c r="A67" s="9"/>
      <c r="B67" s="9"/>
      <c r="C67" s="7"/>
      <c r="D67" s="8" t="e">
        <f t="shared" si="15"/>
        <v>#DIV/0!</v>
      </c>
      <c r="E67" s="7"/>
      <c r="F67" s="8" t="e">
        <f t="shared" si="0"/>
        <v>#DIV/0!</v>
      </c>
      <c r="G67" s="8" t="e">
        <f t="shared" si="1"/>
        <v>#DIV/0!</v>
      </c>
      <c r="H67" s="7"/>
      <c r="I67" s="8" t="e">
        <f t="shared" si="2"/>
        <v>#DIV/0!</v>
      </c>
      <c r="J67" s="8" t="e">
        <f t="shared" si="3"/>
        <v>#DIV/0!</v>
      </c>
      <c r="K67" s="8">
        <f t="shared" si="4"/>
        <v>0</v>
      </c>
      <c r="L67" s="8" t="e">
        <f t="shared" si="5"/>
        <v>#DIV/0!</v>
      </c>
      <c r="M67" s="7">
        <f t="shared" si="6"/>
        <v>0</v>
      </c>
      <c r="N67" s="8"/>
      <c r="O67" s="8" t="e">
        <f t="shared" si="7"/>
        <v>#DIV/0!</v>
      </c>
      <c r="P67" s="8"/>
      <c r="Q67" s="8" t="e">
        <f t="shared" si="8"/>
        <v>#DIV/0!</v>
      </c>
      <c r="R67" s="8">
        <f t="shared" si="9"/>
        <v>0</v>
      </c>
      <c r="S67" s="8" t="e">
        <f t="shared" si="10"/>
        <v>#DIV/0!</v>
      </c>
      <c r="T67" s="8" t="e">
        <f t="shared" si="11"/>
        <v>#DIV/0!</v>
      </c>
      <c r="U67" s="8">
        <f t="shared" si="12"/>
        <v>0</v>
      </c>
      <c r="V67" s="8" t="e">
        <f t="shared" si="13"/>
        <v>#DIV/0!</v>
      </c>
      <c r="W67" s="8" t="e">
        <f t="shared" si="14"/>
        <v>#DIV/0!</v>
      </c>
      <c r="X67" s="22">
        <v>56</v>
      </c>
    </row>
    <row r="68" spans="1:24">
      <c r="A68" s="9"/>
      <c r="B68" s="9"/>
      <c r="C68" s="7"/>
      <c r="D68" s="8" t="e">
        <f t="shared" si="15"/>
        <v>#DIV/0!</v>
      </c>
      <c r="E68" s="7"/>
      <c r="F68" s="8" t="e">
        <f t="shared" si="0"/>
        <v>#DIV/0!</v>
      </c>
      <c r="G68" s="8" t="e">
        <f t="shared" si="1"/>
        <v>#DIV/0!</v>
      </c>
      <c r="H68" s="7"/>
      <c r="I68" s="8" t="e">
        <f t="shared" si="2"/>
        <v>#DIV/0!</v>
      </c>
      <c r="J68" s="8" t="e">
        <f t="shared" si="3"/>
        <v>#DIV/0!</v>
      </c>
      <c r="K68" s="8">
        <f t="shared" si="4"/>
        <v>0</v>
      </c>
      <c r="L68" s="8" t="e">
        <f t="shared" si="5"/>
        <v>#DIV/0!</v>
      </c>
      <c r="M68" s="7">
        <f t="shared" si="6"/>
        <v>0</v>
      </c>
      <c r="N68" s="8"/>
      <c r="O68" s="8" t="e">
        <f t="shared" si="7"/>
        <v>#DIV/0!</v>
      </c>
      <c r="P68" s="8"/>
      <c r="Q68" s="8" t="e">
        <f t="shared" si="8"/>
        <v>#DIV/0!</v>
      </c>
      <c r="R68" s="8">
        <f t="shared" si="9"/>
        <v>0</v>
      </c>
      <c r="S68" s="8" t="e">
        <f t="shared" si="10"/>
        <v>#DIV/0!</v>
      </c>
      <c r="T68" s="8" t="e">
        <f t="shared" si="11"/>
        <v>#DIV/0!</v>
      </c>
      <c r="U68" s="8">
        <f t="shared" si="12"/>
        <v>0</v>
      </c>
      <c r="V68" s="8" t="e">
        <f t="shared" si="13"/>
        <v>#DIV/0!</v>
      </c>
      <c r="W68" s="8" t="e">
        <f t="shared" si="14"/>
        <v>#DIV/0!</v>
      </c>
      <c r="X68" s="22">
        <v>57</v>
      </c>
    </row>
    <row r="69" spans="1:24">
      <c r="A69" s="9"/>
      <c r="B69" s="9"/>
      <c r="C69" s="7"/>
      <c r="D69" s="8" t="e">
        <f t="shared" si="15"/>
        <v>#DIV/0!</v>
      </c>
      <c r="E69" s="7"/>
      <c r="F69" s="8" t="e">
        <f t="shared" si="0"/>
        <v>#DIV/0!</v>
      </c>
      <c r="G69" s="8" t="e">
        <f t="shared" si="1"/>
        <v>#DIV/0!</v>
      </c>
      <c r="H69" s="7"/>
      <c r="I69" s="8" t="e">
        <f t="shared" si="2"/>
        <v>#DIV/0!</v>
      </c>
      <c r="J69" s="8" t="e">
        <f t="shared" si="3"/>
        <v>#DIV/0!</v>
      </c>
      <c r="K69" s="8">
        <f t="shared" si="4"/>
        <v>0</v>
      </c>
      <c r="L69" s="8" t="e">
        <f t="shared" si="5"/>
        <v>#DIV/0!</v>
      </c>
      <c r="M69" s="7">
        <f t="shared" si="6"/>
        <v>0</v>
      </c>
      <c r="N69" s="8"/>
      <c r="O69" s="8" t="e">
        <f t="shared" si="7"/>
        <v>#DIV/0!</v>
      </c>
      <c r="P69" s="8"/>
      <c r="Q69" s="8" t="e">
        <f t="shared" si="8"/>
        <v>#DIV/0!</v>
      </c>
      <c r="R69" s="8">
        <f t="shared" si="9"/>
        <v>0</v>
      </c>
      <c r="S69" s="8" t="e">
        <f t="shared" si="10"/>
        <v>#DIV/0!</v>
      </c>
      <c r="T69" s="8" t="e">
        <f t="shared" si="11"/>
        <v>#DIV/0!</v>
      </c>
      <c r="U69" s="8">
        <f t="shared" si="12"/>
        <v>0</v>
      </c>
      <c r="V69" s="8" t="e">
        <f t="shared" si="13"/>
        <v>#DIV/0!</v>
      </c>
      <c r="W69" s="8" t="e">
        <f t="shared" si="14"/>
        <v>#DIV/0!</v>
      </c>
      <c r="X69" s="22">
        <v>58</v>
      </c>
    </row>
    <row r="70" spans="1:24">
      <c r="A70" s="9"/>
      <c r="B70" s="9"/>
      <c r="C70" s="7"/>
      <c r="D70" s="8" t="e">
        <f t="shared" si="15"/>
        <v>#DIV/0!</v>
      </c>
      <c r="E70" s="7"/>
      <c r="F70" s="8" t="e">
        <f t="shared" si="0"/>
        <v>#DIV/0!</v>
      </c>
      <c r="G70" s="8" t="e">
        <f t="shared" si="1"/>
        <v>#DIV/0!</v>
      </c>
      <c r="H70" s="7"/>
      <c r="I70" s="8" t="e">
        <f t="shared" si="2"/>
        <v>#DIV/0!</v>
      </c>
      <c r="J70" s="8" t="e">
        <f t="shared" si="3"/>
        <v>#DIV/0!</v>
      </c>
      <c r="K70" s="8">
        <f t="shared" si="4"/>
        <v>0</v>
      </c>
      <c r="L70" s="8" t="e">
        <f t="shared" si="5"/>
        <v>#DIV/0!</v>
      </c>
      <c r="M70" s="7">
        <f t="shared" si="6"/>
        <v>0</v>
      </c>
      <c r="N70" s="8"/>
      <c r="O70" s="8" t="e">
        <f t="shared" si="7"/>
        <v>#DIV/0!</v>
      </c>
      <c r="P70" s="8"/>
      <c r="Q70" s="8" t="e">
        <f t="shared" si="8"/>
        <v>#DIV/0!</v>
      </c>
      <c r="R70" s="8">
        <f t="shared" si="9"/>
        <v>0</v>
      </c>
      <c r="S70" s="8" t="e">
        <f t="shared" si="10"/>
        <v>#DIV/0!</v>
      </c>
      <c r="T70" s="8" t="e">
        <f t="shared" si="11"/>
        <v>#DIV/0!</v>
      </c>
      <c r="U70" s="8">
        <f t="shared" si="12"/>
        <v>0</v>
      </c>
      <c r="V70" s="8" t="e">
        <f t="shared" si="13"/>
        <v>#DIV/0!</v>
      </c>
      <c r="W70" s="8" t="e">
        <f t="shared" si="14"/>
        <v>#DIV/0!</v>
      </c>
      <c r="X70" s="22">
        <v>59</v>
      </c>
    </row>
    <row r="71" spans="1:24">
      <c r="A71" s="9"/>
      <c r="B71" s="9"/>
      <c r="C71" s="7"/>
      <c r="D71" s="8" t="e">
        <f t="shared" si="15"/>
        <v>#DIV/0!</v>
      </c>
      <c r="E71" s="7"/>
      <c r="F71" s="8" t="e">
        <f t="shared" si="0"/>
        <v>#DIV/0!</v>
      </c>
      <c r="G71" s="8" t="e">
        <f t="shared" si="1"/>
        <v>#DIV/0!</v>
      </c>
      <c r="H71" s="7"/>
      <c r="I71" s="8" t="e">
        <f t="shared" si="2"/>
        <v>#DIV/0!</v>
      </c>
      <c r="J71" s="8" t="e">
        <f t="shared" si="3"/>
        <v>#DIV/0!</v>
      </c>
      <c r="K71" s="8">
        <f t="shared" si="4"/>
        <v>0</v>
      </c>
      <c r="L71" s="8" t="e">
        <f t="shared" si="5"/>
        <v>#DIV/0!</v>
      </c>
      <c r="M71" s="7">
        <f t="shared" si="6"/>
        <v>0</v>
      </c>
      <c r="N71" s="8"/>
      <c r="O71" s="8" t="e">
        <f t="shared" si="7"/>
        <v>#DIV/0!</v>
      </c>
      <c r="P71" s="8"/>
      <c r="Q71" s="8" t="e">
        <f t="shared" si="8"/>
        <v>#DIV/0!</v>
      </c>
      <c r="R71" s="8">
        <f t="shared" si="9"/>
        <v>0</v>
      </c>
      <c r="S71" s="8" t="e">
        <f t="shared" si="10"/>
        <v>#DIV/0!</v>
      </c>
      <c r="T71" s="8" t="e">
        <f t="shared" si="11"/>
        <v>#DIV/0!</v>
      </c>
      <c r="U71" s="8">
        <f t="shared" si="12"/>
        <v>0</v>
      </c>
      <c r="V71" s="8" t="e">
        <f t="shared" si="13"/>
        <v>#DIV/0!</v>
      </c>
      <c r="W71" s="8" t="e">
        <f t="shared" si="14"/>
        <v>#DIV/0!</v>
      </c>
      <c r="X71" s="22">
        <v>60</v>
      </c>
    </row>
    <row r="72" spans="1:24">
      <c r="A72" s="9"/>
      <c r="B72" s="9"/>
      <c r="C72" s="7"/>
      <c r="D72" s="8" t="e">
        <f t="shared" si="15"/>
        <v>#DIV/0!</v>
      </c>
      <c r="E72" s="7"/>
      <c r="F72" s="8" t="e">
        <f t="shared" si="0"/>
        <v>#DIV/0!</v>
      </c>
      <c r="G72" s="8" t="e">
        <f t="shared" si="1"/>
        <v>#DIV/0!</v>
      </c>
      <c r="H72" s="7"/>
      <c r="I72" s="8" t="e">
        <f t="shared" si="2"/>
        <v>#DIV/0!</v>
      </c>
      <c r="J72" s="8" t="e">
        <f t="shared" si="3"/>
        <v>#DIV/0!</v>
      </c>
      <c r="K72" s="8">
        <f t="shared" si="4"/>
        <v>0</v>
      </c>
      <c r="L72" s="8" t="e">
        <f t="shared" si="5"/>
        <v>#DIV/0!</v>
      </c>
      <c r="M72" s="7">
        <f t="shared" si="6"/>
        <v>0</v>
      </c>
      <c r="N72" s="8"/>
      <c r="O72" s="8" t="e">
        <f t="shared" si="7"/>
        <v>#DIV/0!</v>
      </c>
      <c r="P72" s="8"/>
      <c r="Q72" s="8" t="e">
        <f t="shared" si="8"/>
        <v>#DIV/0!</v>
      </c>
      <c r="R72" s="8">
        <f t="shared" si="9"/>
        <v>0</v>
      </c>
      <c r="S72" s="8" t="e">
        <f t="shared" si="10"/>
        <v>#DIV/0!</v>
      </c>
      <c r="T72" s="8" t="e">
        <f t="shared" si="11"/>
        <v>#DIV/0!</v>
      </c>
      <c r="U72" s="8">
        <f t="shared" si="12"/>
        <v>0</v>
      </c>
      <c r="V72" s="8" t="e">
        <f t="shared" si="13"/>
        <v>#DIV/0!</v>
      </c>
      <c r="W72" s="8" t="e">
        <f t="shared" si="14"/>
        <v>#DIV/0!</v>
      </c>
      <c r="X72" s="22">
        <v>61</v>
      </c>
    </row>
    <row r="73" spans="1:24">
      <c r="A73" s="9"/>
      <c r="B73" s="9"/>
      <c r="C73" s="7"/>
      <c r="D73" s="8" t="e">
        <f t="shared" si="15"/>
        <v>#DIV/0!</v>
      </c>
      <c r="E73" s="7"/>
      <c r="F73" s="8" t="e">
        <f t="shared" si="0"/>
        <v>#DIV/0!</v>
      </c>
      <c r="G73" s="8" t="e">
        <f t="shared" si="1"/>
        <v>#DIV/0!</v>
      </c>
      <c r="H73" s="7"/>
      <c r="I73" s="8" t="e">
        <f t="shared" si="2"/>
        <v>#DIV/0!</v>
      </c>
      <c r="J73" s="8" t="e">
        <f t="shared" si="3"/>
        <v>#DIV/0!</v>
      </c>
      <c r="K73" s="8">
        <f t="shared" si="4"/>
        <v>0</v>
      </c>
      <c r="L73" s="8" t="e">
        <f t="shared" si="5"/>
        <v>#DIV/0!</v>
      </c>
      <c r="M73" s="7">
        <f t="shared" si="6"/>
        <v>0</v>
      </c>
      <c r="N73" s="8"/>
      <c r="O73" s="8" t="e">
        <f t="shared" si="7"/>
        <v>#DIV/0!</v>
      </c>
      <c r="P73" s="8"/>
      <c r="Q73" s="8" t="e">
        <f t="shared" si="8"/>
        <v>#DIV/0!</v>
      </c>
      <c r="R73" s="8">
        <f t="shared" si="9"/>
        <v>0</v>
      </c>
      <c r="S73" s="8" t="e">
        <f t="shared" si="10"/>
        <v>#DIV/0!</v>
      </c>
      <c r="T73" s="8" t="e">
        <f t="shared" si="11"/>
        <v>#DIV/0!</v>
      </c>
      <c r="U73" s="8">
        <f t="shared" si="12"/>
        <v>0</v>
      </c>
      <c r="V73" s="8" t="e">
        <f t="shared" si="13"/>
        <v>#DIV/0!</v>
      </c>
      <c r="W73" s="8" t="e">
        <f t="shared" si="14"/>
        <v>#DIV/0!</v>
      </c>
      <c r="X73" s="22">
        <v>62</v>
      </c>
    </row>
    <row r="74" spans="1:24">
      <c r="A74" s="9"/>
      <c r="B74" s="9"/>
      <c r="C74" s="7"/>
      <c r="D74" s="8" t="e">
        <f t="shared" si="15"/>
        <v>#DIV/0!</v>
      </c>
      <c r="E74" s="7"/>
      <c r="F74" s="8" t="e">
        <f t="shared" si="0"/>
        <v>#DIV/0!</v>
      </c>
      <c r="G74" s="8" t="e">
        <f t="shared" si="1"/>
        <v>#DIV/0!</v>
      </c>
      <c r="H74" s="7"/>
      <c r="I74" s="8" t="e">
        <f t="shared" si="2"/>
        <v>#DIV/0!</v>
      </c>
      <c r="J74" s="8" t="e">
        <f t="shared" si="3"/>
        <v>#DIV/0!</v>
      </c>
      <c r="K74" s="8">
        <f t="shared" si="4"/>
        <v>0</v>
      </c>
      <c r="L74" s="8" t="e">
        <f t="shared" si="5"/>
        <v>#DIV/0!</v>
      </c>
      <c r="M74" s="7">
        <f t="shared" si="6"/>
        <v>0</v>
      </c>
      <c r="N74" s="8"/>
      <c r="O74" s="8" t="e">
        <f t="shared" si="7"/>
        <v>#DIV/0!</v>
      </c>
      <c r="P74" s="8"/>
      <c r="Q74" s="8" t="e">
        <f t="shared" si="8"/>
        <v>#DIV/0!</v>
      </c>
      <c r="R74" s="8">
        <f t="shared" si="9"/>
        <v>0</v>
      </c>
      <c r="S74" s="8" t="e">
        <f t="shared" si="10"/>
        <v>#DIV/0!</v>
      </c>
      <c r="T74" s="8" t="e">
        <f t="shared" si="11"/>
        <v>#DIV/0!</v>
      </c>
      <c r="U74" s="8">
        <f t="shared" si="12"/>
        <v>0</v>
      </c>
      <c r="V74" s="8" t="e">
        <f t="shared" si="13"/>
        <v>#DIV/0!</v>
      </c>
      <c r="W74" s="8" t="e">
        <f t="shared" si="14"/>
        <v>#DIV/0!</v>
      </c>
      <c r="X74" s="22">
        <v>63</v>
      </c>
    </row>
    <row r="75" spans="1:24">
      <c r="A75" s="9"/>
      <c r="B75" s="9"/>
      <c r="C75" s="7"/>
      <c r="D75" s="8" t="e">
        <f t="shared" si="15"/>
        <v>#DIV/0!</v>
      </c>
      <c r="E75" s="7"/>
      <c r="F75" s="8" t="e">
        <f t="shared" si="0"/>
        <v>#DIV/0!</v>
      </c>
      <c r="G75" s="8" t="e">
        <f t="shared" si="1"/>
        <v>#DIV/0!</v>
      </c>
      <c r="H75" s="7"/>
      <c r="I75" s="8" t="e">
        <f t="shared" si="2"/>
        <v>#DIV/0!</v>
      </c>
      <c r="J75" s="8" t="e">
        <f t="shared" si="3"/>
        <v>#DIV/0!</v>
      </c>
      <c r="K75" s="8">
        <f t="shared" si="4"/>
        <v>0</v>
      </c>
      <c r="L75" s="8" t="e">
        <f t="shared" si="5"/>
        <v>#DIV/0!</v>
      </c>
      <c r="M75" s="7">
        <f t="shared" si="6"/>
        <v>0</v>
      </c>
      <c r="N75" s="8"/>
      <c r="O75" s="8" t="e">
        <f t="shared" si="7"/>
        <v>#DIV/0!</v>
      </c>
      <c r="P75" s="8"/>
      <c r="Q75" s="8" t="e">
        <f t="shared" si="8"/>
        <v>#DIV/0!</v>
      </c>
      <c r="R75" s="8">
        <f t="shared" si="9"/>
        <v>0</v>
      </c>
      <c r="S75" s="8" t="e">
        <f t="shared" si="10"/>
        <v>#DIV/0!</v>
      </c>
      <c r="T75" s="8" t="e">
        <f t="shared" si="11"/>
        <v>#DIV/0!</v>
      </c>
      <c r="U75" s="8">
        <f t="shared" si="12"/>
        <v>0</v>
      </c>
      <c r="V75" s="8" t="e">
        <f t="shared" si="13"/>
        <v>#DIV/0!</v>
      </c>
      <c r="W75" s="8" t="e">
        <f t="shared" si="14"/>
        <v>#DIV/0!</v>
      </c>
      <c r="X75" s="22">
        <v>64</v>
      </c>
    </row>
    <row r="76" spans="1:24">
      <c r="A76" s="9"/>
      <c r="B76" s="9"/>
      <c r="C76" s="7"/>
      <c r="D76" s="8" t="e">
        <f t="shared" ref="D76:D104" si="16">C76/$C$106*100</f>
        <v>#DIV/0!</v>
      </c>
      <c r="E76" s="7"/>
      <c r="F76" s="8" t="e">
        <f t="shared" ref="F76:F104" si="17">E76/C76*100</f>
        <v>#DIV/0!</v>
      </c>
      <c r="G76" s="8" t="e">
        <f t="shared" ref="G76:G104" si="18">F76*D76/100</f>
        <v>#DIV/0!</v>
      </c>
      <c r="H76" s="7"/>
      <c r="I76" s="8" t="e">
        <f t="shared" ref="I76:I104" si="19">H76/C76*100</f>
        <v>#DIV/0!</v>
      </c>
      <c r="J76" s="8" t="e">
        <f t="shared" ref="J76:J104" si="20">I76*D76/100</f>
        <v>#DIV/0!</v>
      </c>
      <c r="K76" s="8">
        <f t="shared" ref="K76:K104" si="21">IF(E76=0,0,H76/E76*100)</f>
        <v>0</v>
      </c>
      <c r="L76" s="8" t="e">
        <f t="shared" ref="L76:L104" si="22">J76-G76</f>
        <v>#DIV/0!</v>
      </c>
      <c r="M76" s="7">
        <f t="shared" ref="M76:M104" si="23">C76-H76</f>
        <v>0</v>
      </c>
      <c r="N76" s="8"/>
      <c r="O76" s="8" t="e">
        <f t="shared" ref="O76:O104" si="24">N76*D76/100</f>
        <v>#DIV/0!</v>
      </c>
      <c r="P76" s="8"/>
      <c r="Q76" s="8" t="e">
        <f t="shared" ref="Q76:Q104" si="25">P76*D76/100</f>
        <v>#DIV/0!</v>
      </c>
      <c r="R76" s="8">
        <f t="shared" ref="R76:R104" si="26">IF(N76=0,0,P76/N76*100)</f>
        <v>0</v>
      </c>
      <c r="S76" s="8" t="e">
        <f t="shared" ref="S76:S90" si="27">Q76-O76</f>
        <v>#DIV/0!</v>
      </c>
      <c r="T76" s="8" t="e">
        <f t="shared" ref="T76:T90" si="28">IF(F76&gt;0,I76/F76*100,I76)</f>
        <v>#DIV/0!</v>
      </c>
      <c r="U76" s="8">
        <f t="shared" ref="U76:U90" si="29">IF(N76&gt;0,P76/N76*100,P76)</f>
        <v>0</v>
      </c>
      <c r="V76" s="8" t="e">
        <f t="shared" ref="V76:V90" si="30">AVERAGE(T76:U76)</f>
        <v>#DIV/0!</v>
      </c>
      <c r="W76" s="8" t="e">
        <f t="shared" ref="W76:W90" si="31">V76</f>
        <v>#DIV/0!</v>
      </c>
      <c r="X76" s="22">
        <v>65</v>
      </c>
    </row>
    <row r="77" spans="1:24">
      <c r="A77" s="9"/>
      <c r="B77" s="9"/>
      <c r="C77" s="7"/>
      <c r="D77" s="8" t="e">
        <f t="shared" si="16"/>
        <v>#DIV/0!</v>
      </c>
      <c r="E77" s="7"/>
      <c r="F77" s="8" t="e">
        <f t="shared" si="17"/>
        <v>#DIV/0!</v>
      </c>
      <c r="G77" s="8" t="e">
        <f t="shared" si="18"/>
        <v>#DIV/0!</v>
      </c>
      <c r="H77" s="7"/>
      <c r="I77" s="8" t="e">
        <f t="shared" si="19"/>
        <v>#DIV/0!</v>
      </c>
      <c r="J77" s="8" t="e">
        <f t="shared" si="20"/>
        <v>#DIV/0!</v>
      </c>
      <c r="K77" s="8">
        <f t="shared" si="21"/>
        <v>0</v>
      </c>
      <c r="L77" s="8" t="e">
        <f t="shared" si="22"/>
        <v>#DIV/0!</v>
      </c>
      <c r="M77" s="7">
        <f t="shared" si="23"/>
        <v>0</v>
      </c>
      <c r="N77" s="8"/>
      <c r="O77" s="8" t="e">
        <f t="shared" si="24"/>
        <v>#DIV/0!</v>
      </c>
      <c r="P77" s="8"/>
      <c r="Q77" s="8" t="e">
        <f t="shared" si="25"/>
        <v>#DIV/0!</v>
      </c>
      <c r="R77" s="8">
        <f t="shared" si="26"/>
        <v>0</v>
      </c>
      <c r="S77" s="8" t="e">
        <f t="shared" si="27"/>
        <v>#DIV/0!</v>
      </c>
      <c r="T77" s="8" t="e">
        <f t="shared" si="28"/>
        <v>#DIV/0!</v>
      </c>
      <c r="U77" s="8">
        <f t="shared" si="29"/>
        <v>0</v>
      </c>
      <c r="V77" s="8" t="e">
        <f t="shared" si="30"/>
        <v>#DIV/0!</v>
      </c>
      <c r="W77" s="8" t="e">
        <f t="shared" si="31"/>
        <v>#DIV/0!</v>
      </c>
      <c r="X77" s="22">
        <v>66</v>
      </c>
    </row>
    <row r="78" spans="1:24">
      <c r="A78" s="9"/>
      <c r="B78" s="9"/>
      <c r="C78" s="7"/>
      <c r="D78" s="8" t="e">
        <f t="shared" si="16"/>
        <v>#DIV/0!</v>
      </c>
      <c r="E78" s="7"/>
      <c r="F78" s="8" t="e">
        <f t="shared" si="17"/>
        <v>#DIV/0!</v>
      </c>
      <c r="G78" s="8" t="e">
        <f t="shared" si="18"/>
        <v>#DIV/0!</v>
      </c>
      <c r="H78" s="7"/>
      <c r="I78" s="8" t="e">
        <f t="shared" si="19"/>
        <v>#DIV/0!</v>
      </c>
      <c r="J78" s="8" t="e">
        <f t="shared" si="20"/>
        <v>#DIV/0!</v>
      </c>
      <c r="K78" s="8">
        <f t="shared" si="21"/>
        <v>0</v>
      </c>
      <c r="L78" s="8" t="e">
        <f t="shared" si="22"/>
        <v>#DIV/0!</v>
      </c>
      <c r="M78" s="7">
        <f t="shared" si="23"/>
        <v>0</v>
      </c>
      <c r="N78" s="8"/>
      <c r="O78" s="8" t="e">
        <f t="shared" si="24"/>
        <v>#DIV/0!</v>
      </c>
      <c r="P78" s="8"/>
      <c r="Q78" s="8" t="e">
        <f t="shared" si="25"/>
        <v>#DIV/0!</v>
      </c>
      <c r="R78" s="8">
        <f t="shared" si="26"/>
        <v>0</v>
      </c>
      <c r="S78" s="8" t="e">
        <f t="shared" si="27"/>
        <v>#DIV/0!</v>
      </c>
      <c r="T78" s="8" t="e">
        <f t="shared" si="28"/>
        <v>#DIV/0!</v>
      </c>
      <c r="U78" s="8">
        <f t="shared" si="29"/>
        <v>0</v>
      </c>
      <c r="V78" s="8" t="e">
        <f t="shared" si="30"/>
        <v>#DIV/0!</v>
      </c>
      <c r="W78" s="8" t="e">
        <f t="shared" si="31"/>
        <v>#DIV/0!</v>
      </c>
      <c r="X78" s="22">
        <v>67</v>
      </c>
    </row>
    <row r="79" spans="1:24">
      <c r="A79" s="9"/>
      <c r="B79" s="9"/>
      <c r="C79" s="7"/>
      <c r="D79" s="8" t="e">
        <f t="shared" si="16"/>
        <v>#DIV/0!</v>
      </c>
      <c r="E79" s="7"/>
      <c r="F79" s="8" t="e">
        <f t="shared" si="17"/>
        <v>#DIV/0!</v>
      </c>
      <c r="G79" s="8" t="e">
        <f t="shared" si="18"/>
        <v>#DIV/0!</v>
      </c>
      <c r="H79" s="7"/>
      <c r="I79" s="8" t="e">
        <f t="shared" si="19"/>
        <v>#DIV/0!</v>
      </c>
      <c r="J79" s="8" t="e">
        <f t="shared" si="20"/>
        <v>#DIV/0!</v>
      </c>
      <c r="K79" s="8">
        <f t="shared" si="21"/>
        <v>0</v>
      </c>
      <c r="L79" s="8" t="e">
        <f t="shared" si="22"/>
        <v>#DIV/0!</v>
      </c>
      <c r="M79" s="7">
        <f t="shared" si="23"/>
        <v>0</v>
      </c>
      <c r="N79" s="8"/>
      <c r="O79" s="8" t="e">
        <f t="shared" si="24"/>
        <v>#DIV/0!</v>
      </c>
      <c r="P79" s="8"/>
      <c r="Q79" s="8" t="e">
        <f t="shared" si="25"/>
        <v>#DIV/0!</v>
      </c>
      <c r="R79" s="8">
        <f t="shared" si="26"/>
        <v>0</v>
      </c>
      <c r="S79" s="8" t="e">
        <f t="shared" si="27"/>
        <v>#DIV/0!</v>
      </c>
      <c r="T79" s="8" t="e">
        <f t="shared" si="28"/>
        <v>#DIV/0!</v>
      </c>
      <c r="U79" s="8">
        <f t="shared" si="29"/>
        <v>0</v>
      </c>
      <c r="V79" s="8" t="e">
        <f t="shared" si="30"/>
        <v>#DIV/0!</v>
      </c>
      <c r="W79" s="8" t="e">
        <f t="shared" si="31"/>
        <v>#DIV/0!</v>
      </c>
      <c r="X79" s="22">
        <v>68</v>
      </c>
    </row>
    <row r="80" spans="1:24">
      <c r="A80" s="9"/>
      <c r="B80" s="9"/>
      <c r="C80" s="7"/>
      <c r="D80" s="8" t="e">
        <f t="shared" si="16"/>
        <v>#DIV/0!</v>
      </c>
      <c r="E80" s="7"/>
      <c r="F80" s="8" t="e">
        <f t="shared" si="17"/>
        <v>#DIV/0!</v>
      </c>
      <c r="G80" s="8" t="e">
        <f t="shared" si="18"/>
        <v>#DIV/0!</v>
      </c>
      <c r="H80" s="7"/>
      <c r="I80" s="8" t="e">
        <f t="shared" si="19"/>
        <v>#DIV/0!</v>
      </c>
      <c r="J80" s="8" t="e">
        <f t="shared" si="20"/>
        <v>#DIV/0!</v>
      </c>
      <c r="K80" s="8">
        <f t="shared" si="21"/>
        <v>0</v>
      </c>
      <c r="L80" s="8" t="e">
        <f t="shared" si="22"/>
        <v>#DIV/0!</v>
      </c>
      <c r="M80" s="7">
        <f t="shared" si="23"/>
        <v>0</v>
      </c>
      <c r="N80" s="8"/>
      <c r="O80" s="8" t="e">
        <f t="shared" si="24"/>
        <v>#DIV/0!</v>
      </c>
      <c r="P80" s="8"/>
      <c r="Q80" s="8" t="e">
        <f t="shared" si="25"/>
        <v>#DIV/0!</v>
      </c>
      <c r="R80" s="8">
        <f t="shared" si="26"/>
        <v>0</v>
      </c>
      <c r="S80" s="8" t="e">
        <f t="shared" si="27"/>
        <v>#DIV/0!</v>
      </c>
      <c r="T80" s="8" t="e">
        <f t="shared" si="28"/>
        <v>#DIV/0!</v>
      </c>
      <c r="U80" s="8">
        <f t="shared" si="29"/>
        <v>0</v>
      </c>
      <c r="V80" s="8" t="e">
        <f t="shared" si="30"/>
        <v>#DIV/0!</v>
      </c>
      <c r="W80" s="8" t="e">
        <f t="shared" si="31"/>
        <v>#DIV/0!</v>
      </c>
      <c r="X80" s="22">
        <v>69</v>
      </c>
    </row>
    <row r="81" spans="1:24">
      <c r="A81" s="9"/>
      <c r="B81" s="9"/>
      <c r="C81" s="7"/>
      <c r="D81" s="8" t="e">
        <f t="shared" si="16"/>
        <v>#DIV/0!</v>
      </c>
      <c r="E81" s="7"/>
      <c r="F81" s="8" t="e">
        <f t="shared" si="17"/>
        <v>#DIV/0!</v>
      </c>
      <c r="G81" s="8" t="e">
        <f t="shared" si="18"/>
        <v>#DIV/0!</v>
      </c>
      <c r="H81" s="7"/>
      <c r="I81" s="8" t="e">
        <f t="shared" si="19"/>
        <v>#DIV/0!</v>
      </c>
      <c r="J81" s="8" t="e">
        <f t="shared" si="20"/>
        <v>#DIV/0!</v>
      </c>
      <c r="K81" s="8">
        <f t="shared" si="21"/>
        <v>0</v>
      </c>
      <c r="L81" s="8" t="e">
        <f t="shared" si="22"/>
        <v>#DIV/0!</v>
      </c>
      <c r="M81" s="7">
        <f t="shared" si="23"/>
        <v>0</v>
      </c>
      <c r="N81" s="8"/>
      <c r="O81" s="8" t="e">
        <f t="shared" si="24"/>
        <v>#DIV/0!</v>
      </c>
      <c r="P81" s="8"/>
      <c r="Q81" s="8" t="e">
        <f t="shared" si="25"/>
        <v>#DIV/0!</v>
      </c>
      <c r="R81" s="8">
        <f t="shared" si="26"/>
        <v>0</v>
      </c>
      <c r="S81" s="8" t="e">
        <f t="shared" si="27"/>
        <v>#DIV/0!</v>
      </c>
      <c r="T81" s="8" t="e">
        <f t="shared" si="28"/>
        <v>#DIV/0!</v>
      </c>
      <c r="U81" s="8">
        <f t="shared" si="29"/>
        <v>0</v>
      </c>
      <c r="V81" s="8" t="e">
        <f t="shared" si="30"/>
        <v>#DIV/0!</v>
      </c>
      <c r="W81" s="8" t="e">
        <f t="shared" si="31"/>
        <v>#DIV/0!</v>
      </c>
      <c r="X81" s="22">
        <v>70</v>
      </c>
    </row>
    <row r="82" spans="1:24">
      <c r="A82" s="9"/>
      <c r="B82" s="9"/>
      <c r="C82" s="7"/>
      <c r="D82" s="8" t="e">
        <f t="shared" si="16"/>
        <v>#DIV/0!</v>
      </c>
      <c r="E82" s="7"/>
      <c r="F82" s="8" t="e">
        <f t="shared" si="17"/>
        <v>#DIV/0!</v>
      </c>
      <c r="G82" s="8" t="e">
        <f t="shared" si="18"/>
        <v>#DIV/0!</v>
      </c>
      <c r="H82" s="7"/>
      <c r="I82" s="8" t="e">
        <f t="shared" si="19"/>
        <v>#DIV/0!</v>
      </c>
      <c r="J82" s="8" t="e">
        <f t="shared" si="20"/>
        <v>#DIV/0!</v>
      </c>
      <c r="K82" s="8">
        <f t="shared" si="21"/>
        <v>0</v>
      </c>
      <c r="L82" s="8" t="e">
        <f t="shared" si="22"/>
        <v>#DIV/0!</v>
      </c>
      <c r="M82" s="7">
        <f t="shared" si="23"/>
        <v>0</v>
      </c>
      <c r="N82" s="8"/>
      <c r="O82" s="8" t="e">
        <f t="shared" si="24"/>
        <v>#DIV/0!</v>
      </c>
      <c r="P82" s="8"/>
      <c r="Q82" s="8" t="e">
        <f t="shared" si="25"/>
        <v>#DIV/0!</v>
      </c>
      <c r="R82" s="8">
        <f t="shared" si="26"/>
        <v>0</v>
      </c>
      <c r="S82" s="8" t="e">
        <f t="shared" si="27"/>
        <v>#DIV/0!</v>
      </c>
      <c r="T82" s="8" t="e">
        <f t="shared" si="28"/>
        <v>#DIV/0!</v>
      </c>
      <c r="U82" s="8">
        <f t="shared" si="29"/>
        <v>0</v>
      </c>
      <c r="V82" s="8" t="e">
        <f t="shared" si="30"/>
        <v>#DIV/0!</v>
      </c>
      <c r="W82" s="8" t="e">
        <f t="shared" si="31"/>
        <v>#DIV/0!</v>
      </c>
      <c r="X82" s="22">
        <v>71</v>
      </c>
    </row>
    <row r="83" spans="1:24">
      <c r="A83" s="9"/>
      <c r="B83" s="9"/>
      <c r="C83" s="7"/>
      <c r="D83" s="8" t="e">
        <f t="shared" si="16"/>
        <v>#DIV/0!</v>
      </c>
      <c r="E83" s="7"/>
      <c r="F83" s="8" t="e">
        <f t="shared" si="17"/>
        <v>#DIV/0!</v>
      </c>
      <c r="G83" s="8" t="e">
        <f t="shared" si="18"/>
        <v>#DIV/0!</v>
      </c>
      <c r="H83" s="7"/>
      <c r="I83" s="8" t="e">
        <f t="shared" si="19"/>
        <v>#DIV/0!</v>
      </c>
      <c r="J83" s="8" t="e">
        <f t="shared" si="20"/>
        <v>#DIV/0!</v>
      </c>
      <c r="K83" s="8">
        <f t="shared" si="21"/>
        <v>0</v>
      </c>
      <c r="L83" s="8" t="e">
        <f t="shared" si="22"/>
        <v>#DIV/0!</v>
      </c>
      <c r="M83" s="7">
        <f t="shared" si="23"/>
        <v>0</v>
      </c>
      <c r="N83" s="8"/>
      <c r="O83" s="8" t="e">
        <f t="shared" si="24"/>
        <v>#DIV/0!</v>
      </c>
      <c r="P83" s="8"/>
      <c r="Q83" s="8" t="e">
        <f t="shared" si="25"/>
        <v>#DIV/0!</v>
      </c>
      <c r="R83" s="8">
        <f t="shared" si="26"/>
        <v>0</v>
      </c>
      <c r="S83" s="8" t="e">
        <f t="shared" si="27"/>
        <v>#DIV/0!</v>
      </c>
      <c r="T83" s="8" t="e">
        <f t="shared" si="28"/>
        <v>#DIV/0!</v>
      </c>
      <c r="U83" s="8">
        <f t="shared" si="29"/>
        <v>0</v>
      </c>
      <c r="V83" s="8" t="e">
        <f t="shared" si="30"/>
        <v>#DIV/0!</v>
      </c>
      <c r="W83" s="8" t="e">
        <f t="shared" si="31"/>
        <v>#DIV/0!</v>
      </c>
      <c r="X83" s="22">
        <v>72</v>
      </c>
    </row>
    <row r="84" spans="1:24">
      <c r="A84" s="9"/>
      <c r="B84" s="9"/>
      <c r="C84" s="7"/>
      <c r="D84" s="8" t="e">
        <f t="shared" si="16"/>
        <v>#DIV/0!</v>
      </c>
      <c r="E84" s="7"/>
      <c r="F84" s="8" t="e">
        <f t="shared" si="17"/>
        <v>#DIV/0!</v>
      </c>
      <c r="G84" s="8" t="e">
        <f t="shared" si="18"/>
        <v>#DIV/0!</v>
      </c>
      <c r="H84" s="7"/>
      <c r="I84" s="8" t="e">
        <f t="shared" si="19"/>
        <v>#DIV/0!</v>
      </c>
      <c r="J84" s="8" t="e">
        <f t="shared" si="20"/>
        <v>#DIV/0!</v>
      </c>
      <c r="K84" s="8">
        <f t="shared" si="21"/>
        <v>0</v>
      </c>
      <c r="L84" s="8" t="e">
        <f t="shared" si="22"/>
        <v>#DIV/0!</v>
      </c>
      <c r="M84" s="7">
        <f t="shared" si="23"/>
        <v>0</v>
      </c>
      <c r="N84" s="8"/>
      <c r="O84" s="8" t="e">
        <f t="shared" si="24"/>
        <v>#DIV/0!</v>
      </c>
      <c r="P84" s="8"/>
      <c r="Q84" s="8" t="e">
        <f t="shared" si="25"/>
        <v>#DIV/0!</v>
      </c>
      <c r="R84" s="8">
        <f t="shared" si="26"/>
        <v>0</v>
      </c>
      <c r="S84" s="8" t="e">
        <f t="shared" si="27"/>
        <v>#DIV/0!</v>
      </c>
      <c r="T84" s="8" t="e">
        <f t="shared" si="28"/>
        <v>#DIV/0!</v>
      </c>
      <c r="U84" s="8">
        <f t="shared" si="29"/>
        <v>0</v>
      </c>
      <c r="V84" s="8" t="e">
        <f t="shared" si="30"/>
        <v>#DIV/0!</v>
      </c>
      <c r="W84" s="8" t="e">
        <f t="shared" si="31"/>
        <v>#DIV/0!</v>
      </c>
      <c r="X84" s="22">
        <v>73</v>
      </c>
    </row>
    <row r="85" spans="1:24">
      <c r="A85" s="9"/>
      <c r="B85" s="9"/>
      <c r="C85" s="7"/>
      <c r="D85" s="8" t="e">
        <f t="shared" si="16"/>
        <v>#DIV/0!</v>
      </c>
      <c r="E85" s="7"/>
      <c r="F85" s="8" t="e">
        <f t="shared" si="17"/>
        <v>#DIV/0!</v>
      </c>
      <c r="G85" s="8" t="e">
        <f t="shared" si="18"/>
        <v>#DIV/0!</v>
      </c>
      <c r="H85" s="7"/>
      <c r="I85" s="8" t="e">
        <f t="shared" si="19"/>
        <v>#DIV/0!</v>
      </c>
      <c r="J85" s="8" t="e">
        <f t="shared" si="20"/>
        <v>#DIV/0!</v>
      </c>
      <c r="K85" s="8">
        <f t="shared" si="21"/>
        <v>0</v>
      </c>
      <c r="L85" s="8" t="e">
        <f t="shared" si="22"/>
        <v>#DIV/0!</v>
      </c>
      <c r="M85" s="7">
        <f t="shared" si="23"/>
        <v>0</v>
      </c>
      <c r="N85" s="8"/>
      <c r="O85" s="8" t="e">
        <f t="shared" si="24"/>
        <v>#DIV/0!</v>
      </c>
      <c r="P85" s="8"/>
      <c r="Q85" s="8" t="e">
        <f t="shared" si="25"/>
        <v>#DIV/0!</v>
      </c>
      <c r="R85" s="8">
        <f t="shared" si="26"/>
        <v>0</v>
      </c>
      <c r="S85" s="8" t="e">
        <f t="shared" si="27"/>
        <v>#DIV/0!</v>
      </c>
      <c r="T85" s="8" t="e">
        <f t="shared" si="28"/>
        <v>#DIV/0!</v>
      </c>
      <c r="U85" s="8">
        <f t="shared" si="29"/>
        <v>0</v>
      </c>
      <c r="V85" s="8" t="e">
        <f t="shared" si="30"/>
        <v>#DIV/0!</v>
      </c>
      <c r="W85" s="8" t="e">
        <f t="shared" si="31"/>
        <v>#DIV/0!</v>
      </c>
      <c r="X85" s="22">
        <v>74</v>
      </c>
    </row>
    <row r="86" spans="1:24">
      <c r="A86" s="9"/>
      <c r="B86" s="9"/>
      <c r="C86" s="7"/>
      <c r="D86" s="8" t="e">
        <f t="shared" si="16"/>
        <v>#DIV/0!</v>
      </c>
      <c r="E86" s="7"/>
      <c r="F86" s="8" t="e">
        <f t="shared" si="17"/>
        <v>#DIV/0!</v>
      </c>
      <c r="G86" s="8" t="e">
        <f t="shared" si="18"/>
        <v>#DIV/0!</v>
      </c>
      <c r="H86" s="7"/>
      <c r="I86" s="8" t="e">
        <f t="shared" si="19"/>
        <v>#DIV/0!</v>
      </c>
      <c r="J86" s="8" t="e">
        <f t="shared" si="20"/>
        <v>#DIV/0!</v>
      </c>
      <c r="K86" s="8">
        <f t="shared" si="21"/>
        <v>0</v>
      </c>
      <c r="L86" s="8" t="e">
        <f t="shared" si="22"/>
        <v>#DIV/0!</v>
      </c>
      <c r="M86" s="7">
        <f t="shared" si="23"/>
        <v>0</v>
      </c>
      <c r="N86" s="8"/>
      <c r="O86" s="8" t="e">
        <f t="shared" si="24"/>
        <v>#DIV/0!</v>
      </c>
      <c r="P86" s="8"/>
      <c r="Q86" s="8" t="e">
        <f t="shared" si="25"/>
        <v>#DIV/0!</v>
      </c>
      <c r="R86" s="8">
        <f t="shared" si="26"/>
        <v>0</v>
      </c>
      <c r="S86" s="8" t="e">
        <f t="shared" si="27"/>
        <v>#DIV/0!</v>
      </c>
      <c r="T86" s="8" t="e">
        <f t="shared" si="28"/>
        <v>#DIV/0!</v>
      </c>
      <c r="U86" s="8">
        <f t="shared" si="29"/>
        <v>0</v>
      </c>
      <c r="V86" s="8" t="e">
        <f t="shared" si="30"/>
        <v>#DIV/0!</v>
      </c>
      <c r="W86" s="8" t="e">
        <f t="shared" si="31"/>
        <v>#DIV/0!</v>
      </c>
      <c r="X86" s="22">
        <v>75</v>
      </c>
    </row>
    <row r="87" spans="1:24">
      <c r="A87" s="9"/>
      <c r="B87" s="9"/>
      <c r="C87" s="7"/>
      <c r="D87" s="8" t="e">
        <f t="shared" si="16"/>
        <v>#DIV/0!</v>
      </c>
      <c r="E87" s="7"/>
      <c r="F87" s="8" t="e">
        <f t="shared" si="17"/>
        <v>#DIV/0!</v>
      </c>
      <c r="G87" s="8" t="e">
        <f t="shared" si="18"/>
        <v>#DIV/0!</v>
      </c>
      <c r="H87" s="7"/>
      <c r="I87" s="8" t="e">
        <f t="shared" si="19"/>
        <v>#DIV/0!</v>
      </c>
      <c r="J87" s="8" t="e">
        <f t="shared" si="20"/>
        <v>#DIV/0!</v>
      </c>
      <c r="K87" s="8">
        <f t="shared" si="21"/>
        <v>0</v>
      </c>
      <c r="L87" s="8" t="e">
        <f t="shared" si="22"/>
        <v>#DIV/0!</v>
      </c>
      <c r="M87" s="7">
        <f t="shared" si="23"/>
        <v>0</v>
      </c>
      <c r="N87" s="8"/>
      <c r="O87" s="8" t="e">
        <f t="shared" si="24"/>
        <v>#DIV/0!</v>
      </c>
      <c r="P87" s="8"/>
      <c r="Q87" s="8" t="e">
        <f t="shared" si="25"/>
        <v>#DIV/0!</v>
      </c>
      <c r="R87" s="8">
        <f t="shared" si="26"/>
        <v>0</v>
      </c>
      <c r="S87" s="8" t="e">
        <f t="shared" si="27"/>
        <v>#DIV/0!</v>
      </c>
      <c r="T87" s="8" t="e">
        <f t="shared" si="28"/>
        <v>#DIV/0!</v>
      </c>
      <c r="U87" s="8">
        <f t="shared" si="29"/>
        <v>0</v>
      </c>
      <c r="V87" s="8" t="e">
        <f t="shared" si="30"/>
        <v>#DIV/0!</v>
      </c>
      <c r="W87" s="8" t="e">
        <f t="shared" si="31"/>
        <v>#DIV/0!</v>
      </c>
      <c r="X87" s="22">
        <v>76</v>
      </c>
    </row>
    <row r="88" spans="1:24">
      <c r="A88" s="9"/>
      <c r="B88" s="9"/>
      <c r="C88" s="7"/>
      <c r="D88" s="8" t="e">
        <f t="shared" si="16"/>
        <v>#DIV/0!</v>
      </c>
      <c r="E88" s="7"/>
      <c r="F88" s="8" t="e">
        <f t="shared" si="17"/>
        <v>#DIV/0!</v>
      </c>
      <c r="G88" s="8" t="e">
        <f t="shared" si="18"/>
        <v>#DIV/0!</v>
      </c>
      <c r="H88" s="7"/>
      <c r="I88" s="8" t="e">
        <f t="shared" si="19"/>
        <v>#DIV/0!</v>
      </c>
      <c r="J88" s="8" t="e">
        <f t="shared" si="20"/>
        <v>#DIV/0!</v>
      </c>
      <c r="K88" s="8">
        <f t="shared" si="21"/>
        <v>0</v>
      </c>
      <c r="L88" s="8" t="e">
        <f t="shared" si="22"/>
        <v>#DIV/0!</v>
      </c>
      <c r="M88" s="7">
        <f t="shared" si="23"/>
        <v>0</v>
      </c>
      <c r="N88" s="8"/>
      <c r="O88" s="8" t="e">
        <f t="shared" si="24"/>
        <v>#DIV/0!</v>
      </c>
      <c r="P88" s="8"/>
      <c r="Q88" s="8" t="e">
        <f t="shared" si="25"/>
        <v>#DIV/0!</v>
      </c>
      <c r="R88" s="8">
        <f t="shared" si="26"/>
        <v>0</v>
      </c>
      <c r="S88" s="8" t="e">
        <f t="shared" si="27"/>
        <v>#DIV/0!</v>
      </c>
      <c r="T88" s="8" t="e">
        <f t="shared" si="28"/>
        <v>#DIV/0!</v>
      </c>
      <c r="U88" s="8">
        <f t="shared" si="29"/>
        <v>0</v>
      </c>
      <c r="V88" s="8" t="e">
        <f t="shared" si="30"/>
        <v>#DIV/0!</v>
      </c>
      <c r="W88" s="8" t="e">
        <f t="shared" si="31"/>
        <v>#DIV/0!</v>
      </c>
      <c r="X88" s="22">
        <v>77</v>
      </c>
    </row>
    <row r="89" spans="1:24">
      <c r="A89" s="9"/>
      <c r="B89" s="9"/>
      <c r="C89" s="7"/>
      <c r="D89" s="8" t="e">
        <f t="shared" si="16"/>
        <v>#DIV/0!</v>
      </c>
      <c r="E89" s="7"/>
      <c r="F89" s="8" t="e">
        <f t="shared" si="17"/>
        <v>#DIV/0!</v>
      </c>
      <c r="G89" s="8" t="e">
        <f t="shared" si="18"/>
        <v>#DIV/0!</v>
      </c>
      <c r="H89" s="7"/>
      <c r="I89" s="8" t="e">
        <f t="shared" si="19"/>
        <v>#DIV/0!</v>
      </c>
      <c r="J89" s="8" t="e">
        <f t="shared" si="20"/>
        <v>#DIV/0!</v>
      </c>
      <c r="K89" s="8">
        <f t="shared" si="21"/>
        <v>0</v>
      </c>
      <c r="L89" s="8" t="e">
        <f t="shared" si="22"/>
        <v>#DIV/0!</v>
      </c>
      <c r="M89" s="7">
        <f t="shared" si="23"/>
        <v>0</v>
      </c>
      <c r="N89" s="8"/>
      <c r="O89" s="8" t="e">
        <f t="shared" si="24"/>
        <v>#DIV/0!</v>
      </c>
      <c r="P89" s="8"/>
      <c r="Q89" s="8" t="e">
        <f t="shared" si="25"/>
        <v>#DIV/0!</v>
      </c>
      <c r="R89" s="8">
        <f t="shared" si="26"/>
        <v>0</v>
      </c>
      <c r="S89" s="8" t="e">
        <f t="shared" si="27"/>
        <v>#DIV/0!</v>
      </c>
      <c r="T89" s="8" t="e">
        <f t="shared" si="28"/>
        <v>#DIV/0!</v>
      </c>
      <c r="U89" s="8">
        <f t="shared" si="29"/>
        <v>0</v>
      </c>
      <c r="V89" s="8" t="e">
        <f t="shared" si="30"/>
        <v>#DIV/0!</v>
      </c>
      <c r="W89" s="8" t="e">
        <f t="shared" si="31"/>
        <v>#DIV/0!</v>
      </c>
      <c r="X89" s="22">
        <v>78</v>
      </c>
    </row>
    <row r="90" spans="1:24">
      <c r="A90" s="9"/>
      <c r="B90" s="9"/>
      <c r="C90" s="7"/>
      <c r="D90" s="8" t="e">
        <f t="shared" si="16"/>
        <v>#DIV/0!</v>
      </c>
      <c r="E90" s="7"/>
      <c r="F90" s="8" t="e">
        <f t="shared" si="17"/>
        <v>#DIV/0!</v>
      </c>
      <c r="G90" s="8" t="e">
        <f t="shared" si="18"/>
        <v>#DIV/0!</v>
      </c>
      <c r="H90" s="7"/>
      <c r="I90" s="8" t="e">
        <f t="shared" si="19"/>
        <v>#DIV/0!</v>
      </c>
      <c r="J90" s="8" t="e">
        <f t="shared" si="20"/>
        <v>#DIV/0!</v>
      </c>
      <c r="K90" s="8">
        <f t="shared" si="21"/>
        <v>0</v>
      </c>
      <c r="L90" s="8" t="e">
        <f t="shared" si="22"/>
        <v>#DIV/0!</v>
      </c>
      <c r="M90" s="7">
        <f t="shared" si="23"/>
        <v>0</v>
      </c>
      <c r="N90" s="8"/>
      <c r="O90" s="8" t="e">
        <f t="shared" si="24"/>
        <v>#DIV/0!</v>
      </c>
      <c r="P90" s="8"/>
      <c r="Q90" s="8" t="e">
        <f t="shared" si="25"/>
        <v>#DIV/0!</v>
      </c>
      <c r="R90" s="8">
        <f t="shared" si="26"/>
        <v>0</v>
      </c>
      <c r="S90" s="8" t="e">
        <f t="shared" si="27"/>
        <v>#DIV/0!</v>
      </c>
      <c r="T90" s="8" t="e">
        <f t="shared" si="28"/>
        <v>#DIV/0!</v>
      </c>
      <c r="U90" s="8">
        <f t="shared" si="29"/>
        <v>0</v>
      </c>
      <c r="V90" s="8" t="e">
        <f t="shared" si="30"/>
        <v>#DIV/0!</v>
      </c>
      <c r="W90" s="8" t="e">
        <f t="shared" si="31"/>
        <v>#DIV/0!</v>
      </c>
      <c r="X90" s="22">
        <v>79</v>
      </c>
    </row>
    <row r="91" spans="1:24">
      <c r="A91" s="9"/>
      <c r="B91" s="9"/>
      <c r="C91" s="7"/>
      <c r="D91" s="8" t="e">
        <f t="shared" si="16"/>
        <v>#DIV/0!</v>
      </c>
      <c r="E91" s="7"/>
      <c r="F91" s="8" t="e">
        <f t="shared" si="17"/>
        <v>#DIV/0!</v>
      </c>
      <c r="G91" s="8" t="e">
        <f t="shared" si="18"/>
        <v>#DIV/0!</v>
      </c>
      <c r="H91" s="7"/>
      <c r="I91" s="8" t="e">
        <f t="shared" si="19"/>
        <v>#DIV/0!</v>
      </c>
      <c r="J91" s="8" t="e">
        <f t="shared" si="20"/>
        <v>#DIV/0!</v>
      </c>
      <c r="K91" s="8">
        <f t="shared" si="21"/>
        <v>0</v>
      </c>
      <c r="L91" s="8" t="e">
        <f t="shared" si="22"/>
        <v>#DIV/0!</v>
      </c>
      <c r="M91" s="7">
        <f t="shared" si="23"/>
        <v>0</v>
      </c>
      <c r="N91" s="8"/>
      <c r="O91" s="8" t="e">
        <f t="shared" si="24"/>
        <v>#DIV/0!</v>
      </c>
      <c r="P91" s="8"/>
      <c r="Q91" s="8" t="e">
        <f t="shared" si="25"/>
        <v>#DIV/0!</v>
      </c>
      <c r="R91" s="8">
        <f t="shared" si="26"/>
        <v>0</v>
      </c>
      <c r="S91" s="8"/>
      <c r="T91" s="8"/>
      <c r="U91" s="8"/>
      <c r="V91" s="8"/>
      <c r="W91" s="8"/>
      <c r="X91" s="22">
        <v>80</v>
      </c>
    </row>
    <row r="92" spans="1:24">
      <c r="A92" s="9"/>
      <c r="B92" s="9"/>
      <c r="C92" s="7"/>
      <c r="D92" s="8" t="e">
        <f t="shared" si="16"/>
        <v>#DIV/0!</v>
      </c>
      <c r="E92" s="7"/>
      <c r="F92" s="8" t="e">
        <f t="shared" si="17"/>
        <v>#DIV/0!</v>
      </c>
      <c r="G92" s="8" t="e">
        <f t="shared" si="18"/>
        <v>#DIV/0!</v>
      </c>
      <c r="H92" s="7"/>
      <c r="I92" s="8" t="e">
        <f t="shared" si="19"/>
        <v>#DIV/0!</v>
      </c>
      <c r="J92" s="8" t="e">
        <f t="shared" si="20"/>
        <v>#DIV/0!</v>
      </c>
      <c r="K92" s="8">
        <f t="shared" si="21"/>
        <v>0</v>
      </c>
      <c r="L92" s="8" t="e">
        <f t="shared" si="22"/>
        <v>#DIV/0!</v>
      </c>
      <c r="M92" s="7">
        <f t="shared" si="23"/>
        <v>0</v>
      </c>
      <c r="N92" s="8"/>
      <c r="O92" s="8" t="e">
        <f t="shared" si="24"/>
        <v>#DIV/0!</v>
      </c>
      <c r="P92" s="8"/>
      <c r="Q92" s="8" t="e">
        <f t="shared" si="25"/>
        <v>#DIV/0!</v>
      </c>
      <c r="R92" s="8">
        <f t="shared" si="26"/>
        <v>0</v>
      </c>
      <c r="S92" s="8"/>
      <c r="T92" s="8"/>
      <c r="U92" s="8"/>
      <c r="V92" s="8"/>
      <c r="W92" s="8"/>
      <c r="X92" s="22">
        <v>81</v>
      </c>
    </row>
    <row r="93" spans="1:24">
      <c r="A93" s="9"/>
      <c r="B93" s="9"/>
      <c r="C93" s="7"/>
      <c r="D93" s="8" t="e">
        <f t="shared" si="16"/>
        <v>#DIV/0!</v>
      </c>
      <c r="E93" s="7"/>
      <c r="F93" s="8" t="e">
        <f t="shared" si="17"/>
        <v>#DIV/0!</v>
      </c>
      <c r="G93" s="8" t="e">
        <f t="shared" si="18"/>
        <v>#DIV/0!</v>
      </c>
      <c r="H93" s="7"/>
      <c r="I93" s="8" t="e">
        <f t="shared" si="19"/>
        <v>#DIV/0!</v>
      </c>
      <c r="J93" s="8" t="e">
        <f t="shared" si="20"/>
        <v>#DIV/0!</v>
      </c>
      <c r="K93" s="8">
        <f t="shared" si="21"/>
        <v>0</v>
      </c>
      <c r="L93" s="8" t="e">
        <f t="shared" si="22"/>
        <v>#DIV/0!</v>
      </c>
      <c r="M93" s="7">
        <f t="shared" si="23"/>
        <v>0</v>
      </c>
      <c r="N93" s="8"/>
      <c r="O93" s="8" t="e">
        <f t="shared" si="24"/>
        <v>#DIV/0!</v>
      </c>
      <c r="P93" s="8"/>
      <c r="Q93" s="8" t="e">
        <f t="shared" si="25"/>
        <v>#DIV/0!</v>
      </c>
      <c r="R93" s="8">
        <f t="shared" si="26"/>
        <v>0</v>
      </c>
      <c r="S93" s="8"/>
      <c r="T93" s="8"/>
      <c r="U93" s="8"/>
      <c r="V93" s="8"/>
      <c r="W93" s="8"/>
      <c r="X93" s="22">
        <v>82</v>
      </c>
    </row>
    <row r="94" spans="1:24">
      <c r="A94" s="9"/>
      <c r="B94" s="9"/>
      <c r="C94" s="7"/>
      <c r="D94" s="8" t="e">
        <f t="shared" si="16"/>
        <v>#DIV/0!</v>
      </c>
      <c r="E94" s="7"/>
      <c r="F94" s="8" t="e">
        <f t="shared" si="17"/>
        <v>#DIV/0!</v>
      </c>
      <c r="G94" s="8" t="e">
        <f t="shared" si="18"/>
        <v>#DIV/0!</v>
      </c>
      <c r="H94" s="7"/>
      <c r="I94" s="8" t="e">
        <f t="shared" si="19"/>
        <v>#DIV/0!</v>
      </c>
      <c r="J94" s="8" t="e">
        <f t="shared" si="20"/>
        <v>#DIV/0!</v>
      </c>
      <c r="K94" s="8">
        <f t="shared" si="21"/>
        <v>0</v>
      </c>
      <c r="L94" s="8" t="e">
        <f t="shared" si="22"/>
        <v>#DIV/0!</v>
      </c>
      <c r="M94" s="7">
        <f t="shared" si="23"/>
        <v>0</v>
      </c>
      <c r="N94" s="8"/>
      <c r="O94" s="8" t="e">
        <f t="shared" si="24"/>
        <v>#DIV/0!</v>
      </c>
      <c r="P94" s="8"/>
      <c r="Q94" s="8" t="e">
        <f t="shared" si="25"/>
        <v>#DIV/0!</v>
      </c>
      <c r="R94" s="8">
        <f t="shared" si="26"/>
        <v>0</v>
      </c>
      <c r="S94" s="8"/>
      <c r="T94" s="8"/>
      <c r="U94" s="8"/>
      <c r="V94" s="8"/>
      <c r="W94" s="8"/>
      <c r="X94" s="22">
        <v>83</v>
      </c>
    </row>
    <row r="95" spans="1:24">
      <c r="A95" s="9"/>
      <c r="B95" s="9"/>
      <c r="C95" s="7"/>
      <c r="D95" s="8" t="e">
        <f t="shared" si="16"/>
        <v>#DIV/0!</v>
      </c>
      <c r="E95" s="7"/>
      <c r="F95" s="8" t="e">
        <f t="shared" si="17"/>
        <v>#DIV/0!</v>
      </c>
      <c r="G95" s="8" t="e">
        <f t="shared" si="18"/>
        <v>#DIV/0!</v>
      </c>
      <c r="H95" s="7"/>
      <c r="I95" s="8" t="e">
        <f t="shared" si="19"/>
        <v>#DIV/0!</v>
      </c>
      <c r="J95" s="8" t="e">
        <f t="shared" si="20"/>
        <v>#DIV/0!</v>
      </c>
      <c r="K95" s="8">
        <f t="shared" si="21"/>
        <v>0</v>
      </c>
      <c r="L95" s="8" t="e">
        <f t="shared" si="22"/>
        <v>#DIV/0!</v>
      </c>
      <c r="M95" s="7">
        <f t="shared" si="23"/>
        <v>0</v>
      </c>
      <c r="N95" s="8"/>
      <c r="O95" s="8" t="e">
        <f t="shared" si="24"/>
        <v>#DIV/0!</v>
      </c>
      <c r="P95" s="8"/>
      <c r="Q95" s="8" t="e">
        <f t="shared" si="25"/>
        <v>#DIV/0!</v>
      </c>
      <c r="R95" s="8">
        <f t="shared" si="26"/>
        <v>0</v>
      </c>
      <c r="S95" s="8"/>
      <c r="T95" s="8"/>
      <c r="U95" s="8"/>
      <c r="V95" s="8"/>
      <c r="W95" s="8"/>
      <c r="X95" s="22">
        <v>84</v>
      </c>
    </row>
    <row r="96" spans="1:24">
      <c r="A96" s="9"/>
      <c r="B96" s="9"/>
      <c r="C96" s="7"/>
      <c r="D96" s="8" t="e">
        <f t="shared" si="16"/>
        <v>#DIV/0!</v>
      </c>
      <c r="E96" s="7"/>
      <c r="F96" s="8" t="e">
        <f t="shared" si="17"/>
        <v>#DIV/0!</v>
      </c>
      <c r="G96" s="8" t="e">
        <f t="shared" si="18"/>
        <v>#DIV/0!</v>
      </c>
      <c r="H96" s="7"/>
      <c r="I96" s="8" t="e">
        <f t="shared" si="19"/>
        <v>#DIV/0!</v>
      </c>
      <c r="J96" s="8" t="e">
        <f t="shared" si="20"/>
        <v>#DIV/0!</v>
      </c>
      <c r="K96" s="8">
        <f t="shared" si="21"/>
        <v>0</v>
      </c>
      <c r="L96" s="8" t="e">
        <f t="shared" si="22"/>
        <v>#DIV/0!</v>
      </c>
      <c r="M96" s="7">
        <f t="shared" si="23"/>
        <v>0</v>
      </c>
      <c r="N96" s="8"/>
      <c r="O96" s="8" t="e">
        <f t="shared" si="24"/>
        <v>#DIV/0!</v>
      </c>
      <c r="P96" s="8"/>
      <c r="Q96" s="8" t="e">
        <f t="shared" si="25"/>
        <v>#DIV/0!</v>
      </c>
      <c r="R96" s="8">
        <f t="shared" si="26"/>
        <v>0</v>
      </c>
      <c r="S96" s="8"/>
      <c r="T96" s="8"/>
      <c r="U96" s="8"/>
      <c r="V96" s="8"/>
      <c r="W96" s="8"/>
      <c r="X96" s="22">
        <v>85</v>
      </c>
    </row>
    <row r="97" spans="1:24">
      <c r="A97" s="9"/>
      <c r="B97" s="9"/>
      <c r="C97" s="7"/>
      <c r="D97" s="8" t="e">
        <f t="shared" si="16"/>
        <v>#DIV/0!</v>
      </c>
      <c r="E97" s="7"/>
      <c r="F97" s="8" t="e">
        <f t="shared" si="17"/>
        <v>#DIV/0!</v>
      </c>
      <c r="G97" s="8" t="e">
        <f t="shared" si="18"/>
        <v>#DIV/0!</v>
      </c>
      <c r="H97" s="7"/>
      <c r="I97" s="8" t="e">
        <f t="shared" si="19"/>
        <v>#DIV/0!</v>
      </c>
      <c r="J97" s="8" t="e">
        <f t="shared" si="20"/>
        <v>#DIV/0!</v>
      </c>
      <c r="K97" s="8">
        <f t="shared" si="21"/>
        <v>0</v>
      </c>
      <c r="L97" s="8" t="e">
        <f t="shared" si="22"/>
        <v>#DIV/0!</v>
      </c>
      <c r="M97" s="7">
        <f t="shared" si="23"/>
        <v>0</v>
      </c>
      <c r="N97" s="8"/>
      <c r="O97" s="8" t="e">
        <f t="shared" si="24"/>
        <v>#DIV/0!</v>
      </c>
      <c r="P97" s="8"/>
      <c r="Q97" s="8" t="e">
        <f t="shared" si="25"/>
        <v>#DIV/0!</v>
      </c>
      <c r="R97" s="8">
        <f t="shared" si="26"/>
        <v>0</v>
      </c>
      <c r="S97" s="8"/>
      <c r="T97" s="8"/>
      <c r="U97" s="8"/>
      <c r="V97" s="8"/>
      <c r="W97" s="8"/>
      <c r="X97" s="22">
        <v>86</v>
      </c>
    </row>
    <row r="98" spans="1:24">
      <c r="A98" s="9"/>
      <c r="B98" s="9"/>
      <c r="C98" s="7"/>
      <c r="D98" s="8" t="e">
        <f t="shared" si="16"/>
        <v>#DIV/0!</v>
      </c>
      <c r="E98" s="7"/>
      <c r="F98" s="8" t="e">
        <f t="shared" si="17"/>
        <v>#DIV/0!</v>
      </c>
      <c r="G98" s="8" t="e">
        <f t="shared" si="18"/>
        <v>#DIV/0!</v>
      </c>
      <c r="H98" s="7"/>
      <c r="I98" s="8" t="e">
        <f t="shared" si="19"/>
        <v>#DIV/0!</v>
      </c>
      <c r="J98" s="8" t="e">
        <f t="shared" si="20"/>
        <v>#DIV/0!</v>
      </c>
      <c r="K98" s="8">
        <f t="shared" si="21"/>
        <v>0</v>
      </c>
      <c r="L98" s="8" t="e">
        <f t="shared" si="22"/>
        <v>#DIV/0!</v>
      </c>
      <c r="M98" s="7">
        <f t="shared" si="23"/>
        <v>0</v>
      </c>
      <c r="N98" s="8"/>
      <c r="O98" s="8" t="e">
        <f t="shared" si="24"/>
        <v>#DIV/0!</v>
      </c>
      <c r="P98" s="8"/>
      <c r="Q98" s="8" t="e">
        <f t="shared" si="25"/>
        <v>#DIV/0!</v>
      </c>
      <c r="R98" s="8">
        <f t="shared" si="26"/>
        <v>0</v>
      </c>
      <c r="S98" s="8"/>
      <c r="T98" s="8"/>
      <c r="U98" s="8"/>
      <c r="V98" s="8"/>
      <c r="W98" s="8"/>
      <c r="X98" s="22">
        <v>87</v>
      </c>
    </row>
    <row r="99" spans="1:24">
      <c r="A99" s="9"/>
      <c r="B99" s="9"/>
      <c r="C99" s="7"/>
      <c r="D99" s="8" t="e">
        <f t="shared" si="16"/>
        <v>#DIV/0!</v>
      </c>
      <c r="E99" s="7"/>
      <c r="F99" s="8" t="e">
        <f t="shared" si="17"/>
        <v>#DIV/0!</v>
      </c>
      <c r="G99" s="8" t="e">
        <f t="shared" si="18"/>
        <v>#DIV/0!</v>
      </c>
      <c r="H99" s="7"/>
      <c r="I99" s="8" t="e">
        <f t="shared" si="19"/>
        <v>#DIV/0!</v>
      </c>
      <c r="J99" s="8" t="e">
        <f t="shared" si="20"/>
        <v>#DIV/0!</v>
      </c>
      <c r="K99" s="8">
        <f t="shared" si="21"/>
        <v>0</v>
      </c>
      <c r="L99" s="8" t="e">
        <f t="shared" si="22"/>
        <v>#DIV/0!</v>
      </c>
      <c r="M99" s="7">
        <f t="shared" si="23"/>
        <v>0</v>
      </c>
      <c r="N99" s="8"/>
      <c r="O99" s="8" t="e">
        <f t="shared" si="24"/>
        <v>#DIV/0!</v>
      </c>
      <c r="P99" s="8"/>
      <c r="Q99" s="8" t="e">
        <f t="shared" si="25"/>
        <v>#DIV/0!</v>
      </c>
      <c r="R99" s="8">
        <f t="shared" si="26"/>
        <v>0</v>
      </c>
      <c r="S99" s="8" t="e">
        <f>Q99-O99</f>
        <v>#DIV/0!</v>
      </c>
      <c r="T99" s="8" t="e">
        <f>IF(F99&gt;0,I99/F99*100,I99)</f>
        <v>#DIV/0!</v>
      </c>
      <c r="U99" s="8">
        <f>IF(N99&gt;0,P99/N99*100,P99)</f>
        <v>0</v>
      </c>
      <c r="V99" s="8" t="e">
        <f>AVERAGE(T99:U99)</f>
        <v>#DIV/0!</v>
      </c>
      <c r="W99" s="8" t="e">
        <f>V99</f>
        <v>#DIV/0!</v>
      </c>
      <c r="X99" s="22">
        <v>88</v>
      </c>
    </row>
    <row r="100" spans="1:24">
      <c r="A100" s="9"/>
      <c r="B100" s="9"/>
      <c r="C100" s="7"/>
      <c r="D100" s="8" t="e">
        <f t="shared" si="16"/>
        <v>#DIV/0!</v>
      </c>
      <c r="E100" s="7"/>
      <c r="F100" s="8" t="e">
        <f t="shared" si="17"/>
        <v>#DIV/0!</v>
      </c>
      <c r="G100" s="8" t="e">
        <f t="shared" si="18"/>
        <v>#DIV/0!</v>
      </c>
      <c r="H100" s="7"/>
      <c r="I100" s="8" t="e">
        <f t="shared" si="19"/>
        <v>#DIV/0!</v>
      </c>
      <c r="J100" s="8" t="e">
        <f t="shared" si="20"/>
        <v>#DIV/0!</v>
      </c>
      <c r="K100" s="8">
        <f t="shared" si="21"/>
        <v>0</v>
      </c>
      <c r="L100" s="8" t="e">
        <f t="shared" si="22"/>
        <v>#DIV/0!</v>
      </c>
      <c r="M100" s="7">
        <f t="shared" si="23"/>
        <v>0</v>
      </c>
      <c r="N100" s="8"/>
      <c r="O100" s="8" t="e">
        <f t="shared" si="24"/>
        <v>#DIV/0!</v>
      </c>
      <c r="P100" s="8"/>
      <c r="Q100" s="8" t="e">
        <f t="shared" si="25"/>
        <v>#DIV/0!</v>
      </c>
      <c r="R100" s="8">
        <f t="shared" si="26"/>
        <v>0</v>
      </c>
      <c r="S100" s="8" t="e">
        <f>Q100-O100</f>
        <v>#DIV/0!</v>
      </c>
      <c r="T100" s="8" t="e">
        <f>IF(F100&gt;0,I100/F100*100,I100)</f>
        <v>#DIV/0!</v>
      </c>
      <c r="U100" s="8">
        <f>IF(N100&gt;0,P100/N100*100,P100)</f>
        <v>0</v>
      </c>
      <c r="V100" s="8" t="e">
        <f>AVERAGE(T100:U100)</f>
        <v>#DIV/0!</v>
      </c>
      <c r="W100" s="8" t="e">
        <f>V100</f>
        <v>#DIV/0!</v>
      </c>
      <c r="X100" s="22">
        <v>89</v>
      </c>
    </row>
    <row r="101" spans="1:24">
      <c r="A101" s="9"/>
      <c r="B101" s="9"/>
      <c r="C101" s="7"/>
      <c r="D101" s="8" t="e">
        <f t="shared" si="16"/>
        <v>#DIV/0!</v>
      </c>
      <c r="E101" s="7"/>
      <c r="F101" s="8" t="e">
        <f t="shared" si="17"/>
        <v>#DIV/0!</v>
      </c>
      <c r="G101" s="8" t="e">
        <f t="shared" si="18"/>
        <v>#DIV/0!</v>
      </c>
      <c r="H101" s="7"/>
      <c r="I101" s="8" t="e">
        <f t="shared" si="19"/>
        <v>#DIV/0!</v>
      </c>
      <c r="J101" s="8" t="e">
        <f t="shared" si="20"/>
        <v>#DIV/0!</v>
      </c>
      <c r="K101" s="8">
        <f t="shared" si="21"/>
        <v>0</v>
      </c>
      <c r="L101" s="8" t="e">
        <f t="shared" si="22"/>
        <v>#DIV/0!</v>
      </c>
      <c r="M101" s="7">
        <f t="shared" si="23"/>
        <v>0</v>
      </c>
      <c r="N101" s="8"/>
      <c r="O101" s="8" t="e">
        <f t="shared" si="24"/>
        <v>#DIV/0!</v>
      </c>
      <c r="P101" s="8"/>
      <c r="Q101" s="8" t="e">
        <f t="shared" si="25"/>
        <v>#DIV/0!</v>
      </c>
      <c r="R101" s="8">
        <f t="shared" si="26"/>
        <v>0</v>
      </c>
      <c r="S101" s="8"/>
      <c r="T101" s="8"/>
      <c r="U101" s="8"/>
      <c r="V101" s="8"/>
      <c r="W101" s="8"/>
      <c r="X101" s="22">
        <v>90</v>
      </c>
    </row>
    <row r="102" spans="1:24">
      <c r="A102" s="9"/>
      <c r="B102" s="9"/>
      <c r="C102" s="7"/>
      <c r="D102" s="8" t="e">
        <f t="shared" si="16"/>
        <v>#DIV/0!</v>
      </c>
      <c r="E102" s="7"/>
      <c r="F102" s="8" t="e">
        <f t="shared" si="17"/>
        <v>#DIV/0!</v>
      </c>
      <c r="G102" s="8" t="e">
        <f t="shared" si="18"/>
        <v>#DIV/0!</v>
      </c>
      <c r="H102" s="7"/>
      <c r="I102" s="8" t="e">
        <f t="shared" si="19"/>
        <v>#DIV/0!</v>
      </c>
      <c r="J102" s="8" t="e">
        <f t="shared" si="20"/>
        <v>#DIV/0!</v>
      </c>
      <c r="K102" s="8">
        <f t="shared" si="21"/>
        <v>0</v>
      </c>
      <c r="L102" s="8" t="e">
        <f t="shared" si="22"/>
        <v>#DIV/0!</v>
      </c>
      <c r="M102" s="7">
        <f t="shared" si="23"/>
        <v>0</v>
      </c>
      <c r="N102" s="8"/>
      <c r="O102" s="8" t="e">
        <f t="shared" si="24"/>
        <v>#DIV/0!</v>
      </c>
      <c r="P102" s="8"/>
      <c r="Q102" s="8" t="e">
        <f t="shared" si="25"/>
        <v>#DIV/0!</v>
      </c>
      <c r="R102" s="8">
        <f t="shared" si="26"/>
        <v>0</v>
      </c>
      <c r="S102" s="8"/>
      <c r="T102" s="8"/>
      <c r="U102" s="8"/>
      <c r="V102" s="8"/>
      <c r="W102" s="8"/>
      <c r="X102" s="22">
        <v>91</v>
      </c>
    </row>
    <row r="103" spans="1:24">
      <c r="A103" s="9"/>
      <c r="B103" s="9"/>
      <c r="C103" s="7"/>
      <c r="D103" s="8" t="e">
        <f t="shared" si="16"/>
        <v>#DIV/0!</v>
      </c>
      <c r="E103" s="7"/>
      <c r="F103" s="8" t="e">
        <f t="shared" si="17"/>
        <v>#DIV/0!</v>
      </c>
      <c r="G103" s="8" t="e">
        <f t="shared" si="18"/>
        <v>#DIV/0!</v>
      </c>
      <c r="H103" s="7"/>
      <c r="I103" s="8" t="e">
        <f t="shared" si="19"/>
        <v>#DIV/0!</v>
      </c>
      <c r="J103" s="8" t="e">
        <f t="shared" si="20"/>
        <v>#DIV/0!</v>
      </c>
      <c r="K103" s="8">
        <f t="shared" si="21"/>
        <v>0</v>
      </c>
      <c r="L103" s="8" t="e">
        <f t="shared" si="22"/>
        <v>#DIV/0!</v>
      </c>
      <c r="M103" s="7">
        <f t="shared" si="23"/>
        <v>0</v>
      </c>
      <c r="N103" s="8"/>
      <c r="O103" s="8" t="e">
        <f t="shared" si="24"/>
        <v>#DIV/0!</v>
      </c>
      <c r="P103" s="8"/>
      <c r="Q103" s="8" t="e">
        <f t="shared" si="25"/>
        <v>#DIV/0!</v>
      </c>
      <c r="R103" s="8">
        <f t="shared" si="26"/>
        <v>0</v>
      </c>
      <c r="S103" s="8"/>
      <c r="T103" s="8"/>
      <c r="U103" s="8"/>
      <c r="V103" s="8"/>
      <c r="W103" s="8"/>
      <c r="X103" s="22">
        <v>92</v>
      </c>
    </row>
    <row r="104" spans="1:24">
      <c r="A104" s="9"/>
      <c r="B104" s="9"/>
      <c r="C104" s="7"/>
      <c r="D104" s="8" t="e">
        <f t="shared" si="16"/>
        <v>#DIV/0!</v>
      </c>
      <c r="E104" s="7"/>
      <c r="F104" s="8" t="e">
        <f t="shared" si="17"/>
        <v>#DIV/0!</v>
      </c>
      <c r="G104" s="8" t="e">
        <f t="shared" si="18"/>
        <v>#DIV/0!</v>
      </c>
      <c r="H104" s="7"/>
      <c r="I104" s="8" t="e">
        <f t="shared" si="19"/>
        <v>#DIV/0!</v>
      </c>
      <c r="J104" s="8" t="e">
        <f t="shared" si="20"/>
        <v>#DIV/0!</v>
      </c>
      <c r="K104" s="8">
        <f t="shared" si="21"/>
        <v>0</v>
      </c>
      <c r="L104" s="8" t="e">
        <f t="shared" si="22"/>
        <v>#DIV/0!</v>
      </c>
      <c r="M104" s="7">
        <f t="shared" si="23"/>
        <v>0</v>
      </c>
      <c r="N104" s="8"/>
      <c r="O104" s="8" t="e">
        <f t="shared" si="24"/>
        <v>#DIV/0!</v>
      </c>
      <c r="P104" s="8"/>
      <c r="Q104" s="8" t="e">
        <f t="shared" si="25"/>
        <v>#DIV/0!</v>
      </c>
      <c r="R104" s="8">
        <f t="shared" si="26"/>
        <v>0</v>
      </c>
      <c r="S104" s="8"/>
      <c r="T104" s="8"/>
      <c r="U104" s="8"/>
      <c r="V104" s="8"/>
      <c r="W104" s="8"/>
      <c r="X104" s="22">
        <v>93</v>
      </c>
    </row>
    <row r="105" spans="1:24">
      <c r="A105" s="10"/>
      <c r="B105" s="10"/>
      <c r="C105" s="11"/>
      <c r="D105" s="12"/>
      <c r="E105" s="11"/>
      <c r="F105" s="12"/>
      <c r="G105" s="12"/>
      <c r="H105" s="11"/>
      <c r="I105" s="12"/>
      <c r="J105" s="12"/>
      <c r="K105" s="12"/>
      <c r="L105" s="12"/>
      <c r="M105" s="11"/>
      <c r="N105" s="12"/>
      <c r="O105" s="12"/>
      <c r="P105" s="12"/>
      <c r="Q105" s="12"/>
      <c r="R105" s="12"/>
      <c r="S105" s="12"/>
      <c r="T105" s="12"/>
      <c r="U105" s="12"/>
      <c r="V105" s="12"/>
      <c r="W105" s="12"/>
    </row>
    <row r="106" spans="1:24">
      <c r="A106" s="13"/>
      <c r="B106" s="13" t="s">
        <v>14</v>
      </c>
      <c r="C106" s="14">
        <f>SUM(C12:C104)</f>
        <v>0</v>
      </c>
      <c r="D106" s="15" t="e">
        <f>SUM(D12:D104)</f>
        <v>#DIV/0!</v>
      </c>
      <c r="E106" s="14">
        <f>SUM(E12:E104)</f>
        <v>0</v>
      </c>
      <c r="F106" s="15" t="e">
        <f>G106</f>
        <v>#DIV/0!</v>
      </c>
      <c r="G106" s="15" t="e">
        <f>SUM(G12:G104)</f>
        <v>#DIV/0!</v>
      </c>
      <c r="H106" s="14">
        <f>SUM(H12:H104)</f>
        <v>0</v>
      </c>
      <c r="I106" s="15" t="e">
        <f>J106-0</f>
        <v>#DIV/0!</v>
      </c>
      <c r="J106" s="15" t="e">
        <f>SUM(J12:J104)</f>
        <v>#DIV/0!</v>
      </c>
      <c r="K106" s="15">
        <f>IF(E106=0,0,H106/E106*100)</f>
        <v>0</v>
      </c>
      <c r="L106" s="15" t="e">
        <f>SUM(L12:L104)</f>
        <v>#DIV/0!</v>
      </c>
      <c r="M106" s="14">
        <f>SUM(M12:M104)</f>
        <v>0</v>
      </c>
      <c r="N106" s="15" t="e">
        <f>O106</f>
        <v>#DIV/0!</v>
      </c>
      <c r="O106" s="15" t="e">
        <f>SUM(O12:O104)</f>
        <v>#DIV/0!</v>
      </c>
      <c r="P106" s="15" t="e">
        <f>Q106</f>
        <v>#DIV/0!</v>
      </c>
      <c r="Q106" s="15" t="e">
        <f>SUM(Q12:Q105)</f>
        <v>#DIV/0!</v>
      </c>
      <c r="R106" s="15" t="e">
        <f>IF(O106=0,0,Q106/N106*100)</f>
        <v>#DIV/0!</v>
      </c>
      <c r="S106" s="15" t="e">
        <f>SUM(S12:S104)</f>
        <v>#DIV/0!</v>
      </c>
      <c r="T106" s="15" t="e">
        <f>IF(G106&gt;0,J106/G106*100,J106)</f>
        <v>#DIV/0!</v>
      </c>
      <c r="U106" s="15" t="e">
        <f>IF(O106&gt;0,Q106/O106*100,Q106)</f>
        <v>#DIV/0!</v>
      </c>
      <c r="V106" s="15" t="e">
        <f>AVERAGE(T106:U106)</f>
        <v>#DIV/0!</v>
      </c>
      <c r="W106" s="15"/>
      <c r="X106" s="21"/>
    </row>
    <row r="107" spans="1:24">
      <c r="C107" s="16">
        <f>[7]Disdik!$C$92</f>
        <v>173351677647</v>
      </c>
      <c r="E107" s="1">
        <v>152334471928</v>
      </c>
    </row>
    <row r="108" spans="1:24">
      <c r="C108" s="16">
        <f>C106-C107</f>
        <v>-173351677647</v>
      </c>
      <c r="K108" s="21"/>
    </row>
    <row r="109" spans="1:24">
      <c r="K109" s="21"/>
    </row>
    <row r="110" spans="1:24">
      <c r="K110" s="21"/>
    </row>
    <row r="111" spans="1:24">
      <c r="B111" s="1" t="s">
        <v>490</v>
      </c>
      <c r="C111" s="1" t="s">
        <v>491</v>
      </c>
      <c r="D111" s="1" t="s">
        <v>492</v>
      </c>
    </row>
    <row r="112" spans="1:24">
      <c r="B112" s="1" t="s">
        <v>493</v>
      </c>
      <c r="C112" s="1">
        <f>COUNTIFS($K$12:$K$104,"&gt;=90")</f>
        <v>0</v>
      </c>
      <c r="D112" s="1">
        <f>COUNTIFS($R$12:$R$104,"&gt;=90")</f>
        <v>0</v>
      </c>
    </row>
    <row r="113" spans="2:4">
      <c r="B113" s="1" t="s">
        <v>494</v>
      </c>
      <c r="C113" s="1">
        <f>COUNTIFS($K$12:$K$104,"&gt;=80",$K$12:$K$104,"&lt;90")</f>
        <v>0</v>
      </c>
      <c r="D113" s="1">
        <f>COUNTIFS($R$12:$R$104,"&gt;=80",$R$12:$R$104,"&lt;90")</f>
        <v>0</v>
      </c>
    </row>
    <row r="114" spans="2:4">
      <c r="B114" s="1" t="s">
        <v>495</v>
      </c>
      <c r="C114" s="1">
        <f>COUNTIFS($K$12:$K$104,"&gt;=65",$K$12:$K$104,"&lt;80")</f>
        <v>0</v>
      </c>
      <c r="D114" s="1">
        <f>COUNTIFS($R$12:$R$104,"&gt;=65",$R$12:$R$104,"&lt;80")</f>
        <v>0</v>
      </c>
    </row>
    <row r="115" spans="2:4">
      <c r="B115" s="1" t="s">
        <v>496</v>
      </c>
      <c r="C115" s="1">
        <f>COUNTIF($K$12:$K$104,"&lt;65")</f>
        <v>93</v>
      </c>
      <c r="D115" s="1">
        <f>COUNTIF($R$12:$R$104,"&lt;65")</f>
        <v>93</v>
      </c>
    </row>
    <row r="116" spans="2:4">
      <c r="B116" s="17"/>
      <c r="C116" s="1">
        <f>SUM(C112:C115)</f>
        <v>93</v>
      </c>
      <c r="D116" s="1">
        <f>SUM(D112:D115)</f>
        <v>93</v>
      </c>
    </row>
    <row r="117" spans="2:4">
      <c r="B117" s="17"/>
    </row>
    <row r="119" spans="2:4">
      <c r="B119" s="17"/>
    </row>
    <row r="120" spans="2:4">
      <c r="B120" s="17"/>
    </row>
    <row r="121" spans="2:4">
      <c r="B121" s="17"/>
    </row>
    <row r="128" spans="2:4" ht="32">
      <c r="B128" t="s">
        <v>189</v>
      </c>
      <c r="C128" s="18" t="s">
        <v>195</v>
      </c>
      <c r="D128" s="18" t="s">
        <v>196</v>
      </c>
    </row>
    <row r="129" spans="2:5">
      <c r="B129" s="231" t="str">
        <f>Cetak!P67</f>
        <v>31 Desember 2023</v>
      </c>
      <c r="C129" s="19" t="e">
        <f>I106</f>
        <v>#DIV/0!</v>
      </c>
      <c r="D129" s="19" t="e">
        <f>P106</f>
        <v>#DIV/0!</v>
      </c>
      <c r="E129" s="21" t="e">
        <f>D129-C129</f>
        <v>#DIV/0!</v>
      </c>
    </row>
    <row r="130" spans="2:5">
      <c r="B130" s="231" t="str">
        <f>Cetak!P68</f>
        <v>30  November 2023</v>
      </c>
      <c r="C130" s="19">
        <f>Cetak!D67</f>
        <v>61.260876213618992</v>
      </c>
      <c r="D130" s="19">
        <f>Cetak!E67</f>
        <v>78.800404212561716</v>
      </c>
      <c r="E130" s="21">
        <f>D130-C130</f>
        <v>17.539527998942724</v>
      </c>
    </row>
    <row r="131" spans="2:5">
      <c r="B131"/>
      <c r="C131" s="20" t="e">
        <f>C129-C130</f>
        <v>#DIV/0!</v>
      </c>
      <c r="D131" s="20" t="e">
        <f>D129-D130</f>
        <v>#DIV/0!</v>
      </c>
    </row>
    <row r="132" spans="2:5">
      <c r="B132"/>
      <c r="C132"/>
      <c r="D132"/>
    </row>
    <row r="133" spans="2:5" ht="32">
      <c r="B133" t="s">
        <v>189</v>
      </c>
      <c r="C133" s="18" t="s">
        <v>195</v>
      </c>
      <c r="D133" s="18" t="s">
        <v>196</v>
      </c>
    </row>
    <row r="134" spans="2:5">
      <c r="B134" s="231" t="str">
        <f>Cetak!P67</f>
        <v>31 Desember 2023</v>
      </c>
      <c r="C134" s="19" t="e">
        <f>C129</f>
        <v>#DIV/0!</v>
      </c>
      <c r="D134" s="19" t="e">
        <f>D129</f>
        <v>#DIV/0!</v>
      </c>
    </row>
    <row r="135" spans="2:5">
      <c r="B135" s="231" t="str">
        <f>Cetak!P69</f>
        <v>31 Desember 2022</v>
      </c>
      <c r="C135" s="20">
        <f>Cetak!H67</f>
        <v>46.612186343970471</v>
      </c>
      <c r="D135" s="52">
        <f>Cetak!I67</f>
        <v>46.863413333798498</v>
      </c>
    </row>
    <row r="136" spans="2:5">
      <c r="B136"/>
      <c r="C136" s="20" t="e">
        <f>C134-C135</f>
        <v>#DIV/0!</v>
      </c>
      <c r="D136" s="20" t="e">
        <f>D134-D135</f>
        <v>#DIV/0!</v>
      </c>
    </row>
  </sheetData>
  <sheetProtection formatCells="0" formatColumns="0" formatRows="0" insertColumns="0" insertRows="0" insertHyperlinks="0" deleteColumns="0" deleteRows="0" sort="0" autoFilter="0" pivotTables="0"/>
  <autoFilter ref="B11:X104" xr:uid="{00000000-0009-0000-0000-000019000000}">
    <sortState xmlns:xlrd2="http://schemas.microsoft.com/office/spreadsheetml/2017/richdata2" ref="B13:X104">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5416666666666702" header="0.3" footer="0.3"/>
  <pageSetup paperSize="14" scale="76" fitToHeight="0"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pageSetUpPr fitToPage="1"/>
  </sheetPr>
  <dimension ref="A1:AB124"/>
  <sheetViews>
    <sheetView view="pageBreakPreview" zoomScale="55" zoomScaleNormal="80" zoomScaleSheetLayoutView="55" workbookViewId="0">
      <pane xSplit="2" ySplit="11" topLeftCell="C90" activePane="bottomRight" state="frozen"/>
      <selection activeCell="C27" sqref="C27"/>
      <selection pane="topRight" activeCell="C27" sqref="C27"/>
      <selection pane="bottomLeft" activeCell="C27" sqref="C27"/>
      <selection pane="bottomRight" activeCell="X91" sqref="X91:Y91"/>
    </sheetView>
  </sheetViews>
  <sheetFormatPr baseColWidth="10" defaultColWidth="9.1640625" defaultRowHeight="15"/>
  <cols>
    <col min="1" max="1" width="4" style="1" customWidth="1"/>
    <col min="2" max="2" width="35" style="1" customWidth="1"/>
    <col min="3" max="3" width="18" style="1" customWidth="1"/>
    <col min="4" max="4" width="7.6640625" style="1" customWidth="1"/>
    <col min="5" max="5" width="18" style="1" customWidth="1"/>
    <col min="6" max="6" width="12.83203125" style="1"/>
    <col min="7" max="7" width="9" style="1" hidden="1" customWidth="1"/>
    <col min="8" max="8" width="18" style="1" customWidth="1"/>
    <col min="9" max="9" width="9.6640625" style="1"/>
    <col min="10" max="10" width="9" style="1" hidden="1" customWidth="1"/>
    <col min="11" max="11" width="9.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8">
      <c r="A1" s="353" t="s">
        <v>110</v>
      </c>
      <c r="B1" s="353"/>
      <c r="C1" s="353"/>
      <c r="D1" s="353"/>
      <c r="E1" s="353"/>
      <c r="F1" s="353"/>
      <c r="G1" s="353"/>
      <c r="H1" s="353"/>
      <c r="I1" s="353"/>
      <c r="J1" s="353"/>
      <c r="K1" s="353"/>
      <c r="L1" s="353"/>
      <c r="M1" s="353"/>
      <c r="N1" s="353"/>
      <c r="O1" s="353"/>
      <c r="P1" s="353"/>
      <c r="Q1" s="353"/>
      <c r="R1" s="353"/>
      <c r="S1" s="353"/>
      <c r="T1" s="353"/>
      <c r="U1" s="353"/>
      <c r="V1" s="353"/>
      <c r="W1" s="353"/>
      <c r="X1" s="23"/>
      <c r="Y1" s="23"/>
      <c r="Z1" s="23"/>
      <c r="AA1" s="23"/>
      <c r="AB1" s="23"/>
    </row>
    <row r="2" spans="1:28">
      <c r="A2" s="353" t="s">
        <v>497</v>
      </c>
      <c r="B2" s="353"/>
      <c r="C2" s="353"/>
      <c r="D2" s="353"/>
      <c r="E2" s="353"/>
      <c r="F2" s="353"/>
      <c r="G2" s="353"/>
      <c r="H2" s="353"/>
      <c r="I2" s="353"/>
      <c r="J2" s="353"/>
      <c r="K2" s="353"/>
      <c r="L2" s="353"/>
      <c r="M2" s="353"/>
      <c r="N2" s="353"/>
      <c r="O2" s="353"/>
      <c r="P2" s="353"/>
      <c r="Q2" s="353"/>
      <c r="R2" s="353"/>
      <c r="S2" s="353"/>
      <c r="T2" s="353"/>
      <c r="U2" s="353"/>
      <c r="V2" s="353"/>
      <c r="W2" s="353"/>
      <c r="X2" s="23"/>
      <c r="Y2" s="23"/>
      <c r="Z2" s="23"/>
      <c r="AA2" s="23"/>
      <c r="AB2" s="23"/>
    </row>
    <row r="3" spans="1:28">
      <c r="A3" s="353" t="s">
        <v>112</v>
      </c>
      <c r="B3" s="353"/>
      <c r="C3" s="353"/>
      <c r="D3" s="353"/>
      <c r="E3" s="353"/>
      <c r="F3" s="353"/>
      <c r="G3" s="353"/>
      <c r="H3" s="353"/>
      <c r="I3" s="353"/>
      <c r="J3" s="353"/>
      <c r="K3" s="353"/>
      <c r="L3" s="353"/>
      <c r="M3" s="353"/>
      <c r="N3" s="353"/>
      <c r="O3" s="353"/>
      <c r="P3" s="353"/>
      <c r="Q3" s="353"/>
      <c r="R3" s="353"/>
      <c r="S3" s="353"/>
      <c r="T3" s="353"/>
      <c r="U3" s="353"/>
      <c r="V3" s="353"/>
      <c r="W3" s="353"/>
      <c r="X3" s="23"/>
      <c r="Y3" s="23"/>
      <c r="Z3" s="23"/>
      <c r="AA3" s="23"/>
      <c r="AB3" s="23"/>
    </row>
    <row r="4" spans="1:28">
      <c r="A4" s="353" t="str">
        <f>Cetak!B4</f>
        <v>KONDISI DESEMBER 2023</v>
      </c>
      <c r="B4" s="353"/>
      <c r="C4" s="353"/>
      <c r="D4" s="353"/>
      <c r="E4" s="353"/>
      <c r="F4" s="353"/>
      <c r="G4" s="353"/>
      <c r="H4" s="353"/>
      <c r="I4" s="353"/>
      <c r="J4" s="353"/>
      <c r="K4" s="353"/>
      <c r="L4" s="353"/>
      <c r="M4" s="353"/>
      <c r="N4" s="353"/>
      <c r="O4" s="353"/>
      <c r="P4" s="353"/>
      <c r="Q4" s="353"/>
      <c r="R4" s="353"/>
      <c r="S4" s="353"/>
      <c r="T4" s="353"/>
      <c r="U4" s="353"/>
      <c r="V4" s="353"/>
      <c r="W4" s="353"/>
      <c r="X4" s="23"/>
      <c r="Y4" s="23"/>
      <c r="Z4" s="23"/>
      <c r="AA4" s="23"/>
      <c r="AB4" s="23"/>
    </row>
    <row r="5" spans="1:28">
      <c r="X5" s="23"/>
      <c r="Y5" s="23"/>
      <c r="Z5" s="23"/>
      <c r="AA5" s="23"/>
      <c r="AB5" s="23"/>
    </row>
    <row r="8" spans="1:28">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8">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8">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8">
      <c r="A11" s="4"/>
      <c r="B11" s="4"/>
      <c r="C11" s="4"/>
      <c r="D11" s="4"/>
      <c r="E11" s="4"/>
      <c r="F11" s="4"/>
      <c r="G11" s="4"/>
      <c r="H11" s="4"/>
      <c r="I11" s="4"/>
      <c r="J11" s="4"/>
      <c r="K11" s="4"/>
      <c r="L11" s="4"/>
      <c r="M11" s="4"/>
      <c r="N11" s="4"/>
      <c r="O11" s="4"/>
      <c r="P11" s="4"/>
      <c r="Q11" s="4"/>
      <c r="R11" s="4"/>
      <c r="S11" s="4"/>
      <c r="T11" s="4"/>
      <c r="U11" s="4"/>
      <c r="V11" s="4"/>
      <c r="W11" s="4"/>
    </row>
    <row r="12" spans="1:28" ht="32">
      <c r="A12" s="9">
        <v>1</v>
      </c>
      <c r="B12" s="9" t="s">
        <v>293</v>
      </c>
      <c r="C12" s="7">
        <v>9999800</v>
      </c>
      <c r="D12" s="8">
        <f t="shared" ref="D12:D77" si="0">C12/$C$93*100</f>
        <v>6.7479126202857889E-3</v>
      </c>
      <c r="E12" s="7">
        <v>9999800</v>
      </c>
      <c r="F12" s="8">
        <f t="shared" ref="F12:F77" si="1">E12/C12*100</f>
        <v>100</v>
      </c>
      <c r="G12" s="8">
        <f t="shared" ref="G12:G77" si="2">F12*D12/100</f>
        <v>6.7479126202857889E-3</v>
      </c>
      <c r="H12" s="7">
        <v>5805750</v>
      </c>
      <c r="I12" s="8">
        <f t="shared" ref="I12:I77" si="3">H12/C12*100</f>
        <v>58.05866117322347</v>
      </c>
      <c r="J12" s="8">
        <f t="shared" ref="J12:J77" si="4">I12*D12/100</f>
        <v>3.9177477244769117E-3</v>
      </c>
      <c r="K12" s="8">
        <f t="shared" ref="K12:K77" si="5">IF(E12=0,0,H12/E12*100)</f>
        <v>58.05866117322347</v>
      </c>
      <c r="L12" s="8">
        <f t="shared" ref="L12:L77" si="6">J12-G12</f>
        <v>-2.8301648958088772E-3</v>
      </c>
      <c r="M12" s="7">
        <f t="shared" ref="M12:M77" si="7">C12-H12</f>
        <v>4194050</v>
      </c>
      <c r="N12" s="8">
        <v>100</v>
      </c>
      <c r="O12" s="8">
        <f t="shared" ref="O12:O77" si="8">N12*D12/100</f>
        <v>6.7479126202857889E-3</v>
      </c>
      <c r="P12" s="8">
        <v>58.05866117322347</v>
      </c>
      <c r="Q12" s="8">
        <f t="shared" ref="Q12:Q77" si="9">P12*D12/100</f>
        <v>3.9177477244769117E-3</v>
      </c>
      <c r="R12" s="8">
        <f t="shared" ref="R12:R77" si="10">IF(N12=0,0,P12/N12*100)</f>
        <v>58.05866117322347</v>
      </c>
      <c r="S12" s="8">
        <f t="shared" ref="S12:S77" si="11">Q12-O12</f>
        <v>-2.8301648958088772E-3</v>
      </c>
      <c r="T12" s="8">
        <f t="shared" ref="T12:T77" si="12">IF(F12&gt;0,I12/F12*100,I12)</f>
        <v>58.05866117322347</v>
      </c>
      <c r="U12" s="8">
        <f t="shared" ref="U12:U77" si="13">IF(N12&gt;0,P12/N12*100,P12)</f>
        <v>58.05866117322347</v>
      </c>
      <c r="V12" s="8">
        <f t="shared" ref="V12:V77" si="14">AVERAGE(T12:U12)</f>
        <v>58.05866117322347</v>
      </c>
      <c r="W12" s="8">
        <f t="shared" ref="W12:W77" si="15">V12</f>
        <v>58.05866117322347</v>
      </c>
      <c r="X12" s="22">
        <v>1</v>
      </c>
    </row>
    <row r="13" spans="1:28" ht="32">
      <c r="A13" s="9">
        <v>2</v>
      </c>
      <c r="B13" s="9" t="s">
        <v>498</v>
      </c>
      <c r="C13" s="7">
        <v>9900000</v>
      </c>
      <c r="D13" s="8">
        <f t="shared" si="0"/>
        <v>6.6805671054250395E-3</v>
      </c>
      <c r="E13" s="7">
        <v>9900000</v>
      </c>
      <c r="F13" s="8">
        <f t="shared" si="1"/>
        <v>100</v>
      </c>
      <c r="G13" s="8">
        <f t="shared" si="2"/>
        <v>6.6805671054250395E-3</v>
      </c>
      <c r="H13" s="7">
        <v>3300000</v>
      </c>
      <c r="I13" s="8">
        <f t="shared" si="3"/>
        <v>33.333333333333329</v>
      </c>
      <c r="J13" s="8">
        <f t="shared" si="4"/>
        <v>2.2268557018083461E-3</v>
      </c>
      <c r="K13" s="8">
        <f t="shared" si="5"/>
        <v>33.333333333333329</v>
      </c>
      <c r="L13" s="8">
        <f t="shared" si="6"/>
        <v>-4.453711403616693E-3</v>
      </c>
      <c r="M13" s="7">
        <f t="shared" si="7"/>
        <v>6600000</v>
      </c>
      <c r="N13" s="8">
        <v>100</v>
      </c>
      <c r="O13" s="8">
        <f t="shared" si="8"/>
        <v>6.6805671054250395E-3</v>
      </c>
      <c r="P13" s="8">
        <v>33.333333333333329</v>
      </c>
      <c r="Q13" s="8">
        <f t="shared" si="9"/>
        <v>2.2268557018083461E-3</v>
      </c>
      <c r="R13" s="8">
        <f t="shared" si="10"/>
        <v>33.333333333333329</v>
      </c>
      <c r="S13" s="8">
        <f t="shared" si="11"/>
        <v>-4.453711403616693E-3</v>
      </c>
      <c r="T13" s="8">
        <f t="shared" si="12"/>
        <v>33.333333333333329</v>
      </c>
      <c r="U13" s="8">
        <f t="shared" si="13"/>
        <v>33.333333333333329</v>
      </c>
      <c r="V13" s="8">
        <f t="shared" si="14"/>
        <v>33.333333333333329</v>
      </c>
      <c r="W13" s="8">
        <f t="shared" si="15"/>
        <v>33.333333333333329</v>
      </c>
      <c r="X13" s="22">
        <v>2</v>
      </c>
    </row>
    <row r="14" spans="1:28" ht="32">
      <c r="A14" s="9">
        <v>3</v>
      </c>
      <c r="B14" s="9" t="s">
        <v>299</v>
      </c>
      <c r="C14" s="7">
        <v>46000000</v>
      </c>
      <c r="D14" s="8">
        <f t="shared" si="0"/>
        <v>3.1041018873692105E-2</v>
      </c>
      <c r="E14" s="7">
        <v>46000000</v>
      </c>
      <c r="F14" s="8">
        <f t="shared" si="1"/>
        <v>100</v>
      </c>
      <c r="G14" s="8">
        <f t="shared" si="2"/>
        <v>3.1041018873692105E-2</v>
      </c>
      <c r="H14" s="7">
        <v>41685000</v>
      </c>
      <c r="I14" s="8">
        <f t="shared" si="3"/>
        <v>90.619565217391312</v>
      </c>
      <c r="J14" s="8">
        <f t="shared" si="4"/>
        <v>2.8129236342388161E-2</v>
      </c>
      <c r="K14" s="8">
        <f t="shared" si="5"/>
        <v>90.619565217391312</v>
      </c>
      <c r="L14" s="8">
        <f t="shared" si="6"/>
        <v>-2.9117825313039435E-3</v>
      </c>
      <c r="M14" s="7">
        <f t="shared" si="7"/>
        <v>4315000</v>
      </c>
      <c r="N14" s="8">
        <v>100</v>
      </c>
      <c r="O14" s="8">
        <f t="shared" si="8"/>
        <v>3.1041018873692105E-2</v>
      </c>
      <c r="P14" s="8">
        <v>100</v>
      </c>
      <c r="Q14" s="8">
        <f t="shared" si="9"/>
        <v>3.1041018873692105E-2</v>
      </c>
      <c r="R14" s="8">
        <f t="shared" si="10"/>
        <v>100</v>
      </c>
      <c r="S14" s="8">
        <f t="shared" si="11"/>
        <v>0</v>
      </c>
      <c r="T14" s="8">
        <f t="shared" si="12"/>
        <v>90.619565217391312</v>
      </c>
      <c r="U14" s="8">
        <f t="shared" si="13"/>
        <v>100</v>
      </c>
      <c r="V14" s="8">
        <f t="shared" si="14"/>
        <v>95.309782608695656</v>
      </c>
      <c r="W14" s="8">
        <f t="shared" si="15"/>
        <v>95.309782608695656</v>
      </c>
      <c r="X14" s="22">
        <v>3</v>
      </c>
    </row>
    <row r="15" spans="1:28" ht="32">
      <c r="A15" s="9">
        <v>4</v>
      </c>
      <c r="B15" s="9" t="s">
        <v>377</v>
      </c>
      <c r="C15" s="7">
        <v>18005500</v>
      </c>
      <c r="D15" s="8">
        <f t="shared" si="0"/>
        <v>1.2150197072397026E-2</v>
      </c>
      <c r="E15" s="7">
        <v>18005500</v>
      </c>
      <c r="F15" s="8">
        <f t="shared" si="1"/>
        <v>100</v>
      </c>
      <c r="G15" s="8">
        <f t="shared" si="2"/>
        <v>1.2150197072397027E-2</v>
      </c>
      <c r="H15" s="7">
        <v>17934400</v>
      </c>
      <c r="I15" s="8">
        <f t="shared" si="3"/>
        <v>99.605120657576848</v>
      </c>
      <c r="J15" s="8">
        <f t="shared" si="4"/>
        <v>1.2102218454094427E-2</v>
      </c>
      <c r="K15" s="8">
        <f t="shared" si="5"/>
        <v>99.605120657576848</v>
      </c>
      <c r="L15" s="8">
        <f t="shared" si="6"/>
        <v>-4.7978618302600695E-5</v>
      </c>
      <c r="M15" s="7">
        <f t="shared" si="7"/>
        <v>71100</v>
      </c>
      <c r="N15" s="8">
        <v>100</v>
      </c>
      <c r="O15" s="8">
        <f t="shared" si="8"/>
        <v>1.2150197072397027E-2</v>
      </c>
      <c r="P15" s="8">
        <v>100</v>
      </c>
      <c r="Q15" s="8">
        <f t="shared" si="9"/>
        <v>1.2150197072397027E-2</v>
      </c>
      <c r="R15" s="8">
        <f t="shared" si="10"/>
        <v>100</v>
      </c>
      <c r="S15" s="8">
        <f t="shared" si="11"/>
        <v>0</v>
      </c>
      <c r="T15" s="8">
        <f t="shared" si="12"/>
        <v>99.605120657576848</v>
      </c>
      <c r="U15" s="8">
        <f t="shared" si="13"/>
        <v>100</v>
      </c>
      <c r="V15" s="8">
        <f t="shared" si="14"/>
        <v>99.802560328788417</v>
      </c>
      <c r="W15" s="8">
        <f t="shared" si="15"/>
        <v>99.802560328788417</v>
      </c>
      <c r="X15" s="22">
        <v>4</v>
      </c>
    </row>
    <row r="16" spans="1:28" ht="32">
      <c r="A16" s="9">
        <v>5</v>
      </c>
      <c r="B16" s="9" t="s">
        <v>244</v>
      </c>
      <c r="C16" s="7">
        <v>2388167950</v>
      </c>
      <c r="D16" s="8">
        <f t="shared" si="0"/>
        <v>1.6115470958586213</v>
      </c>
      <c r="E16" s="7">
        <v>2388167950</v>
      </c>
      <c r="F16" s="8">
        <f t="shared" si="1"/>
        <v>100</v>
      </c>
      <c r="G16" s="8">
        <f t="shared" si="2"/>
        <v>1.6115470958586213</v>
      </c>
      <c r="H16" s="7">
        <v>1385658000</v>
      </c>
      <c r="I16" s="8">
        <f t="shared" si="3"/>
        <v>58.02179867626144</v>
      </c>
      <c r="J16" s="8">
        <f t="shared" si="4"/>
        <v>0.93504861153222718</v>
      </c>
      <c r="K16" s="8">
        <f t="shared" si="5"/>
        <v>58.02179867626144</v>
      </c>
      <c r="L16" s="8">
        <f t="shared" si="6"/>
        <v>-0.67649848432639414</v>
      </c>
      <c r="M16" s="7">
        <f t="shared" si="7"/>
        <v>1002509950</v>
      </c>
      <c r="N16" s="8">
        <v>100</v>
      </c>
      <c r="O16" s="8">
        <f t="shared" si="8"/>
        <v>1.6115470958586213</v>
      </c>
      <c r="P16" s="8">
        <v>58.02179867626144</v>
      </c>
      <c r="Q16" s="8">
        <f t="shared" si="9"/>
        <v>0.93504861153222718</v>
      </c>
      <c r="R16" s="8">
        <f t="shared" si="10"/>
        <v>58.02179867626144</v>
      </c>
      <c r="S16" s="8">
        <f t="shared" si="11"/>
        <v>-0.67649848432639414</v>
      </c>
      <c r="T16" s="8">
        <f t="shared" si="12"/>
        <v>58.02179867626144</v>
      </c>
      <c r="U16" s="8">
        <f t="shared" si="13"/>
        <v>58.02179867626144</v>
      </c>
      <c r="V16" s="8">
        <f t="shared" si="14"/>
        <v>58.02179867626144</v>
      </c>
      <c r="W16" s="8">
        <f t="shared" si="15"/>
        <v>58.02179867626144</v>
      </c>
      <c r="X16" s="22">
        <v>5</v>
      </c>
    </row>
    <row r="17" spans="1:24" ht="16">
      <c r="A17" s="9">
        <v>6</v>
      </c>
      <c r="B17" s="9" t="s">
        <v>300</v>
      </c>
      <c r="C17" s="7">
        <v>53497300</v>
      </c>
      <c r="D17" s="8">
        <f t="shared" si="0"/>
        <v>3.610023258677323E-2</v>
      </c>
      <c r="E17" s="7">
        <v>53497300</v>
      </c>
      <c r="F17" s="8">
        <f t="shared" si="1"/>
        <v>100</v>
      </c>
      <c r="G17" s="8">
        <f t="shared" si="2"/>
        <v>3.610023258677323E-2</v>
      </c>
      <c r="H17" s="7">
        <v>52896800</v>
      </c>
      <c r="I17" s="8">
        <f t="shared" si="3"/>
        <v>98.87751344460375</v>
      </c>
      <c r="J17" s="8">
        <f t="shared" si="4"/>
        <v>3.5695012329519923E-2</v>
      </c>
      <c r="K17" s="8">
        <f t="shared" si="5"/>
        <v>98.87751344460375</v>
      </c>
      <c r="L17" s="8">
        <f t="shared" si="6"/>
        <v>-4.0522025725330674E-4</v>
      </c>
      <c r="M17" s="7">
        <f t="shared" si="7"/>
        <v>600500</v>
      </c>
      <c r="N17" s="8">
        <v>100</v>
      </c>
      <c r="O17" s="8">
        <f t="shared" si="8"/>
        <v>3.610023258677323E-2</v>
      </c>
      <c r="P17" s="8">
        <v>100</v>
      </c>
      <c r="Q17" s="8">
        <f t="shared" si="9"/>
        <v>3.610023258677323E-2</v>
      </c>
      <c r="R17" s="8">
        <f t="shared" si="10"/>
        <v>100</v>
      </c>
      <c r="S17" s="8">
        <f t="shared" si="11"/>
        <v>0</v>
      </c>
      <c r="T17" s="8">
        <f t="shared" si="12"/>
        <v>98.87751344460375</v>
      </c>
      <c r="U17" s="8">
        <f t="shared" si="13"/>
        <v>100</v>
      </c>
      <c r="V17" s="8">
        <f t="shared" si="14"/>
        <v>99.438756722301875</v>
      </c>
      <c r="W17" s="8">
        <f t="shared" si="15"/>
        <v>99.438756722301875</v>
      </c>
      <c r="X17" s="22">
        <v>6</v>
      </c>
    </row>
    <row r="18" spans="1:24" ht="16">
      <c r="A18" s="9">
        <v>7</v>
      </c>
      <c r="B18" s="9" t="s">
        <v>248</v>
      </c>
      <c r="C18" s="7">
        <v>358321100</v>
      </c>
      <c r="D18" s="8">
        <f t="shared" si="0"/>
        <v>0.24179678321613296</v>
      </c>
      <c r="E18" s="7">
        <v>358321100</v>
      </c>
      <c r="F18" s="8">
        <f t="shared" si="1"/>
        <v>100</v>
      </c>
      <c r="G18" s="8">
        <f t="shared" si="2"/>
        <v>0.24179678321613296</v>
      </c>
      <c r="H18" s="7">
        <v>343486500</v>
      </c>
      <c r="I18" s="8">
        <f t="shared" si="3"/>
        <v>95.859970289218239</v>
      </c>
      <c r="J18" s="8">
        <f t="shared" si="4"/>
        <v>0.23178632455127046</v>
      </c>
      <c r="K18" s="8">
        <f t="shared" si="5"/>
        <v>95.859970289218239</v>
      </c>
      <c r="L18" s="8">
        <f t="shared" si="6"/>
        <v>-1.0010458664862498E-2</v>
      </c>
      <c r="M18" s="7">
        <f t="shared" si="7"/>
        <v>14834600</v>
      </c>
      <c r="N18" s="8">
        <v>100</v>
      </c>
      <c r="O18" s="8">
        <f t="shared" si="8"/>
        <v>0.24179678321613296</v>
      </c>
      <c r="P18" s="8">
        <v>100</v>
      </c>
      <c r="Q18" s="8">
        <f t="shared" si="9"/>
        <v>0.24179678321613296</v>
      </c>
      <c r="R18" s="8">
        <f t="shared" si="10"/>
        <v>100</v>
      </c>
      <c r="S18" s="8">
        <f t="shared" si="11"/>
        <v>0</v>
      </c>
      <c r="T18" s="8">
        <f t="shared" si="12"/>
        <v>95.859970289218239</v>
      </c>
      <c r="U18" s="8">
        <f t="shared" si="13"/>
        <v>100</v>
      </c>
      <c r="V18" s="8">
        <f t="shared" si="14"/>
        <v>97.92998514460912</v>
      </c>
      <c r="W18" s="8">
        <f t="shared" si="15"/>
        <v>97.92998514460912</v>
      </c>
      <c r="X18" s="22">
        <v>7</v>
      </c>
    </row>
    <row r="19" spans="1:24" ht="32">
      <c r="A19" s="9">
        <v>8</v>
      </c>
      <c r="B19" s="9" t="s">
        <v>366</v>
      </c>
      <c r="C19" s="7">
        <v>26016000</v>
      </c>
      <c r="D19" s="8">
        <f t="shared" si="0"/>
        <v>1.7555720587347258E-2</v>
      </c>
      <c r="E19" s="7">
        <v>26016000</v>
      </c>
      <c r="F19" s="8">
        <f t="shared" si="1"/>
        <v>100</v>
      </c>
      <c r="G19" s="8">
        <f t="shared" si="2"/>
        <v>1.7555720587347258E-2</v>
      </c>
      <c r="H19" s="7">
        <v>23935700</v>
      </c>
      <c r="I19" s="8">
        <f t="shared" si="3"/>
        <v>92.003766912669121</v>
      </c>
      <c r="J19" s="8">
        <f t="shared" si="4"/>
        <v>1.615192424902244E-2</v>
      </c>
      <c r="K19" s="8">
        <f t="shared" si="5"/>
        <v>92.003766912669121</v>
      </c>
      <c r="L19" s="8">
        <f t="shared" si="6"/>
        <v>-1.4037963383248184E-3</v>
      </c>
      <c r="M19" s="7">
        <f t="shared" si="7"/>
        <v>2080300</v>
      </c>
      <c r="N19" s="8">
        <v>100</v>
      </c>
      <c r="O19" s="8">
        <f t="shared" si="8"/>
        <v>1.7555720587347258E-2</v>
      </c>
      <c r="P19" s="8">
        <v>100</v>
      </c>
      <c r="Q19" s="8">
        <f t="shared" si="9"/>
        <v>1.7555720587347258E-2</v>
      </c>
      <c r="R19" s="8">
        <f t="shared" si="10"/>
        <v>100</v>
      </c>
      <c r="S19" s="8">
        <f t="shared" si="11"/>
        <v>0</v>
      </c>
      <c r="T19" s="8">
        <f t="shared" si="12"/>
        <v>92.003766912669121</v>
      </c>
      <c r="U19" s="8">
        <f t="shared" si="13"/>
        <v>100</v>
      </c>
      <c r="V19" s="8">
        <f t="shared" si="14"/>
        <v>96.001883456334554</v>
      </c>
      <c r="W19" s="8">
        <f t="shared" si="15"/>
        <v>96.001883456334554</v>
      </c>
      <c r="X19" s="22">
        <v>8</v>
      </c>
    </row>
    <row r="20" spans="1:24" ht="32">
      <c r="A20" s="9">
        <v>9</v>
      </c>
      <c r="B20" s="9" t="s">
        <v>367</v>
      </c>
      <c r="C20" s="7">
        <v>1236592800</v>
      </c>
      <c r="D20" s="8">
        <f t="shared" si="0"/>
        <v>0.83445870530156008</v>
      </c>
      <c r="E20" s="7">
        <v>1236592800</v>
      </c>
      <c r="F20" s="8">
        <f t="shared" si="1"/>
        <v>100</v>
      </c>
      <c r="G20" s="8">
        <f t="shared" si="2"/>
        <v>0.83445870530156019</v>
      </c>
      <c r="H20" s="7">
        <v>1038088270</v>
      </c>
      <c r="I20" s="8">
        <f t="shared" si="3"/>
        <v>83.947461929262403</v>
      </c>
      <c r="J20" s="8">
        <f t="shared" si="4"/>
        <v>0.70050690394844306</v>
      </c>
      <c r="K20" s="8">
        <f t="shared" si="5"/>
        <v>83.947461929262403</v>
      </c>
      <c r="L20" s="8">
        <f t="shared" si="6"/>
        <v>-0.13395180135311713</v>
      </c>
      <c r="M20" s="7">
        <f t="shared" si="7"/>
        <v>198504530</v>
      </c>
      <c r="N20" s="8">
        <v>100</v>
      </c>
      <c r="O20" s="8">
        <f t="shared" si="8"/>
        <v>0.83445870530156019</v>
      </c>
      <c r="P20" s="8">
        <v>83.947461929262403</v>
      </c>
      <c r="Q20" s="8">
        <f t="shared" si="9"/>
        <v>0.70050690394844306</v>
      </c>
      <c r="R20" s="8">
        <f t="shared" si="10"/>
        <v>83.947461929262403</v>
      </c>
      <c r="S20" s="8">
        <f t="shared" si="11"/>
        <v>-0.13395180135311713</v>
      </c>
      <c r="T20" s="8">
        <f t="shared" si="12"/>
        <v>83.947461929262403</v>
      </c>
      <c r="U20" s="8">
        <f t="shared" si="13"/>
        <v>83.947461929262403</v>
      </c>
      <c r="V20" s="8">
        <f t="shared" si="14"/>
        <v>83.947461929262403</v>
      </c>
      <c r="W20" s="8">
        <f t="shared" si="15"/>
        <v>83.947461929262403</v>
      </c>
      <c r="X20" s="22">
        <v>9</v>
      </c>
    </row>
    <row r="21" spans="1:24" ht="16">
      <c r="A21" s="9">
        <v>10</v>
      </c>
      <c r="B21" s="9" t="s">
        <v>335</v>
      </c>
      <c r="C21" s="7">
        <v>74892242</v>
      </c>
      <c r="D21" s="8">
        <f t="shared" si="0"/>
        <v>5.0537641248154706E-2</v>
      </c>
      <c r="E21" s="7">
        <v>74892242</v>
      </c>
      <c r="F21" s="8">
        <f t="shared" si="1"/>
        <v>100</v>
      </c>
      <c r="G21" s="8">
        <f t="shared" si="2"/>
        <v>5.0537641248154713E-2</v>
      </c>
      <c r="H21" s="7">
        <v>73940000</v>
      </c>
      <c r="I21" s="8">
        <f t="shared" si="3"/>
        <v>98.728517167372289</v>
      </c>
      <c r="J21" s="8">
        <f t="shared" si="4"/>
        <v>4.9895063815669438E-2</v>
      </c>
      <c r="K21" s="8">
        <f t="shared" si="5"/>
        <v>98.728517167372289</v>
      </c>
      <c r="L21" s="8">
        <f t="shared" si="6"/>
        <v>-6.425774324852751E-4</v>
      </c>
      <c r="M21" s="7">
        <f t="shared" si="7"/>
        <v>952242</v>
      </c>
      <c r="N21" s="8">
        <v>100</v>
      </c>
      <c r="O21" s="8">
        <f t="shared" si="8"/>
        <v>5.0537641248154713E-2</v>
      </c>
      <c r="P21" s="8">
        <v>100</v>
      </c>
      <c r="Q21" s="8">
        <f t="shared" si="9"/>
        <v>5.0537641248154713E-2</v>
      </c>
      <c r="R21" s="8">
        <f t="shared" si="10"/>
        <v>100</v>
      </c>
      <c r="S21" s="8">
        <f t="shared" si="11"/>
        <v>0</v>
      </c>
      <c r="T21" s="8">
        <f t="shared" si="12"/>
        <v>98.728517167372289</v>
      </c>
      <c r="U21" s="8">
        <f t="shared" si="13"/>
        <v>100</v>
      </c>
      <c r="V21" s="8">
        <f t="shared" si="14"/>
        <v>99.364258583686137</v>
      </c>
      <c r="W21" s="8">
        <f t="shared" si="15"/>
        <v>99.364258583686137</v>
      </c>
      <c r="X21" s="22">
        <v>10</v>
      </c>
    </row>
    <row r="22" spans="1:24" ht="32">
      <c r="A22" s="9">
        <v>11</v>
      </c>
      <c r="B22" s="9" t="s">
        <v>369</v>
      </c>
      <c r="C22" s="7">
        <v>394900800</v>
      </c>
      <c r="D22" s="8">
        <f t="shared" si="0"/>
        <v>0.26648093882687196</v>
      </c>
      <c r="E22" s="7">
        <v>394900800</v>
      </c>
      <c r="F22" s="8">
        <f t="shared" si="1"/>
        <v>100</v>
      </c>
      <c r="G22" s="8">
        <f t="shared" si="2"/>
        <v>0.26648093882687196</v>
      </c>
      <c r="H22" s="7">
        <v>350749180</v>
      </c>
      <c r="I22" s="8">
        <f t="shared" si="3"/>
        <v>88.819566838051472</v>
      </c>
      <c r="J22" s="8">
        <f t="shared" si="4"/>
        <v>0.23668721557200059</v>
      </c>
      <c r="K22" s="8">
        <f t="shared" si="5"/>
        <v>88.819566838051472</v>
      </c>
      <c r="L22" s="8">
        <f t="shared" si="6"/>
        <v>-2.9793723254871368E-2</v>
      </c>
      <c r="M22" s="7">
        <f t="shared" si="7"/>
        <v>44151620</v>
      </c>
      <c r="N22" s="8">
        <v>100</v>
      </c>
      <c r="O22" s="8">
        <f t="shared" si="8"/>
        <v>0.26648093882687196</v>
      </c>
      <c r="P22" s="8">
        <v>88.819566838051472</v>
      </c>
      <c r="Q22" s="8">
        <f t="shared" si="9"/>
        <v>0.23668721557200059</v>
      </c>
      <c r="R22" s="8">
        <f t="shared" si="10"/>
        <v>88.819566838051472</v>
      </c>
      <c r="S22" s="8">
        <f t="shared" si="11"/>
        <v>-2.9793723254871368E-2</v>
      </c>
      <c r="T22" s="8">
        <f t="shared" si="12"/>
        <v>88.819566838051472</v>
      </c>
      <c r="U22" s="8">
        <f t="shared" si="13"/>
        <v>88.819566838051472</v>
      </c>
      <c r="V22" s="8">
        <f t="shared" si="14"/>
        <v>88.819566838051472</v>
      </c>
      <c r="W22" s="8">
        <f t="shared" si="15"/>
        <v>88.819566838051472</v>
      </c>
      <c r="X22" s="22">
        <v>11</v>
      </c>
    </row>
    <row r="23" spans="1:24" ht="16">
      <c r="A23" s="9">
        <v>12</v>
      </c>
      <c r="B23" s="9" t="s">
        <v>473</v>
      </c>
      <c r="C23" s="7">
        <v>318712960</v>
      </c>
      <c r="D23" s="8">
        <f t="shared" si="0"/>
        <v>0.21506902188370169</v>
      </c>
      <c r="E23" s="7">
        <v>318712960</v>
      </c>
      <c r="F23" s="8">
        <f t="shared" si="1"/>
        <v>100</v>
      </c>
      <c r="G23" s="8">
        <f t="shared" si="2"/>
        <v>0.21506902188370169</v>
      </c>
      <c r="H23" s="7">
        <v>304193280</v>
      </c>
      <c r="I23" s="8">
        <f t="shared" si="3"/>
        <v>95.444276881617867</v>
      </c>
      <c r="J23" s="8">
        <f t="shared" si="4"/>
        <v>0.20527107273326756</v>
      </c>
      <c r="K23" s="8">
        <f t="shared" si="5"/>
        <v>95.444276881617867</v>
      </c>
      <c r="L23" s="8">
        <f t="shared" si="6"/>
        <v>-9.7979491504341376E-3</v>
      </c>
      <c r="M23" s="7">
        <f t="shared" si="7"/>
        <v>14519680</v>
      </c>
      <c r="N23" s="8">
        <v>100</v>
      </c>
      <c r="O23" s="8">
        <f t="shared" si="8"/>
        <v>0.21506902188370169</v>
      </c>
      <c r="P23" s="8">
        <v>95.444276881617867</v>
      </c>
      <c r="Q23" s="8">
        <f t="shared" si="9"/>
        <v>0.20527107273326756</v>
      </c>
      <c r="R23" s="8">
        <f t="shared" si="10"/>
        <v>95.444276881617867</v>
      </c>
      <c r="S23" s="8">
        <f t="shared" si="11"/>
        <v>-9.7979491504341376E-3</v>
      </c>
      <c r="T23" s="8">
        <f t="shared" si="12"/>
        <v>95.444276881617867</v>
      </c>
      <c r="U23" s="8">
        <f t="shared" si="13"/>
        <v>95.444276881617867</v>
      </c>
      <c r="V23" s="8">
        <f t="shared" si="14"/>
        <v>95.444276881617867</v>
      </c>
      <c r="W23" s="8">
        <f t="shared" si="15"/>
        <v>95.444276881617867</v>
      </c>
      <c r="X23" s="22">
        <v>12</v>
      </c>
    </row>
    <row r="24" spans="1:24" ht="64">
      <c r="A24" s="9">
        <v>13</v>
      </c>
      <c r="B24" s="9" t="s">
        <v>352</v>
      </c>
      <c r="C24" s="7">
        <v>40990000</v>
      </c>
      <c r="D24" s="8">
        <f t="shared" si="0"/>
        <v>2.766024703549216E-2</v>
      </c>
      <c r="E24" s="7">
        <v>40990000</v>
      </c>
      <c r="F24" s="8">
        <f t="shared" si="1"/>
        <v>100</v>
      </c>
      <c r="G24" s="8">
        <f t="shared" si="2"/>
        <v>2.766024703549216E-2</v>
      </c>
      <c r="H24" s="7">
        <v>40252358</v>
      </c>
      <c r="I24" s="8">
        <f t="shared" si="3"/>
        <v>98.200434252256656</v>
      </c>
      <c r="J24" s="8">
        <f t="shared" si="4"/>
        <v>2.7162482704100249E-2</v>
      </c>
      <c r="K24" s="8">
        <f t="shared" si="5"/>
        <v>98.200434252256656</v>
      </c>
      <c r="L24" s="8">
        <f t="shared" si="6"/>
        <v>-4.9776433139191167E-4</v>
      </c>
      <c r="M24" s="7">
        <f t="shared" si="7"/>
        <v>737642</v>
      </c>
      <c r="N24" s="8">
        <v>100</v>
      </c>
      <c r="O24" s="8">
        <f t="shared" si="8"/>
        <v>2.766024703549216E-2</v>
      </c>
      <c r="P24" s="8">
        <v>100</v>
      </c>
      <c r="Q24" s="8">
        <f t="shared" si="9"/>
        <v>2.766024703549216E-2</v>
      </c>
      <c r="R24" s="8">
        <f t="shared" si="10"/>
        <v>100</v>
      </c>
      <c r="S24" s="8">
        <f t="shared" si="11"/>
        <v>0</v>
      </c>
      <c r="T24" s="8">
        <f t="shared" si="12"/>
        <v>98.200434252256656</v>
      </c>
      <c r="U24" s="8">
        <f t="shared" si="13"/>
        <v>100</v>
      </c>
      <c r="V24" s="8">
        <f t="shared" si="14"/>
        <v>99.100217126128328</v>
      </c>
      <c r="W24" s="8">
        <f t="shared" si="15"/>
        <v>99.100217126128328</v>
      </c>
      <c r="X24" s="22">
        <v>13</v>
      </c>
    </row>
    <row r="25" spans="1:24" ht="64">
      <c r="A25" s="9">
        <v>14</v>
      </c>
      <c r="B25" s="9" t="s">
        <v>474</v>
      </c>
      <c r="C25" s="7">
        <v>145420000</v>
      </c>
      <c r="D25" s="8">
        <f t="shared" si="0"/>
        <v>9.8130107926354473E-2</v>
      </c>
      <c r="E25" s="7">
        <v>145420000</v>
      </c>
      <c r="F25" s="8">
        <f t="shared" si="1"/>
        <v>100</v>
      </c>
      <c r="G25" s="8">
        <f t="shared" si="2"/>
        <v>9.8130107926354473E-2</v>
      </c>
      <c r="H25" s="7">
        <v>142985900</v>
      </c>
      <c r="I25" s="8">
        <f t="shared" si="3"/>
        <v>98.326158712694266</v>
      </c>
      <c r="J25" s="8">
        <f t="shared" si="4"/>
        <v>9.6487565664605479E-2</v>
      </c>
      <c r="K25" s="8">
        <f t="shared" si="5"/>
        <v>98.326158712694266</v>
      </c>
      <c r="L25" s="8">
        <f t="shared" si="6"/>
        <v>-1.6425422617489943E-3</v>
      </c>
      <c r="M25" s="7">
        <f t="shared" si="7"/>
        <v>2434100</v>
      </c>
      <c r="N25" s="8">
        <v>100</v>
      </c>
      <c r="O25" s="8">
        <f t="shared" si="8"/>
        <v>9.8130107926354473E-2</v>
      </c>
      <c r="P25" s="8">
        <v>100</v>
      </c>
      <c r="Q25" s="8">
        <f t="shared" si="9"/>
        <v>9.8130107926354473E-2</v>
      </c>
      <c r="R25" s="8">
        <f t="shared" si="10"/>
        <v>100</v>
      </c>
      <c r="S25" s="8">
        <f t="shared" si="11"/>
        <v>0</v>
      </c>
      <c r="T25" s="8">
        <f t="shared" si="12"/>
        <v>98.326158712694266</v>
      </c>
      <c r="U25" s="8">
        <f t="shared" si="13"/>
        <v>100</v>
      </c>
      <c r="V25" s="8">
        <f t="shared" si="14"/>
        <v>99.16307935634714</v>
      </c>
      <c r="W25" s="8">
        <f t="shared" si="15"/>
        <v>99.16307935634714</v>
      </c>
      <c r="X25" s="22">
        <v>14</v>
      </c>
    </row>
    <row r="26" spans="1:24" ht="16">
      <c r="A26" s="9">
        <v>15</v>
      </c>
      <c r="B26" s="9" t="s">
        <v>256</v>
      </c>
      <c r="C26" s="7">
        <v>100046300</v>
      </c>
      <c r="D26" s="8">
        <f t="shared" si="0"/>
        <v>6.7511719272675269E-2</v>
      </c>
      <c r="E26" s="7">
        <v>100046300</v>
      </c>
      <c r="F26" s="8">
        <f t="shared" si="1"/>
        <v>100</v>
      </c>
      <c r="G26" s="8">
        <f t="shared" si="2"/>
        <v>6.7511719272675269E-2</v>
      </c>
      <c r="H26" s="7">
        <v>97966500</v>
      </c>
      <c r="I26" s="8">
        <f t="shared" si="3"/>
        <v>97.921162501761685</v>
      </c>
      <c r="J26" s="8">
        <f t="shared" si="4"/>
        <v>6.6108260336729507E-2</v>
      </c>
      <c r="K26" s="8">
        <f t="shared" si="5"/>
        <v>97.921162501761685</v>
      </c>
      <c r="L26" s="8">
        <f t="shared" si="6"/>
        <v>-1.4034589359457617E-3</v>
      </c>
      <c r="M26" s="7">
        <f t="shared" si="7"/>
        <v>2079800</v>
      </c>
      <c r="N26" s="8">
        <v>100</v>
      </c>
      <c r="O26" s="8">
        <f t="shared" si="8"/>
        <v>6.7511719272675269E-2</v>
      </c>
      <c r="P26" s="8">
        <v>100</v>
      </c>
      <c r="Q26" s="8">
        <f t="shared" si="9"/>
        <v>6.7511719272675269E-2</v>
      </c>
      <c r="R26" s="8">
        <f t="shared" si="10"/>
        <v>100</v>
      </c>
      <c r="S26" s="8">
        <f t="shared" si="11"/>
        <v>0</v>
      </c>
      <c r="T26" s="8">
        <f t="shared" si="12"/>
        <v>97.921162501761685</v>
      </c>
      <c r="U26" s="8">
        <f t="shared" si="13"/>
        <v>100</v>
      </c>
      <c r="V26" s="8">
        <f t="shared" si="14"/>
        <v>98.960581250880836</v>
      </c>
      <c r="W26" s="8">
        <f t="shared" si="15"/>
        <v>98.960581250880836</v>
      </c>
      <c r="X26" s="22">
        <v>15</v>
      </c>
    </row>
    <row r="27" spans="1:24" ht="32">
      <c r="A27" s="9">
        <v>16</v>
      </c>
      <c r="B27" s="9" t="s">
        <v>475</v>
      </c>
      <c r="C27" s="7">
        <v>1459740400</v>
      </c>
      <c r="D27" s="8">
        <f t="shared" si="0"/>
        <v>0.98503976754545342</v>
      </c>
      <c r="E27" s="7">
        <v>1459740400</v>
      </c>
      <c r="F27" s="8">
        <f t="shared" si="1"/>
        <v>100</v>
      </c>
      <c r="G27" s="8">
        <f t="shared" si="2"/>
        <v>0.9850397675454533</v>
      </c>
      <c r="H27" s="7">
        <v>660409400</v>
      </c>
      <c r="I27" s="8">
        <f t="shared" si="3"/>
        <v>45.241564870027574</v>
      </c>
      <c r="J27" s="8">
        <f t="shared" si="4"/>
        <v>0.44564740542964515</v>
      </c>
      <c r="K27" s="8">
        <f t="shared" si="5"/>
        <v>45.241564870027574</v>
      </c>
      <c r="L27" s="8">
        <f t="shared" si="6"/>
        <v>-0.5393923621158081</v>
      </c>
      <c r="M27" s="7">
        <f t="shared" si="7"/>
        <v>799331000</v>
      </c>
      <c r="N27" s="8">
        <v>100</v>
      </c>
      <c r="O27" s="8">
        <f t="shared" si="8"/>
        <v>0.9850397675454533</v>
      </c>
      <c r="P27" s="8">
        <v>45.241564870027574</v>
      </c>
      <c r="Q27" s="8">
        <f t="shared" si="9"/>
        <v>0.44564740542964515</v>
      </c>
      <c r="R27" s="8">
        <f t="shared" si="10"/>
        <v>45.241564870027574</v>
      </c>
      <c r="S27" s="8">
        <f t="shared" si="11"/>
        <v>-0.5393923621158081</v>
      </c>
      <c r="T27" s="8">
        <f t="shared" si="12"/>
        <v>45.241564870027574</v>
      </c>
      <c r="U27" s="8">
        <f t="shared" si="13"/>
        <v>45.241564870027574</v>
      </c>
      <c r="V27" s="8">
        <f t="shared" si="14"/>
        <v>45.241564870027574</v>
      </c>
      <c r="W27" s="8">
        <f t="shared" si="15"/>
        <v>45.241564870027574</v>
      </c>
      <c r="X27" s="22">
        <v>16</v>
      </c>
    </row>
    <row r="28" spans="1:24" ht="48">
      <c r="A28" s="9">
        <v>17</v>
      </c>
      <c r="B28" s="9" t="s">
        <v>341</v>
      </c>
      <c r="C28" s="7">
        <v>2339796000</v>
      </c>
      <c r="D28" s="8">
        <f t="shared" si="0"/>
        <v>1.5789054738388975</v>
      </c>
      <c r="E28" s="7">
        <v>2339796000</v>
      </c>
      <c r="F28" s="8">
        <f t="shared" si="1"/>
        <v>100</v>
      </c>
      <c r="G28" s="8">
        <f t="shared" si="2"/>
        <v>1.5789054738388975</v>
      </c>
      <c r="H28" s="7">
        <v>700190200</v>
      </c>
      <c r="I28" s="8">
        <f t="shared" si="3"/>
        <v>29.925266989087941</v>
      </c>
      <c r="J28" s="8">
        <f t="shared" si="4"/>
        <v>0.47249167855161411</v>
      </c>
      <c r="K28" s="8">
        <f t="shared" si="5"/>
        <v>29.925266989087941</v>
      </c>
      <c r="L28" s="8">
        <f t="shared" si="6"/>
        <v>-1.1064137952872835</v>
      </c>
      <c r="M28" s="7">
        <f t="shared" si="7"/>
        <v>1639605800</v>
      </c>
      <c r="N28" s="8">
        <v>100</v>
      </c>
      <c r="O28" s="8">
        <f t="shared" si="8"/>
        <v>1.5789054738388975</v>
      </c>
      <c r="P28" s="8">
        <v>29.925266989087941</v>
      </c>
      <c r="Q28" s="8">
        <f t="shared" si="9"/>
        <v>0.47249167855161411</v>
      </c>
      <c r="R28" s="8">
        <f t="shared" si="10"/>
        <v>29.925266989087941</v>
      </c>
      <c r="S28" s="8">
        <f t="shared" si="11"/>
        <v>-1.1064137952872835</v>
      </c>
      <c r="T28" s="8">
        <f t="shared" si="12"/>
        <v>29.925266989087941</v>
      </c>
      <c r="U28" s="8">
        <f t="shared" si="13"/>
        <v>29.925266989087941</v>
      </c>
      <c r="V28" s="8">
        <f t="shared" si="14"/>
        <v>29.925266989087941</v>
      </c>
      <c r="W28" s="8">
        <f t="shared" si="15"/>
        <v>29.925266989087941</v>
      </c>
      <c r="X28" s="22">
        <v>17</v>
      </c>
    </row>
    <row r="29" spans="1:24" ht="16">
      <c r="A29" s="9">
        <v>18</v>
      </c>
      <c r="B29" s="9" t="s">
        <v>499</v>
      </c>
      <c r="C29" s="7">
        <v>21370056750</v>
      </c>
      <c r="D29" s="8">
        <f t="shared" si="0"/>
        <v>14.420615976274378</v>
      </c>
      <c r="E29" s="7">
        <v>21370056750</v>
      </c>
      <c r="F29" s="8">
        <f t="shared" si="1"/>
        <v>100</v>
      </c>
      <c r="G29" s="8">
        <f t="shared" si="2"/>
        <v>14.420615976274378</v>
      </c>
      <c r="H29" s="7">
        <v>19838504580</v>
      </c>
      <c r="I29" s="8">
        <f t="shared" si="3"/>
        <v>92.833186229138107</v>
      </c>
      <c r="J29" s="8">
        <f t="shared" si="4"/>
        <v>13.387117284643637</v>
      </c>
      <c r="K29" s="8">
        <f t="shared" si="5"/>
        <v>92.833186229138107</v>
      </c>
      <c r="L29" s="8">
        <f t="shared" si="6"/>
        <v>-1.0334986916307418</v>
      </c>
      <c r="M29" s="7">
        <f t="shared" si="7"/>
        <v>1531552170</v>
      </c>
      <c r="N29" s="8">
        <v>100</v>
      </c>
      <c r="O29" s="8">
        <f t="shared" si="8"/>
        <v>14.420615976274378</v>
      </c>
      <c r="P29" s="8">
        <v>94.39</v>
      </c>
      <c r="Q29" s="8">
        <f t="shared" si="9"/>
        <v>13.611619420005386</v>
      </c>
      <c r="R29" s="8">
        <f t="shared" si="10"/>
        <v>94.39</v>
      </c>
      <c r="S29" s="8">
        <f t="shared" si="11"/>
        <v>-0.80899655626899225</v>
      </c>
      <c r="T29" s="8">
        <f t="shared" si="12"/>
        <v>92.833186229138107</v>
      </c>
      <c r="U29" s="8">
        <f t="shared" si="13"/>
        <v>94.39</v>
      </c>
      <c r="V29" s="8">
        <f t="shared" si="14"/>
        <v>93.611593114569047</v>
      </c>
      <c r="W29" s="8">
        <f t="shared" si="15"/>
        <v>93.611593114569047</v>
      </c>
      <c r="X29" s="22">
        <v>18</v>
      </c>
    </row>
    <row r="30" spans="1:24" ht="16">
      <c r="A30" s="9">
        <v>19</v>
      </c>
      <c r="B30" s="9" t="s">
        <v>500</v>
      </c>
      <c r="C30" s="7">
        <v>15437434500</v>
      </c>
      <c r="D30" s="8">
        <f t="shared" si="0"/>
        <v>10.4172542538236</v>
      </c>
      <c r="E30" s="7">
        <v>15437434500</v>
      </c>
      <c r="F30" s="8">
        <f t="shared" si="1"/>
        <v>100</v>
      </c>
      <c r="G30" s="8">
        <f t="shared" si="2"/>
        <v>10.4172542538236</v>
      </c>
      <c r="H30" s="7">
        <v>14661450677</v>
      </c>
      <c r="I30" s="8">
        <f t="shared" si="3"/>
        <v>94.973362814915902</v>
      </c>
      <c r="J30" s="8">
        <f t="shared" si="4"/>
        <v>9.8936166778361478</v>
      </c>
      <c r="K30" s="8">
        <f t="shared" si="5"/>
        <v>94.973362814915902</v>
      </c>
      <c r="L30" s="8">
        <f t="shared" si="6"/>
        <v>-0.52363757598745231</v>
      </c>
      <c r="M30" s="7">
        <f t="shared" si="7"/>
        <v>775983823</v>
      </c>
      <c r="N30" s="8">
        <v>100</v>
      </c>
      <c r="O30" s="8">
        <f t="shared" si="8"/>
        <v>10.4172542538236</v>
      </c>
      <c r="P30" s="8">
        <v>94.973362814915902</v>
      </c>
      <c r="Q30" s="8">
        <f t="shared" si="9"/>
        <v>9.8936166778361478</v>
      </c>
      <c r="R30" s="8">
        <f t="shared" si="10"/>
        <v>94.973362814915902</v>
      </c>
      <c r="S30" s="8">
        <f t="shared" si="11"/>
        <v>-0.52363757598745231</v>
      </c>
      <c r="T30" s="8">
        <f t="shared" si="12"/>
        <v>94.973362814915902</v>
      </c>
      <c r="U30" s="8">
        <f t="shared" si="13"/>
        <v>94.973362814915902</v>
      </c>
      <c r="V30" s="8">
        <f t="shared" si="14"/>
        <v>94.973362814915902</v>
      </c>
      <c r="W30" s="8">
        <f t="shared" si="15"/>
        <v>94.973362814915902</v>
      </c>
      <c r="X30" s="22">
        <v>19</v>
      </c>
    </row>
    <row r="31" spans="1:24" ht="16">
      <c r="A31" s="9">
        <v>20</v>
      </c>
      <c r="B31" s="9" t="s">
        <v>501</v>
      </c>
      <c r="C31" s="7">
        <v>3041140000</v>
      </c>
      <c r="D31" s="8">
        <f t="shared" si="0"/>
        <v>2.052175742120435</v>
      </c>
      <c r="E31" s="7">
        <v>3041140000</v>
      </c>
      <c r="F31" s="8">
        <f t="shared" si="1"/>
        <v>100</v>
      </c>
      <c r="G31" s="8">
        <f t="shared" si="2"/>
        <v>2.052175742120435</v>
      </c>
      <c r="H31" s="7">
        <v>3023804000</v>
      </c>
      <c r="I31" s="8">
        <f t="shared" si="3"/>
        <v>99.429950610626278</v>
      </c>
      <c r="J31" s="8">
        <f t="shared" si="4"/>
        <v>2.0404773268336016</v>
      </c>
      <c r="K31" s="8">
        <f t="shared" si="5"/>
        <v>99.429950610626278</v>
      </c>
      <c r="L31" s="8">
        <f t="shared" si="6"/>
        <v>-1.1698415286833352E-2</v>
      </c>
      <c r="M31" s="7">
        <f t="shared" si="7"/>
        <v>17336000</v>
      </c>
      <c r="N31" s="8">
        <v>100</v>
      </c>
      <c r="O31" s="8">
        <f t="shared" si="8"/>
        <v>2.052175742120435</v>
      </c>
      <c r="P31" s="8">
        <v>100</v>
      </c>
      <c r="Q31" s="8">
        <f t="shared" si="9"/>
        <v>2.052175742120435</v>
      </c>
      <c r="R31" s="8">
        <f t="shared" si="10"/>
        <v>100</v>
      </c>
      <c r="S31" s="8">
        <f t="shared" si="11"/>
        <v>0</v>
      </c>
      <c r="T31" s="8">
        <f t="shared" si="12"/>
        <v>99.429950610626278</v>
      </c>
      <c r="U31" s="8">
        <f t="shared" si="13"/>
        <v>100</v>
      </c>
      <c r="V31" s="8">
        <f t="shared" si="14"/>
        <v>99.714975305313146</v>
      </c>
      <c r="W31" s="8">
        <f t="shared" si="15"/>
        <v>99.714975305313146</v>
      </c>
      <c r="X31" s="22">
        <v>20</v>
      </c>
    </row>
    <row r="32" spans="1:24" ht="32">
      <c r="A32" s="9">
        <v>21</v>
      </c>
      <c r="B32" s="9" t="s">
        <v>502</v>
      </c>
      <c r="C32" s="7">
        <v>19000000</v>
      </c>
      <c r="D32" s="8">
        <f t="shared" si="0"/>
        <v>1.2821290404351086E-2</v>
      </c>
      <c r="E32" s="7">
        <v>19000000</v>
      </c>
      <c r="F32" s="8">
        <f t="shared" si="1"/>
        <v>100</v>
      </c>
      <c r="G32" s="8">
        <f t="shared" si="2"/>
        <v>1.2821290404351086E-2</v>
      </c>
      <c r="H32" s="7">
        <v>18500000</v>
      </c>
      <c r="I32" s="8">
        <f t="shared" si="3"/>
        <v>97.368421052631575</v>
      </c>
      <c r="J32" s="8">
        <f t="shared" si="4"/>
        <v>1.2483888025289215E-2</v>
      </c>
      <c r="K32" s="8">
        <f t="shared" si="5"/>
        <v>97.368421052631575</v>
      </c>
      <c r="L32" s="8">
        <f t="shared" si="6"/>
        <v>-3.3740237906187097E-4</v>
      </c>
      <c r="M32" s="7">
        <f t="shared" si="7"/>
        <v>500000</v>
      </c>
      <c r="N32" s="8">
        <v>100</v>
      </c>
      <c r="O32" s="8">
        <f t="shared" si="8"/>
        <v>1.2821290404351086E-2</v>
      </c>
      <c r="P32" s="8">
        <v>100</v>
      </c>
      <c r="Q32" s="8">
        <f t="shared" si="9"/>
        <v>1.2821290404351086E-2</v>
      </c>
      <c r="R32" s="8">
        <f t="shared" si="10"/>
        <v>100</v>
      </c>
      <c r="S32" s="8">
        <f t="shared" si="11"/>
        <v>0</v>
      </c>
      <c r="T32" s="8">
        <f t="shared" si="12"/>
        <v>97.368421052631575</v>
      </c>
      <c r="U32" s="8">
        <f t="shared" si="13"/>
        <v>100</v>
      </c>
      <c r="V32" s="8">
        <f t="shared" si="14"/>
        <v>98.68421052631578</v>
      </c>
      <c r="W32" s="8">
        <f t="shared" si="15"/>
        <v>98.68421052631578</v>
      </c>
      <c r="X32" s="22">
        <v>21</v>
      </c>
    </row>
    <row r="33" spans="1:24" ht="32">
      <c r="A33" s="9">
        <v>22</v>
      </c>
      <c r="B33" s="9" t="s">
        <v>503</v>
      </c>
      <c r="C33" s="7">
        <v>199736730</v>
      </c>
      <c r="D33" s="8">
        <f t="shared" si="0"/>
        <v>0.13478329577607703</v>
      </c>
      <c r="E33" s="7">
        <v>199736730</v>
      </c>
      <c r="F33" s="8">
        <f t="shared" si="1"/>
        <v>100</v>
      </c>
      <c r="G33" s="8">
        <f t="shared" si="2"/>
        <v>0.13478329577607703</v>
      </c>
      <c r="H33" s="7">
        <v>193559000</v>
      </c>
      <c r="I33" s="8">
        <f t="shared" si="3"/>
        <v>96.907063613187219</v>
      </c>
      <c r="J33" s="8">
        <f t="shared" si="4"/>
        <v>0.13061453417767324</v>
      </c>
      <c r="K33" s="8">
        <f t="shared" si="5"/>
        <v>96.907063613187219</v>
      </c>
      <c r="L33" s="8">
        <f t="shared" si="6"/>
        <v>-4.1687615984037918E-3</v>
      </c>
      <c r="M33" s="7">
        <f t="shared" si="7"/>
        <v>6177730</v>
      </c>
      <c r="N33" s="8">
        <v>100</v>
      </c>
      <c r="O33" s="8">
        <f t="shared" si="8"/>
        <v>0.13478329577607703</v>
      </c>
      <c r="P33" s="8">
        <v>100</v>
      </c>
      <c r="Q33" s="8">
        <f t="shared" si="9"/>
        <v>0.13478329577607703</v>
      </c>
      <c r="R33" s="8">
        <f t="shared" si="10"/>
        <v>100</v>
      </c>
      <c r="S33" s="8">
        <f t="shared" si="11"/>
        <v>0</v>
      </c>
      <c r="T33" s="8">
        <f t="shared" si="12"/>
        <v>96.907063613187219</v>
      </c>
      <c r="U33" s="8">
        <f t="shared" si="13"/>
        <v>100</v>
      </c>
      <c r="V33" s="8">
        <f t="shared" si="14"/>
        <v>98.453531806593617</v>
      </c>
      <c r="W33" s="8">
        <f t="shared" si="15"/>
        <v>98.453531806593617</v>
      </c>
      <c r="X33" s="22">
        <v>22</v>
      </c>
    </row>
    <row r="34" spans="1:24" ht="32">
      <c r="A34" s="9">
        <v>23</v>
      </c>
      <c r="B34" s="9" t="s">
        <v>504</v>
      </c>
      <c r="C34" s="7">
        <v>15171627416</v>
      </c>
      <c r="D34" s="8">
        <f t="shared" si="0"/>
        <v>10.237886368797405</v>
      </c>
      <c r="E34" s="7">
        <v>15171627416</v>
      </c>
      <c r="F34" s="8">
        <f t="shared" si="1"/>
        <v>100</v>
      </c>
      <c r="G34" s="8">
        <f t="shared" si="2"/>
        <v>10.237886368797405</v>
      </c>
      <c r="H34" s="7">
        <v>6179755900</v>
      </c>
      <c r="I34" s="8">
        <f t="shared" si="3"/>
        <v>40.732320472639792</v>
      </c>
      <c r="J34" s="8">
        <f t="shared" si="4"/>
        <v>4.170128685363264</v>
      </c>
      <c r="K34" s="8">
        <f t="shared" si="5"/>
        <v>40.732320472639792</v>
      </c>
      <c r="L34" s="8">
        <f t="shared" si="6"/>
        <v>-6.0677576834341407</v>
      </c>
      <c r="M34" s="7">
        <f t="shared" si="7"/>
        <v>8991871516</v>
      </c>
      <c r="N34" s="8">
        <v>100</v>
      </c>
      <c r="O34" s="8">
        <f t="shared" si="8"/>
        <v>10.237886368797405</v>
      </c>
      <c r="P34" s="8">
        <v>40.732320472639792</v>
      </c>
      <c r="Q34" s="8">
        <f t="shared" si="9"/>
        <v>4.170128685363264</v>
      </c>
      <c r="R34" s="8">
        <f t="shared" si="10"/>
        <v>40.732320472639792</v>
      </c>
      <c r="S34" s="8">
        <f t="shared" si="11"/>
        <v>-6.0677576834341407</v>
      </c>
      <c r="T34" s="8">
        <f t="shared" si="12"/>
        <v>40.732320472639792</v>
      </c>
      <c r="U34" s="8">
        <f t="shared" si="13"/>
        <v>40.732320472639792</v>
      </c>
      <c r="V34" s="8">
        <f t="shared" si="14"/>
        <v>40.732320472639792</v>
      </c>
      <c r="W34" s="8">
        <f t="shared" si="15"/>
        <v>40.732320472639792</v>
      </c>
      <c r="X34" s="22">
        <v>23</v>
      </c>
    </row>
    <row r="35" spans="1:24" ht="32">
      <c r="A35" s="9">
        <v>24</v>
      </c>
      <c r="B35" s="9" t="s">
        <v>505</v>
      </c>
      <c r="C35" s="7">
        <v>6251595148</v>
      </c>
      <c r="D35" s="8">
        <f t="shared" si="0"/>
        <v>4.2186061517336952</v>
      </c>
      <c r="E35" s="7">
        <v>6251595148</v>
      </c>
      <c r="F35" s="8">
        <f t="shared" si="1"/>
        <v>100</v>
      </c>
      <c r="G35" s="8">
        <f t="shared" si="2"/>
        <v>4.2186061517336952</v>
      </c>
      <c r="H35" s="7">
        <v>4989646136</v>
      </c>
      <c r="I35" s="8">
        <f t="shared" si="3"/>
        <v>79.813967761432522</v>
      </c>
      <c r="J35" s="8">
        <f t="shared" si="4"/>
        <v>3.367036953926541</v>
      </c>
      <c r="K35" s="8">
        <f t="shared" si="5"/>
        <v>79.813967761432522</v>
      </c>
      <c r="L35" s="8">
        <f t="shared" si="6"/>
        <v>-0.85156919780715423</v>
      </c>
      <c r="M35" s="7">
        <f t="shared" si="7"/>
        <v>1261949012</v>
      </c>
      <c r="N35" s="8">
        <v>100</v>
      </c>
      <c r="O35" s="8">
        <f t="shared" si="8"/>
        <v>4.2186061517336952</v>
      </c>
      <c r="P35" s="8">
        <v>79.813967761432522</v>
      </c>
      <c r="Q35" s="8">
        <f t="shared" si="9"/>
        <v>3.367036953926541</v>
      </c>
      <c r="R35" s="8">
        <f t="shared" si="10"/>
        <v>79.813967761432522</v>
      </c>
      <c r="S35" s="8">
        <f t="shared" si="11"/>
        <v>-0.85156919780715423</v>
      </c>
      <c r="T35" s="8">
        <f t="shared" si="12"/>
        <v>79.813967761432522</v>
      </c>
      <c r="U35" s="8">
        <f t="shared" si="13"/>
        <v>79.813967761432522</v>
      </c>
      <c r="V35" s="8">
        <f t="shared" si="14"/>
        <v>79.813967761432522</v>
      </c>
      <c r="W35" s="8">
        <f t="shared" si="15"/>
        <v>79.813967761432522</v>
      </c>
      <c r="X35" s="22">
        <v>24</v>
      </c>
    </row>
    <row r="36" spans="1:24" ht="16">
      <c r="A36" s="9">
        <v>25</v>
      </c>
      <c r="B36" s="9" t="s">
        <v>506</v>
      </c>
      <c r="C36" s="7">
        <v>4023162253</v>
      </c>
      <c r="D36" s="8">
        <f t="shared" si="0"/>
        <v>2.7148490310282316</v>
      </c>
      <c r="E36" s="7">
        <v>4023162253</v>
      </c>
      <c r="F36" s="8">
        <f t="shared" si="1"/>
        <v>100</v>
      </c>
      <c r="G36" s="8">
        <f t="shared" si="2"/>
        <v>2.7148490310282316</v>
      </c>
      <c r="H36" s="7">
        <v>3016224486</v>
      </c>
      <c r="I36" s="8">
        <f t="shared" si="3"/>
        <v>74.971485024021973</v>
      </c>
      <c r="J36" s="8">
        <f t="shared" si="4"/>
        <v>2.0353626347221363</v>
      </c>
      <c r="K36" s="8">
        <f t="shared" si="5"/>
        <v>74.971485024021973</v>
      </c>
      <c r="L36" s="8">
        <f t="shared" si="6"/>
        <v>-0.67948639630609531</v>
      </c>
      <c r="M36" s="7">
        <f t="shared" si="7"/>
        <v>1006937767</v>
      </c>
      <c r="N36" s="8">
        <v>100</v>
      </c>
      <c r="O36" s="8">
        <f t="shared" si="8"/>
        <v>2.7148490310282316</v>
      </c>
      <c r="P36" s="8">
        <v>95.53</v>
      </c>
      <c r="Q36" s="8">
        <f t="shared" si="9"/>
        <v>2.5934952793412696</v>
      </c>
      <c r="R36" s="8">
        <f t="shared" si="10"/>
        <v>95.53</v>
      </c>
      <c r="S36" s="8">
        <f t="shared" si="11"/>
        <v>-0.12135375168696205</v>
      </c>
      <c r="T36" s="8">
        <f t="shared" si="12"/>
        <v>74.971485024021973</v>
      </c>
      <c r="U36" s="8">
        <f t="shared" si="13"/>
        <v>95.53</v>
      </c>
      <c r="V36" s="8">
        <f t="shared" si="14"/>
        <v>85.250742512010987</v>
      </c>
      <c r="W36" s="8">
        <f t="shared" si="15"/>
        <v>85.250742512010987</v>
      </c>
      <c r="X36" s="22">
        <v>25</v>
      </c>
    </row>
    <row r="37" spans="1:24" ht="16">
      <c r="A37" s="9">
        <v>26</v>
      </c>
      <c r="B37" s="9" t="s">
        <v>507</v>
      </c>
      <c r="C37" s="7">
        <v>3094254900</v>
      </c>
      <c r="D37" s="8">
        <f t="shared" si="0"/>
        <v>2.0880179293677017</v>
      </c>
      <c r="E37" s="7">
        <v>3094254900</v>
      </c>
      <c r="F37" s="8">
        <f t="shared" si="1"/>
        <v>100</v>
      </c>
      <c r="G37" s="8">
        <f t="shared" si="2"/>
        <v>2.0880179293677017</v>
      </c>
      <c r="H37" s="7">
        <v>2709392063</v>
      </c>
      <c r="I37" s="8">
        <f t="shared" si="3"/>
        <v>87.562018985572266</v>
      </c>
      <c r="J37" s="8">
        <f t="shared" si="4"/>
        <v>1.8283106557350999</v>
      </c>
      <c r="K37" s="8">
        <f t="shared" si="5"/>
        <v>87.562018985572266</v>
      </c>
      <c r="L37" s="8">
        <f t="shared" si="6"/>
        <v>-0.25970727363260182</v>
      </c>
      <c r="M37" s="7">
        <f t="shared" si="7"/>
        <v>384862837</v>
      </c>
      <c r="N37" s="8">
        <v>100</v>
      </c>
      <c r="O37" s="8">
        <f t="shared" si="8"/>
        <v>2.0880179293677017</v>
      </c>
      <c r="P37" s="8">
        <v>91.58</v>
      </c>
      <c r="Q37" s="8">
        <f t="shared" si="9"/>
        <v>1.9122068197149411</v>
      </c>
      <c r="R37" s="8">
        <f t="shared" si="10"/>
        <v>91.58</v>
      </c>
      <c r="S37" s="8">
        <f t="shared" si="11"/>
        <v>-0.17581110965276059</v>
      </c>
      <c r="T37" s="8">
        <f t="shared" si="12"/>
        <v>87.562018985572266</v>
      </c>
      <c r="U37" s="8">
        <f t="shared" si="13"/>
        <v>91.58</v>
      </c>
      <c r="V37" s="8">
        <f t="shared" si="14"/>
        <v>89.571009492786132</v>
      </c>
      <c r="W37" s="8">
        <f t="shared" si="15"/>
        <v>89.571009492786132</v>
      </c>
      <c r="X37" s="22">
        <v>26</v>
      </c>
    </row>
    <row r="38" spans="1:24" ht="48">
      <c r="A38" s="9">
        <v>27</v>
      </c>
      <c r="B38" s="9" t="s">
        <v>508</v>
      </c>
      <c r="C38" s="7">
        <v>328500000</v>
      </c>
      <c r="D38" s="8">
        <f t="shared" si="0"/>
        <v>0.22167336304364907</v>
      </c>
      <c r="E38" s="7">
        <v>328500000</v>
      </c>
      <c r="F38" s="8">
        <f t="shared" si="1"/>
        <v>100</v>
      </c>
      <c r="G38" s="8">
        <f t="shared" si="2"/>
        <v>0.22167336304364904</v>
      </c>
      <c r="H38" s="7">
        <v>310077000</v>
      </c>
      <c r="I38" s="8">
        <f t="shared" si="3"/>
        <v>94.391780821917806</v>
      </c>
      <c r="J38" s="8">
        <f t="shared" si="4"/>
        <v>0.20924143498473538</v>
      </c>
      <c r="K38" s="8">
        <f t="shared" si="5"/>
        <v>94.391780821917806</v>
      </c>
      <c r="L38" s="8">
        <f t="shared" si="6"/>
        <v>-1.243192805891366E-2</v>
      </c>
      <c r="M38" s="7">
        <f t="shared" si="7"/>
        <v>18423000</v>
      </c>
      <c r="N38" s="8">
        <v>100</v>
      </c>
      <c r="O38" s="8">
        <f t="shared" si="8"/>
        <v>0.22167336304364904</v>
      </c>
      <c r="P38" s="8">
        <v>94.391780821917806</v>
      </c>
      <c r="Q38" s="8">
        <f t="shared" si="9"/>
        <v>0.20924143498473538</v>
      </c>
      <c r="R38" s="8">
        <f t="shared" si="10"/>
        <v>94.391780821917806</v>
      </c>
      <c r="S38" s="8">
        <f t="shared" si="11"/>
        <v>-1.243192805891366E-2</v>
      </c>
      <c r="T38" s="8">
        <f t="shared" si="12"/>
        <v>94.391780821917806</v>
      </c>
      <c r="U38" s="8">
        <f t="shared" si="13"/>
        <v>94.391780821917806</v>
      </c>
      <c r="V38" s="8">
        <f t="shared" si="14"/>
        <v>94.391780821917806</v>
      </c>
      <c r="W38" s="8">
        <f t="shared" si="15"/>
        <v>94.391780821917806</v>
      </c>
      <c r="X38" s="22">
        <v>27</v>
      </c>
    </row>
    <row r="39" spans="1:24" ht="32">
      <c r="A39" s="9">
        <v>28</v>
      </c>
      <c r="B39" s="9" t="s">
        <v>509</v>
      </c>
      <c r="C39" s="7">
        <v>749787678</v>
      </c>
      <c r="D39" s="8">
        <f t="shared" si="0"/>
        <v>0.50596029269695175</v>
      </c>
      <c r="E39" s="7">
        <v>749787678</v>
      </c>
      <c r="F39" s="8">
        <f t="shared" si="1"/>
        <v>100</v>
      </c>
      <c r="G39" s="8">
        <f t="shared" si="2"/>
        <v>0.50596029269695175</v>
      </c>
      <c r="H39" s="7">
        <v>657345000</v>
      </c>
      <c r="I39" s="8">
        <f t="shared" si="3"/>
        <v>87.670819258248727</v>
      </c>
      <c r="J39" s="8">
        <f t="shared" si="4"/>
        <v>0.44357953372885078</v>
      </c>
      <c r="K39" s="8">
        <f t="shared" si="5"/>
        <v>87.670819258248727</v>
      </c>
      <c r="L39" s="8">
        <f t="shared" si="6"/>
        <v>-6.2380758968100969E-2</v>
      </c>
      <c r="M39" s="7">
        <f t="shared" si="7"/>
        <v>92442678</v>
      </c>
      <c r="N39" s="8">
        <v>100</v>
      </c>
      <c r="O39" s="8">
        <f t="shared" si="8"/>
        <v>0.50596029269695175</v>
      </c>
      <c r="P39" s="8">
        <v>88</v>
      </c>
      <c r="Q39" s="8">
        <f t="shared" si="9"/>
        <v>0.4452450575733175</v>
      </c>
      <c r="R39" s="8">
        <f t="shared" si="10"/>
        <v>88</v>
      </c>
      <c r="S39" s="8">
        <f t="shared" si="11"/>
        <v>-6.0715235123634248E-2</v>
      </c>
      <c r="T39" s="8">
        <f t="shared" si="12"/>
        <v>87.670819258248727</v>
      </c>
      <c r="U39" s="8">
        <f t="shared" si="13"/>
        <v>88</v>
      </c>
      <c r="V39" s="8">
        <f t="shared" si="14"/>
        <v>87.835409629124371</v>
      </c>
      <c r="W39" s="8">
        <f t="shared" si="15"/>
        <v>87.835409629124371</v>
      </c>
      <c r="X39" s="22">
        <v>28</v>
      </c>
    </row>
    <row r="40" spans="1:24" ht="32">
      <c r="A40" s="9">
        <v>29</v>
      </c>
      <c r="B40" s="9" t="s">
        <v>510</v>
      </c>
      <c r="C40" s="7">
        <v>139258200</v>
      </c>
      <c r="D40" s="8">
        <f t="shared" si="0"/>
        <v>9.397209596774761E-2</v>
      </c>
      <c r="E40" s="7">
        <v>139258200</v>
      </c>
      <c r="F40" s="8">
        <f t="shared" si="1"/>
        <v>100</v>
      </c>
      <c r="G40" s="8">
        <f t="shared" si="2"/>
        <v>9.397209596774761E-2</v>
      </c>
      <c r="H40" s="7">
        <v>109636500</v>
      </c>
      <c r="I40" s="8">
        <f t="shared" si="3"/>
        <v>78.728936608400801</v>
      </c>
      <c r="J40" s="8">
        <f t="shared" si="4"/>
        <v>7.3983231864033577E-2</v>
      </c>
      <c r="K40" s="8">
        <f t="shared" si="5"/>
        <v>78.728936608400801</v>
      </c>
      <c r="L40" s="8">
        <f t="shared" si="6"/>
        <v>-1.9988864103714032E-2</v>
      </c>
      <c r="M40" s="7">
        <f t="shared" si="7"/>
        <v>29621700</v>
      </c>
      <c r="N40" s="8">
        <v>100</v>
      </c>
      <c r="O40" s="8">
        <f t="shared" si="8"/>
        <v>9.397209596774761E-2</v>
      </c>
      <c r="P40" s="8">
        <v>78.728936608400801</v>
      </c>
      <c r="Q40" s="8">
        <f t="shared" si="9"/>
        <v>7.3983231864033577E-2</v>
      </c>
      <c r="R40" s="8">
        <f t="shared" si="10"/>
        <v>78.728936608400801</v>
      </c>
      <c r="S40" s="8">
        <f t="shared" si="11"/>
        <v>-1.9988864103714032E-2</v>
      </c>
      <c r="T40" s="8">
        <f t="shared" si="12"/>
        <v>78.728936608400801</v>
      </c>
      <c r="U40" s="8">
        <f t="shared" si="13"/>
        <v>78.728936608400801</v>
      </c>
      <c r="V40" s="8">
        <f t="shared" si="14"/>
        <v>78.728936608400801</v>
      </c>
      <c r="W40" s="8">
        <f t="shared" si="15"/>
        <v>78.728936608400801</v>
      </c>
      <c r="X40" s="22">
        <v>29</v>
      </c>
    </row>
    <row r="41" spans="1:24" ht="32">
      <c r="A41" s="9">
        <v>30</v>
      </c>
      <c r="B41" s="9" t="s">
        <v>511</v>
      </c>
      <c r="C41" s="7">
        <v>200898000</v>
      </c>
      <c r="D41" s="8">
        <f t="shared" si="0"/>
        <v>0.13556692629754341</v>
      </c>
      <c r="E41" s="7">
        <v>200898000</v>
      </c>
      <c r="F41" s="8">
        <f t="shared" si="1"/>
        <v>100</v>
      </c>
      <c r="G41" s="8">
        <f t="shared" si="2"/>
        <v>0.13556692629754341</v>
      </c>
      <c r="H41" s="7">
        <v>185881000</v>
      </c>
      <c r="I41" s="8">
        <f t="shared" si="3"/>
        <v>92.52506246951188</v>
      </c>
      <c r="J41" s="8">
        <f t="shared" si="4"/>
        <v>0.12543338324479916</v>
      </c>
      <c r="K41" s="8">
        <f t="shared" si="5"/>
        <v>92.52506246951188</v>
      </c>
      <c r="L41" s="8">
        <f t="shared" si="6"/>
        <v>-1.0133543052744248E-2</v>
      </c>
      <c r="M41" s="7">
        <f t="shared" si="7"/>
        <v>15017000</v>
      </c>
      <c r="N41" s="8">
        <v>100</v>
      </c>
      <c r="O41" s="8">
        <f t="shared" si="8"/>
        <v>0.13556692629754341</v>
      </c>
      <c r="P41" s="8">
        <v>100</v>
      </c>
      <c r="Q41" s="8">
        <f t="shared" si="9"/>
        <v>0.13556692629754341</v>
      </c>
      <c r="R41" s="8">
        <f t="shared" si="10"/>
        <v>100</v>
      </c>
      <c r="S41" s="8">
        <f t="shared" si="11"/>
        <v>0</v>
      </c>
      <c r="T41" s="8">
        <f t="shared" si="12"/>
        <v>92.52506246951188</v>
      </c>
      <c r="U41" s="8">
        <f t="shared" si="13"/>
        <v>100</v>
      </c>
      <c r="V41" s="8">
        <f t="shared" si="14"/>
        <v>96.26253123475594</v>
      </c>
      <c r="W41" s="8">
        <f t="shared" si="15"/>
        <v>96.26253123475594</v>
      </c>
      <c r="X41" s="22">
        <v>30</v>
      </c>
    </row>
    <row r="42" spans="1:24" ht="16">
      <c r="A42" s="9">
        <v>31</v>
      </c>
      <c r="B42" s="9" t="s">
        <v>512</v>
      </c>
      <c r="C42" s="7">
        <v>147400000</v>
      </c>
      <c r="D42" s="8">
        <f t="shared" si="0"/>
        <v>9.9466221347439501E-2</v>
      </c>
      <c r="E42" s="7">
        <v>147400000</v>
      </c>
      <c r="F42" s="8">
        <f t="shared" si="1"/>
        <v>100</v>
      </c>
      <c r="G42" s="8">
        <f t="shared" si="2"/>
        <v>9.9466221347439501E-2</v>
      </c>
      <c r="H42" s="7">
        <v>107540000</v>
      </c>
      <c r="I42" s="8">
        <f t="shared" si="3"/>
        <v>72.957937584803261</v>
      </c>
      <c r="J42" s="8">
        <f t="shared" si="4"/>
        <v>7.2568503688627176E-2</v>
      </c>
      <c r="K42" s="8">
        <f t="shared" si="5"/>
        <v>72.957937584803261</v>
      </c>
      <c r="L42" s="8">
        <f t="shared" si="6"/>
        <v>-2.6897717658812326E-2</v>
      </c>
      <c r="M42" s="7">
        <f t="shared" si="7"/>
        <v>39860000</v>
      </c>
      <c r="N42" s="8">
        <v>100</v>
      </c>
      <c r="O42" s="8">
        <f t="shared" si="8"/>
        <v>9.9466221347439501E-2</v>
      </c>
      <c r="P42" s="8">
        <v>78</v>
      </c>
      <c r="Q42" s="8">
        <f t="shared" si="9"/>
        <v>7.758365265100281E-2</v>
      </c>
      <c r="R42" s="8">
        <f t="shared" si="10"/>
        <v>78</v>
      </c>
      <c r="S42" s="8">
        <f t="shared" si="11"/>
        <v>-2.1882568696436691E-2</v>
      </c>
      <c r="T42" s="8">
        <f t="shared" si="12"/>
        <v>72.957937584803261</v>
      </c>
      <c r="U42" s="8">
        <f t="shared" si="13"/>
        <v>78</v>
      </c>
      <c r="V42" s="8">
        <f t="shared" si="14"/>
        <v>75.478968792401631</v>
      </c>
      <c r="W42" s="8">
        <f t="shared" si="15"/>
        <v>75.478968792401631</v>
      </c>
      <c r="X42" s="22">
        <v>31</v>
      </c>
    </row>
    <row r="43" spans="1:24" ht="32">
      <c r="A43" s="9">
        <v>32</v>
      </c>
      <c r="B43" s="9" t="s">
        <v>513</v>
      </c>
      <c r="C43" s="7">
        <v>311958000</v>
      </c>
      <c r="D43" s="8">
        <f t="shared" si="0"/>
        <v>0.21051074273476614</v>
      </c>
      <c r="E43" s="7">
        <v>311958000</v>
      </c>
      <c r="F43" s="8">
        <f t="shared" si="1"/>
        <v>100</v>
      </c>
      <c r="G43" s="8">
        <f t="shared" si="2"/>
        <v>0.21051074273476617</v>
      </c>
      <c r="H43" s="7">
        <v>278500000</v>
      </c>
      <c r="I43" s="8">
        <f t="shared" si="3"/>
        <v>89.274838279511982</v>
      </c>
      <c r="J43" s="8">
        <f t="shared" si="4"/>
        <v>0.18793312513746196</v>
      </c>
      <c r="K43" s="8">
        <f t="shared" si="5"/>
        <v>89.274838279511982</v>
      </c>
      <c r="L43" s="8">
        <f t="shared" si="6"/>
        <v>-2.25776175973042E-2</v>
      </c>
      <c r="M43" s="7">
        <f t="shared" si="7"/>
        <v>33458000</v>
      </c>
      <c r="N43" s="8">
        <v>100</v>
      </c>
      <c r="O43" s="8">
        <f t="shared" si="8"/>
        <v>0.21051074273476617</v>
      </c>
      <c r="P43" s="8">
        <v>89.274838279511982</v>
      </c>
      <c r="Q43" s="8">
        <f t="shared" si="9"/>
        <v>0.18793312513746196</v>
      </c>
      <c r="R43" s="8">
        <f t="shared" si="10"/>
        <v>89.274838279511982</v>
      </c>
      <c r="S43" s="8">
        <f t="shared" si="11"/>
        <v>-2.25776175973042E-2</v>
      </c>
      <c r="T43" s="8">
        <f t="shared" si="12"/>
        <v>89.274838279511982</v>
      </c>
      <c r="U43" s="8">
        <f t="shared" si="13"/>
        <v>89.274838279511982</v>
      </c>
      <c r="V43" s="8">
        <f t="shared" si="14"/>
        <v>89.274838279511982</v>
      </c>
      <c r="W43" s="8">
        <f t="shared" si="15"/>
        <v>89.274838279511982</v>
      </c>
      <c r="X43" s="22">
        <v>32</v>
      </c>
    </row>
    <row r="44" spans="1:24" ht="32">
      <c r="A44" s="9">
        <v>33</v>
      </c>
      <c r="B44" s="9" t="s">
        <v>514</v>
      </c>
      <c r="C44" s="7">
        <v>151726500</v>
      </c>
      <c r="D44" s="8">
        <f t="shared" si="0"/>
        <v>0.10238576413346184</v>
      </c>
      <c r="E44" s="7">
        <v>151726500</v>
      </c>
      <c r="F44" s="8">
        <f t="shared" si="1"/>
        <v>100</v>
      </c>
      <c r="G44" s="8">
        <f t="shared" si="2"/>
        <v>0.10238576413346184</v>
      </c>
      <c r="H44" s="7">
        <v>112184500</v>
      </c>
      <c r="I44" s="8">
        <f t="shared" si="3"/>
        <v>73.938633000827153</v>
      </c>
      <c r="J44" s="8">
        <f t="shared" si="4"/>
        <v>7.5702634387732864E-2</v>
      </c>
      <c r="K44" s="8">
        <f t="shared" si="5"/>
        <v>73.938633000827153</v>
      </c>
      <c r="L44" s="8">
        <f t="shared" si="6"/>
        <v>-2.6683129745728978E-2</v>
      </c>
      <c r="M44" s="7">
        <f t="shared" si="7"/>
        <v>39542000</v>
      </c>
      <c r="N44" s="8">
        <v>100</v>
      </c>
      <c r="O44" s="8">
        <f t="shared" si="8"/>
        <v>0.10238576413346184</v>
      </c>
      <c r="P44" s="8">
        <v>73.938633000827153</v>
      </c>
      <c r="Q44" s="8">
        <f t="shared" si="9"/>
        <v>7.5702634387732864E-2</v>
      </c>
      <c r="R44" s="8">
        <f t="shared" si="10"/>
        <v>73.938633000827153</v>
      </c>
      <c r="S44" s="8">
        <f t="shared" si="11"/>
        <v>-2.6683129745728978E-2</v>
      </c>
      <c r="T44" s="8">
        <f t="shared" si="12"/>
        <v>73.938633000827153</v>
      </c>
      <c r="U44" s="8">
        <f t="shared" si="13"/>
        <v>73.938633000827153</v>
      </c>
      <c r="V44" s="8">
        <f t="shared" si="14"/>
        <v>73.938633000827153</v>
      </c>
      <c r="W44" s="8">
        <f t="shared" si="15"/>
        <v>73.938633000827153</v>
      </c>
      <c r="X44" s="22">
        <v>33</v>
      </c>
    </row>
    <row r="45" spans="1:24" ht="32">
      <c r="A45" s="9">
        <v>34</v>
      </c>
      <c r="B45" s="9" t="s">
        <v>515</v>
      </c>
      <c r="C45" s="7">
        <v>148312000</v>
      </c>
      <c r="D45" s="8">
        <f t="shared" si="0"/>
        <v>0.10008164328684833</v>
      </c>
      <c r="E45" s="7">
        <v>148312000</v>
      </c>
      <c r="F45" s="8">
        <f t="shared" si="1"/>
        <v>100</v>
      </c>
      <c r="G45" s="8">
        <f t="shared" si="2"/>
        <v>0.10008164328684833</v>
      </c>
      <c r="H45" s="7">
        <v>131416000</v>
      </c>
      <c r="I45" s="8">
        <f t="shared" si="3"/>
        <v>88.607799773450566</v>
      </c>
      <c r="J45" s="8">
        <f t="shared" si="4"/>
        <v>8.8680142093589612E-2</v>
      </c>
      <c r="K45" s="8">
        <f t="shared" si="5"/>
        <v>88.607799773450566</v>
      </c>
      <c r="L45" s="8">
        <f t="shared" si="6"/>
        <v>-1.1401501193258723E-2</v>
      </c>
      <c r="M45" s="7">
        <f t="shared" si="7"/>
        <v>16896000</v>
      </c>
      <c r="N45" s="8">
        <v>100</v>
      </c>
      <c r="O45" s="8">
        <f t="shared" si="8"/>
        <v>0.10008164328684833</v>
      </c>
      <c r="P45" s="8">
        <v>88.607799773450566</v>
      </c>
      <c r="Q45" s="8">
        <f t="shared" si="9"/>
        <v>8.8680142093589612E-2</v>
      </c>
      <c r="R45" s="8">
        <f t="shared" si="10"/>
        <v>88.607799773450566</v>
      </c>
      <c r="S45" s="8">
        <f t="shared" si="11"/>
        <v>-1.1401501193258723E-2</v>
      </c>
      <c r="T45" s="8">
        <f t="shared" si="12"/>
        <v>88.607799773450566</v>
      </c>
      <c r="U45" s="8">
        <f t="shared" si="13"/>
        <v>88.607799773450566</v>
      </c>
      <c r="V45" s="8">
        <f t="shared" si="14"/>
        <v>88.607799773450566</v>
      </c>
      <c r="W45" s="8">
        <f t="shared" si="15"/>
        <v>88.607799773450566</v>
      </c>
      <c r="X45" s="22">
        <v>34</v>
      </c>
    </row>
    <row r="46" spans="1:24" ht="32">
      <c r="A46" s="9">
        <v>35</v>
      </c>
      <c r="B46" s="9" t="s">
        <v>516</v>
      </c>
      <c r="C46" s="7">
        <v>233000000</v>
      </c>
      <c r="D46" s="8">
        <f t="shared" si="0"/>
        <v>0.15722950864283175</v>
      </c>
      <c r="E46" s="7">
        <v>233000000</v>
      </c>
      <c r="F46" s="8">
        <f t="shared" si="1"/>
        <v>100</v>
      </c>
      <c r="G46" s="8">
        <f t="shared" si="2"/>
        <v>0.15722950864283175</v>
      </c>
      <c r="H46" s="7">
        <v>185562000</v>
      </c>
      <c r="I46" s="8">
        <f t="shared" si="3"/>
        <v>79.640343347639487</v>
      </c>
      <c r="J46" s="8">
        <f t="shared" si="4"/>
        <v>0.12521812052695769</v>
      </c>
      <c r="K46" s="8">
        <f t="shared" si="5"/>
        <v>79.640343347639487</v>
      </c>
      <c r="L46" s="8">
        <f t="shared" si="6"/>
        <v>-3.2011388115874062E-2</v>
      </c>
      <c r="M46" s="7">
        <f t="shared" si="7"/>
        <v>47438000</v>
      </c>
      <c r="N46" s="8">
        <v>100</v>
      </c>
      <c r="O46" s="8">
        <f t="shared" si="8"/>
        <v>0.15722950864283175</v>
      </c>
      <c r="P46" s="8">
        <v>79.640343347639487</v>
      </c>
      <c r="Q46" s="8">
        <f t="shared" si="9"/>
        <v>0.12521812052695769</v>
      </c>
      <c r="R46" s="8">
        <f t="shared" si="10"/>
        <v>79.640343347639487</v>
      </c>
      <c r="S46" s="8">
        <f t="shared" si="11"/>
        <v>-3.2011388115874062E-2</v>
      </c>
      <c r="T46" s="8">
        <f t="shared" si="12"/>
        <v>79.640343347639487</v>
      </c>
      <c r="U46" s="8">
        <f t="shared" si="13"/>
        <v>79.640343347639487</v>
      </c>
      <c r="V46" s="8">
        <f t="shared" si="14"/>
        <v>79.640343347639487</v>
      </c>
      <c r="W46" s="8">
        <f t="shared" si="15"/>
        <v>79.640343347639487</v>
      </c>
      <c r="X46" s="22">
        <v>35</v>
      </c>
    </row>
    <row r="47" spans="1:24" ht="32">
      <c r="A47" s="9">
        <v>36</v>
      </c>
      <c r="B47" s="9" t="s">
        <v>517</v>
      </c>
      <c r="C47" s="7">
        <v>811927000</v>
      </c>
      <c r="D47" s="8">
        <f t="shared" si="0"/>
        <v>0.54789220284913498</v>
      </c>
      <c r="E47" s="7">
        <v>811927000</v>
      </c>
      <c r="F47" s="8">
        <f t="shared" si="1"/>
        <v>100</v>
      </c>
      <c r="G47" s="8">
        <f t="shared" si="2"/>
        <v>0.54789220284913498</v>
      </c>
      <c r="H47" s="7">
        <v>794049893</v>
      </c>
      <c r="I47" s="8">
        <f t="shared" si="3"/>
        <v>97.798187891275944</v>
      </c>
      <c r="J47" s="8">
        <f t="shared" si="4"/>
        <v>0.53582864598404778</v>
      </c>
      <c r="K47" s="8">
        <f t="shared" si="5"/>
        <v>97.798187891275944</v>
      </c>
      <c r="L47" s="8">
        <f t="shared" si="6"/>
        <v>-1.2063556865087199E-2</v>
      </c>
      <c r="M47" s="7">
        <f t="shared" si="7"/>
        <v>17877107</v>
      </c>
      <c r="N47" s="8">
        <v>100</v>
      </c>
      <c r="O47" s="8">
        <f t="shared" si="8"/>
        <v>0.54789220284913498</v>
      </c>
      <c r="P47" s="8">
        <v>100</v>
      </c>
      <c r="Q47" s="8">
        <f t="shared" si="9"/>
        <v>0.54789220284913498</v>
      </c>
      <c r="R47" s="8">
        <f t="shared" si="10"/>
        <v>100</v>
      </c>
      <c r="S47" s="8">
        <f t="shared" si="11"/>
        <v>0</v>
      </c>
      <c r="T47" s="8">
        <f t="shared" si="12"/>
        <v>97.798187891275944</v>
      </c>
      <c r="U47" s="8">
        <f t="shared" si="13"/>
        <v>100</v>
      </c>
      <c r="V47" s="8">
        <f t="shared" si="14"/>
        <v>98.899093945637972</v>
      </c>
      <c r="W47" s="8">
        <f t="shared" si="15"/>
        <v>98.899093945637972</v>
      </c>
      <c r="X47" s="22">
        <v>36</v>
      </c>
    </row>
    <row r="48" spans="1:24" ht="32">
      <c r="A48" s="9">
        <v>37</v>
      </c>
      <c r="B48" s="9" t="s">
        <v>518</v>
      </c>
      <c r="C48" s="7">
        <v>141700000</v>
      </c>
      <c r="D48" s="8">
        <f t="shared" si="0"/>
        <v>9.5619834226134154E-2</v>
      </c>
      <c r="E48" s="7">
        <v>141700000</v>
      </c>
      <c r="F48" s="8">
        <f t="shared" si="1"/>
        <v>100</v>
      </c>
      <c r="G48" s="8">
        <f t="shared" si="2"/>
        <v>9.5619834226134154E-2</v>
      </c>
      <c r="H48" s="7">
        <v>121430000</v>
      </c>
      <c r="I48" s="8">
        <f t="shared" si="3"/>
        <v>85.695130557515881</v>
      </c>
      <c r="J48" s="8">
        <f t="shared" si="4"/>
        <v>8.1941541778965926E-2</v>
      </c>
      <c r="K48" s="8">
        <f t="shared" si="5"/>
        <v>85.695130557515881</v>
      </c>
      <c r="L48" s="8">
        <f t="shared" si="6"/>
        <v>-1.3678292447168228E-2</v>
      </c>
      <c r="M48" s="7">
        <f t="shared" si="7"/>
        <v>20270000</v>
      </c>
      <c r="N48" s="8">
        <v>100</v>
      </c>
      <c r="O48" s="8">
        <f t="shared" si="8"/>
        <v>9.5619834226134154E-2</v>
      </c>
      <c r="P48" s="8">
        <v>85.695130557515881</v>
      </c>
      <c r="Q48" s="8">
        <f t="shared" si="9"/>
        <v>8.1941541778965926E-2</v>
      </c>
      <c r="R48" s="8">
        <f t="shared" si="10"/>
        <v>85.695130557515881</v>
      </c>
      <c r="S48" s="8">
        <f t="shared" si="11"/>
        <v>-1.3678292447168228E-2</v>
      </c>
      <c r="T48" s="8">
        <f t="shared" si="12"/>
        <v>85.695130557515881</v>
      </c>
      <c r="U48" s="8">
        <f t="shared" si="13"/>
        <v>85.695130557515881</v>
      </c>
      <c r="V48" s="8">
        <f t="shared" si="14"/>
        <v>85.695130557515881</v>
      </c>
      <c r="W48" s="8">
        <f t="shared" si="15"/>
        <v>85.695130557515881</v>
      </c>
      <c r="X48" s="22">
        <v>37</v>
      </c>
    </row>
    <row r="49" spans="1:24" ht="32">
      <c r="A49" s="9">
        <v>38</v>
      </c>
      <c r="B49" s="9" t="s">
        <v>519</v>
      </c>
      <c r="C49" s="7">
        <v>1276349000</v>
      </c>
      <c r="D49" s="8">
        <f t="shared" si="0"/>
        <v>0.86128637822647924</v>
      </c>
      <c r="E49" s="7">
        <v>329849000</v>
      </c>
      <c r="F49" s="8">
        <f t="shared" si="1"/>
        <v>25.843166720074212</v>
      </c>
      <c r="G49" s="8">
        <f t="shared" si="2"/>
        <v>0.22258367466235801</v>
      </c>
      <c r="H49" s="7">
        <v>262835500</v>
      </c>
      <c r="I49" s="8">
        <f t="shared" si="3"/>
        <v>20.592761070835643</v>
      </c>
      <c r="J49" s="8">
        <f t="shared" si="4"/>
        <v>0.17736264600383264</v>
      </c>
      <c r="K49" s="8">
        <f t="shared" si="5"/>
        <v>79.683582487744403</v>
      </c>
      <c r="L49" s="8">
        <f t="shared" si="6"/>
        <v>-4.522102865852537E-2</v>
      </c>
      <c r="M49" s="7">
        <f t="shared" si="7"/>
        <v>1013513500</v>
      </c>
      <c r="N49" s="8">
        <v>100</v>
      </c>
      <c r="O49" s="8">
        <f t="shared" si="8"/>
        <v>0.86128637822647935</v>
      </c>
      <c r="P49" s="8">
        <v>79.683582487744403</v>
      </c>
      <c r="Q49" s="8">
        <f t="shared" si="9"/>
        <v>0.68630384164980285</v>
      </c>
      <c r="R49" s="8">
        <f t="shared" si="10"/>
        <v>79.683582487744403</v>
      </c>
      <c r="S49" s="8">
        <f t="shared" si="11"/>
        <v>-0.17498253657667651</v>
      </c>
      <c r="T49" s="8">
        <f t="shared" si="12"/>
        <v>79.683582487744403</v>
      </c>
      <c r="U49" s="8">
        <f t="shared" si="13"/>
        <v>79.683582487744403</v>
      </c>
      <c r="V49" s="8">
        <f t="shared" si="14"/>
        <v>79.683582487744403</v>
      </c>
      <c r="W49" s="8">
        <f t="shared" si="15"/>
        <v>79.683582487744403</v>
      </c>
      <c r="X49" s="22">
        <v>38</v>
      </c>
    </row>
    <row r="50" spans="1:24" ht="32">
      <c r="A50" s="9">
        <v>39</v>
      </c>
      <c r="B50" s="9" t="s">
        <v>520</v>
      </c>
      <c r="C50" s="7">
        <v>308235000</v>
      </c>
      <c r="D50" s="8">
        <f t="shared" si="0"/>
        <v>0.20799844462027145</v>
      </c>
      <c r="E50" s="7">
        <v>308235000</v>
      </c>
      <c r="F50" s="8">
        <f t="shared" si="1"/>
        <v>100</v>
      </c>
      <c r="G50" s="8">
        <f t="shared" si="2"/>
        <v>0.20799844462027145</v>
      </c>
      <c r="H50" s="7">
        <v>282599000</v>
      </c>
      <c r="I50" s="8">
        <f t="shared" si="3"/>
        <v>91.682969163138523</v>
      </c>
      <c r="J50" s="8">
        <f t="shared" si="4"/>
        <v>0.19069914984101125</v>
      </c>
      <c r="K50" s="8">
        <f t="shared" si="5"/>
        <v>91.682969163138523</v>
      </c>
      <c r="L50" s="8">
        <f t="shared" si="6"/>
        <v>-1.7299294779260205E-2</v>
      </c>
      <c r="M50" s="7">
        <f t="shared" si="7"/>
        <v>25636000</v>
      </c>
      <c r="N50" s="8">
        <v>100</v>
      </c>
      <c r="O50" s="8">
        <f t="shared" si="8"/>
        <v>0.20799844462027145</v>
      </c>
      <c r="P50" s="8">
        <v>100</v>
      </c>
      <c r="Q50" s="8">
        <f t="shared" si="9"/>
        <v>0.20799844462027145</v>
      </c>
      <c r="R50" s="8">
        <f t="shared" si="10"/>
        <v>100</v>
      </c>
      <c r="S50" s="8">
        <f t="shared" si="11"/>
        <v>0</v>
      </c>
      <c r="T50" s="8">
        <f t="shared" si="12"/>
        <v>91.682969163138523</v>
      </c>
      <c r="U50" s="8">
        <f t="shared" si="13"/>
        <v>100</v>
      </c>
      <c r="V50" s="8">
        <f t="shared" si="14"/>
        <v>95.841484581569262</v>
      </c>
      <c r="W50" s="8">
        <f t="shared" si="15"/>
        <v>95.841484581569262</v>
      </c>
      <c r="X50" s="22">
        <v>39</v>
      </c>
    </row>
    <row r="51" spans="1:24" ht="48">
      <c r="A51" s="9">
        <v>40</v>
      </c>
      <c r="B51" s="9" t="s">
        <v>521</v>
      </c>
      <c r="C51" s="7">
        <v>67591000</v>
      </c>
      <c r="D51" s="8">
        <f t="shared" si="0"/>
        <v>4.5610728406341804E-2</v>
      </c>
      <c r="E51" s="7">
        <v>67591000</v>
      </c>
      <c r="F51" s="8">
        <f t="shared" si="1"/>
        <v>100</v>
      </c>
      <c r="G51" s="8">
        <f t="shared" si="2"/>
        <v>4.5610728406341804E-2</v>
      </c>
      <c r="H51" s="7">
        <v>55973000</v>
      </c>
      <c r="I51" s="8">
        <f t="shared" si="3"/>
        <v>82.811321033865454</v>
      </c>
      <c r="J51" s="8">
        <f t="shared" si="4"/>
        <v>3.7770846726460174E-2</v>
      </c>
      <c r="K51" s="8">
        <f t="shared" si="5"/>
        <v>82.811321033865454</v>
      </c>
      <c r="L51" s="8">
        <f t="shared" si="6"/>
        <v>-7.8398816798816301E-3</v>
      </c>
      <c r="M51" s="7">
        <f t="shared" si="7"/>
        <v>11618000</v>
      </c>
      <c r="N51" s="8">
        <v>100</v>
      </c>
      <c r="O51" s="8">
        <f t="shared" si="8"/>
        <v>4.5610728406341804E-2</v>
      </c>
      <c r="P51" s="8">
        <v>82.811321033865454</v>
      </c>
      <c r="Q51" s="8">
        <f t="shared" si="9"/>
        <v>3.7770846726460174E-2</v>
      </c>
      <c r="R51" s="8">
        <f t="shared" si="10"/>
        <v>82.811321033865454</v>
      </c>
      <c r="S51" s="8">
        <f t="shared" si="11"/>
        <v>-7.8398816798816301E-3</v>
      </c>
      <c r="T51" s="8">
        <f t="shared" si="12"/>
        <v>82.811321033865454</v>
      </c>
      <c r="U51" s="8">
        <f t="shared" si="13"/>
        <v>82.811321033865454</v>
      </c>
      <c r="V51" s="8">
        <f t="shared" si="14"/>
        <v>82.811321033865454</v>
      </c>
      <c r="W51" s="8">
        <f t="shared" si="15"/>
        <v>82.811321033865454</v>
      </c>
      <c r="X51" s="22">
        <v>40</v>
      </c>
    </row>
    <row r="52" spans="1:24" ht="64">
      <c r="A52" s="9">
        <v>41</v>
      </c>
      <c r="B52" s="9" t="s">
        <v>522</v>
      </c>
      <c r="C52" s="7">
        <v>62740300</v>
      </c>
      <c r="D52" s="8">
        <f t="shared" si="0"/>
        <v>4.2337452966110974E-2</v>
      </c>
      <c r="E52" s="7">
        <v>62740300</v>
      </c>
      <c r="F52" s="8">
        <f t="shared" si="1"/>
        <v>100</v>
      </c>
      <c r="G52" s="8">
        <f t="shared" si="2"/>
        <v>4.2337452966110974E-2</v>
      </c>
      <c r="H52" s="7">
        <v>56496000</v>
      </c>
      <c r="I52" s="8">
        <f t="shared" si="3"/>
        <v>90.047385811033749</v>
      </c>
      <c r="J52" s="8">
        <f t="shared" si="4"/>
        <v>3.8123769614958898E-2</v>
      </c>
      <c r="K52" s="8">
        <f t="shared" si="5"/>
        <v>90.047385811033749</v>
      </c>
      <c r="L52" s="8">
        <f t="shared" si="6"/>
        <v>-4.2136833511520755E-3</v>
      </c>
      <c r="M52" s="7">
        <f t="shared" si="7"/>
        <v>6244300</v>
      </c>
      <c r="N52" s="8">
        <v>100</v>
      </c>
      <c r="O52" s="8">
        <f t="shared" si="8"/>
        <v>4.2337452966110974E-2</v>
      </c>
      <c r="P52" s="8">
        <v>95</v>
      </c>
      <c r="Q52" s="8">
        <f t="shared" si="9"/>
        <v>4.022058031780542E-2</v>
      </c>
      <c r="R52" s="8">
        <f t="shared" si="10"/>
        <v>95</v>
      </c>
      <c r="S52" s="8">
        <f t="shared" si="11"/>
        <v>-2.1168726483055539E-3</v>
      </c>
      <c r="T52" s="8">
        <f t="shared" si="12"/>
        <v>90.047385811033749</v>
      </c>
      <c r="U52" s="8">
        <f t="shared" si="13"/>
        <v>95</v>
      </c>
      <c r="V52" s="8">
        <f t="shared" si="14"/>
        <v>92.523692905516867</v>
      </c>
      <c r="W52" s="8">
        <f t="shared" si="15"/>
        <v>92.523692905516867</v>
      </c>
      <c r="X52" s="22">
        <v>41</v>
      </c>
    </row>
    <row r="53" spans="1:24" ht="32">
      <c r="A53" s="9">
        <v>42</v>
      </c>
      <c r="B53" s="9" t="s">
        <v>523</v>
      </c>
      <c r="C53" s="7">
        <v>4143755900</v>
      </c>
      <c r="D53" s="8">
        <f t="shared" si="0"/>
        <v>2.7962261978233265</v>
      </c>
      <c r="E53" s="7">
        <v>5090255900</v>
      </c>
      <c r="F53" s="8">
        <f t="shared" si="1"/>
        <v>122.84159643670129</v>
      </c>
      <c r="G53" s="8">
        <f t="shared" si="2"/>
        <v>3.4349289013874476</v>
      </c>
      <c r="H53" s="7">
        <v>4478222840</v>
      </c>
      <c r="I53" s="8">
        <f t="shared" si="3"/>
        <v>108.07158886941193</v>
      </c>
      <c r="J53" s="8">
        <f t="shared" si="4"/>
        <v>3.0219260803704144</v>
      </c>
      <c r="K53" s="8">
        <f t="shared" si="5"/>
        <v>87.976379340771445</v>
      </c>
      <c r="L53" s="8">
        <f t="shared" si="6"/>
        <v>-0.41300282101703312</v>
      </c>
      <c r="M53" s="7">
        <f t="shared" si="7"/>
        <v>-334466940</v>
      </c>
      <c r="N53" s="8">
        <v>100</v>
      </c>
      <c r="O53" s="8">
        <f t="shared" si="8"/>
        <v>2.7962261978233265</v>
      </c>
      <c r="P53" s="8">
        <v>87.976379340771445</v>
      </c>
      <c r="Q53" s="8">
        <f t="shared" si="9"/>
        <v>2.4600185670230799</v>
      </c>
      <c r="R53" s="8">
        <f t="shared" si="10"/>
        <v>87.976379340771445</v>
      </c>
      <c r="S53" s="8">
        <f t="shared" si="11"/>
        <v>-0.33620763080024663</v>
      </c>
      <c r="T53" s="8">
        <f t="shared" si="12"/>
        <v>87.976379340771459</v>
      </c>
      <c r="U53" s="8">
        <f t="shared" si="13"/>
        <v>87.976379340771445</v>
      </c>
      <c r="V53" s="8">
        <f t="shared" si="14"/>
        <v>87.976379340771445</v>
      </c>
      <c r="W53" s="8">
        <f t="shared" si="15"/>
        <v>87.976379340771445</v>
      </c>
      <c r="X53" s="22">
        <v>42</v>
      </c>
    </row>
    <row r="54" spans="1:24" ht="32">
      <c r="A54" s="9">
        <v>43</v>
      </c>
      <c r="B54" s="9" t="s">
        <v>524</v>
      </c>
      <c r="C54" s="7">
        <v>75000000</v>
      </c>
      <c r="D54" s="8">
        <f t="shared" si="0"/>
        <v>5.06103568592806E-2</v>
      </c>
      <c r="E54" s="7">
        <v>75000000</v>
      </c>
      <c r="F54" s="8">
        <f t="shared" si="1"/>
        <v>100</v>
      </c>
      <c r="G54" s="8">
        <f t="shared" si="2"/>
        <v>5.0610356859280593E-2</v>
      </c>
      <c r="H54" s="7">
        <v>70093000</v>
      </c>
      <c r="I54" s="8">
        <f t="shared" si="3"/>
        <v>93.457333333333338</v>
      </c>
      <c r="J54" s="8">
        <f t="shared" si="4"/>
        <v>4.7299089911167408E-2</v>
      </c>
      <c r="K54" s="8">
        <f t="shared" si="5"/>
        <v>93.457333333333338</v>
      </c>
      <c r="L54" s="8">
        <f t="shared" si="6"/>
        <v>-3.3112669481131854E-3</v>
      </c>
      <c r="M54" s="7">
        <f t="shared" si="7"/>
        <v>4907000</v>
      </c>
      <c r="N54" s="8">
        <v>100</v>
      </c>
      <c r="O54" s="8">
        <f t="shared" si="8"/>
        <v>5.0610356859280593E-2</v>
      </c>
      <c r="P54" s="8">
        <v>95</v>
      </c>
      <c r="Q54" s="8">
        <f t="shared" si="9"/>
        <v>4.8079839016316572E-2</v>
      </c>
      <c r="R54" s="8">
        <f t="shared" si="10"/>
        <v>95</v>
      </c>
      <c r="S54" s="8">
        <f t="shared" si="11"/>
        <v>-2.530517842964021E-3</v>
      </c>
      <c r="T54" s="8">
        <f t="shared" si="12"/>
        <v>93.457333333333338</v>
      </c>
      <c r="U54" s="8">
        <f t="shared" si="13"/>
        <v>95</v>
      </c>
      <c r="V54" s="8">
        <f t="shared" si="14"/>
        <v>94.228666666666669</v>
      </c>
      <c r="W54" s="8">
        <f t="shared" si="15"/>
        <v>94.228666666666669</v>
      </c>
      <c r="X54" s="22">
        <v>43</v>
      </c>
    </row>
    <row r="55" spans="1:24" ht="32">
      <c r="A55" s="9">
        <v>44</v>
      </c>
      <c r="B55" s="9" t="s">
        <v>525</v>
      </c>
      <c r="C55" s="7">
        <v>1517259400</v>
      </c>
      <c r="D55" s="8">
        <f t="shared" si="0"/>
        <v>1.0238538624279729</v>
      </c>
      <c r="E55" s="7">
        <v>1517259400</v>
      </c>
      <c r="F55" s="8">
        <f t="shared" si="1"/>
        <v>100</v>
      </c>
      <c r="G55" s="8">
        <f t="shared" si="2"/>
        <v>1.0238538624279729</v>
      </c>
      <c r="H55" s="7">
        <v>690108398</v>
      </c>
      <c r="I55" s="8">
        <f t="shared" si="3"/>
        <v>45.483876916498261</v>
      </c>
      <c r="J55" s="8">
        <f t="shared" si="4"/>
        <v>0.46568843059155263</v>
      </c>
      <c r="K55" s="8">
        <f t="shared" si="5"/>
        <v>45.483876916498261</v>
      </c>
      <c r="L55" s="8">
        <f t="shared" si="6"/>
        <v>-0.55816543183642031</v>
      </c>
      <c r="M55" s="7">
        <f t="shared" si="7"/>
        <v>827151002</v>
      </c>
      <c r="N55" s="8">
        <v>100</v>
      </c>
      <c r="O55" s="8">
        <f t="shared" si="8"/>
        <v>1.0238538624279729</v>
      </c>
      <c r="P55" s="8">
        <v>45.483876916498261</v>
      </c>
      <c r="Q55" s="8">
        <f t="shared" si="9"/>
        <v>0.46568843059155263</v>
      </c>
      <c r="R55" s="8">
        <f t="shared" si="10"/>
        <v>45.483876916498261</v>
      </c>
      <c r="S55" s="8">
        <f t="shared" si="11"/>
        <v>-0.55816543183642031</v>
      </c>
      <c r="T55" s="8">
        <f t="shared" si="12"/>
        <v>45.483876916498261</v>
      </c>
      <c r="U55" s="8">
        <f t="shared" si="13"/>
        <v>45.483876916498261</v>
      </c>
      <c r="V55" s="8">
        <f t="shared" si="14"/>
        <v>45.483876916498261</v>
      </c>
      <c r="W55" s="8">
        <f t="shared" si="15"/>
        <v>45.483876916498261</v>
      </c>
      <c r="X55" s="22">
        <v>44</v>
      </c>
    </row>
    <row r="56" spans="1:24" ht="16">
      <c r="A56" s="9">
        <v>45</v>
      </c>
      <c r="B56" s="9" t="s">
        <v>526</v>
      </c>
      <c r="C56" s="7">
        <v>87599400</v>
      </c>
      <c r="D56" s="8">
        <f t="shared" si="0"/>
        <v>5.9112491928784872E-2</v>
      </c>
      <c r="E56" s="7">
        <v>87599400</v>
      </c>
      <c r="F56" s="8">
        <f t="shared" si="1"/>
        <v>100</v>
      </c>
      <c r="G56" s="8">
        <f t="shared" si="2"/>
        <v>5.9112491928784872E-2</v>
      </c>
      <c r="H56" s="7">
        <v>84115000</v>
      </c>
      <c r="I56" s="8">
        <f t="shared" si="3"/>
        <v>96.022347185026376</v>
      </c>
      <c r="J56" s="8">
        <f t="shared" si="4"/>
        <v>5.6761202229578506E-2</v>
      </c>
      <c r="K56" s="8">
        <f t="shared" si="5"/>
        <v>96.022347185026376</v>
      </c>
      <c r="L56" s="8">
        <f t="shared" si="6"/>
        <v>-2.3512896992063659E-3</v>
      </c>
      <c r="M56" s="7">
        <f t="shared" si="7"/>
        <v>3484400</v>
      </c>
      <c r="N56" s="8">
        <v>100</v>
      </c>
      <c r="O56" s="8">
        <f t="shared" si="8"/>
        <v>5.9112491928784872E-2</v>
      </c>
      <c r="P56" s="8">
        <v>96.022347185026376</v>
      </c>
      <c r="Q56" s="8">
        <f t="shared" si="9"/>
        <v>5.6761202229578506E-2</v>
      </c>
      <c r="R56" s="8">
        <f t="shared" si="10"/>
        <v>96.022347185026376</v>
      </c>
      <c r="S56" s="8">
        <f t="shared" si="11"/>
        <v>-2.3512896992063659E-3</v>
      </c>
      <c r="T56" s="8">
        <f t="shared" si="12"/>
        <v>96.022347185026376</v>
      </c>
      <c r="U56" s="8">
        <f t="shared" si="13"/>
        <v>96.022347185026376</v>
      </c>
      <c r="V56" s="8">
        <f t="shared" si="14"/>
        <v>96.022347185026376</v>
      </c>
      <c r="W56" s="8">
        <f t="shared" si="15"/>
        <v>96.022347185026376</v>
      </c>
      <c r="X56" s="22">
        <v>45</v>
      </c>
    </row>
    <row r="57" spans="1:24" ht="48">
      <c r="A57" s="9">
        <v>46</v>
      </c>
      <c r="B57" s="9" t="s">
        <v>527</v>
      </c>
      <c r="C57" s="7">
        <v>158231900</v>
      </c>
      <c r="D57" s="8">
        <f t="shared" si="0"/>
        <v>0.10677563900696004</v>
      </c>
      <c r="E57" s="7">
        <v>158231900</v>
      </c>
      <c r="F57" s="8">
        <f t="shared" si="1"/>
        <v>100</v>
      </c>
      <c r="G57" s="8">
        <f t="shared" si="2"/>
        <v>0.10677563900696004</v>
      </c>
      <c r="H57" s="7">
        <v>100300650</v>
      </c>
      <c r="I57" s="8">
        <f t="shared" si="3"/>
        <v>63.388387550171608</v>
      </c>
      <c r="J57" s="8">
        <f t="shared" si="4"/>
        <v>6.7683355862904027E-2</v>
      </c>
      <c r="K57" s="8">
        <f t="shared" si="5"/>
        <v>63.388387550171608</v>
      </c>
      <c r="L57" s="8">
        <f t="shared" si="6"/>
        <v>-3.9092283144056009E-2</v>
      </c>
      <c r="M57" s="7">
        <f t="shared" si="7"/>
        <v>57931250</v>
      </c>
      <c r="N57" s="8">
        <v>100</v>
      </c>
      <c r="O57" s="8">
        <f t="shared" si="8"/>
        <v>0.10677563900696004</v>
      </c>
      <c r="P57" s="8">
        <v>63.388387550171608</v>
      </c>
      <c r="Q57" s="8">
        <f t="shared" si="9"/>
        <v>6.7683355862904027E-2</v>
      </c>
      <c r="R57" s="8">
        <f t="shared" si="10"/>
        <v>63.388387550171608</v>
      </c>
      <c r="S57" s="8">
        <f t="shared" si="11"/>
        <v>-3.9092283144056009E-2</v>
      </c>
      <c r="T57" s="8">
        <f t="shared" si="12"/>
        <v>63.388387550171608</v>
      </c>
      <c r="U57" s="8">
        <f t="shared" si="13"/>
        <v>63.388387550171608</v>
      </c>
      <c r="V57" s="8">
        <f t="shared" si="14"/>
        <v>63.388387550171608</v>
      </c>
      <c r="W57" s="8">
        <f t="shared" si="15"/>
        <v>63.388387550171608</v>
      </c>
      <c r="X57" s="22">
        <v>46</v>
      </c>
    </row>
    <row r="58" spans="1:24" ht="16">
      <c r="A58" s="9">
        <v>47</v>
      </c>
      <c r="B58" s="9" t="s">
        <v>528</v>
      </c>
      <c r="C58" s="7">
        <v>263381100</v>
      </c>
      <c r="D58" s="8">
        <f t="shared" si="0"/>
        <v>0.17773081947986494</v>
      </c>
      <c r="E58" s="7">
        <v>263381100</v>
      </c>
      <c r="F58" s="8">
        <f t="shared" si="1"/>
        <v>100</v>
      </c>
      <c r="G58" s="8">
        <f t="shared" si="2"/>
        <v>0.17773081947986494</v>
      </c>
      <c r="H58" s="7">
        <v>228716000</v>
      </c>
      <c r="I58" s="8">
        <f t="shared" si="3"/>
        <v>86.838425384357492</v>
      </c>
      <c r="J58" s="8">
        <f t="shared" si="4"/>
        <v>0.15433864505902961</v>
      </c>
      <c r="K58" s="8">
        <f t="shared" si="5"/>
        <v>86.838425384357492</v>
      </c>
      <c r="L58" s="8">
        <f t="shared" si="6"/>
        <v>-2.3392174420835327E-2</v>
      </c>
      <c r="M58" s="7">
        <f t="shared" si="7"/>
        <v>34665100</v>
      </c>
      <c r="N58" s="8">
        <v>100</v>
      </c>
      <c r="O58" s="8">
        <f t="shared" si="8"/>
        <v>0.17773081947986494</v>
      </c>
      <c r="P58" s="8">
        <v>100</v>
      </c>
      <c r="Q58" s="8">
        <f t="shared" si="9"/>
        <v>0.17773081947986494</v>
      </c>
      <c r="R58" s="8">
        <f t="shared" si="10"/>
        <v>100</v>
      </c>
      <c r="S58" s="8">
        <f t="shared" si="11"/>
        <v>0</v>
      </c>
      <c r="T58" s="8">
        <f t="shared" si="12"/>
        <v>86.838425384357492</v>
      </c>
      <c r="U58" s="8">
        <f t="shared" si="13"/>
        <v>100</v>
      </c>
      <c r="V58" s="8">
        <f t="shared" si="14"/>
        <v>93.419212692178746</v>
      </c>
      <c r="W58" s="8">
        <f t="shared" si="15"/>
        <v>93.419212692178746</v>
      </c>
      <c r="X58" s="22">
        <v>47</v>
      </c>
    </row>
    <row r="59" spans="1:24" ht="32">
      <c r="A59" s="9">
        <v>48</v>
      </c>
      <c r="B59" s="9" t="s">
        <v>529</v>
      </c>
      <c r="C59" s="7">
        <v>75328000</v>
      </c>
      <c r="D59" s="8">
        <f t="shared" si="0"/>
        <v>5.0831692819945193E-2</v>
      </c>
      <c r="E59" s="7">
        <v>75328000</v>
      </c>
      <c r="F59" s="8">
        <f t="shared" si="1"/>
        <v>100</v>
      </c>
      <c r="G59" s="8">
        <f t="shared" si="2"/>
        <v>5.0831692819945193E-2</v>
      </c>
      <c r="H59" s="7">
        <v>73250000</v>
      </c>
      <c r="I59" s="8">
        <f t="shared" si="3"/>
        <v>97.241397621070519</v>
      </c>
      <c r="J59" s="8">
        <f t="shared" si="4"/>
        <v>4.9429448532564056E-2</v>
      </c>
      <c r="K59" s="8">
        <f t="shared" si="5"/>
        <v>97.241397621070519</v>
      </c>
      <c r="L59" s="8">
        <f t="shared" si="6"/>
        <v>-1.4022442873811367E-3</v>
      </c>
      <c r="M59" s="7">
        <f t="shared" si="7"/>
        <v>2078000</v>
      </c>
      <c r="N59" s="8">
        <v>100</v>
      </c>
      <c r="O59" s="8">
        <f t="shared" si="8"/>
        <v>5.0831692819945193E-2</v>
      </c>
      <c r="P59" s="8">
        <v>100</v>
      </c>
      <c r="Q59" s="8">
        <f t="shared" si="9"/>
        <v>5.0831692819945193E-2</v>
      </c>
      <c r="R59" s="8">
        <f t="shared" si="10"/>
        <v>100</v>
      </c>
      <c r="S59" s="8">
        <f t="shared" si="11"/>
        <v>0</v>
      </c>
      <c r="T59" s="8">
        <f t="shared" si="12"/>
        <v>97.241397621070519</v>
      </c>
      <c r="U59" s="8">
        <f t="shared" si="13"/>
        <v>100</v>
      </c>
      <c r="V59" s="8">
        <f t="shared" si="14"/>
        <v>98.620698810535259</v>
      </c>
      <c r="W59" s="8">
        <f t="shared" si="15"/>
        <v>98.620698810535259</v>
      </c>
      <c r="X59" s="22">
        <v>48</v>
      </c>
    </row>
    <row r="60" spans="1:24" ht="32">
      <c r="A60" s="9">
        <v>49</v>
      </c>
      <c r="B60" s="9" t="s">
        <v>530</v>
      </c>
      <c r="C60" s="7">
        <v>88939000</v>
      </c>
      <c r="D60" s="8">
        <f t="shared" si="0"/>
        <v>6.0016460382767443E-2</v>
      </c>
      <c r="E60" s="7">
        <v>88939000</v>
      </c>
      <c r="F60" s="8">
        <f t="shared" si="1"/>
        <v>100</v>
      </c>
      <c r="G60" s="8">
        <f t="shared" si="2"/>
        <v>6.0016460382767443E-2</v>
      </c>
      <c r="H60" s="7">
        <v>87549000</v>
      </c>
      <c r="I60" s="8">
        <f t="shared" si="3"/>
        <v>98.437131067360767</v>
      </c>
      <c r="J60" s="8">
        <f t="shared" si="4"/>
        <v>5.9078481768975441E-2</v>
      </c>
      <c r="K60" s="8">
        <f t="shared" si="5"/>
        <v>98.437131067360767</v>
      </c>
      <c r="L60" s="8">
        <f t="shared" si="6"/>
        <v>-9.3797861379200237E-4</v>
      </c>
      <c r="M60" s="7">
        <f t="shared" si="7"/>
        <v>1390000</v>
      </c>
      <c r="N60" s="8">
        <v>100</v>
      </c>
      <c r="O60" s="8">
        <f t="shared" si="8"/>
        <v>6.0016460382767443E-2</v>
      </c>
      <c r="P60" s="8">
        <v>100</v>
      </c>
      <c r="Q60" s="8">
        <f t="shared" si="9"/>
        <v>6.0016460382767443E-2</v>
      </c>
      <c r="R60" s="8">
        <f t="shared" si="10"/>
        <v>100</v>
      </c>
      <c r="S60" s="8">
        <f t="shared" si="11"/>
        <v>0</v>
      </c>
      <c r="T60" s="8">
        <f t="shared" si="12"/>
        <v>98.437131067360767</v>
      </c>
      <c r="U60" s="8">
        <f t="shared" si="13"/>
        <v>100</v>
      </c>
      <c r="V60" s="8">
        <f t="shared" si="14"/>
        <v>99.21856553368039</v>
      </c>
      <c r="W60" s="8">
        <f t="shared" si="15"/>
        <v>99.21856553368039</v>
      </c>
      <c r="X60" s="22">
        <v>49</v>
      </c>
    </row>
    <row r="61" spans="1:24" ht="32">
      <c r="A61" s="9">
        <v>50</v>
      </c>
      <c r="B61" s="9" t="s">
        <v>531</v>
      </c>
      <c r="C61" s="7">
        <v>54985500</v>
      </c>
      <c r="D61" s="8">
        <f t="shared" si="0"/>
        <v>3.7104477027812985E-2</v>
      </c>
      <c r="E61" s="7">
        <v>54985500</v>
      </c>
      <c r="F61" s="8">
        <f t="shared" si="1"/>
        <v>100</v>
      </c>
      <c r="G61" s="8">
        <f t="shared" si="2"/>
        <v>3.7104477027812985E-2</v>
      </c>
      <c r="H61" s="7">
        <v>53709000</v>
      </c>
      <c r="I61" s="8">
        <f t="shared" si="3"/>
        <v>97.678478871702538</v>
      </c>
      <c r="J61" s="8">
        <f t="shared" si="4"/>
        <v>3.624308875406803E-2</v>
      </c>
      <c r="K61" s="8">
        <f t="shared" si="5"/>
        <v>97.678478871702538</v>
      </c>
      <c r="L61" s="8">
        <f t="shared" si="6"/>
        <v>-8.6138827374495491E-4</v>
      </c>
      <c r="M61" s="7">
        <f t="shared" si="7"/>
        <v>1276500</v>
      </c>
      <c r="N61" s="8">
        <v>100</v>
      </c>
      <c r="O61" s="8">
        <f t="shared" si="8"/>
        <v>3.7104477027812985E-2</v>
      </c>
      <c r="P61" s="8">
        <v>100</v>
      </c>
      <c r="Q61" s="8">
        <f t="shared" si="9"/>
        <v>3.7104477027812985E-2</v>
      </c>
      <c r="R61" s="8">
        <f t="shared" si="10"/>
        <v>100</v>
      </c>
      <c r="S61" s="8">
        <f t="shared" si="11"/>
        <v>0</v>
      </c>
      <c r="T61" s="8">
        <f t="shared" si="12"/>
        <v>97.678478871702538</v>
      </c>
      <c r="U61" s="8">
        <f t="shared" si="13"/>
        <v>100</v>
      </c>
      <c r="V61" s="8">
        <f t="shared" si="14"/>
        <v>98.839239435851269</v>
      </c>
      <c r="W61" s="8">
        <f t="shared" si="15"/>
        <v>98.839239435851269</v>
      </c>
      <c r="X61" s="22">
        <v>50</v>
      </c>
    </row>
    <row r="62" spans="1:24" ht="32">
      <c r="A62" s="9">
        <v>51</v>
      </c>
      <c r="B62" s="9" t="s">
        <v>532</v>
      </c>
      <c r="C62" s="7">
        <v>2279794800</v>
      </c>
      <c r="D62" s="8">
        <f t="shared" si="0"/>
        <v>1.5384163785857634</v>
      </c>
      <c r="E62" s="7">
        <v>2279794800</v>
      </c>
      <c r="F62" s="8">
        <f t="shared" si="1"/>
        <v>100</v>
      </c>
      <c r="G62" s="8">
        <f t="shared" si="2"/>
        <v>1.5384163785857634</v>
      </c>
      <c r="H62" s="7">
        <v>1889349815</v>
      </c>
      <c r="I62" s="8">
        <f t="shared" si="3"/>
        <v>82.873678587213192</v>
      </c>
      <c r="J62" s="8">
        <f t="shared" si="4"/>
        <v>1.2749422449222105</v>
      </c>
      <c r="K62" s="8">
        <f t="shared" si="5"/>
        <v>82.873678587213192</v>
      </c>
      <c r="L62" s="8">
        <f t="shared" si="6"/>
        <v>-0.26347413366355288</v>
      </c>
      <c r="M62" s="7">
        <f t="shared" si="7"/>
        <v>390444985</v>
      </c>
      <c r="N62" s="8">
        <v>100</v>
      </c>
      <c r="O62" s="8">
        <f t="shared" si="8"/>
        <v>1.5384163785857634</v>
      </c>
      <c r="P62" s="8">
        <v>82.873678587213192</v>
      </c>
      <c r="Q62" s="8">
        <f t="shared" si="9"/>
        <v>1.2749422449222105</v>
      </c>
      <c r="R62" s="8">
        <f t="shared" si="10"/>
        <v>82.873678587213192</v>
      </c>
      <c r="S62" s="8">
        <f t="shared" si="11"/>
        <v>-0.26347413366355288</v>
      </c>
      <c r="T62" s="8">
        <f t="shared" si="12"/>
        <v>82.873678587213192</v>
      </c>
      <c r="U62" s="8">
        <f t="shared" si="13"/>
        <v>82.873678587213192</v>
      </c>
      <c r="V62" s="8">
        <f t="shared" si="14"/>
        <v>82.873678587213192</v>
      </c>
      <c r="W62" s="8">
        <f t="shared" si="15"/>
        <v>82.873678587213192</v>
      </c>
      <c r="X62" s="22">
        <v>51</v>
      </c>
    </row>
    <row r="63" spans="1:24" ht="32">
      <c r="A63" s="9">
        <v>52</v>
      </c>
      <c r="B63" s="9" t="s">
        <v>533</v>
      </c>
      <c r="C63" s="7">
        <v>15160494400</v>
      </c>
      <c r="D63" s="8">
        <f t="shared" si="0"/>
        <v>10.230373756628335</v>
      </c>
      <c r="E63" s="7">
        <v>15160494400</v>
      </c>
      <c r="F63" s="8">
        <f t="shared" si="1"/>
        <v>100</v>
      </c>
      <c r="G63" s="8">
        <f t="shared" si="2"/>
        <v>10.230373756628335</v>
      </c>
      <c r="H63" s="7">
        <v>14131660239</v>
      </c>
      <c r="I63" s="8">
        <f t="shared" si="3"/>
        <v>93.213716295426352</v>
      </c>
      <c r="J63" s="8">
        <f t="shared" si="4"/>
        <v>9.5361115694652874</v>
      </c>
      <c r="K63" s="8">
        <f t="shared" si="5"/>
        <v>93.213716295426352</v>
      </c>
      <c r="L63" s="8">
        <f t="shared" si="6"/>
        <v>-0.69426218716304788</v>
      </c>
      <c r="M63" s="7">
        <f t="shared" si="7"/>
        <v>1028834161</v>
      </c>
      <c r="N63" s="8">
        <v>100</v>
      </c>
      <c r="O63" s="8">
        <f t="shared" si="8"/>
        <v>10.230373756628335</v>
      </c>
      <c r="P63" s="8">
        <v>93.213716295426352</v>
      </c>
      <c r="Q63" s="8">
        <f t="shared" si="9"/>
        <v>9.5361115694652874</v>
      </c>
      <c r="R63" s="8">
        <f t="shared" si="10"/>
        <v>93.213716295426352</v>
      </c>
      <c r="S63" s="8">
        <f t="shared" si="11"/>
        <v>-0.69426218716304788</v>
      </c>
      <c r="T63" s="8">
        <f t="shared" si="12"/>
        <v>93.213716295426352</v>
      </c>
      <c r="U63" s="8">
        <f t="shared" si="13"/>
        <v>93.213716295426352</v>
      </c>
      <c r="V63" s="8">
        <f t="shared" si="14"/>
        <v>93.213716295426352</v>
      </c>
      <c r="W63" s="8">
        <f t="shared" si="15"/>
        <v>93.213716295426352</v>
      </c>
      <c r="X63" s="22">
        <v>52</v>
      </c>
    </row>
    <row r="64" spans="1:24" ht="16">
      <c r="A64" s="9">
        <v>53</v>
      </c>
      <c r="B64" s="9" t="s">
        <v>534</v>
      </c>
      <c r="C64" s="7">
        <v>162394000</v>
      </c>
      <c r="D64" s="8">
        <f t="shared" si="0"/>
        <v>0.10958424389074686</v>
      </c>
      <c r="E64" s="7">
        <v>162394000</v>
      </c>
      <c r="F64" s="8">
        <f t="shared" si="1"/>
        <v>100</v>
      </c>
      <c r="G64" s="8">
        <f t="shared" si="2"/>
        <v>0.10958424389074686</v>
      </c>
      <c r="H64" s="7">
        <v>159001120</v>
      </c>
      <c r="I64" s="8">
        <f t="shared" si="3"/>
        <v>97.910710986859115</v>
      </c>
      <c r="J64" s="8">
        <f t="shared" si="4"/>
        <v>0.10729471232300397</v>
      </c>
      <c r="K64" s="8">
        <f t="shared" si="5"/>
        <v>97.910710986859115</v>
      </c>
      <c r="L64" s="8">
        <f t="shared" si="6"/>
        <v>-2.2895315677428918E-3</v>
      </c>
      <c r="M64" s="7">
        <f t="shared" si="7"/>
        <v>3392880</v>
      </c>
      <c r="N64" s="8">
        <v>100</v>
      </c>
      <c r="O64" s="8">
        <f t="shared" si="8"/>
        <v>0.10958424389074686</v>
      </c>
      <c r="P64" s="8">
        <v>100</v>
      </c>
      <c r="Q64" s="8">
        <f t="shared" si="9"/>
        <v>0.10958424389074686</v>
      </c>
      <c r="R64" s="8">
        <f t="shared" si="10"/>
        <v>100</v>
      </c>
      <c r="S64" s="8">
        <f t="shared" si="11"/>
        <v>0</v>
      </c>
      <c r="T64" s="8">
        <f t="shared" si="12"/>
        <v>97.910710986859115</v>
      </c>
      <c r="U64" s="8">
        <f t="shared" si="13"/>
        <v>100</v>
      </c>
      <c r="V64" s="8">
        <f t="shared" si="14"/>
        <v>98.955355493429551</v>
      </c>
      <c r="W64" s="8">
        <f t="shared" si="15"/>
        <v>98.955355493429551</v>
      </c>
      <c r="X64" s="22">
        <v>53</v>
      </c>
    </row>
    <row r="65" spans="1:24" ht="32">
      <c r="A65" s="9">
        <v>54</v>
      </c>
      <c r="B65" s="9" t="s">
        <v>535</v>
      </c>
      <c r="C65" s="7">
        <v>511397070</v>
      </c>
      <c r="D65" s="8">
        <f t="shared" si="0"/>
        <v>0.34509317612654006</v>
      </c>
      <c r="E65" s="7">
        <v>511397070</v>
      </c>
      <c r="F65" s="8">
        <f t="shared" si="1"/>
        <v>100</v>
      </c>
      <c r="G65" s="8">
        <f t="shared" si="2"/>
        <v>0.34509317612654011</v>
      </c>
      <c r="H65" s="7">
        <v>492408490</v>
      </c>
      <c r="I65" s="8">
        <f t="shared" si="3"/>
        <v>96.286920454980319</v>
      </c>
      <c r="J65" s="8">
        <f t="shared" si="4"/>
        <v>0.33227959199252671</v>
      </c>
      <c r="K65" s="8">
        <f t="shared" si="5"/>
        <v>96.286920454980319</v>
      </c>
      <c r="L65" s="8">
        <f t="shared" si="6"/>
        <v>-1.28135841340134E-2</v>
      </c>
      <c r="M65" s="7">
        <f t="shared" si="7"/>
        <v>18988580</v>
      </c>
      <c r="N65" s="8">
        <v>100</v>
      </c>
      <c r="O65" s="8">
        <f t="shared" si="8"/>
        <v>0.34509317612654011</v>
      </c>
      <c r="P65" s="8">
        <v>96.286920454980319</v>
      </c>
      <c r="Q65" s="8">
        <f t="shared" si="9"/>
        <v>0.33227959199252671</v>
      </c>
      <c r="R65" s="8">
        <f t="shared" si="10"/>
        <v>96.286920454980319</v>
      </c>
      <c r="S65" s="8">
        <f t="shared" si="11"/>
        <v>-1.28135841340134E-2</v>
      </c>
      <c r="T65" s="8">
        <f t="shared" si="12"/>
        <v>96.286920454980319</v>
      </c>
      <c r="U65" s="8">
        <f t="shared" si="13"/>
        <v>96.286920454980319</v>
      </c>
      <c r="V65" s="8">
        <f t="shared" si="14"/>
        <v>96.286920454980319</v>
      </c>
      <c r="W65" s="8">
        <f t="shared" si="15"/>
        <v>96.286920454980319</v>
      </c>
      <c r="X65" s="22">
        <v>54</v>
      </c>
    </row>
    <row r="66" spans="1:24" ht="32">
      <c r="A66" s="9">
        <v>55</v>
      </c>
      <c r="B66" s="9" t="s">
        <v>536</v>
      </c>
      <c r="C66" s="7">
        <v>344400000</v>
      </c>
      <c r="D66" s="8">
        <f t="shared" si="0"/>
        <v>0.23240275869781654</v>
      </c>
      <c r="E66" s="7">
        <v>344400000</v>
      </c>
      <c r="F66" s="8">
        <f t="shared" si="1"/>
        <v>100</v>
      </c>
      <c r="G66" s="8">
        <f t="shared" si="2"/>
        <v>0.23240275869781654</v>
      </c>
      <c r="H66" s="7">
        <v>294740887</v>
      </c>
      <c r="I66" s="8">
        <f t="shared" si="3"/>
        <v>85.580977642276423</v>
      </c>
      <c r="J66" s="8">
        <f t="shared" si="4"/>
        <v>0.198892552961212</v>
      </c>
      <c r="K66" s="8">
        <f t="shared" si="5"/>
        <v>85.580977642276423</v>
      </c>
      <c r="L66" s="8">
        <f t="shared" si="6"/>
        <v>-3.3510205736604542E-2</v>
      </c>
      <c r="M66" s="7">
        <f t="shared" si="7"/>
        <v>49659113</v>
      </c>
      <c r="N66" s="8">
        <v>100</v>
      </c>
      <c r="O66" s="8">
        <f t="shared" si="8"/>
        <v>0.23240275869781654</v>
      </c>
      <c r="P66" s="8">
        <v>85.580977642276423</v>
      </c>
      <c r="Q66" s="8">
        <f t="shared" si="9"/>
        <v>0.198892552961212</v>
      </c>
      <c r="R66" s="8">
        <f t="shared" si="10"/>
        <v>85.580977642276423</v>
      </c>
      <c r="S66" s="8">
        <f t="shared" si="11"/>
        <v>-3.3510205736604542E-2</v>
      </c>
      <c r="T66" s="8">
        <f t="shared" si="12"/>
        <v>85.580977642276423</v>
      </c>
      <c r="U66" s="8">
        <f t="shared" si="13"/>
        <v>85.580977642276423</v>
      </c>
      <c r="V66" s="8">
        <f t="shared" si="14"/>
        <v>85.580977642276423</v>
      </c>
      <c r="W66" s="8">
        <f t="shared" si="15"/>
        <v>85.580977642276423</v>
      </c>
      <c r="X66" s="22">
        <v>55</v>
      </c>
    </row>
    <row r="67" spans="1:24" ht="32">
      <c r="A67" s="9">
        <v>56</v>
      </c>
      <c r="B67" s="9" t="s">
        <v>537</v>
      </c>
      <c r="C67" s="7">
        <v>98588000</v>
      </c>
      <c r="D67" s="8">
        <f t="shared" si="0"/>
        <v>6.6527651493903411E-2</v>
      </c>
      <c r="E67" s="7">
        <v>98588000</v>
      </c>
      <c r="F67" s="8">
        <f t="shared" si="1"/>
        <v>100</v>
      </c>
      <c r="G67" s="8">
        <f t="shared" si="2"/>
        <v>6.6527651493903411E-2</v>
      </c>
      <c r="H67" s="7">
        <v>90346085</v>
      </c>
      <c r="I67" s="8">
        <f t="shared" si="3"/>
        <v>91.640042398669209</v>
      </c>
      <c r="J67" s="8">
        <f t="shared" si="4"/>
        <v>6.0965968035851976E-2</v>
      </c>
      <c r="K67" s="8">
        <f t="shared" si="5"/>
        <v>91.640042398669209</v>
      </c>
      <c r="L67" s="8">
        <f t="shared" si="6"/>
        <v>-5.5616834580514349E-3</v>
      </c>
      <c r="M67" s="7">
        <f t="shared" si="7"/>
        <v>8241915</v>
      </c>
      <c r="N67" s="8">
        <v>100</v>
      </c>
      <c r="O67" s="8">
        <f t="shared" si="8"/>
        <v>6.6527651493903411E-2</v>
      </c>
      <c r="P67" s="8">
        <v>95</v>
      </c>
      <c r="Q67" s="8">
        <f t="shared" si="9"/>
        <v>6.3201268919208242E-2</v>
      </c>
      <c r="R67" s="8">
        <f t="shared" si="10"/>
        <v>95</v>
      </c>
      <c r="S67" s="8">
        <f t="shared" si="11"/>
        <v>-3.3263825746951692E-3</v>
      </c>
      <c r="T67" s="8">
        <f t="shared" si="12"/>
        <v>91.640042398669209</v>
      </c>
      <c r="U67" s="8">
        <f t="shared" si="13"/>
        <v>95</v>
      </c>
      <c r="V67" s="8">
        <f t="shared" si="14"/>
        <v>93.320021199334604</v>
      </c>
      <c r="W67" s="8">
        <f t="shared" si="15"/>
        <v>93.320021199334604</v>
      </c>
      <c r="X67" s="22">
        <v>56</v>
      </c>
    </row>
    <row r="68" spans="1:24" ht="48">
      <c r="A68" s="9">
        <v>57</v>
      </c>
      <c r="B68" s="9" t="s">
        <v>538</v>
      </c>
      <c r="C68" s="7">
        <v>64810000</v>
      </c>
      <c r="D68" s="8">
        <f t="shared" si="0"/>
        <v>4.3734096373999679E-2</v>
      </c>
      <c r="E68" s="7">
        <v>64810000</v>
      </c>
      <c r="F68" s="8">
        <f t="shared" si="1"/>
        <v>100</v>
      </c>
      <c r="G68" s="8">
        <f t="shared" si="2"/>
        <v>4.3734096373999679E-2</v>
      </c>
      <c r="H68" s="7">
        <v>49182000</v>
      </c>
      <c r="I68" s="8">
        <f t="shared" si="3"/>
        <v>75.886437278197803</v>
      </c>
      <c r="J68" s="8">
        <f t="shared" si="4"/>
        <v>3.3188247614041849E-2</v>
      </c>
      <c r="K68" s="8">
        <f t="shared" si="5"/>
        <v>75.886437278197803</v>
      </c>
      <c r="L68" s="8">
        <f t="shared" si="6"/>
        <v>-1.0545848759957829E-2</v>
      </c>
      <c r="M68" s="7">
        <f t="shared" si="7"/>
        <v>15628000</v>
      </c>
      <c r="N68" s="8">
        <v>100</v>
      </c>
      <c r="O68" s="8">
        <f t="shared" si="8"/>
        <v>4.3734096373999679E-2</v>
      </c>
      <c r="P68" s="8">
        <v>75.886437278197803</v>
      </c>
      <c r="Q68" s="8">
        <f t="shared" si="9"/>
        <v>3.3188247614041849E-2</v>
      </c>
      <c r="R68" s="8">
        <f t="shared" si="10"/>
        <v>75.886437278197803</v>
      </c>
      <c r="S68" s="8">
        <f t="shared" si="11"/>
        <v>-1.0545848759957829E-2</v>
      </c>
      <c r="T68" s="8">
        <f t="shared" si="12"/>
        <v>75.886437278197803</v>
      </c>
      <c r="U68" s="8">
        <f t="shared" si="13"/>
        <v>75.886437278197803</v>
      </c>
      <c r="V68" s="8">
        <f t="shared" si="14"/>
        <v>75.886437278197803</v>
      </c>
      <c r="W68" s="8">
        <f t="shared" si="15"/>
        <v>75.886437278197803</v>
      </c>
      <c r="X68" s="22">
        <v>57</v>
      </c>
    </row>
    <row r="69" spans="1:24" ht="32">
      <c r="A69" s="9">
        <v>58</v>
      </c>
      <c r="B69" s="9" t="s">
        <v>2575</v>
      </c>
      <c r="C69" s="7">
        <v>23810000</v>
      </c>
      <c r="D69" s="8">
        <f t="shared" si="0"/>
        <v>1.6067101290926283E-2</v>
      </c>
      <c r="E69" s="7">
        <v>23810000</v>
      </c>
      <c r="F69" s="8">
        <f>E69/C69*100</f>
        <v>100</v>
      </c>
      <c r="G69" s="8">
        <f>F69*D69/100</f>
        <v>1.6067101290926283E-2</v>
      </c>
      <c r="H69" s="7">
        <v>18224000</v>
      </c>
      <c r="I69" s="8">
        <f t="shared" si="3"/>
        <v>76.539269214615715</v>
      </c>
      <c r="J69" s="8">
        <f>I69*D69/100</f>
        <v>1.2297641912047066E-2</v>
      </c>
      <c r="K69" s="8">
        <f>IF(E69=0,0,H69/E69*100)</f>
        <v>76.539269214615715</v>
      </c>
      <c r="L69" s="8"/>
      <c r="M69" s="7">
        <f t="shared" si="7"/>
        <v>5586000</v>
      </c>
      <c r="N69" s="8">
        <v>100</v>
      </c>
      <c r="O69" s="8"/>
      <c r="P69" s="8">
        <v>82</v>
      </c>
      <c r="Q69" s="8">
        <f t="shared" si="9"/>
        <v>1.3175023058559552E-2</v>
      </c>
      <c r="R69" s="8">
        <f t="shared" si="10"/>
        <v>82</v>
      </c>
      <c r="S69" s="8"/>
      <c r="T69" s="8"/>
      <c r="U69" s="8"/>
      <c r="V69" s="8"/>
      <c r="W69" s="8"/>
      <c r="X69" s="22"/>
    </row>
    <row r="70" spans="1:24" ht="32">
      <c r="A70" s="9">
        <v>59</v>
      </c>
      <c r="B70" s="9" t="s">
        <v>2576</v>
      </c>
      <c r="C70" s="7">
        <v>6600000</v>
      </c>
      <c r="D70" s="8">
        <f t="shared" si="0"/>
        <v>4.453711403616693E-3</v>
      </c>
      <c r="E70" s="7">
        <v>6600000</v>
      </c>
      <c r="F70" s="8">
        <f>E70/C70*100</f>
        <v>100</v>
      </c>
      <c r="G70" s="8">
        <f t="shared" si="2"/>
        <v>4.453711403616693E-3</v>
      </c>
      <c r="H70" s="7">
        <v>6600000</v>
      </c>
      <c r="I70" s="8">
        <f t="shared" si="3"/>
        <v>100</v>
      </c>
      <c r="J70" s="8">
        <f t="shared" si="4"/>
        <v>4.453711403616693E-3</v>
      </c>
      <c r="K70" s="8">
        <f t="shared" si="5"/>
        <v>100</v>
      </c>
      <c r="L70" s="8"/>
      <c r="M70" s="7">
        <f t="shared" si="7"/>
        <v>0</v>
      </c>
      <c r="N70" s="8">
        <v>100</v>
      </c>
      <c r="O70" s="8"/>
      <c r="P70" s="8">
        <v>100</v>
      </c>
      <c r="Q70" s="8">
        <f t="shared" si="9"/>
        <v>4.453711403616693E-3</v>
      </c>
      <c r="R70" s="8">
        <f t="shared" si="10"/>
        <v>100</v>
      </c>
      <c r="S70" s="8"/>
      <c r="T70" s="8"/>
      <c r="U70" s="8"/>
      <c r="V70" s="8"/>
      <c r="W70" s="8"/>
      <c r="X70" s="22"/>
    </row>
    <row r="71" spans="1:24" ht="32">
      <c r="A71" s="9">
        <v>60</v>
      </c>
      <c r="B71" s="9" t="s">
        <v>539</v>
      </c>
      <c r="C71" s="7">
        <v>55410000</v>
      </c>
      <c r="D71" s="8">
        <f t="shared" si="0"/>
        <v>3.7390931647636509E-2</v>
      </c>
      <c r="E71" s="7">
        <v>55410000</v>
      </c>
      <c r="F71" s="8">
        <f t="shared" si="1"/>
        <v>100</v>
      </c>
      <c r="G71" s="8">
        <f t="shared" si="2"/>
        <v>3.7390931647636509E-2</v>
      </c>
      <c r="H71" s="7">
        <v>54231860</v>
      </c>
      <c r="I71" s="8">
        <f t="shared" si="3"/>
        <v>97.873777296516877</v>
      </c>
      <c r="J71" s="8">
        <f t="shared" si="4"/>
        <v>3.6595917169900606E-2</v>
      </c>
      <c r="K71" s="8">
        <f t="shared" si="5"/>
        <v>97.873777296516877</v>
      </c>
      <c r="L71" s="8">
        <f t="shared" si="6"/>
        <v>-7.9501447773590306E-4</v>
      </c>
      <c r="M71" s="7">
        <f t="shared" si="7"/>
        <v>1178140</v>
      </c>
      <c r="N71" s="8">
        <v>100</v>
      </c>
      <c r="O71" s="8">
        <f t="shared" si="8"/>
        <v>3.7390931647636509E-2</v>
      </c>
      <c r="P71" s="8">
        <v>100</v>
      </c>
      <c r="Q71" s="8">
        <f t="shared" si="9"/>
        <v>3.7390931647636509E-2</v>
      </c>
      <c r="R71" s="8">
        <f t="shared" si="10"/>
        <v>100</v>
      </c>
      <c r="S71" s="8">
        <f t="shared" si="11"/>
        <v>0</v>
      </c>
      <c r="T71" s="8">
        <f t="shared" si="12"/>
        <v>97.873777296516877</v>
      </c>
      <c r="U71" s="8">
        <f t="shared" si="13"/>
        <v>100</v>
      </c>
      <c r="V71" s="8">
        <f t="shared" si="14"/>
        <v>98.936888648258446</v>
      </c>
      <c r="W71" s="8">
        <f t="shared" si="15"/>
        <v>98.936888648258446</v>
      </c>
      <c r="X71" s="22">
        <v>58</v>
      </c>
    </row>
    <row r="72" spans="1:24" ht="16">
      <c r="A72" s="9">
        <v>61</v>
      </c>
      <c r="B72" s="9" t="s">
        <v>540</v>
      </c>
      <c r="C72" s="7">
        <v>5592646240</v>
      </c>
      <c r="D72" s="8">
        <f t="shared" si="0"/>
        <v>3.7739442932548517</v>
      </c>
      <c r="E72" s="7">
        <v>5592646240</v>
      </c>
      <c r="F72" s="8">
        <f t="shared" si="1"/>
        <v>100</v>
      </c>
      <c r="G72" s="8">
        <f t="shared" si="2"/>
        <v>3.7739442932548517</v>
      </c>
      <c r="H72" s="7">
        <v>4490577319</v>
      </c>
      <c r="I72" s="8">
        <f t="shared" si="3"/>
        <v>80.294320904516923</v>
      </c>
      <c r="J72" s="8">
        <f t="shared" si="4"/>
        <v>3.0302629415837536</v>
      </c>
      <c r="K72" s="8">
        <f t="shared" si="5"/>
        <v>80.294320904516923</v>
      </c>
      <c r="L72" s="8">
        <f t="shared" si="6"/>
        <v>-0.74368135167109806</v>
      </c>
      <c r="M72" s="7">
        <f t="shared" si="7"/>
        <v>1102068921</v>
      </c>
      <c r="N72" s="8">
        <v>100</v>
      </c>
      <c r="O72" s="8">
        <f t="shared" si="8"/>
        <v>3.7739442932548517</v>
      </c>
      <c r="P72" s="8">
        <v>83.87</v>
      </c>
      <c r="Q72" s="8">
        <f t="shared" si="9"/>
        <v>3.1652070787528443</v>
      </c>
      <c r="R72" s="8">
        <f t="shared" si="10"/>
        <v>83.87</v>
      </c>
      <c r="S72" s="8">
        <f t="shared" si="11"/>
        <v>-0.60873721450200735</v>
      </c>
      <c r="T72" s="8">
        <f t="shared" si="12"/>
        <v>80.294320904516923</v>
      </c>
      <c r="U72" s="8">
        <f t="shared" si="13"/>
        <v>83.87</v>
      </c>
      <c r="V72" s="8">
        <f t="shared" si="14"/>
        <v>82.082160452258464</v>
      </c>
      <c r="W72" s="8">
        <f t="shared" si="15"/>
        <v>82.082160452258464</v>
      </c>
      <c r="X72" s="22">
        <v>59</v>
      </c>
    </row>
    <row r="73" spans="1:24" ht="16">
      <c r="A73" s="9">
        <v>62</v>
      </c>
      <c r="B73" s="9" t="s">
        <v>541</v>
      </c>
      <c r="C73" s="7">
        <v>14314252000</v>
      </c>
      <c r="D73" s="8">
        <f t="shared" si="0"/>
        <v>9.6593253585822829</v>
      </c>
      <c r="E73" s="7">
        <v>14314252000</v>
      </c>
      <c r="F73" s="8">
        <f t="shared" si="1"/>
        <v>100</v>
      </c>
      <c r="G73" s="8">
        <f t="shared" si="2"/>
        <v>9.6593253585822829</v>
      </c>
      <c r="H73" s="7">
        <v>10711108274</v>
      </c>
      <c r="I73" s="8">
        <f t="shared" si="3"/>
        <v>74.828277956822333</v>
      </c>
      <c r="J73" s="8">
        <f t="shared" si="4"/>
        <v>7.2279068280737757</v>
      </c>
      <c r="K73" s="8">
        <f t="shared" si="5"/>
        <v>74.828277956822333</v>
      </c>
      <c r="L73" s="8">
        <f t="shared" si="6"/>
        <v>-2.4314185305085072</v>
      </c>
      <c r="M73" s="7">
        <f t="shared" si="7"/>
        <v>3603143726</v>
      </c>
      <c r="N73" s="8">
        <v>100</v>
      </c>
      <c r="O73" s="8">
        <f t="shared" si="8"/>
        <v>9.6593253585822829</v>
      </c>
      <c r="P73" s="8">
        <v>93.69</v>
      </c>
      <c r="Q73" s="8">
        <f t="shared" si="9"/>
        <v>9.0498219284557404</v>
      </c>
      <c r="R73" s="8">
        <f t="shared" si="10"/>
        <v>93.69</v>
      </c>
      <c r="S73" s="8">
        <f t="shared" si="11"/>
        <v>-0.60950343012654251</v>
      </c>
      <c r="T73" s="8">
        <f t="shared" si="12"/>
        <v>74.828277956822333</v>
      </c>
      <c r="U73" s="8">
        <f t="shared" si="13"/>
        <v>93.69</v>
      </c>
      <c r="V73" s="8">
        <f t="shared" si="14"/>
        <v>84.259138978411158</v>
      </c>
      <c r="W73" s="8">
        <f t="shared" si="15"/>
        <v>84.259138978411158</v>
      </c>
      <c r="X73" s="22">
        <v>60</v>
      </c>
    </row>
    <row r="74" spans="1:24" ht="16">
      <c r="A74" s="9">
        <v>63</v>
      </c>
      <c r="B74" s="9" t="s">
        <v>542</v>
      </c>
      <c r="C74" s="7">
        <v>170120000</v>
      </c>
      <c r="D74" s="8">
        <f t="shared" si="0"/>
        <v>0.11479778545201089</v>
      </c>
      <c r="E74" s="7">
        <v>170120000</v>
      </c>
      <c r="F74" s="8">
        <f t="shared" si="1"/>
        <v>100</v>
      </c>
      <c r="G74" s="8">
        <f t="shared" si="2"/>
        <v>0.11479778545201089</v>
      </c>
      <c r="H74" s="7">
        <v>151009300</v>
      </c>
      <c r="I74" s="8">
        <f t="shared" si="3"/>
        <v>88.766341406066303</v>
      </c>
      <c r="J74" s="8">
        <f t="shared" si="4"/>
        <v>0.10190179416093549</v>
      </c>
      <c r="K74" s="8">
        <f t="shared" si="5"/>
        <v>88.766341406066303</v>
      </c>
      <c r="L74" s="8">
        <f t="shared" si="6"/>
        <v>-1.2895991291075395E-2</v>
      </c>
      <c r="M74" s="7">
        <f t="shared" si="7"/>
        <v>19110700</v>
      </c>
      <c r="N74" s="8">
        <v>100</v>
      </c>
      <c r="O74" s="8">
        <f t="shared" si="8"/>
        <v>0.11479778545201089</v>
      </c>
      <c r="P74" s="8">
        <v>96</v>
      </c>
      <c r="Q74" s="8">
        <f t="shared" si="9"/>
        <v>0.11020587403393044</v>
      </c>
      <c r="R74" s="8">
        <f t="shared" si="10"/>
        <v>96</v>
      </c>
      <c r="S74" s="8">
        <f t="shared" si="11"/>
        <v>-4.5919114180804493E-3</v>
      </c>
      <c r="T74" s="8">
        <f t="shared" si="12"/>
        <v>88.766341406066303</v>
      </c>
      <c r="U74" s="8">
        <f t="shared" si="13"/>
        <v>96</v>
      </c>
      <c r="V74" s="8">
        <f t="shared" si="14"/>
        <v>92.383170703033159</v>
      </c>
      <c r="W74" s="8">
        <f t="shared" si="15"/>
        <v>92.383170703033159</v>
      </c>
      <c r="X74" s="22">
        <v>61</v>
      </c>
    </row>
    <row r="75" spans="1:24" ht="16">
      <c r="A75" s="9">
        <v>64</v>
      </c>
      <c r="B75" s="9" t="s">
        <v>543</v>
      </c>
      <c r="C75" s="7">
        <v>18760000</v>
      </c>
      <c r="D75" s="8">
        <f t="shared" si="0"/>
        <v>1.2659337262401388E-2</v>
      </c>
      <c r="E75" s="7">
        <v>18760000</v>
      </c>
      <c r="F75" s="8">
        <f t="shared" si="1"/>
        <v>100</v>
      </c>
      <c r="G75" s="8">
        <f t="shared" si="2"/>
        <v>1.2659337262401388E-2</v>
      </c>
      <c r="H75" s="7">
        <v>18074000</v>
      </c>
      <c r="I75" s="8">
        <f t="shared" si="3"/>
        <v>96.343283582089555</v>
      </c>
      <c r="J75" s="8">
        <f t="shared" si="4"/>
        <v>1.2196421198328502E-2</v>
      </c>
      <c r="K75" s="8">
        <f t="shared" si="5"/>
        <v>96.343283582089555</v>
      </c>
      <c r="L75" s="8">
        <f t="shared" si="6"/>
        <v>-4.629160640728866E-4</v>
      </c>
      <c r="M75" s="7">
        <f t="shared" si="7"/>
        <v>686000</v>
      </c>
      <c r="N75" s="8">
        <v>100</v>
      </c>
      <c r="O75" s="8">
        <f t="shared" si="8"/>
        <v>1.2659337262401388E-2</v>
      </c>
      <c r="P75" s="8">
        <v>100</v>
      </c>
      <c r="Q75" s="8">
        <f t="shared" si="9"/>
        <v>1.2659337262401388E-2</v>
      </c>
      <c r="R75" s="8">
        <f t="shared" si="10"/>
        <v>100</v>
      </c>
      <c r="S75" s="8">
        <f t="shared" si="11"/>
        <v>0</v>
      </c>
      <c r="T75" s="8">
        <f t="shared" si="12"/>
        <v>96.343283582089555</v>
      </c>
      <c r="U75" s="8">
        <f t="shared" si="13"/>
        <v>100</v>
      </c>
      <c r="V75" s="8">
        <f t="shared" si="14"/>
        <v>98.171641791044777</v>
      </c>
      <c r="W75" s="8">
        <f t="shared" si="15"/>
        <v>98.171641791044777</v>
      </c>
      <c r="X75" s="22">
        <v>62</v>
      </c>
    </row>
    <row r="76" spans="1:24" ht="32">
      <c r="A76" s="9">
        <v>65</v>
      </c>
      <c r="B76" s="9" t="s">
        <v>544</v>
      </c>
      <c r="C76" s="7">
        <v>1919973300</v>
      </c>
      <c r="D76" s="8">
        <f t="shared" si="0"/>
        <v>1.2956071183105415</v>
      </c>
      <c r="E76" s="7">
        <v>1919973300</v>
      </c>
      <c r="F76" s="8">
        <f t="shared" si="1"/>
        <v>100</v>
      </c>
      <c r="G76" s="8">
        <f t="shared" si="2"/>
        <v>1.2956071183105415</v>
      </c>
      <c r="H76" s="7">
        <v>1445829868</v>
      </c>
      <c r="I76" s="8">
        <f t="shared" si="3"/>
        <v>75.3046861641253</v>
      </c>
      <c r="J76" s="8">
        <f t="shared" si="4"/>
        <v>0.97565287436382098</v>
      </c>
      <c r="K76" s="8">
        <f t="shared" si="5"/>
        <v>75.3046861641253</v>
      </c>
      <c r="L76" s="8">
        <f t="shared" si="6"/>
        <v>-0.31995424394672056</v>
      </c>
      <c r="M76" s="7">
        <f t="shared" si="7"/>
        <v>474143432</v>
      </c>
      <c r="N76" s="8">
        <v>100</v>
      </c>
      <c r="O76" s="8">
        <f t="shared" si="8"/>
        <v>1.2956071183105415</v>
      </c>
      <c r="P76" s="8">
        <v>75.3046861641253</v>
      </c>
      <c r="Q76" s="8">
        <f t="shared" si="9"/>
        <v>0.97565287436382098</v>
      </c>
      <c r="R76" s="8">
        <f t="shared" si="10"/>
        <v>75.3046861641253</v>
      </c>
      <c r="S76" s="8">
        <f t="shared" si="11"/>
        <v>-0.31995424394672056</v>
      </c>
      <c r="T76" s="8">
        <f t="shared" si="12"/>
        <v>75.3046861641253</v>
      </c>
      <c r="U76" s="8">
        <f t="shared" si="13"/>
        <v>75.3046861641253</v>
      </c>
      <c r="V76" s="8">
        <f t="shared" si="14"/>
        <v>75.3046861641253</v>
      </c>
      <c r="W76" s="8">
        <f t="shared" si="15"/>
        <v>75.3046861641253</v>
      </c>
      <c r="X76" s="22">
        <v>63</v>
      </c>
    </row>
    <row r="77" spans="1:24" ht="32">
      <c r="A77" s="9">
        <v>66</v>
      </c>
      <c r="B77" s="9" t="s">
        <v>545</v>
      </c>
      <c r="C77" s="7">
        <v>44400000</v>
      </c>
      <c r="D77" s="8">
        <f t="shared" si="0"/>
        <v>2.996133126069412E-2</v>
      </c>
      <c r="E77" s="7">
        <v>44400000</v>
      </c>
      <c r="F77" s="8">
        <f t="shared" si="1"/>
        <v>100</v>
      </c>
      <c r="G77" s="8">
        <f t="shared" si="2"/>
        <v>2.9961331260694123E-2</v>
      </c>
      <c r="H77" s="7">
        <v>11165443</v>
      </c>
      <c r="I77" s="8">
        <f t="shared" si="3"/>
        <v>25.14739414414414</v>
      </c>
      <c r="J77" s="8">
        <f t="shared" si="4"/>
        <v>7.5344940629594208E-3</v>
      </c>
      <c r="K77" s="8">
        <f t="shared" si="5"/>
        <v>25.14739414414414</v>
      </c>
      <c r="L77" s="8">
        <f t="shared" si="6"/>
        <v>-2.2426837197734702E-2</v>
      </c>
      <c r="M77" s="7">
        <f t="shared" si="7"/>
        <v>33234557</v>
      </c>
      <c r="N77" s="8">
        <v>100</v>
      </c>
      <c r="O77" s="8">
        <f t="shared" si="8"/>
        <v>2.9961331260694123E-2</v>
      </c>
      <c r="P77" s="8">
        <v>25.14739414414414</v>
      </c>
      <c r="Q77" s="8">
        <f t="shared" si="9"/>
        <v>7.5344940629594208E-3</v>
      </c>
      <c r="R77" s="8">
        <f t="shared" si="10"/>
        <v>25.14739414414414</v>
      </c>
      <c r="S77" s="8">
        <f t="shared" si="11"/>
        <v>-2.2426837197734702E-2</v>
      </c>
      <c r="T77" s="8">
        <f t="shared" si="12"/>
        <v>25.14739414414414</v>
      </c>
      <c r="U77" s="8">
        <f t="shared" si="13"/>
        <v>25.14739414414414</v>
      </c>
      <c r="V77" s="8">
        <f t="shared" si="14"/>
        <v>25.14739414414414</v>
      </c>
      <c r="W77" s="8">
        <f t="shared" si="15"/>
        <v>25.14739414414414</v>
      </c>
      <c r="X77" s="22">
        <v>64</v>
      </c>
    </row>
    <row r="78" spans="1:24" ht="32">
      <c r="A78" s="9">
        <v>67</v>
      </c>
      <c r="B78" s="9" t="s">
        <v>546</v>
      </c>
      <c r="C78" s="7">
        <v>69841250</v>
      </c>
      <c r="D78" s="8">
        <f t="shared" ref="D78:D91" si="16">C78/$C$93*100</f>
        <v>4.7129207813309752E-2</v>
      </c>
      <c r="E78" s="7">
        <v>69841250</v>
      </c>
      <c r="F78" s="8">
        <f t="shared" ref="F78:F91" si="17">E78/C78*100</f>
        <v>100</v>
      </c>
      <c r="G78" s="8">
        <f t="shared" ref="G78:G91" si="18">F78*D78/100</f>
        <v>4.7129207813309752E-2</v>
      </c>
      <c r="H78" s="7">
        <v>42554456</v>
      </c>
      <c r="I78" s="8">
        <f t="shared" ref="I78:I91" si="19">H78/C78*100</f>
        <v>60.930261127915095</v>
      </c>
      <c r="J78" s="8">
        <f t="shared" ref="J78:J91" si="20">I78*D78/100</f>
        <v>2.8715949388167395E-2</v>
      </c>
      <c r="K78" s="8">
        <f t="shared" ref="K78:K91" si="21">IF(E78=0,0,H78/E78*100)</f>
        <v>60.930261127915095</v>
      </c>
      <c r="L78" s="8">
        <f t="shared" ref="L78:L91" si="22">J78-G78</f>
        <v>-1.8413258425142357E-2</v>
      </c>
      <c r="M78" s="7">
        <f t="shared" ref="M78:M91" si="23">C78-H78</f>
        <v>27286794</v>
      </c>
      <c r="N78" s="8">
        <v>100</v>
      </c>
      <c r="O78" s="8">
        <f t="shared" ref="O78:O91" si="24">N78*D78/100</f>
        <v>4.7129207813309752E-2</v>
      </c>
      <c r="P78" s="8">
        <v>60.930261127915095</v>
      </c>
      <c r="Q78" s="8">
        <f t="shared" ref="Q78:Q91" si="25">P78*D78/100</f>
        <v>2.8715949388167395E-2</v>
      </c>
      <c r="R78" s="8">
        <f t="shared" ref="R78:R91" si="26">IF(N78=0,0,P78/N78*100)</f>
        <v>60.930261127915095</v>
      </c>
      <c r="S78" s="8">
        <f t="shared" ref="S78:S88" si="27">Q78-O78</f>
        <v>-1.8413258425142357E-2</v>
      </c>
      <c r="T78" s="8">
        <f t="shared" ref="T78:T88" si="28">IF(F78&gt;0,I78/F78*100,I78)</f>
        <v>60.930261127915095</v>
      </c>
      <c r="U78" s="8">
        <f t="shared" ref="U78:U88" si="29">IF(N78&gt;0,P78/N78*100,P78)</f>
        <v>60.930261127915095</v>
      </c>
      <c r="V78" s="8">
        <f t="shared" ref="V78:V88" si="30">AVERAGE(T78:U78)</f>
        <v>60.930261127915095</v>
      </c>
      <c r="W78" s="8">
        <f t="shared" ref="W78:W88" si="31">V78</f>
        <v>60.930261127915095</v>
      </c>
      <c r="X78" s="22">
        <v>65</v>
      </c>
    </row>
    <row r="79" spans="1:24" ht="48">
      <c r="A79" s="9">
        <v>68</v>
      </c>
      <c r="B79" s="9" t="s">
        <v>547</v>
      </c>
      <c r="C79" s="7">
        <v>52275500</v>
      </c>
      <c r="D79" s="8">
        <f t="shared" si="16"/>
        <v>3.5275756133297642E-2</v>
      </c>
      <c r="E79" s="7">
        <v>52275500</v>
      </c>
      <c r="F79" s="8">
        <f t="shared" si="17"/>
        <v>100</v>
      </c>
      <c r="G79" s="8">
        <f t="shared" si="18"/>
        <v>3.5275756133297642E-2</v>
      </c>
      <c r="H79" s="7">
        <v>52089500</v>
      </c>
      <c r="I79" s="8">
        <f t="shared" si="19"/>
        <v>99.644192786295676</v>
      </c>
      <c r="J79" s="8">
        <f t="shared" si="20"/>
        <v>3.5150242448286621E-2</v>
      </c>
      <c r="K79" s="8">
        <f t="shared" si="21"/>
        <v>99.644192786295676</v>
      </c>
      <c r="L79" s="8">
        <f t="shared" si="22"/>
        <v>-1.2551368501102084E-4</v>
      </c>
      <c r="M79" s="7">
        <f t="shared" si="23"/>
        <v>186000</v>
      </c>
      <c r="N79" s="8">
        <v>100</v>
      </c>
      <c r="O79" s="8">
        <f t="shared" si="24"/>
        <v>3.5275756133297642E-2</v>
      </c>
      <c r="P79" s="8">
        <v>100</v>
      </c>
      <c r="Q79" s="8">
        <f t="shared" si="25"/>
        <v>3.5275756133297642E-2</v>
      </c>
      <c r="R79" s="8">
        <f t="shared" si="26"/>
        <v>100</v>
      </c>
      <c r="S79" s="8">
        <f t="shared" si="27"/>
        <v>0</v>
      </c>
      <c r="T79" s="8">
        <f t="shared" si="28"/>
        <v>99.644192786295676</v>
      </c>
      <c r="U79" s="8">
        <f t="shared" si="29"/>
        <v>100</v>
      </c>
      <c r="V79" s="8">
        <f t="shared" si="30"/>
        <v>99.822096393147831</v>
      </c>
      <c r="W79" s="8">
        <f t="shared" si="31"/>
        <v>99.822096393147831</v>
      </c>
      <c r="X79" s="22">
        <v>66</v>
      </c>
    </row>
    <row r="80" spans="1:24" ht="32">
      <c r="A80" s="9">
        <v>69</v>
      </c>
      <c r="B80" s="9" t="s">
        <v>548</v>
      </c>
      <c r="C80" s="7">
        <v>13811067704</v>
      </c>
      <c r="D80" s="8">
        <f t="shared" si="16"/>
        <v>9.319774201428336</v>
      </c>
      <c r="E80" s="7">
        <v>13811067704</v>
      </c>
      <c r="F80" s="8">
        <f t="shared" si="17"/>
        <v>100</v>
      </c>
      <c r="G80" s="8">
        <f t="shared" si="18"/>
        <v>9.319774201428336</v>
      </c>
      <c r="H80" s="7">
        <v>9764171469</v>
      </c>
      <c r="I80" s="8">
        <f t="shared" si="19"/>
        <v>70.698165256058175</v>
      </c>
      <c r="J80" s="8">
        <f t="shared" si="20"/>
        <v>6.5889093664172806</v>
      </c>
      <c r="K80" s="8">
        <f t="shared" si="21"/>
        <v>70.698165256058175</v>
      </c>
      <c r="L80" s="8">
        <f t="shared" si="22"/>
        <v>-2.7308648350110554</v>
      </c>
      <c r="M80" s="7">
        <f t="shared" si="23"/>
        <v>4046896235</v>
      </c>
      <c r="N80" s="8">
        <v>100</v>
      </c>
      <c r="O80" s="8">
        <f t="shared" si="24"/>
        <v>9.319774201428336</v>
      </c>
      <c r="P80" s="8">
        <v>70.698165256058175</v>
      </c>
      <c r="Q80" s="8">
        <f t="shared" si="25"/>
        <v>6.5889093664172806</v>
      </c>
      <c r="R80" s="8">
        <f t="shared" si="26"/>
        <v>70.698165256058175</v>
      </c>
      <c r="S80" s="8">
        <f t="shared" si="27"/>
        <v>-2.7308648350110554</v>
      </c>
      <c r="T80" s="8">
        <f t="shared" si="28"/>
        <v>70.698165256058175</v>
      </c>
      <c r="U80" s="8">
        <f t="shared" si="29"/>
        <v>70.698165256058175</v>
      </c>
      <c r="V80" s="8">
        <f t="shared" si="30"/>
        <v>70.698165256058175</v>
      </c>
      <c r="W80" s="8">
        <f t="shared" si="31"/>
        <v>70.698165256058175</v>
      </c>
      <c r="X80" s="22">
        <v>67</v>
      </c>
    </row>
    <row r="81" spans="1:24" ht="32">
      <c r="A81" s="9">
        <v>70</v>
      </c>
      <c r="B81" s="9" t="s">
        <v>549</v>
      </c>
      <c r="C81" s="7">
        <v>445407596</v>
      </c>
      <c r="D81" s="8">
        <f t="shared" si="16"/>
        <v>0.30056316508525716</v>
      </c>
      <c r="E81" s="7">
        <v>445407596</v>
      </c>
      <c r="F81" s="8">
        <f t="shared" si="17"/>
        <v>100</v>
      </c>
      <c r="G81" s="8">
        <f t="shared" si="18"/>
        <v>0.30056316508525716</v>
      </c>
      <c r="H81" s="7">
        <v>362527200</v>
      </c>
      <c r="I81" s="8">
        <f t="shared" si="19"/>
        <v>81.39223561872079</v>
      </c>
      <c r="J81" s="8">
        <f t="shared" si="20"/>
        <v>0.24463507950927724</v>
      </c>
      <c r="K81" s="8">
        <f t="shared" si="21"/>
        <v>81.39223561872079</v>
      </c>
      <c r="L81" s="8">
        <f t="shared" si="22"/>
        <v>-5.5928085575979919E-2</v>
      </c>
      <c r="M81" s="7">
        <f t="shared" si="23"/>
        <v>82880396</v>
      </c>
      <c r="N81" s="8">
        <v>100</v>
      </c>
      <c r="O81" s="8">
        <f t="shared" si="24"/>
        <v>0.30056316508525716</v>
      </c>
      <c r="P81" s="8">
        <v>81.39223561872079</v>
      </c>
      <c r="Q81" s="8">
        <f t="shared" si="25"/>
        <v>0.24463507950927724</v>
      </c>
      <c r="R81" s="8">
        <f t="shared" si="26"/>
        <v>81.39223561872079</v>
      </c>
      <c r="S81" s="8">
        <f t="shared" si="27"/>
        <v>-5.5928085575979919E-2</v>
      </c>
      <c r="T81" s="8">
        <f t="shared" si="28"/>
        <v>81.39223561872079</v>
      </c>
      <c r="U81" s="8">
        <f t="shared" si="29"/>
        <v>81.39223561872079</v>
      </c>
      <c r="V81" s="8">
        <f t="shared" si="30"/>
        <v>81.39223561872079</v>
      </c>
      <c r="W81" s="8">
        <f t="shared" si="31"/>
        <v>81.39223561872079</v>
      </c>
      <c r="X81" s="22">
        <v>68</v>
      </c>
    </row>
    <row r="82" spans="1:24" ht="48">
      <c r="A82" s="9">
        <v>71</v>
      </c>
      <c r="B82" s="9" t="s">
        <v>550</v>
      </c>
      <c r="C82" s="7">
        <v>2646300800</v>
      </c>
      <c r="D82" s="8">
        <f t="shared" si="16"/>
        <v>1.7857363712666636</v>
      </c>
      <c r="E82" s="7">
        <v>2646300800</v>
      </c>
      <c r="F82" s="8">
        <f t="shared" si="17"/>
        <v>100</v>
      </c>
      <c r="G82" s="8">
        <f t="shared" si="18"/>
        <v>1.7857363712666636</v>
      </c>
      <c r="H82" s="7">
        <v>2332753249</v>
      </c>
      <c r="I82" s="8">
        <f t="shared" si="19"/>
        <v>88.151477299935067</v>
      </c>
      <c r="J82" s="8">
        <f t="shared" si="20"/>
        <v>1.5741529919538173</v>
      </c>
      <c r="K82" s="8">
        <f t="shared" si="21"/>
        <v>88.151477299935067</v>
      </c>
      <c r="L82" s="8">
        <f t="shared" si="22"/>
        <v>-0.21158337931284632</v>
      </c>
      <c r="M82" s="7">
        <f t="shared" si="23"/>
        <v>313547551</v>
      </c>
      <c r="N82" s="8">
        <v>100</v>
      </c>
      <c r="O82" s="8">
        <f t="shared" si="24"/>
        <v>1.7857363712666636</v>
      </c>
      <c r="P82" s="8">
        <v>88.151477299935067</v>
      </c>
      <c r="Q82" s="8">
        <f t="shared" si="25"/>
        <v>1.5741529919538173</v>
      </c>
      <c r="R82" s="8">
        <f t="shared" si="26"/>
        <v>88.151477299935067</v>
      </c>
      <c r="S82" s="8">
        <f t="shared" si="27"/>
        <v>-0.21158337931284632</v>
      </c>
      <c r="T82" s="8">
        <f t="shared" si="28"/>
        <v>88.151477299935067</v>
      </c>
      <c r="U82" s="8">
        <f t="shared" si="29"/>
        <v>88.151477299935067</v>
      </c>
      <c r="V82" s="8">
        <f t="shared" si="30"/>
        <v>88.151477299935067</v>
      </c>
      <c r="W82" s="8">
        <f t="shared" si="31"/>
        <v>88.151477299935067</v>
      </c>
      <c r="X82" s="22">
        <v>69</v>
      </c>
    </row>
    <row r="83" spans="1:24" ht="64">
      <c r="A83" s="9">
        <v>72</v>
      </c>
      <c r="B83" s="9" t="s">
        <v>551</v>
      </c>
      <c r="C83" s="7">
        <v>30977800</v>
      </c>
      <c r="D83" s="8">
        <f t="shared" si="16"/>
        <v>2.0903966836205639E-2</v>
      </c>
      <c r="E83" s="7">
        <v>30977800</v>
      </c>
      <c r="F83" s="8">
        <f t="shared" si="17"/>
        <v>100</v>
      </c>
      <c r="G83" s="8">
        <f t="shared" si="18"/>
        <v>2.0903966836205639E-2</v>
      </c>
      <c r="H83" s="7">
        <v>22164000</v>
      </c>
      <c r="I83" s="8">
        <f t="shared" si="19"/>
        <v>71.548011802000147</v>
      </c>
      <c r="J83" s="8">
        <f t="shared" si="20"/>
        <v>1.4956372659054607E-2</v>
      </c>
      <c r="K83" s="8">
        <f t="shared" si="21"/>
        <v>71.548011802000147</v>
      </c>
      <c r="L83" s="8">
        <f t="shared" si="22"/>
        <v>-5.9475941771510322E-3</v>
      </c>
      <c r="M83" s="7">
        <f t="shared" si="23"/>
        <v>8813800</v>
      </c>
      <c r="N83" s="8">
        <v>100</v>
      </c>
      <c r="O83" s="8">
        <f t="shared" si="24"/>
        <v>2.0903966836205639E-2</v>
      </c>
      <c r="P83" s="8">
        <v>71.548011802000147</v>
      </c>
      <c r="Q83" s="8">
        <f t="shared" si="25"/>
        <v>1.4956372659054607E-2</v>
      </c>
      <c r="R83" s="8">
        <f t="shared" si="26"/>
        <v>71.548011802000147</v>
      </c>
      <c r="S83" s="8">
        <f t="shared" si="27"/>
        <v>-5.9475941771510322E-3</v>
      </c>
      <c r="T83" s="8">
        <f t="shared" si="28"/>
        <v>71.548011802000147</v>
      </c>
      <c r="U83" s="8">
        <f t="shared" si="29"/>
        <v>71.548011802000147</v>
      </c>
      <c r="V83" s="8">
        <f t="shared" si="30"/>
        <v>71.548011802000147</v>
      </c>
      <c r="W83" s="8">
        <f t="shared" si="31"/>
        <v>71.548011802000147</v>
      </c>
      <c r="X83" s="22">
        <v>70</v>
      </c>
    </row>
    <row r="84" spans="1:24" ht="80">
      <c r="A84" s="9">
        <v>73</v>
      </c>
      <c r="B84" s="9" t="s">
        <v>552</v>
      </c>
      <c r="C84" s="7">
        <v>21900000</v>
      </c>
      <c r="D84" s="8">
        <f t="shared" si="16"/>
        <v>1.4778224202909937E-2</v>
      </c>
      <c r="E84" s="7">
        <v>21900000</v>
      </c>
      <c r="F84" s="8">
        <f t="shared" si="17"/>
        <v>100</v>
      </c>
      <c r="G84" s="8">
        <f t="shared" si="18"/>
        <v>1.4778224202909938E-2</v>
      </c>
      <c r="H84" s="7">
        <v>21720000</v>
      </c>
      <c r="I84" s="8">
        <f t="shared" si="19"/>
        <v>99.178082191780831</v>
      </c>
      <c r="J84" s="8">
        <f t="shared" si="20"/>
        <v>1.4656759346447666E-2</v>
      </c>
      <c r="K84" s="8">
        <f t="shared" si="21"/>
        <v>99.178082191780831</v>
      </c>
      <c r="L84" s="8">
        <f t="shared" si="22"/>
        <v>-1.2146485646227258E-4</v>
      </c>
      <c r="M84" s="7">
        <f t="shared" si="23"/>
        <v>180000</v>
      </c>
      <c r="N84" s="8">
        <v>100</v>
      </c>
      <c r="O84" s="8">
        <f t="shared" si="24"/>
        <v>1.4778224202909938E-2</v>
      </c>
      <c r="P84" s="8">
        <v>100</v>
      </c>
      <c r="Q84" s="8">
        <f t="shared" si="25"/>
        <v>1.4778224202909938E-2</v>
      </c>
      <c r="R84" s="8">
        <f t="shared" si="26"/>
        <v>100</v>
      </c>
      <c r="S84" s="8">
        <f t="shared" si="27"/>
        <v>0</v>
      </c>
      <c r="T84" s="8">
        <f t="shared" si="28"/>
        <v>99.178082191780831</v>
      </c>
      <c r="U84" s="8">
        <f t="shared" si="29"/>
        <v>100</v>
      </c>
      <c r="V84" s="8">
        <f t="shared" si="30"/>
        <v>99.589041095890423</v>
      </c>
      <c r="W84" s="8">
        <f t="shared" si="31"/>
        <v>99.589041095890423</v>
      </c>
      <c r="X84" s="22">
        <v>71</v>
      </c>
    </row>
    <row r="85" spans="1:24" ht="64">
      <c r="A85" s="9">
        <v>74</v>
      </c>
      <c r="B85" s="9" t="s">
        <v>553</v>
      </c>
      <c r="C85" s="7">
        <v>10950000</v>
      </c>
      <c r="D85" s="8">
        <f t="shared" si="16"/>
        <v>7.3891121014549683E-3</v>
      </c>
      <c r="E85" s="7">
        <v>10950000</v>
      </c>
      <c r="F85" s="8">
        <f t="shared" si="17"/>
        <v>100</v>
      </c>
      <c r="G85" s="8">
        <f t="shared" si="18"/>
        <v>7.3891121014549692E-3</v>
      </c>
      <c r="H85" s="7">
        <v>9060000</v>
      </c>
      <c r="I85" s="8">
        <f t="shared" si="19"/>
        <v>82.739726027397268</v>
      </c>
      <c r="J85" s="8">
        <f t="shared" si="20"/>
        <v>6.1137311086010985E-3</v>
      </c>
      <c r="K85" s="8">
        <f t="shared" si="21"/>
        <v>82.739726027397268</v>
      </c>
      <c r="L85" s="8">
        <f t="shared" si="22"/>
        <v>-1.2753809928538707E-3</v>
      </c>
      <c r="M85" s="7">
        <f t="shared" si="23"/>
        <v>1890000</v>
      </c>
      <c r="N85" s="8">
        <v>100</v>
      </c>
      <c r="O85" s="8">
        <f t="shared" si="24"/>
        <v>7.3891121014549692E-3</v>
      </c>
      <c r="P85" s="8">
        <v>82.739726027397268</v>
      </c>
      <c r="Q85" s="8">
        <f t="shared" si="25"/>
        <v>6.1137311086010985E-3</v>
      </c>
      <c r="R85" s="8">
        <f t="shared" si="26"/>
        <v>82.739726027397268</v>
      </c>
      <c r="S85" s="8">
        <f t="shared" si="27"/>
        <v>-1.2753809928538707E-3</v>
      </c>
      <c r="T85" s="8">
        <f t="shared" si="28"/>
        <v>82.739726027397268</v>
      </c>
      <c r="U85" s="8">
        <f t="shared" si="29"/>
        <v>82.739726027397268</v>
      </c>
      <c r="V85" s="8">
        <f t="shared" si="30"/>
        <v>82.739726027397268</v>
      </c>
      <c r="W85" s="8">
        <f t="shared" si="31"/>
        <v>82.739726027397268</v>
      </c>
      <c r="X85" s="22">
        <v>72</v>
      </c>
    </row>
    <row r="86" spans="1:24" ht="96">
      <c r="A86" s="9">
        <v>75</v>
      </c>
      <c r="B86" s="9" t="s">
        <v>554</v>
      </c>
      <c r="C86" s="7">
        <v>244082200</v>
      </c>
      <c r="D86" s="8">
        <f t="shared" si="16"/>
        <v>0.16470782993331068</v>
      </c>
      <c r="E86" s="7">
        <v>244082200</v>
      </c>
      <c r="F86" s="8">
        <f t="shared" si="17"/>
        <v>100</v>
      </c>
      <c r="G86" s="8">
        <f t="shared" si="18"/>
        <v>0.16470782993331068</v>
      </c>
      <c r="H86" s="7">
        <v>208687000</v>
      </c>
      <c r="I86" s="8">
        <f t="shared" si="19"/>
        <v>85.49865578071649</v>
      </c>
      <c r="J86" s="8">
        <f t="shared" si="20"/>
        <v>0.14082298055856923</v>
      </c>
      <c r="K86" s="8">
        <f t="shared" si="21"/>
        <v>85.49865578071649</v>
      </c>
      <c r="L86" s="8">
        <f t="shared" si="22"/>
        <v>-2.3884849374741446E-2</v>
      </c>
      <c r="M86" s="7">
        <f t="shared" si="23"/>
        <v>35395200</v>
      </c>
      <c r="N86" s="8">
        <v>100</v>
      </c>
      <c r="O86" s="8">
        <f t="shared" si="24"/>
        <v>0.16470782993331068</v>
      </c>
      <c r="P86" s="8">
        <v>85.49865578071649</v>
      </c>
      <c r="Q86" s="8">
        <f t="shared" si="25"/>
        <v>0.14082298055856923</v>
      </c>
      <c r="R86" s="8">
        <f t="shared" si="26"/>
        <v>85.49865578071649</v>
      </c>
      <c r="S86" s="8">
        <f t="shared" si="27"/>
        <v>-2.3884849374741446E-2</v>
      </c>
      <c r="T86" s="8">
        <f t="shared" si="28"/>
        <v>85.49865578071649</v>
      </c>
      <c r="U86" s="8">
        <f t="shared" si="29"/>
        <v>85.49865578071649</v>
      </c>
      <c r="V86" s="8">
        <f t="shared" si="30"/>
        <v>85.49865578071649</v>
      </c>
      <c r="W86" s="8">
        <f t="shared" si="31"/>
        <v>85.49865578071649</v>
      </c>
      <c r="X86" s="22">
        <v>73</v>
      </c>
    </row>
    <row r="87" spans="1:24" ht="96">
      <c r="A87" s="9">
        <v>76</v>
      </c>
      <c r="B87" s="9" t="s">
        <v>555</v>
      </c>
      <c r="C87" s="7">
        <v>26682600</v>
      </c>
      <c r="D87" s="8">
        <f t="shared" si="16"/>
        <v>1.8005545439112543E-2</v>
      </c>
      <c r="E87" s="7">
        <v>26682600</v>
      </c>
      <c r="F87" s="8">
        <f t="shared" si="17"/>
        <v>100</v>
      </c>
      <c r="G87" s="8">
        <f t="shared" si="18"/>
        <v>1.8005545439112543E-2</v>
      </c>
      <c r="H87" s="7">
        <v>24833300</v>
      </c>
      <c r="I87" s="8">
        <f t="shared" si="19"/>
        <v>93.069266113497179</v>
      </c>
      <c r="J87" s="8">
        <f t="shared" si="20"/>
        <v>1.6757628999914308E-2</v>
      </c>
      <c r="K87" s="8">
        <f t="shared" si="21"/>
        <v>93.069266113497179</v>
      </c>
      <c r="L87" s="8">
        <f t="shared" si="22"/>
        <v>-1.247916439198235E-3</v>
      </c>
      <c r="M87" s="7">
        <f t="shared" si="23"/>
        <v>1849300</v>
      </c>
      <c r="N87" s="8">
        <v>100</v>
      </c>
      <c r="O87" s="8">
        <f t="shared" si="24"/>
        <v>1.8005545439112543E-2</v>
      </c>
      <c r="P87" s="8">
        <v>100</v>
      </c>
      <c r="Q87" s="8">
        <f t="shared" si="25"/>
        <v>1.8005545439112543E-2</v>
      </c>
      <c r="R87" s="8">
        <f t="shared" si="26"/>
        <v>100</v>
      </c>
      <c r="S87" s="8">
        <f t="shared" si="27"/>
        <v>0</v>
      </c>
      <c r="T87" s="8">
        <f t="shared" si="28"/>
        <v>93.069266113497179</v>
      </c>
      <c r="U87" s="8">
        <f t="shared" si="29"/>
        <v>100</v>
      </c>
      <c r="V87" s="8">
        <f t="shared" si="30"/>
        <v>96.534633056748589</v>
      </c>
      <c r="W87" s="8">
        <f t="shared" si="31"/>
        <v>96.534633056748589</v>
      </c>
      <c r="X87" s="22">
        <v>74</v>
      </c>
    </row>
    <row r="88" spans="1:24" ht="48">
      <c r="A88" s="9">
        <v>77</v>
      </c>
      <c r="B88" s="9" t="s">
        <v>556</v>
      </c>
      <c r="C88" s="7">
        <v>164066500</v>
      </c>
      <c r="D88" s="8">
        <f t="shared" si="16"/>
        <v>0.11071285484870882</v>
      </c>
      <c r="E88" s="7">
        <v>164066500</v>
      </c>
      <c r="F88" s="8">
        <f t="shared" si="17"/>
        <v>100</v>
      </c>
      <c r="G88" s="8">
        <f t="shared" si="18"/>
        <v>0.11071285484870882</v>
      </c>
      <c r="H88" s="7">
        <v>117835000</v>
      </c>
      <c r="I88" s="8">
        <f t="shared" si="19"/>
        <v>71.821487018983149</v>
      </c>
      <c r="J88" s="8">
        <f t="shared" si="20"/>
        <v>7.9515618673511063E-2</v>
      </c>
      <c r="K88" s="8">
        <f t="shared" si="21"/>
        <v>71.821487018983149</v>
      </c>
      <c r="L88" s="8">
        <f t="shared" si="22"/>
        <v>-3.1197236175197762E-2</v>
      </c>
      <c r="M88" s="7">
        <f t="shared" si="23"/>
        <v>46231500</v>
      </c>
      <c r="N88" s="8">
        <v>100</v>
      </c>
      <c r="O88" s="8">
        <f t="shared" si="24"/>
        <v>0.11071285484870882</v>
      </c>
      <c r="P88" s="8">
        <v>71.821487018983149</v>
      </c>
      <c r="Q88" s="8">
        <f t="shared" si="25"/>
        <v>7.9515618673511063E-2</v>
      </c>
      <c r="R88" s="8">
        <f t="shared" si="26"/>
        <v>71.821487018983149</v>
      </c>
      <c r="S88" s="8">
        <f t="shared" si="27"/>
        <v>-3.1197236175197762E-2</v>
      </c>
      <c r="T88" s="8">
        <f t="shared" si="28"/>
        <v>71.821487018983149</v>
      </c>
      <c r="U88" s="8">
        <f t="shared" si="29"/>
        <v>71.821487018983149</v>
      </c>
      <c r="V88" s="8">
        <f t="shared" si="30"/>
        <v>71.821487018983149</v>
      </c>
      <c r="W88" s="8">
        <f t="shared" si="31"/>
        <v>71.821487018983149</v>
      </c>
      <c r="X88" s="22">
        <v>75</v>
      </c>
    </row>
    <row r="89" spans="1:24" ht="48">
      <c r="A89" s="9">
        <v>78</v>
      </c>
      <c r="B89" s="24" t="s">
        <v>557</v>
      </c>
      <c r="C89" s="29">
        <v>436189900</v>
      </c>
      <c r="D89" s="8">
        <f t="shared" si="16"/>
        <v>0.29434301996551893</v>
      </c>
      <c r="E89" s="7">
        <v>436189900</v>
      </c>
      <c r="F89" s="8">
        <f t="shared" si="17"/>
        <v>100</v>
      </c>
      <c r="G89" s="8">
        <f t="shared" si="18"/>
        <v>0.29434301996551893</v>
      </c>
      <c r="H89" s="7">
        <v>409785604</v>
      </c>
      <c r="I89" s="8">
        <f t="shared" si="19"/>
        <v>93.946605366149001</v>
      </c>
      <c r="J89" s="8">
        <f t="shared" si="20"/>
        <v>0.2765252753898112</v>
      </c>
      <c r="K89" s="8">
        <f t="shared" si="21"/>
        <v>93.946605366149001</v>
      </c>
      <c r="L89" s="8">
        <f t="shared" si="22"/>
        <v>-1.7817744575707728E-2</v>
      </c>
      <c r="M89" s="7">
        <f t="shared" si="23"/>
        <v>26404296</v>
      </c>
      <c r="N89" s="8">
        <v>100</v>
      </c>
      <c r="O89" s="8">
        <f t="shared" si="24"/>
        <v>0.29434301996551893</v>
      </c>
      <c r="P89" s="8">
        <v>93.946605366149001</v>
      </c>
      <c r="Q89" s="8">
        <f t="shared" si="25"/>
        <v>0.2765252753898112</v>
      </c>
      <c r="R89" s="8">
        <f t="shared" si="26"/>
        <v>93.946605366149001</v>
      </c>
      <c r="S89" s="26"/>
      <c r="T89" s="26"/>
      <c r="U89" s="26"/>
      <c r="V89" s="26"/>
      <c r="W89" s="26"/>
      <c r="X89" s="22">
        <v>76</v>
      </c>
    </row>
    <row r="90" spans="1:24" ht="32">
      <c r="A90" s="9">
        <v>79</v>
      </c>
      <c r="B90" s="9" t="s">
        <v>558</v>
      </c>
      <c r="C90" s="7">
        <v>116969600</v>
      </c>
      <c r="D90" s="8">
        <f t="shared" si="16"/>
        <v>7.8931642635830773E-2</v>
      </c>
      <c r="E90" s="7">
        <v>116969600</v>
      </c>
      <c r="F90" s="8">
        <f t="shared" si="17"/>
        <v>100</v>
      </c>
      <c r="G90" s="8">
        <f t="shared" si="18"/>
        <v>7.8931642635830773E-2</v>
      </c>
      <c r="H90" s="7">
        <v>108083550</v>
      </c>
      <c r="I90" s="8">
        <f t="shared" si="19"/>
        <v>92.403111577709083</v>
      </c>
      <c r="J90" s="8">
        <f t="shared" si="20"/>
        <v>7.2935293814905308E-2</v>
      </c>
      <c r="K90" s="8">
        <f t="shared" si="21"/>
        <v>92.403111577709083</v>
      </c>
      <c r="L90" s="8">
        <f t="shared" si="22"/>
        <v>-5.9963488209254651E-3</v>
      </c>
      <c r="M90" s="7">
        <f t="shared" si="23"/>
        <v>8886050</v>
      </c>
      <c r="N90" s="8">
        <v>100</v>
      </c>
      <c r="O90" s="8">
        <f t="shared" si="24"/>
        <v>7.8931642635830773E-2</v>
      </c>
      <c r="P90" s="8">
        <v>92.403111577709083</v>
      </c>
      <c r="Q90" s="8">
        <f t="shared" si="25"/>
        <v>7.2935293814905308E-2</v>
      </c>
      <c r="R90" s="8">
        <f t="shared" si="26"/>
        <v>92.403111577709083</v>
      </c>
      <c r="S90" s="8">
        <f>Q90-O90</f>
        <v>-5.9963488209254651E-3</v>
      </c>
      <c r="T90" s="8">
        <f>IF(F90&gt;0,I90/F90*100,I90)</f>
        <v>92.403111577709083</v>
      </c>
      <c r="U90" s="8">
        <f>IF(N90&gt;0,P90/N90*100,P90)</f>
        <v>92.403111577709083</v>
      </c>
      <c r="V90" s="8">
        <f>AVERAGE(T90:U90)</f>
        <v>92.403111577709083</v>
      </c>
      <c r="W90" s="8">
        <f>V90</f>
        <v>92.403111577709083</v>
      </c>
      <c r="X90" s="22">
        <v>77</v>
      </c>
    </row>
    <row r="91" spans="1:24" ht="64">
      <c r="A91" s="9">
        <v>80</v>
      </c>
      <c r="B91" s="24" t="s">
        <v>559</v>
      </c>
      <c r="C91" s="29">
        <v>173581000</v>
      </c>
      <c r="D91" s="8">
        <f t="shared" si="16"/>
        <v>0.11713328471987716</v>
      </c>
      <c r="E91" s="7">
        <v>173581000</v>
      </c>
      <c r="F91" s="8">
        <f t="shared" si="17"/>
        <v>100</v>
      </c>
      <c r="G91" s="8">
        <f t="shared" si="18"/>
        <v>0.11713328471987715</v>
      </c>
      <c r="H91" s="7">
        <v>166074500</v>
      </c>
      <c r="I91" s="8">
        <f t="shared" si="19"/>
        <v>95.675505959753664</v>
      </c>
      <c r="J91" s="8">
        <f t="shared" si="20"/>
        <v>0.11206786280302131</v>
      </c>
      <c r="K91" s="8">
        <f t="shared" si="21"/>
        <v>95.675505959753664</v>
      </c>
      <c r="L91" s="8">
        <f t="shared" si="22"/>
        <v>-5.0654219168558418E-3</v>
      </c>
      <c r="M91" s="7">
        <f t="shared" si="23"/>
        <v>7506500</v>
      </c>
      <c r="N91" s="8">
        <v>100</v>
      </c>
      <c r="O91" s="8">
        <f t="shared" si="24"/>
        <v>0.11713328471987715</v>
      </c>
      <c r="P91" s="8">
        <v>95.675505959753664</v>
      </c>
      <c r="Q91" s="8">
        <f t="shared" si="25"/>
        <v>0.11206786280302131</v>
      </c>
      <c r="R91" s="8">
        <f t="shared" si="26"/>
        <v>95.675505959753664</v>
      </c>
      <c r="S91" s="26"/>
      <c r="T91" s="26"/>
      <c r="U91" s="26"/>
      <c r="V91" s="26"/>
      <c r="W91" s="26"/>
      <c r="X91" s="22">
        <v>78</v>
      </c>
    </row>
    <row r="92" spans="1:24">
      <c r="A92" s="10"/>
      <c r="B92" s="10"/>
      <c r="C92" s="11"/>
      <c r="D92" s="12"/>
      <c r="E92" s="11"/>
      <c r="F92" s="12"/>
      <c r="G92" s="12"/>
      <c r="H92" s="11"/>
      <c r="I92" s="12"/>
      <c r="J92" s="12"/>
      <c r="K92" s="12"/>
      <c r="L92" s="12"/>
      <c r="M92" s="11"/>
      <c r="N92" s="12"/>
      <c r="O92" s="12"/>
      <c r="P92" s="12"/>
      <c r="Q92" s="12"/>
      <c r="R92" s="12"/>
      <c r="S92" s="12"/>
      <c r="T92" s="12"/>
      <c r="U92" s="12"/>
      <c r="V92" s="12"/>
      <c r="W92" s="12"/>
    </row>
    <row r="93" spans="1:24">
      <c r="A93" s="13"/>
      <c r="B93" s="13" t="s">
        <v>14</v>
      </c>
      <c r="C93" s="14">
        <f>SUM(C12:C91)</f>
        <v>148191011987</v>
      </c>
      <c r="D93" s="15">
        <f>SUM(D12:D91)</f>
        <v>100.00000000000001</v>
      </c>
      <c r="E93" s="14">
        <f>SUM(E12:E91)</f>
        <v>148191011987</v>
      </c>
      <c r="F93" s="15">
        <f>G93+0</f>
        <v>100.00000000000001</v>
      </c>
      <c r="G93" s="15">
        <f>SUM(G12:G91)</f>
        <v>100.00000000000001</v>
      </c>
      <c r="H93" s="14">
        <f>SUM(H12:H91)</f>
        <v>117087750889</v>
      </c>
      <c r="I93" s="15">
        <f>J93</f>
        <v>79.011371417904542</v>
      </c>
      <c r="J93" s="15">
        <f>SUM(J12:J91)</f>
        <v>79.011371417904542</v>
      </c>
      <c r="K93" s="15">
        <f>IF(E93=0,0,H93/E93*100)</f>
        <v>79.011371417904527</v>
      </c>
      <c r="L93" s="15">
        <f>SUM(L12:L90)</f>
        <v>-20.979793700799739</v>
      </c>
      <c r="M93" s="14">
        <f>SUM(M12:M91)</f>
        <v>31103261098</v>
      </c>
      <c r="N93" s="15">
        <f>O93+0.01</f>
        <v>99.989479187305477</v>
      </c>
      <c r="O93" s="15">
        <f>SUM(O12:O91)</f>
        <v>99.979479187305472</v>
      </c>
      <c r="P93" s="15">
        <f>Q93</f>
        <v>81.90907297225165</v>
      </c>
      <c r="Q93" s="15">
        <f>SUM(Q12:Q91)</f>
        <v>81.90907297225165</v>
      </c>
      <c r="R93" s="15">
        <f>IF(N93=0,0,P93/N93*100)</f>
        <v>81.91769137912533</v>
      </c>
      <c r="S93" s="15">
        <f>SUM(S12:S90)</f>
        <v>-18.065151783023435</v>
      </c>
      <c r="T93" s="15">
        <f>IF(G93&gt;0,J93/G93*100,J93)</f>
        <v>79.011371417904527</v>
      </c>
      <c r="U93" s="15">
        <f>IF(O93&gt;0,Q93/O93*100,Q93)</f>
        <v>81.925884829625872</v>
      </c>
      <c r="V93" s="15">
        <f>AVERAGE(T93:U93)</f>
        <v>80.4686281237652</v>
      </c>
      <c r="W93" s="15"/>
    </row>
    <row r="94" spans="1:24">
      <c r="C94" s="16">
        <f>[7]Dinkes!$C$87</f>
        <v>122597063089</v>
      </c>
      <c r="H94" s="21"/>
    </row>
    <row r="95" spans="1:24">
      <c r="C95" s="16">
        <f>C93-C94</f>
        <v>25593948898</v>
      </c>
    </row>
    <row r="98" spans="2:4">
      <c r="B98" s="1" t="s">
        <v>490</v>
      </c>
      <c r="C98" s="1" t="s">
        <v>491</v>
      </c>
      <c r="D98" s="1" t="s">
        <v>492</v>
      </c>
    </row>
    <row r="99" spans="2:4">
      <c r="B99" s="1" t="s">
        <v>493</v>
      </c>
      <c r="C99" s="1">
        <f>COUNTIFS($K$12:$K$91,"&gt;=90")</f>
        <v>38</v>
      </c>
      <c r="D99" s="1">
        <f>COUNTIFS($R$12:$R$91,"&gt;=90")</f>
        <v>43</v>
      </c>
    </row>
    <row r="100" spans="2:4">
      <c r="B100" s="1" t="s">
        <v>494</v>
      </c>
      <c r="C100" s="1">
        <f>COUNTIFS($K$12:$K$91,"&gt;=80",$K$12:$K$91,"&lt;90")</f>
        <v>18</v>
      </c>
      <c r="D100" s="1">
        <f>COUNTIFS($R$12:$R$91,"&gt;=80",$R$12:$R$91,"&lt;90")</f>
        <v>16</v>
      </c>
    </row>
    <row r="101" spans="2:4">
      <c r="B101" s="1" t="s">
        <v>495</v>
      </c>
      <c r="C101" s="1">
        <f>COUNTIFS($K$12:$K$91,"&gt;=65",$K$12:$K$91,"&lt;80")</f>
        <v>14</v>
      </c>
      <c r="D101" s="1">
        <f>COUNTIFS($R$12:$R$91,"&gt;=65",$R$12:$R$91,"&lt;80")</f>
        <v>11</v>
      </c>
    </row>
    <row r="102" spans="2:4">
      <c r="B102" s="1" t="s">
        <v>496</v>
      </c>
      <c r="C102" s="1">
        <f>COUNTIF($K$12:$K$91,"&lt;65")</f>
        <v>10</v>
      </c>
      <c r="D102" s="1">
        <f>COUNTIF($R$12:$R$91,"&lt;65")</f>
        <v>10</v>
      </c>
    </row>
    <row r="103" spans="2:4">
      <c r="B103" s="17"/>
      <c r="C103" s="1">
        <f>SUM(C99:C102)</f>
        <v>80</v>
      </c>
      <c r="D103" s="1">
        <f>SUM(D99:D102)</f>
        <v>80</v>
      </c>
    </row>
    <row r="104" spans="2:4">
      <c r="B104" s="17"/>
    </row>
    <row r="106" spans="2:4">
      <c r="B106" s="17"/>
    </row>
    <row r="116" spans="2:5" ht="32">
      <c r="B116" t="s">
        <v>189</v>
      </c>
      <c r="C116" s="18" t="s">
        <v>195</v>
      </c>
      <c r="D116" s="18" t="s">
        <v>196</v>
      </c>
    </row>
    <row r="117" spans="2:5">
      <c r="B117" s="231" t="str">
        <f>Cetak!P67</f>
        <v>31 Desember 2023</v>
      </c>
      <c r="C117" s="19">
        <f>I93</f>
        <v>79.011371417904542</v>
      </c>
      <c r="D117" s="19">
        <f>P93</f>
        <v>81.90907297225165</v>
      </c>
      <c r="E117" s="21">
        <f>D117-C117</f>
        <v>2.8977015543471083</v>
      </c>
    </row>
    <row r="118" spans="2:5">
      <c r="B118" s="231" t="str">
        <f>Cetak!P68</f>
        <v>30  November 2023</v>
      </c>
      <c r="C118" s="19">
        <f>Cetak!D68</f>
        <v>64.095241504611536</v>
      </c>
      <c r="D118" s="19">
        <f>Cetak!E68</f>
        <v>76.788807344967168</v>
      </c>
      <c r="E118" s="21">
        <f>D118-C118</f>
        <v>12.693565840355632</v>
      </c>
    </row>
    <row r="119" spans="2:5">
      <c r="B119"/>
      <c r="C119" s="20">
        <f>C117-C118</f>
        <v>14.916129913293005</v>
      </c>
      <c r="D119" s="20">
        <f>D117-D118</f>
        <v>5.120265627284482</v>
      </c>
    </row>
    <row r="120" spans="2:5">
      <c r="B120"/>
      <c r="C120"/>
      <c r="D120"/>
    </row>
    <row r="121" spans="2:5" ht="32">
      <c r="B121" t="s">
        <v>189</v>
      </c>
      <c r="C121" s="18" t="s">
        <v>195</v>
      </c>
      <c r="D121" s="18" t="s">
        <v>196</v>
      </c>
    </row>
    <row r="122" spans="2:5">
      <c r="B122" s="231" t="str">
        <f>Cetak!P67</f>
        <v>31 Desember 2023</v>
      </c>
      <c r="C122" s="19">
        <f>C117</f>
        <v>79.011371417904542</v>
      </c>
      <c r="D122" s="19">
        <f>D117</f>
        <v>81.90907297225165</v>
      </c>
    </row>
    <row r="123" spans="2:5">
      <c r="B123" s="232" t="str">
        <f>Cetak!P69</f>
        <v>31 Desember 2022</v>
      </c>
      <c r="C123" s="20">
        <f>Cetak!H68</f>
        <v>64.095241504611536</v>
      </c>
      <c r="D123" s="52">
        <f>Cetak!I68</f>
        <v>64.714780916716308</v>
      </c>
    </row>
    <row r="124" spans="2:5">
      <c r="B124"/>
      <c r="C124" s="20">
        <f>C122-C123</f>
        <v>14.916129913293005</v>
      </c>
      <c r="D124" s="20">
        <f>D122-D123</f>
        <v>17.194292055535342</v>
      </c>
    </row>
  </sheetData>
  <sheetProtection formatCells="0" formatColumns="0" formatRows="0" insertColumns="0" insertRows="0" insertHyperlinks="0" deleteColumns="0" deleteRows="0" sort="0" autoFilter="0" pivotTables="0"/>
  <autoFilter ref="A11:X91" xr:uid="{00000000-0009-0000-0000-00001A000000}">
    <sortState xmlns:xlrd2="http://schemas.microsoft.com/office/spreadsheetml/2017/richdata2" ref="A13:X91">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64:W67">
    <cfRule type="cellIs" dxfId="120" priority="1" operator="greaterThanOrEqual">
      <formula>85</formula>
    </cfRule>
    <cfRule type="cellIs" dxfId="119" priority="2" operator="greaterThanOrEqual">
      <formula>$V$93</formula>
    </cfRule>
    <cfRule type="cellIs" dxfId="118" priority="3" operator="lessThan">
      <formula>$V$93</formula>
    </cfRule>
  </conditionalFormatting>
  <pageMargins left="0.7" right="0.7" top="0.75" bottom="0.35416666666666702" header="0.3" footer="0.3"/>
  <pageSetup paperSize="14" scale="78" fitToHeight="0"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pageSetUpPr fitToPage="1"/>
  </sheetPr>
  <dimension ref="A1:AB110"/>
  <sheetViews>
    <sheetView view="pageBreakPreview" zoomScale="70" zoomScaleNormal="80" zoomScaleSheetLayoutView="70" workbookViewId="0">
      <pane xSplit="2" ySplit="11" topLeftCell="C99" activePane="bottomRight" state="frozen"/>
      <selection activeCell="C27" sqref="C27"/>
      <selection pane="topRight" activeCell="C27" sqref="C27"/>
      <selection pane="bottomLeft" activeCell="C27" sqref="C27"/>
      <selection pane="bottomRight" activeCell="AH79" sqref="AH79"/>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24" width="9.1640625" style="1"/>
    <col min="25" max="25" width="9.5" style="1"/>
    <col min="26" max="16384" width="9.1640625" style="1"/>
  </cols>
  <sheetData>
    <row r="1" spans="1:28">
      <c r="A1" s="353" t="s">
        <v>110</v>
      </c>
      <c r="B1" s="353"/>
      <c r="C1" s="353"/>
      <c r="D1" s="353"/>
      <c r="E1" s="353"/>
      <c r="F1" s="353"/>
      <c r="G1" s="353"/>
      <c r="H1" s="353"/>
      <c r="I1" s="353"/>
      <c r="J1" s="353"/>
      <c r="K1" s="353"/>
      <c r="L1" s="353"/>
      <c r="M1" s="353"/>
      <c r="N1" s="353"/>
      <c r="O1" s="353"/>
      <c r="P1" s="353"/>
      <c r="Q1" s="353"/>
      <c r="R1" s="353"/>
      <c r="S1" s="353"/>
      <c r="T1" s="353"/>
      <c r="U1" s="353"/>
      <c r="V1" s="353"/>
      <c r="W1" s="353"/>
      <c r="X1" s="23"/>
      <c r="Y1" s="23"/>
      <c r="Z1" s="23"/>
      <c r="AA1" s="23"/>
      <c r="AB1" s="23"/>
    </row>
    <row r="2" spans="1:28">
      <c r="A2" s="353" t="s">
        <v>560</v>
      </c>
      <c r="B2" s="353"/>
      <c r="C2" s="353"/>
      <c r="D2" s="353"/>
      <c r="E2" s="353"/>
      <c r="F2" s="353"/>
      <c r="G2" s="353"/>
      <c r="H2" s="353"/>
      <c r="I2" s="353"/>
      <c r="J2" s="353"/>
      <c r="K2" s="353"/>
      <c r="L2" s="353"/>
      <c r="M2" s="353"/>
      <c r="N2" s="353"/>
      <c r="O2" s="353"/>
      <c r="P2" s="353"/>
      <c r="Q2" s="353"/>
      <c r="R2" s="353"/>
      <c r="S2" s="353"/>
      <c r="T2" s="353"/>
      <c r="U2" s="353"/>
      <c r="V2" s="353"/>
      <c r="W2" s="353"/>
      <c r="X2" s="23"/>
      <c r="Y2" s="23"/>
      <c r="Z2" s="23"/>
      <c r="AA2" s="23"/>
      <c r="AB2" s="23"/>
    </row>
    <row r="3" spans="1:28">
      <c r="A3" s="353" t="s">
        <v>112</v>
      </c>
      <c r="B3" s="353"/>
      <c r="C3" s="353"/>
      <c r="D3" s="353"/>
      <c r="E3" s="353"/>
      <c r="F3" s="353"/>
      <c r="G3" s="353"/>
      <c r="H3" s="353"/>
      <c r="I3" s="353"/>
      <c r="J3" s="353"/>
      <c r="K3" s="353"/>
      <c r="L3" s="353"/>
      <c r="M3" s="353"/>
      <c r="N3" s="353"/>
      <c r="O3" s="353"/>
      <c r="P3" s="353"/>
      <c r="Q3" s="353"/>
      <c r="R3" s="353"/>
      <c r="S3" s="353"/>
      <c r="T3" s="353"/>
      <c r="U3" s="353"/>
      <c r="V3" s="353"/>
      <c r="W3" s="353"/>
      <c r="X3" s="23"/>
      <c r="Y3" s="23"/>
      <c r="Z3" s="23"/>
      <c r="AA3" s="23"/>
      <c r="AB3" s="23"/>
    </row>
    <row r="4" spans="1:28">
      <c r="A4" s="353" t="str">
        <f>Cetak!B4</f>
        <v>KONDISI DESEMBER 2023</v>
      </c>
      <c r="B4" s="353"/>
      <c r="C4" s="353"/>
      <c r="D4" s="353"/>
      <c r="E4" s="353"/>
      <c r="F4" s="353"/>
      <c r="G4" s="353"/>
      <c r="H4" s="353"/>
      <c r="I4" s="353"/>
      <c r="J4" s="353"/>
      <c r="K4" s="353"/>
      <c r="L4" s="353"/>
      <c r="M4" s="353"/>
      <c r="N4" s="353"/>
      <c r="O4" s="353"/>
      <c r="P4" s="353"/>
      <c r="Q4" s="353"/>
      <c r="R4" s="353"/>
      <c r="S4" s="353"/>
      <c r="T4" s="353"/>
      <c r="U4" s="353"/>
      <c r="V4" s="353"/>
      <c r="W4" s="353"/>
      <c r="X4" s="23"/>
      <c r="Y4" s="23"/>
      <c r="Z4" s="23"/>
      <c r="AA4" s="23"/>
      <c r="AB4" s="23"/>
    </row>
    <row r="5" spans="1:28">
      <c r="X5" s="23"/>
      <c r="Y5" s="23"/>
      <c r="Z5" s="23"/>
      <c r="AA5" s="23"/>
      <c r="AB5" s="23"/>
    </row>
    <row r="8" spans="1:28">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8">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8">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8">
      <c r="A11" s="4"/>
      <c r="B11" s="4"/>
      <c r="C11" s="4"/>
      <c r="D11" s="4"/>
      <c r="E11" s="4"/>
      <c r="F11" s="4"/>
      <c r="G11" s="4"/>
      <c r="H11" s="4"/>
      <c r="I11" s="4"/>
      <c r="J11" s="4"/>
      <c r="K11" s="4"/>
      <c r="L11" s="4"/>
      <c r="M11" s="4"/>
      <c r="N11" s="4"/>
      <c r="O11" s="4"/>
      <c r="P11" s="4"/>
      <c r="Q11" s="4"/>
      <c r="R11" s="4"/>
      <c r="S11" s="4"/>
      <c r="T11" s="4"/>
      <c r="U11" s="4"/>
      <c r="V11" s="4"/>
      <c r="W11" s="4"/>
    </row>
    <row r="12" spans="1:28" ht="32">
      <c r="A12" s="9">
        <v>1</v>
      </c>
      <c r="B12" s="9" t="s">
        <v>561</v>
      </c>
      <c r="C12" s="7">
        <v>1050000</v>
      </c>
      <c r="D12" s="8">
        <f t="shared" ref="D12:D75" si="0">C12/$C$81*100</f>
        <v>3.0836261202488044E-4</v>
      </c>
      <c r="E12" s="7">
        <v>1050000</v>
      </c>
      <c r="F12" s="8">
        <f t="shared" ref="F12:F75" si="1">E12/C12*100</f>
        <v>100</v>
      </c>
      <c r="G12" s="8">
        <f t="shared" ref="G12:G75" si="2">F12*D12/100</f>
        <v>3.0836261202488044E-4</v>
      </c>
      <c r="H12" s="7">
        <v>0</v>
      </c>
      <c r="I12" s="8">
        <f t="shared" ref="I12:I75" si="3">H12/C12*100</f>
        <v>0</v>
      </c>
      <c r="J12" s="8">
        <f t="shared" ref="J12:J75" si="4">I12*D12/100</f>
        <v>0</v>
      </c>
      <c r="K12" s="8">
        <f t="shared" ref="K12:K75" si="5">IF(E12=0,0,H12/E12*100)</f>
        <v>0</v>
      </c>
      <c r="L12" s="8">
        <f t="shared" ref="L12:L75" si="6">J12-G12</f>
        <v>-3.0836261202488044E-4</v>
      </c>
      <c r="M12" s="7">
        <f t="shared" ref="M12:M75" si="7">C12-H12</f>
        <v>1050000</v>
      </c>
      <c r="N12" s="8">
        <v>100</v>
      </c>
      <c r="O12" s="8">
        <f t="shared" ref="O12:O75" si="8">N12*D12/100</f>
        <v>3.0836261202488044E-4</v>
      </c>
      <c r="P12" s="8">
        <v>100</v>
      </c>
      <c r="Q12" s="8">
        <f t="shared" ref="Q12:Q75" si="9">P12*D12/100</f>
        <v>3.0836261202488044E-4</v>
      </c>
      <c r="R12" s="8">
        <f t="shared" ref="R12:R75" si="10">IF(N12=0,0,P12/N12*100)</f>
        <v>100</v>
      </c>
      <c r="S12" s="8">
        <f t="shared" ref="S12:S75" si="11">Q12-O12</f>
        <v>0</v>
      </c>
      <c r="T12" s="8">
        <f t="shared" ref="T12:T75" si="12">IF(F12&gt;0,I12/F12*100,I12)</f>
        <v>0</v>
      </c>
      <c r="U12" s="8">
        <f t="shared" ref="U12:U75" si="13">IF(N12&gt;0,P12/N12*100,P12)</f>
        <v>100</v>
      </c>
      <c r="V12" s="8">
        <f t="shared" ref="V12:V75" si="14">AVERAGE(T12:U12)</f>
        <v>50</v>
      </c>
      <c r="W12" s="8">
        <f t="shared" ref="W12:W75" si="15">V12</f>
        <v>50</v>
      </c>
      <c r="X12" s="22">
        <v>1</v>
      </c>
      <c r="Y12" s="16"/>
    </row>
    <row r="13" spans="1:28" ht="32">
      <c r="A13" s="9">
        <v>2</v>
      </c>
      <c r="B13" s="9" t="s">
        <v>562</v>
      </c>
      <c r="C13" s="7">
        <v>8250000</v>
      </c>
      <c r="D13" s="8">
        <f t="shared" si="0"/>
        <v>2.4228490944812032E-3</v>
      </c>
      <c r="E13" s="7">
        <v>8250000</v>
      </c>
      <c r="F13" s="8">
        <f t="shared" si="1"/>
        <v>100</v>
      </c>
      <c r="G13" s="8">
        <f t="shared" si="2"/>
        <v>2.4228490944812032E-3</v>
      </c>
      <c r="H13" s="7">
        <v>0</v>
      </c>
      <c r="I13" s="8">
        <f t="shared" si="3"/>
        <v>0</v>
      </c>
      <c r="J13" s="8">
        <f t="shared" si="4"/>
        <v>0</v>
      </c>
      <c r="K13" s="8">
        <f t="shared" si="5"/>
        <v>0</v>
      </c>
      <c r="L13" s="8">
        <f t="shared" si="6"/>
        <v>-2.4228490944812032E-3</v>
      </c>
      <c r="M13" s="7">
        <f t="shared" si="7"/>
        <v>8250000</v>
      </c>
      <c r="N13" s="8">
        <v>100</v>
      </c>
      <c r="O13" s="8">
        <f t="shared" si="8"/>
        <v>2.4228490944812032E-3</v>
      </c>
      <c r="P13" s="8">
        <v>100</v>
      </c>
      <c r="Q13" s="8">
        <f t="shared" si="9"/>
        <v>2.4228490944812032E-3</v>
      </c>
      <c r="R13" s="8">
        <f t="shared" si="10"/>
        <v>100</v>
      </c>
      <c r="S13" s="8">
        <f t="shared" si="11"/>
        <v>0</v>
      </c>
      <c r="T13" s="8">
        <f t="shared" si="12"/>
        <v>0</v>
      </c>
      <c r="U13" s="8">
        <f t="shared" si="13"/>
        <v>100</v>
      </c>
      <c r="V13" s="8">
        <f t="shared" si="14"/>
        <v>50</v>
      </c>
      <c r="W13" s="8">
        <f t="shared" si="15"/>
        <v>50</v>
      </c>
      <c r="X13" s="22">
        <v>2</v>
      </c>
    </row>
    <row r="14" spans="1:28" ht="32">
      <c r="A14" s="9">
        <v>3</v>
      </c>
      <c r="B14" s="9" t="s">
        <v>563</v>
      </c>
      <c r="C14" s="7">
        <v>68220000</v>
      </c>
      <c r="D14" s="8">
        <f t="shared" si="0"/>
        <v>2.0034759421273661E-2</v>
      </c>
      <c r="E14" s="7">
        <v>68220000</v>
      </c>
      <c r="F14" s="8">
        <f t="shared" si="1"/>
        <v>100</v>
      </c>
      <c r="G14" s="8">
        <f t="shared" si="2"/>
        <v>2.0034759421273661E-2</v>
      </c>
      <c r="H14" s="7">
        <v>38250000</v>
      </c>
      <c r="I14" s="8">
        <f t="shared" si="3"/>
        <v>56.068601583113455</v>
      </c>
      <c r="J14" s="8">
        <f t="shared" si="4"/>
        <v>1.1233209438049216E-2</v>
      </c>
      <c r="K14" s="8">
        <f t="shared" si="5"/>
        <v>56.068601583113455</v>
      </c>
      <c r="L14" s="8">
        <f t="shared" si="6"/>
        <v>-8.8015499832244451E-3</v>
      </c>
      <c r="M14" s="7">
        <f t="shared" si="7"/>
        <v>29970000</v>
      </c>
      <c r="N14" s="8">
        <v>100</v>
      </c>
      <c r="O14" s="8">
        <f t="shared" si="8"/>
        <v>2.0034759421273661E-2</v>
      </c>
      <c r="P14" s="8">
        <v>100</v>
      </c>
      <c r="Q14" s="8">
        <f t="shared" si="9"/>
        <v>2.0034759421273661E-2</v>
      </c>
      <c r="R14" s="8">
        <f t="shared" si="10"/>
        <v>100</v>
      </c>
      <c r="S14" s="8">
        <f t="shared" si="11"/>
        <v>0</v>
      </c>
      <c r="T14" s="8">
        <f t="shared" si="12"/>
        <v>56.068601583113455</v>
      </c>
      <c r="U14" s="8">
        <f t="shared" si="13"/>
        <v>100</v>
      </c>
      <c r="V14" s="8">
        <f t="shared" si="14"/>
        <v>78.034300791556731</v>
      </c>
      <c r="W14" s="8">
        <f t="shared" si="15"/>
        <v>78.034300791556731</v>
      </c>
      <c r="X14" s="22">
        <v>3</v>
      </c>
    </row>
    <row r="15" spans="1:28" ht="32">
      <c r="A15" s="9">
        <v>4</v>
      </c>
      <c r="B15" s="9" t="s">
        <v>564</v>
      </c>
      <c r="C15" s="7">
        <v>61200000</v>
      </c>
      <c r="D15" s="8">
        <f t="shared" si="0"/>
        <v>1.7973135100878744E-2</v>
      </c>
      <c r="E15" s="7">
        <v>61200000</v>
      </c>
      <c r="F15" s="8">
        <f t="shared" si="1"/>
        <v>100</v>
      </c>
      <c r="G15" s="8">
        <f t="shared" si="2"/>
        <v>1.7973135100878744E-2</v>
      </c>
      <c r="H15" s="7">
        <v>60490000</v>
      </c>
      <c r="I15" s="8">
        <f t="shared" si="3"/>
        <v>98.83986928104575</v>
      </c>
      <c r="J15" s="8">
        <f t="shared" si="4"/>
        <v>1.7764623239414301E-2</v>
      </c>
      <c r="K15" s="8">
        <f t="shared" si="5"/>
        <v>98.83986928104575</v>
      </c>
      <c r="L15" s="8">
        <f t="shared" si="6"/>
        <v>-2.0851186146444295E-4</v>
      </c>
      <c r="M15" s="7">
        <f t="shared" si="7"/>
        <v>710000</v>
      </c>
      <c r="N15" s="8">
        <v>100</v>
      </c>
      <c r="O15" s="8">
        <f t="shared" si="8"/>
        <v>1.7973135100878744E-2</v>
      </c>
      <c r="P15" s="8">
        <v>100</v>
      </c>
      <c r="Q15" s="8">
        <f t="shared" si="9"/>
        <v>1.7973135100878744E-2</v>
      </c>
      <c r="R15" s="8">
        <f t="shared" si="10"/>
        <v>100</v>
      </c>
      <c r="S15" s="8">
        <f t="shared" si="11"/>
        <v>0</v>
      </c>
      <c r="T15" s="8">
        <f t="shared" si="12"/>
        <v>98.83986928104575</v>
      </c>
      <c r="U15" s="8">
        <f t="shared" si="13"/>
        <v>100</v>
      </c>
      <c r="V15" s="8">
        <f t="shared" si="14"/>
        <v>99.419934640522882</v>
      </c>
      <c r="W15" s="8">
        <f t="shared" si="15"/>
        <v>99.419934640522882</v>
      </c>
      <c r="X15" s="22">
        <v>4</v>
      </c>
    </row>
    <row r="16" spans="1:28" ht="32">
      <c r="A16" s="9">
        <v>5</v>
      </c>
      <c r="B16" s="9" t="s">
        <v>565</v>
      </c>
      <c r="C16" s="7">
        <v>126561400</v>
      </c>
      <c r="D16" s="8">
        <f t="shared" si="0"/>
        <v>3.7168384652881623E-2</v>
      </c>
      <c r="E16" s="7">
        <v>126561400</v>
      </c>
      <c r="F16" s="8">
        <f t="shared" si="1"/>
        <v>100</v>
      </c>
      <c r="G16" s="8">
        <f t="shared" si="2"/>
        <v>3.7168384652881623E-2</v>
      </c>
      <c r="H16" s="7">
        <v>112605550</v>
      </c>
      <c r="I16" s="8">
        <f t="shared" si="3"/>
        <v>88.973059716469635</v>
      </c>
      <c r="J16" s="8">
        <f t="shared" si="4"/>
        <v>3.3069849072855505E-2</v>
      </c>
      <c r="K16" s="8">
        <f t="shared" si="5"/>
        <v>88.973059716469635</v>
      </c>
      <c r="L16" s="8">
        <f t="shared" si="6"/>
        <v>-4.0985355800261178E-3</v>
      </c>
      <c r="M16" s="7">
        <f t="shared" si="7"/>
        <v>13955850</v>
      </c>
      <c r="N16" s="8">
        <v>100</v>
      </c>
      <c r="O16" s="8">
        <f t="shared" si="8"/>
        <v>3.7168384652881623E-2</v>
      </c>
      <c r="P16" s="8">
        <v>100</v>
      </c>
      <c r="Q16" s="8">
        <f t="shared" si="9"/>
        <v>3.7168384652881623E-2</v>
      </c>
      <c r="R16" s="8">
        <f t="shared" si="10"/>
        <v>100</v>
      </c>
      <c r="S16" s="8">
        <f t="shared" si="11"/>
        <v>0</v>
      </c>
      <c r="T16" s="8">
        <f t="shared" si="12"/>
        <v>88.973059716469635</v>
      </c>
      <c r="U16" s="8">
        <f t="shared" si="13"/>
        <v>100</v>
      </c>
      <c r="V16" s="8">
        <f t="shared" si="14"/>
        <v>94.486529858234817</v>
      </c>
      <c r="W16" s="8">
        <f t="shared" si="15"/>
        <v>94.486529858234817</v>
      </c>
      <c r="X16" s="22">
        <v>5</v>
      </c>
    </row>
    <row r="17" spans="1:25" ht="32">
      <c r="A17" s="9">
        <v>6</v>
      </c>
      <c r="B17" s="9" t="s">
        <v>566</v>
      </c>
      <c r="C17" s="7">
        <v>415020100</v>
      </c>
      <c r="D17" s="8">
        <f t="shared" si="0"/>
        <v>0.12188255436078768</v>
      </c>
      <c r="E17" s="7">
        <v>415020100</v>
      </c>
      <c r="F17" s="8">
        <f t="shared" si="1"/>
        <v>100</v>
      </c>
      <c r="G17" s="8">
        <f t="shared" si="2"/>
        <v>0.12188255436078768</v>
      </c>
      <c r="H17" s="7">
        <v>373639250</v>
      </c>
      <c r="I17" s="8">
        <f t="shared" si="3"/>
        <v>90.029193766759732</v>
      </c>
      <c r="J17" s="8">
        <f t="shared" si="4"/>
        <v>0.10972988103334981</v>
      </c>
      <c r="K17" s="8">
        <f t="shared" si="5"/>
        <v>90.029193766759732</v>
      </c>
      <c r="L17" s="8">
        <f t="shared" si="6"/>
        <v>-1.2152673327437871E-2</v>
      </c>
      <c r="M17" s="7">
        <f t="shared" si="7"/>
        <v>41380850</v>
      </c>
      <c r="N17" s="8">
        <v>100</v>
      </c>
      <c r="O17" s="8">
        <f t="shared" si="8"/>
        <v>0.12188255436078768</v>
      </c>
      <c r="P17" s="8">
        <v>100</v>
      </c>
      <c r="Q17" s="8">
        <f t="shared" si="9"/>
        <v>0.12188255436078768</v>
      </c>
      <c r="R17" s="8">
        <f t="shared" si="10"/>
        <v>100</v>
      </c>
      <c r="S17" s="8">
        <f t="shared" si="11"/>
        <v>0</v>
      </c>
      <c r="T17" s="8">
        <f t="shared" si="12"/>
        <v>90.029193766759732</v>
      </c>
      <c r="U17" s="8">
        <f t="shared" si="13"/>
        <v>100</v>
      </c>
      <c r="V17" s="8">
        <f t="shared" si="14"/>
        <v>95.014596883379866</v>
      </c>
      <c r="W17" s="8">
        <f t="shared" si="15"/>
        <v>95.014596883379866</v>
      </c>
      <c r="X17" s="22">
        <v>6</v>
      </c>
      <c r="Y17" s="16"/>
    </row>
    <row r="18" spans="1:25" ht="32">
      <c r="A18" s="9">
        <v>7</v>
      </c>
      <c r="B18" s="9" t="s">
        <v>567</v>
      </c>
      <c r="C18" s="7">
        <v>118362500</v>
      </c>
      <c r="D18" s="8">
        <f t="shared" si="0"/>
        <v>3.4760542538852295E-2</v>
      </c>
      <c r="E18" s="7">
        <v>118362500</v>
      </c>
      <c r="F18" s="8">
        <f t="shared" si="1"/>
        <v>100</v>
      </c>
      <c r="G18" s="8">
        <f t="shared" si="2"/>
        <v>3.4760542538852295E-2</v>
      </c>
      <c r="H18" s="7">
        <v>85807875</v>
      </c>
      <c r="I18" s="8">
        <f t="shared" si="3"/>
        <v>72.495828492977083</v>
      </c>
      <c r="J18" s="8">
        <f t="shared" si="4"/>
        <v>2.5199943302194702E-2</v>
      </c>
      <c r="K18" s="8">
        <f t="shared" si="5"/>
        <v>72.495828492977083</v>
      </c>
      <c r="L18" s="8">
        <f t="shared" si="6"/>
        <v>-9.5605992366575923E-3</v>
      </c>
      <c r="M18" s="7">
        <f t="shared" si="7"/>
        <v>32554625</v>
      </c>
      <c r="N18" s="8">
        <v>100</v>
      </c>
      <c r="O18" s="8">
        <f t="shared" si="8"/>
        <v>3.4760542538852295E-2</v>
      </c>
      <c r="P18" s="8">
        <v>100</v>
      </c>
      <c r="Q18" s="8">
        <f t="shared" si="9"/>
        <v>3.4760542538852295E-2</v>
      </c>
      <c r="R18" s="8">
        <f t="shared" si="10"/>
        <v>100</v>
      </c>
      <c r="S18" s="8">
        <f t="shared" si="11"/>
        <v>0</v>
      </c>
      <c r="T18" s="8">
        <f t="shared" si="12"/>
        <v>72.495828492977083</v>
      </c>
      <c r="U18" s="8">
        <f t="shared" si="13"/>
        <v>100</v>
      </c>
      <c r="V18" s="8">
        <f t="shared" si="14"/>
        <v>86.247914246488534</v>
      </c>
      <c r="W18" s="8">
        <f t="shared" si="15"/>
        <v>86.247914246488534</v>
      </c>
      <c r="X18" s="22">
        <v>7</v>
      </c>
      <c r="Y18" s="16"/>
    </row>
    <row r="19" spans="1:25" ht="16">
      <c r="A19" s="9">
        <v>8</v>
      </c>
      <c r="B19" s="9" t="s">
        <v>568</v>
      </c>
      <c r="C19" s="7">
        <v>26620000</v>
      </c>
      <c r="D19" s="8">
        <f t="shared" si="0"/>
        <v>7.8177264115260152E-3</v>
      </c>
      <c r="E19" s="7">
        <v>26620000</v>
      </c>
      <c r="F19" s="8">
        <f t="shared" si="1"/>
        <v>100</v>
      </c>
      <c r="G19" s="8">
        <f t="shared" si="2"/>
        <v>7.8177264115260152E-3</v>
      </c>
      <c r="H19" s="7">
        <v>17157500</v>
      </c>
      <c r="I19" s="8">
        <f t="shared" si="3"/>
        <v>64.453418482344105</v>
      </c>
      <c r="J19" s="8">
        <f t="shared" si="4"/>
        <v>5.0387919198256045E-3</v>
      </c>
      <c r="K19" s="8">
        <f t="shared" si="5"/>
        <v>64.453418482344105</v>
      </c>
      <c r="L19" s="8">
        <f t="shared" si="6"/>
        <v>-2.7789344917004107E-3</v>
      </c>
      <c r="M19" s="7">
        <f t="shared" si="7"/>
        <v>9462500</v>
      </c>
      <c r="N19" s="8">
        <v>100</v>
      </c>
      <c r="O19" s="8">
        <f t="shared" si="8"/>
        <v>7.8177264115260152E-3</v>
      </c>
      <c r="P19" s="8">
        <v>100</v>
      </c>
      <c r="Q19" s="8">
        <f t="shared" si="9"/>
        <v>7.8177264115260152E-3</v>
      </c>
      <c r="R19" s="8">
        <f t="shared" si="10"/>
        <v>100</v>
      </c>
      <c r="S19" s="8">
        <f t="shared" si="11"/>
        <v>0</v>
      </c>
      <c r="T19" s="8">
        <f t="shared" si="12"/>
        <v>64.453418482344105</v>
      </c>
      <c r="U19" s="8">
        <f t="shared" si="13"/>
        <v>100</v>
      </c>
      <c r="V19" s="8">
        <f t="shared" si="14"/>
        <v>82.226709241172045</v>
      </c>
      <c r="W19" s="8">
        <f t="shared" si="15"/>
        <v>82.226709241172045</v>
      </c>
      <c r="X19" s="22">
        <v>8</v>
      </c>
      <c r="Y19" s="16"/>
    </row>
    <row r="20" spans="1:25" ht="32">
      <c r="A20" s="9">
        <v>9</v>
      </c>
      <c r="B20" s="211" t="s">
        <v>569</v>
      </c>
      <c r="C20" s="7">
        <v>1738713000</v>
      </c>
      <c r="D20" s="8">
        <f t="shared" si="0"/>
        <v>0.5106229354682057</v>
      </c>
      <c r="E20" s="7">
        <v>1738713000</v>
      </c>
      <c r="F20" s="8">
        <f t="shared" si="1"/>
        <v>100</v>
      </c>
      <c r="G20" s="8">
        <f t="shared" si="2"/>
        <v>0.5106229354682057</v>
      </c>
      <c r="H20" s="7">
        <v>1736259144</v>
      </c>
      <c r="I20" s="8">
        <f t="shared" si="3"/>
        <v>99.858869405128971</v>
      </c>
      <c r="J20" s="8">
        <f t="shared" si="4"/>
        <v>0.50990229028183154</v>
      </c>
      <c r="K20" s="8">
        <f t="shared" si="5"/>
        <v>99.858869405128971</v>
      </c>
      <c r="L20" s="8">
        <f t="shared" si="6"/>
        <v>-7.2064518637415809E-4</v>
      </c>
      <c r="M20" s="7">
        <f t="shared" si="7"/>
        <v>2453856</v>
      </c>
      <c r="N20" s="8">
        <v>100</v>
      </c>
      <c r="O20" s="8">
        <f t="shared" si="8"/>
        <v>0.5106229354682057</v>
      </c>
      <c r="P20" s="8">
        <v>100</v>
      </c>
      <c r="Q20" s="8">
        <f t="shared" si="9"/>
        <v>0.5106229354682057</v>
      </c>
      <c r="R20" s="8">
        <f t="shared" si="10"/>
        <v>100</v>
      </c>
      <c r="S20" s="8">
        <f t="shared" si="11"/>
        <v>0</v>
      </c>
      <c r="T20" s="8">
        <f t="shared" si="12"/>
        <v>99.858869405128971</v>
      </c>
      <c r="U20" s="8">
        <f t="shared" si="13"/>
        <v>100</v>
      </c>
      <c r="V20" s="8">
        <f t="shared" si="14"/>
        <v>99.929434702564492</v>
      </c>
      <c r="W20" s="8">
        <f t="shared" si="15"/>
        <v>99.929434702564492</v>
      </c>
      <c r="X20" s="22">
        <v>9</v>
      </c>
      <c r="Y20" s="16"/>
    </row>
    <row r="21" spans="1:25" ht="16">
      <c r="A21" s="9">
        <v>10</v>
      </c>
      <c r="B21" s="9" t="s">
        <v>570</v>
      </c>
      <c r="C21" s="7">
        <v>774006600</v>
      </c>
      <c r="D21" s="8">
        <f t="shared" si="0"/>
        <v>0.22730923514333029</v>
      </c>
      <c r="E21" s="7">
        <v>774006600</v>
      </c>
      <c r="F21" s="8">
        <f t="shared" si="1"/>
        <v>100</v>
      </c>
      <c r="G21" s="8">
        <f t="shared" si="2"/>
        <v>0.22730923514333029</v>
      </c>
      <c r="H21" s="7">
        <v>592770000</v>
      </c>
      <c r="I21" s="8">
        <f t="shared" si="3"/>
        <v>76.584618270696907</v>
      </c>
      <c r="J21" s="8">
        <f t="shared" si="4"/>
        <v>0.17408391002856033</v>
      </c>
      <c r="K21" s="8">
        <f t="shared" si="5"/>
        <v>76.584618270696907</v>
      </c>
      <c r="L21" s="8">
        <f t="shared" si="6"/>
        <v>-5.3225325114769961E-2</v>
      </c>
      <c r="M21" s="7">
        <f t="shared" si="7"/>
        <v>181236600</v>
      </c>
      <c r="N21" s="8">
        <v>100</v>
      </c>
      <c r="O21" s="8">
        <f t="shared" si="8"/>
        <v>0.22730923514333029</v>
      </c>
      <c r="P21" s="8">
        <v>100</v>
      </c>
      <c r="Q21" s="8">
        <f t="shared" si="9"/>
        <v>0.22730923514333029</v>
      </c>
      <c r="R21" s="8">
        <f t="shared" si="10"/>
        <v>100</v>
      </c>
      <c r="S21" s="8">
        <f t="shared" si="11"/>
        <v>0</v>
      </c>
      <c r="T21" s="8">
        <f t="shared" si="12"/>
        <v>76.584618270696907</v>
      </c>
      <c r="U21" s="8">
        <f t="shared" si="13"/>
        <v>100</v>
      </c>
      <c r="V21" s="8">
        <f t="shared" si="14"/>
        <v>88.292309135348461</v>
      </c>
      <c r="W21" s="8">
        <f t="shared" si="15"/>
        <v>88.292309135348461</v>
      </c>
      <c r="X21" s="22">
        <v>10</v>
      </c>
      <c r="Y21" s="16"/>
    </row>
    <row r="22" spans="1:25" ht="16">
      <c r="A22" s="9">
        <v>11</v>
      </c>
      <c r="B22" s="9" t="s">
        <v>571</v>
      </c>
      <c r="C22" s="7">
        <v>135927400</v>
      </c>
      <c r="D22" s="8">
        <f t="shared" si="0"/>
        <v>3.9918979152143555E-2</v>
      </c>
      <c r="E22" s="7">
        <v>135927400</v>
      </c>
      <c r="F22" s="8">
        <f t="shared" si="1"/>
        <v>100</v>
      </c>
      <c r="G22" s="8">
        <f t="shared" si="2"/>
        <v>3.9918979152143555E-2</v>
      </c>
      <c r="H22" s="7">
        <v>129038000</v>
      </c>
      <c r="I22" s="8">
        <f t="shared" si="3"/>
        <v>94.931559052847319</v>
      </c>
      <c r="J22" s="8">
        <f t="shared" si="4"/>
        <v>3.7895709267110972E-2</v>
      </c>
      <c r="K22" s="8">
        <f t="shared" si="5"/>
        <v>94.931559052847319</v>
      </c>
      <c r="L22" s="8">
        <f t="shared" si="6"/>
        <v>-2.0232698850325831E-3</v>
      </c>
      <c r="M22" s="7">
        <f t="shared" si="7"/>
        <v>6889400</v>
      </c>
      <c r="N22" s="8">
        <v>100</v>
      </c>
      <c r="O22" s="8">
        <f t="shared" si="8"/>
        <v>3.9918979152143555E-2</v>
      </c>
      <c r="P22" s="8">
        <v>100</v>
      </c>
      <c r="Q22" s="8">
        <f t="shared" si="9"/>
        <v>3.9918979152143555E-2</v>
      </c>
      <c r="R22" s="8">
        <f t="shared" si="10"/>
        <v>100</v>
      </c>
      <c r="S22" s="8">
        <f t="shared" si="11"/>
        <v>0</v>
      </c>
      <c r="T22" s="8">
        <f t="shared" si="12"/>
        <v>94.931559052847319</v>
      </c>
      <c r="U22" s="8">
        <f t="shared" si="13"/>
        <v>100</v>
      </c>
      <c r="V22" s="8">
        <f t="shared" si="14"/>
        <v>97.46577952642366</v>
      </c>
      <c r="W22" s="8">
        <f t="shared" si="15"/>
        <v>97.46577952642366</v>
      </c>
      <c r="X22" s="22">
        <v>11</v>
      </c>
    </row>
    <row r="23" spans="1:25" ht="48">
      <c r="A23" s="9">
        <v>12</v>
      </c>
      <c r="B23" s="9" t="s">
        <v>572</v>
      </c>
      <c r="C23" s="7">
        <v>17927000</v>
      </c>
      <c r="D23" s="8">
        <f t="shared" si="0"/>
        <v>5.2647776626381249E-3</v>
      </c>
      <c r="E23" s="7">
        <v>17927000</v>
      </c>
      <c r="F23" s="8">
        <f t="shared" si="1"/>
        <v>100</v>
      </c>
      <c r="G23" s="8">
        <f t="shared" si="2"/>
        <v>5.2647776626381249E-3</v>
      </c>
      <c r="H23" s="7">
        <v>17797500</v>
      </c>
      <c r="I23" s="8">
        <f t="shared" si="3"/>
        <v>99.277625927372114</v>
      </c>
      <c r="J23" s="8">
        <f t="shared" si="4"/>
        <v>5.2267462738217231E-3</v>
      </c>
      <c r="K23" s="8">
        <f t="shared" si="5"/>
        <v>99.277625927372114</v>
      </c>
      <c r="L23" s="8">
        <f t="shared" si="6"/>
        <v>-3.803138881640182E-5</v>
      </c>
      <c r="M23" s="7">
        <f t="shared" si="7"/>
        <v>129500</v>
      </c>
      <c r="N23" s="8">
        <v>100</v>
      </c>
      <c r="O23" s="8">
        <f t="shared" si="8"/>
        <v>5.2647776626381249E-3</v>
      </c>
      <c r="P23" s="8">
        <v>100</v>
      </c>
      <c r="Q23" s="8">
        <f t="shared" si="9"/>
        <v>5.2647776626381249E-3</v>
      </c>
      <c r="R23" s="8">
        <f t="shared" si="10"/>
        <v>100</v>
      </c>
      <c r="S23" s="8">
        <f t="shared" si="11"/>
        <v>0</v>
      </c>
      <c r="T23" s="8">
        <f t="shared" si="12"/>
        <v>99.277625927372114</v>
      </c>
      <c r="U23" s="8">
        <f t="shared" si="13"/>
        <v>100</v>
      </c>
      <c r="V23" s="8">
        <f t="shared" si="14"/>
        <v>99.638812963686064</v>
      </c>
      <c r="W23" s="8">
        <f t="shared" si="15"/>
        <v>99.638812963686064</v>
      </c>
      <c r="X23" s="22">
        <v>12</v>
      </c>
      <c r="Y23" s="16"/>
    </row>
    <row r="24" spans="1:25" ht="32">
      <c r="A24" s="9">
        <v>13</v>
      </c>
      <c r="B24" s="9" t="s">
        <v>573</v>
      </c>
      <c r="C24" s="7">
        <v>409794400</v>
      </c>
      <c r="D24" s="8">
        <f t="shared" si="0"/>
        <v>0.12034787769254157</v>
      </c>
      <c r="E24" s="7">
        <v>409794400</v>
      </c>
      <c r="F24" s="8">
        <f t="shared" si="1"/>
        <v>100</v>
      </c>
      <c r="G24" s="8">
        <f t="shared" si="2"/>
        <v>0.12034787769254157</v>
      </c>
      <c r="H24" s="7">
        <v>365952586</v>
      </c>
      <c r="I24" s="8">
        <f t="shared" si="3"/>
        <v>89.301509732685474</v>
      </c>
      <c r="J24" s="8">
        <f t="shared" si="4"/>
        <v>0.10747247171068543</v>
      </c>
      <c r="K24" s="8">
        <f t="shared" si="5"/>
        <v>89.301509732685474</v>
      </c>
      <c r="L24" s="8">
        <f t="shared" si="6"/>
        <v>-1.2875405981856144E-2</v>
      </c>
      <c r="M24" s="7">
        <f t="shared" si="7"/>
        <v>43841814</v>
      </c>
      <c r="N24" s="8">
        <v>100</v>
      </c>
      <c r="O24" s="8">
        <f t="shared" si="8"/>
        <v>0.12034787769254157</v>
      </c>
      <c r="P24" s="8">
        <v>100</v>
      </c>
      <c r="Q24" s="8">
        <f t="shared" si="9"/>
        <v>0.12034787769254157</v>
      </c>
      <c r="R24" s="8">
        <f t="shared" si="10"/>
        <v>100</v>
      </c>
      <c r="S24" s="8">
        <f t="shared" si="11"/>
        <v>0</v>
      </c>
      <c r="T24" s="8">
        <f t="shared" si="12"/>
        <v>89.301509732685474</v>
      </c>
      <c r="U24" s="8">
        <f t="shared" si="13"/>
        <v>100</v>
      </c>
      <c r="V24" s="8">
        <f t="shared" si="14"/>
        <v>94.650754866342737</v>
      </c>
      <c r="W24" s="8">
        <f t="shared" si="15"/>
        <v>94.650754866342737</v>
      </c>
      <c r="X24" s="22">
        <v>13</v>
      </c>
      <c r="Y24" s="16"/>
    </row>
    <row r="25" spans="1:25" ht="32">
      <c r="A25" s="9">
        <v>14</v>
      </c>
      <c r="B25" s="9" t="s">
        <v>574</v>
      </c>
      <c r="C25" s="7">
        <v>323086720</v>
      </c>
      <c r="D25" s="8">
        <f t="shared" si="0"/>
        <v>9.4883680847382065E-2</v>
      </c>
      <c r="E25" s="7">
        <v>323086720</v>
      </c>
      <c r="F25" s="8">
        <f t="shared" si="1"/>
        <v>100</v>
      </c>
      <c r="G25" s="8">
        <f t="shared" si="2"/>
        <v>9.4883680847382065E-2</v>
      </c>
      <c r="H25" s="7">
        <v>294659290</v>
      </c>
      <c r="I25" s="8">
        <f t="shared" si="3"/>
        <v>91.201300381519857</v>
      </c>
      <c r="J25" s="8">
        <f t="shared" si="4"/>
        <v>8.6535150782663536E-2</v>
      </c>
      <c r="K25" s="8">
        <f t="shared" si="5"/>
        <v>91.201300381519857</v>
      </c>
      <c r="L25" s="8">
        <f t="shared" si="6"/>
        <v>-8.348530064718529E-3</v>
      </c>
      <c r="M25" s="7">
        <f t="shared" si="7"/>
        <v>28427430</v>
      </c>
      <c r="N25" s="8">
        <v>100</v>
      </c>
      <c r="O25" s="8">
        <f t="shared" si="8"/>
        <v>9.4883680847382065E-2</v>
      </c>
      <c r="P25" s="8">
        <v>100</v>
      </c>
      <c r="Q25" s="8">
        <f t="shared" si="9"/>
        <v>9.4883680847382065E-2</v>
      </c>
      <c r="R25" s="8">
        <f t="shared" si="10"/>
        <v>100</v>
      </c>
      <c r="S25" s="8">
        <f t="shared" si="11"/>
        <v>0</v>
      </c>
      <c r="T25" s="8">
        <f t="shared" si="12"/>
        <v>91.201300381519857</v>
      </c>
      <c r="U25" s="8">
        <f t="shared" si="13"/>
        <v>100</v>
      </c>
      <c r="V25" s="8">
        <f t="shared" si="14"/>
        <v>95.600650190759922</v>
      </c>
      <c r="W25" s="8">
        <f t="shared" si="15"/>
        <v>95.600650190759922</v>
      </c>
      <c r="X25" s="22">
        <v>14</v>
      </c>
      <c r="Y25" s="16"/>
    </row>
    <row r="26" spans="1:25" ht="64">
      <c r="A26" s="9">
        <v>15</v>
      </c>
      <c r="B26" s="9" t="s">
        <v>575</v>
      </c>
      <c r="C26" s="7">
        <v>35880000</v>
      </c>
      <c r="D26" s="8">
        <f t="shared" si="0"/>
        <v>1.0537190970907342E-2</v>
      </c>
      <c r="E26" s="7">
        <v>35880000</v>
      </c>
      <c r="F26" s="8">
        <f t="shared" si="1"/>
        <v>100</v>
      </c>
      <c r="G26" s="8">
        <f t="shared" si="2"/>
        <v>1.0537190970907342E-2</v>
      </c>
      <c r="H26" s="7">
        <v>34737155</v>
      </c>
      <c r="I26" s="8">
        <f t="shared" si="3"/>
        <v>96.814813266443707</v>
      </c>
      <c r="J26" s="8">
        <f t="shared" si="4"/>
        <v>1.020156176201251E-2</v>
      </c>
      <c r="K26" s="8">
        <f t="shared" si="5"/>
        <v>96.814813266443707</v>
      </c>
      <c r="L26" s="8">
        <f t="shared" si="6"/>
        <v>-3.3562920889483247E-4</v>
      </c>
      <c r="M26" s="7">
        <f t="shared" si="7"/>
        <v>1142845</v>
      </c>
      <c r="N26" s="8">
        <v>100</v>
      </c>
      <c r="O26" s="8">
        <f t="shared" si="8"/>
        <v>1.0537190970907342E-2</v>
      </c>
      <c r="P26" s="8">
        <v>100</v>
      </c>
      <c r="Q26" s="8">
        <f t="shared" si="9"/>
        <v>1.0537190970907342E-2</v>
      </c>
      <c r="R26" s="8">
        <f t="shared" si="10"/>
        <v>100</v>
      </c>
      <c r="S26" s="8">
        <f t="shared" si="11"/>
        <v>0</v>
      </c>
      <c r="T26" s="8">
        <f t="shared" si="12"/>
        <v>96.814813266443707</v>
      </c>
      <c r="U26" s="8">
        <f t="shared" si="13"/>
        <v>100</v>
      </c>
      <c r="V26" s="8">
        <f t="shared" si="14"/>
        <v>98.407406633221854</v>
      </c>
      <c r="W26" s="8">
        <f t="shared" si="15"/>
        <v>98.407406633221854</v>
      </c>
      <c r="X26" s="22">
        <v>15</v>
      </c>
      <c r="Y26" s="16"/>
    </row>
    <row r="27" spans="1:25" ht="64">
      <c r="A27" s="9">
        <v>16</v>
      </c>
      <c r="B27" s="9" t="s">
        <v>576</v>
      </c>
      <c r="C27" s="7">
        <v>991910000</v>
      </c>
      <c r="D27" s="8">
        <f t="shared" si="0"/>
        <v>0.29130281761295157</v>
      </c>
      <c r="E27" s="7">
        <v>991910000</v>
      </c>
      <c r="F27" s="8">
        <f t="shared" si="1"/>
        <v>100</v>
      </c>
      <c r="G27" s="8">
        <f t="shared" si="2"/>
        <v>0.29130281761295157</v>
      </c>
      <c r="H27" s="7">
        <v>629610861</v>
      </c>
      <c r="I27" s="8">
        <f t="shared" si="3"/>
        <v>63.474595578227863</v>
      </c>
      <c r="J27" s="8">
        <f t="shared" si="4"/>
        <v>0.18490328538780376</v>
      </c>
      <c r="K27" s="8">
        <f t="shared" si="5"/>
        <v>63.474595578227863</v>
      </c>
      <c r="L27" s="8">
        <f t="shared" si="6"/>
        <v>-0.10639953222514781</v>
      </c>
      <c r="M27" s="7">
        <f t="shared" si="7"/>
        <v>362299139</v>
      </c>
      <c r="N27" s="8">
        <v>100</v>
      </c>
      <c r="O27" s="8">
        <f t="shared" si="8"/>
        <v>0.29130281761295157</v>
      </c>
      <c r="P27" s="8">
        <v>100</v>
      </c>
      <c r="Q27" s="8">
        <f t="shared" si="9"/>
        <v>0.29130281761295157</v>
      </c>
      <c r="R27" s="8">
        <f t="shared" si="10"/>
        <v>100</v>
      </c>
      <c r="S27" s="8">
        <f t="shared" si="11"/>
        <v>0</v>
      </c>
      <c r="T27" s="8">
        <f t="shared" si="12"/>
        <v>63.474595578227863</v>
      </c>
      <c r="U27" s="8">
        <f t="shared" si="13"/>
        <v>100</v>
      </c>
      <c r="V27" s="8">
        <f t="shared" si="14"/>
        <v>81.737297789113939</v>
      </c>
      <c r="W27" s="8">
        <f t="shared" si="15"/>
        <v>81.737297789113939</v>
      </c>
      <c r="X27" s="22">
        <v>16</v>
      </c>
      <c r="Y27" s="16"/>
    </row>
    <row r="28" spans="1:25" ht="48">
      <c r="A28" s="9">
        <v>17</v>
      </c>
      <c r="B28" s="9" t="s">
        <v>577</v>
      </c>
      <c r="C28" s="7">
        <v>313188150</v>
      </c>
      <c r="D28" s="8">
        <f t="shared" si="0"/>
        <v>9.1976681894514342E-2</v>
      </c>
      <c r="E28" s="7">
        <v>313188150</v>
      </c>
      <c r="F28" s="8">
        <f t="shared" si="1"/>
        <v>100</v>
      </c>
      <c r="G28" s="8">
        <f t="shared" si="2"/>
        <v>9.1976681894514342E-2</v>
      </c>
      <c r="H28" s="7">
        <v>294793817</v>
      </c>
      <c r="I28" s="8">
        <f t="shared" si="3"/>
        <v>94.126746813377196</v>
      </c>
      <c r="J28" s="8">
        <f t="shared" si="4"/>
        <v>8.6574658494194864E-2</v>
      </c>
      <c r="K28" s="8">
        <f t="shared" si="5"/>
        <v>94.126746813377196</v>
      </c>
      <c r="L28" s="8">
        <f t="shared" si="6"/>
        <v>-5.4020234003194778E-3</v>
      </c>
      <c r="M28" s="7">
        <f t="shared" si="7"/>
        <v>18394333</v>
      </c>
      <c r="N28" s="8">
        <v>100</v>
      </c>
      <c r="O28" s="8">
        <f t="shared" si="8"/>
        <v>9.1976681894514342E-2</v>
      </c>
      <c r="P28" s="8">
        <v>100</v>
      </c>
      <c r="Q28" s="8">
        <f t="shared" si="9"/>
        <v>9.1976681894514342E-2</v>
      </c>
      <c r="R28" s="8">
        <f t="shared" si="10"/>
        <v>100</v>
      </c>
      <c r="S28" s="8">
        <f t="shared" si="11"/>
        <v>0</v>
      </c>
      <c r="T28" s="8">
        <f t="shared" si="12"/>
        <v>94.126746813377196</v>
      </c>
      <c r="U28" s="8">
        <f t="shared" si="13"/>
        <v>100</v>
      </c>
      <c r="V28" s="8">
        <f t="shared" si="14"/>
        <v>97.063373406688598</v>
      </c>
      <c r="W28" s="8">
        <f t="shared" si="15"/>
        <v>97.063373406688598</v>
      </c>
      <c r="X28" s="22">
        <v>17</v>
      </c>
      <c r="Y28" s="16"/>
    </row>
    <row r="29" spans="1:25" ht="32">
      <c r="A29" s="9">
        <v>18</v>
      </c>
      <c r="B29" s="9" t="s">
        <v>578</v>
      </c>
      <c r="C29" s="7">
        <v>1200080000</v>
      </c>
      <c r="D29" s="8">
        <f t="shared" si="0"/>
        <v>0.35243790803697</v>
      </c>
      <c r="E29" s="7">
        <v>1200080000</v>
      </c>
      <c r="F29" s="8">
        <f t="shared" si="1"/>
        <v>100</v>
      </c>
      <c r="G29" s="8">
        <f t="shared" si="2"/>
        <v>0.35243790803697</v>
      </c>
      <c r="H29" s="7">
        <v>197244600</v>
      </c>
      <c r="I29" s="8">
        <f t="shared" si="3"/>
        <v>16.435954269715353</v>
      </c>
      <c r="J29" s="8">
        <f t="shared" si="4"/>
        <v>5.792653339409784E-2</v>
      </c>
      <c r="K29" s="8">
        <f t="shared" si="5"/>
        <v>16.435954269715353</v>
      </c>
      <c r="L29" s="8">
        <f t="shared" si="6"/>
        <v>-0.29451137464287214</v>
      </c>
      <c r="M29" s="7">
        <f t="shared" si="7"/>
        <v>1002835400</v>
      </c>
      <c r="N29" s="8">
        <v>100</v>
      </c>
      <c r="O29" s="8">
        <f t="shared" si="8"/>
        <v>0.35243790803697</v>
      </c>
      <c r="P29" s="8">
        <v>100</v>
      </c>
      <c r="Q29" s="8">
        <f t="shared" si="9"/>
        <v>0.35243790803697</v>
      </c>
      <c r="R29" s="8">
        <f t="shared" si="10"/>
        <v>100</v>
      </c>
      <c r="S29" s="8">
        <f t="shared" si="11"/>
        <v>0</v>
      </c>
      <c r="T29" s="8">
        <f t="shared" si="12"/>
        <v>16.435954269715353</v>
      </c>
      <c r="U29" s="8">
        <f t="shared" si="13"/>
        <v>100</v>
      </c>
      <c r="V29" s="8">
        <f t="shared" si="14"/>
        <v>58.217977134857676</v>
      </c>
      <c r="W29" s="8">
        <f t="shared" si="15"/>
        <v>58.217977134857676</v>
      </c>
      <c r="X29" s="22">
        <v>18</v>
      </c>
      <c r="Y29" s="16"/>
    </row>
    <row r="30" spans="1:25" ht="48">
      <c r="A30" s="9">
        <v>19</v>
      </c>
      <c r="B30" s="9" t="s">
        <v>579</v>
      </c>
      <c r="C30" s="7">
        <v>130990000</v>
      </c>
      <c r="D30" s="8">
        <f t="shared" si="0"/>
        <v>3.8468970046799132E-2</v>
      </c>
      <c r="E30" s="7">
        <v>130990000</v>
      </c>
      <c r="F30" s="8">
        <f t="shared" si="1"/>
        <v>100</v>
      </c>
      <c r="G30" s="8">
        <f t="shared" si="2"/>
        <v>3.8468970046799132E-2</v>
      </c>
      <c r="H30" s="7">
        <v>83120000</v>
      </c>
      <c r="I30" s="8">
        <f t="shared" si="3"/>
        <v>63.455225589739669</v>
      </c>
      <c r="J30" s="8">
        <f t="shared" si="4"/>
        <v>2.4410571725245772E-2</v>
      </c>
      <c r="K30" s="8">
        <f t="shared" si="5"/>
        <v>63.455225589739669</v>
      </c>
      <c r="L30" s="8">
        <f t="shared" si="6"/>
        <v>-1.405839832155336E-2</v>
      </c>
      <c r="M30" s="7">
        <f t="shared" si="7"/>
        <v>47870000</v>
      </c>
      <c r="N30" s="8">
        <v>100</v>
      </c>
      <c r="O30" s="8">
        <f t="shared" si="8"/>
        <v>3.8468970046799132E-2</v>
      </c>
      <c r="P30" s="8">
        <v>100</v>
      </c>
      <c r="Q30" s="8">
        <f t="shared" si="9"/>
        <v>3.8468970046799132E-2</v>
      </c>
      <c r="R30" s="8">
        <f t="shared" si="10"/>
        <v>100</v>
      </c>
      <c r="S30" s="8">
        <f t="shared" si="11"/>
        <v>0</v>
      </c>
      <c r="T30" s="8">
        <f t="shared" si="12"/>
        <v>63.455225589739669</v>
      </c>
      <c r="U30" s="8">
        <f t="shared" si="13"/>
        <v>100</v>
      </c>
      <c r="V30" s="8">
        <f t="shared" si="14"/>
        <v>81.727612794869827</v>
      </c>
      <c r="W30" s="8">
        <f t="shared" si="15"/>
        <v>81.727612794869827</v>
      </c>
      <c r="X30" s="22">
        <v>19</v>
      </c>
    </row>
    <row r="31" spans="1:25" ht="80">
      <c r="A31" s="9">
        <v>20</v>
      </c>
      <c r="B31" s="9" t="s">
        <v>580</v>
      </c>
      <c r="C31" s="7">
        <v>1329200000</v>
      </c>
      <c r="D31" s="8">
        <f t="shared" si="0"/>
        <v>0.39035769895568673</v>
      </c>
      <c r="E31" s="7">
        <v>1329200000</v>
      </c>
      <c r="F31" s="8">
        <f t="shared" si="1"/>
        <v>100</v>
      </c>
      <c r="G31" s="8">
        <f t="shared" si="2"/>
        <v>0.39035769895568673</v>
      </c>
      <c r="H31" s="7">
        <v>459730000</v>
      </c>
      <c r="I31" s="8">
        <f t="shared" si="3"/>
        <v>34.586969605777909</v>
      </c>
      <c r="J31" s="8">
        <f t="shared" si="4"/>
        <v>0.13501289869161739</v>
      </c>
      <c r="K31" s="8">
        <f t="shared" si="5"/>
        <v>34.586969605777909</v>
      </c>
      <c r="L31" s="8">
        <f t="shared" si="6"/>
        <v>-0.25534480026406936</v>
      </c>
      <c r="M31" s="7">
        <f t="shared" si="7"/>
        <v>869470000</v>
      </c>
      <c r="N31" s="8">
        <v>100</v>
      </c>
      <c r="O31" s="8">
        <f t="shared" si="8"/>
        <v>0.39035769895568673</v>
      </c>
      <c r="P31" s="8">
        <v>100</v>
      </c>
      <c r="Q31" s="8">
        <f t="shared" si="9"/>
        <v>0.39035769895568673</v>
      </c>
      <c r="R31" s="8">
        <f t="shared" si="10"/>
        <v>100</v>
      </c>
      <c r="S31" s="8">
        <f t="shared" si="11"/>
        <v>0</v>
      </c>
      <c r="T31" s="8">
        <f t="shared" si="12"/>
        <v>34.586969605777909</v>
      </c>
      <c r="U31" s="8">
        <f t="shared" si="13"/>
        <v>100</v>
      </c>
      <c r="V31" s="8">
        <f t="shared" si="14"/>
        <v>67.293484802888955</v>
      </c>
      <c r="W31" s="8">
        <f t="shared" si="15"/>
        <v>67.293484802888955</v>
      </c>
      <c r="X31" s="22">
        <v>20</v>
      </c>
      <c r="Y31" s="16"/>
    </row>
    <row r="32" spans="1:25" ht="32">
      <c r="A32" s="9">
        <v>21</v>
      </c>
      <c r="B32" s="9" t="s">
        <v>581</v>
      </c>
      <c r="C32" s="7">
        <v>51758808743</v>
      </c>
      <c r="D32" s="8">
        <f t="shared" si="0"/>
        <v>15.200458532654951</v>
      </c>
      <c r="E32" s="7">
        <v>51758808743</v>
      </c>
      <c r="F32" s="8">
        <f t="shared" si="1"/>
        <v>100</v>
      </c>
      <c r="G32" s="8">
        <f t="shared" si="2"/>
        <v>15.200458532654951</v>
      </c>
      <c r="H32" s="7">
        <v>12443995869</v>
      </c>
      <c r="I32" s="8">
        <f t="shared" si="3"/>
        <v>24.042276418664599</v>
      </c>
      <c r="J32" s="8">
        <f t="shared" si="4"/>
        <v>3.6545362573253919</v>
      </c>
      <c r="K32" s="8">
        <f t="shared" si="5"/>
        <v>24.042276418664599</v>
      </c>
      <c r="L32" s="8">
        <f t="shared" si="6"/>
        <v>-11.545922275329559</v>
      </c>
      <c r="M32" s="7">
        <f t="shared" si="7"/>
        <v>39314812874</v>
      </c>
      <c r="N32" s="8">
        <v>100</v>
      </c>
      <c r="O32" s="8">
        <f t="shared" si="8"/>
        <v>15.200458532654951</v>
      </c>
      <c r="P32" s="8">
        <v>100</v>
      </c>
      <c r="Q32" s="8">
        <f t="shared" si="9"/>
        <v>15.200458532654951</v>
      </c>
      <c r="R32" s="8">
        <f t="shared" si="10"/>
        <v>100</v>
      </c>
      <c r="S32" s="8">
        <f t="shared" si="11"/>
        <v>0</v>
      </c>
      <c r="T32" s="8">
        <f t="shared" si="12"/>
        <v>24.042276418664599</v>
      </c>
      <c r="U32" s="8">
        <f t="shared" si="13"/>
        <v>100</v>
      </c>
      <c r="V32" s="8">
        <f t="shared" si="14"/>
        <v>62.0211382093323</v>
      </c>
      <c r="W32" s="8">
        <f t="shared" si="15"/>
        <v>62.0211382093323</v>
      </c>
      <c r="X32" s="22">
        <v>21</v>
      </c>
    </row>
    <row r="33" spans="1:25" ht="32">
      <c r="A33" s="9">
        <v>22</v>
      </c>
      <c r="B33" s="9" t="s">
        <v>582</v>
      </c>
      <c r="C33" s="7">
        <v>1412499970</v>
      </c>
      <c r="D33" s="8">
        <f t="shared" si="0"/>
        <v>0.4148211240326336</v>
      </c>
      <c r="E33" s="7">
        <v>1412499970</v>
      </c>
      <c r="F33" s="8">
        <f t="shared" si="1"/>
        <v>100</v>
      </c>
      <c r="G33" s="8">
        <f t="shared" si="2"/>
        <v>0.4148211240326336</v>
      </c>
      <c r="H33" s="7">
        <v>933512925</v>
      </c>
      <c r="I33" s="8">
        <f t="shared" si="3"/>
        <v>66.089412023137953</v>
      </c>
      <c r="J33" s="8">
        <f t="shared" si="4"/>
        <v>0.27415284182093935</v>
      </c>
      <c r="K33" s="8">
        <f t="shared" si="5"/>
        <v>66.089412023137953</v>
      </c>
      <c r="L33" s="8">
        <f t="shared" si="6"/>
        <v>-0.14066828221169425</v>
      </c>
      <c r="M33" s="7">
        <f t="shared" si="7"/>
        <v>478987045</v>
      </c>
      <c r="N33" s="8">
        <v>100</v>
      </c>
      <c r="O33" s="8">
        <f t="shared" si="8"/>
        <v>0.4148211240326336</v>
      </c>
      <c r="P33" s="8">
        <v>100</v>
      </c>
      <c r="Q33" s="8">
        <f t="shared" si="9"/>
        <v>0.4148211240326336</v>
      </c>
      <c r="R33" s="8">
        <f t="shared" si="10"/>
        <v>100</v>
      </c>
      <c r="S33" s="8">
        <f t="shared" si="11"/>
        <v>0</v>
      </c>
      <c r="T33" s="8">
        <f t="shared" si="12"/>
        <v>66.089412023137953</v>
      </c>
      <c r="U33" s="8">
        <f t="shared" si="13"/>
        <v>100</v>
      </c>
      <c r="V33" s="8">
        <f t="shared" si="14"/>
        <v>83.044706011568977</v>
      </c>
      <c r="W33" s="8">
        <f t="shared" si="15"/>
        <v>83.044706011568977</v>
      </c>
      <c r="X33" s="22">
        <v>22</v>
      </c>
    </row>
    <row r="34" spans="1:25" ht="32">
      <c r="A34" s="9">
        <v>23</v>
      </c>
      <c r="B34" s="9" t="s">
        <v>583</v>
      </c>
      <c r="C34" s="7">
        <v>1499978124</v>
      </c>
      <c r="D34" s="8">
        <f t="shared" si="0"/>
        <v>0.4405115926636381</v>
      </c>
      <c r="E34" s="7">
        <v>1499978124</v>
      </c>
      <c r="F34" s="8">
        <f t="shared" si="1"/>
        <v>100</v>
      </c>
      <c r="G34" s="8">
        <f t="shared" si="2"/>
        <v>0.4405115926636381</v>
      </c>
      <c r="H34" s="7">
        <v>1205590826</v>
      </c>
      <c r="I34" s="8">
        <f t="shared" si="3"/>
        <v>80.373893906202071</v>
      </c>
      <c r="J34" s="8">
        <f t="shared" si="4"/>
        <v>0.35405632013199351</v>
      </c>
      <c r="K34" s="8">
        <f t="shared" si="5"/>
        <v>80.373893906202071</v>
      </c>
      <c r="L34" s="8">
        <f t="shared" si="6"/>
        <v>-8.6455272531644589E-2</v>
      </c>
      <c r="M34" s="7">
        <f t="shared" si="7"/>
        <v>294387298</v>
      </c>
      <c r="N34" s="8">
        <v>100</v>
      </c>
      <c r="O34" s="8">
        <f t="shared" si="8"/>
        <v>0.4405115926636381</v>
      </c>
      <c r="P34" s="8">
        <v>100</v>
      </c>
      <c r="Q34" s="8">
        <f t="shared" si="9"/>
        <v>0.4405115926636381</v>
      </c>
      <c r="R34" s="8">
        <f t="shared" si="10"/>
        <v>100</v>
      </c>
      <c r="S34" s="8">
        <f t="shared" si="11"/>
        <v>0</v>
      </c>
      <c r="T34" s="8">
        <f t="shared" si="12"/>
        <v>80.373893906202071</v>
      </c>
      <c r="U34" s="8">
        <f t="shared" si="13"/>
        <v>100</v>
      </c>
      <c r="V34" s="8">
        <f t="shared" si="14"/>
        <v>90.186946953101028</v>
      </c>
      <c r="W34" s="8">
        <f t="shared" si="15"/>
        <v>90.186946953101028</v>
      </c>
      <c r="X34" s="22">
        <v>23</v>
      </c>
    </row>
    <row r="35" spans="1:25" ht="16">
      <c r="A35" s="9">
        <v>24</v>
      </c>
      <c r="B35" s="9" t="s">
        <v>584</v>
      </c>
      <c r="C35" s="7">
        <v>4518000000</v>
      </c>
      <c r="D35" s="8">
        <f t="shared" si="0"/>
        <v>1.3268402677413427</v>
      </c>
      <c r="E35" s="7">
        <v>4518000000</v>
      </c>
      <c r="F35" s="8">
        <f t="shared" si="1"/>
        <v>100</v>
      </c>
      <c r="G35" s="8">
        <f t="shared" si="2"/>
        <v>1.3268402677413429</v>
      </c>
      <c r="H35" s="7">
        <v>2261900582</v>
      </c>
      <c r="I35" s="8">
        <f t="shared" si="3"/>
        <v>50.064200575475873</v>
      </c>
      <c r="J35" s="8">
        <f t="shared" si="4"/>
        <v>0.66427197295820695</v>
      </c>
      <c r="K35" s="8">
        <f t="shared" si="5"/>
        <v>50.064200575475873</v>
      </c>
      <c r="L35" s="8">
        <f t="shared" si="6"/>
        <v>-0.66256829478313595</v>
      </c>
      <c r="M35" s="7">
        <f t="shared" si="7"/>
        <v>2256099418</v>
      </c>
      <c r="N35" s="8">
        <v>100</v>
      </c>
      <c r="O35" s="8">
        <f t="shared" si="8"/>
        <v>1.3268402677413429</v>
      </c>
      <c r="P35" s="8">
        <v>100</v>
      </c>
      <c r="Q35" s="8">
        <f t="shared" si="9"/>
        <v>1.3268402677413429</v>
      </c>
      <c r="R35" s="8">
        <f t="shared" si="10"/>
        <v>100</v>
      </c>
      <c r="S35" s="8">
        <f t="shared" si="11"/>
        <v>0</v>
      </c>
      <c r="T35" s="8">
        <f t="shared" si="12"/>
        <v>50.064200575475873</v>
      </c>
      <c r="U35" s="8">
        <f t="shared" si="13"/>
        <v>100</v>
      </c>
      <c r="V35" s="8">
        <f t="shared" si="14"/>
        <v>75.032100287737933</v>
      </c>
      <c r="W35" s="8">
        <f t="shared" si="15"/>
        <v>75.032100287737933</v>
      </c>
      <c r="X35" s="22">
        <v>24</v>
      </c>
    </row>
    <row r="36" spans="1:25" ht="32">
      <c r="A36" s="9">
        <v>25</v>
      </c>
      <c r="B36" s="9" t="s">
        <v>585</v>
      </c>
      <c r="C36" s="7">
        <v>346824000</v>
      </c>
      <c r="D36" s="8">
        <f t="shared" si="0"/>
        <v>0.10185481385992107</v>
      </c>
      <c r="E36" s="7">
        <v>346824000</v>
      </c>
      <c r="F36" s="8">
        <f t="shared" si="1"/>
        <v>100</v>
      </c>
      <c r="G36" s="8">
        <f t="shared" si="2"/>
        <v>0.10185481385992107</v>
      </c>
      <c r="H36" s="7">
        <v>266600350</v>
      </c>
      <c r="I36" s="8">
        <f t="shared" si="3"/>
        <v>76.869060387977754</v>
      </c>
      <c r="J36" s="8">
        <f t="shared" si="4"/>
        <v>7.8294838374045064E-2</v>
      </c>
      <c r="K36" s="8">
        <f t="shared" si="5"/>
        <v>76.869060387977754</v>
      </c>
      <c r="L36" s="8">
        <f t="shared" si="6"/>
        <v>-2.3559975485876003E-2</v>
      </c>
      <c r="M36" s="7">
        <f t="shared" si="7"/>
        <v>80223650</v>
      </c>
      <c r="N36" s="8">
        <v>100</v>
      </c>
      <c r="O36" s="8">
        <f t="shared" si="8"/>
        <v>0.10185481385992107</v>
      </c>
      <c r="P36" s="8">
        <v>100</v>
      </c>
      <c r="Q36" s="8">
        <f t="shared" si="9"/>
        <v>0.10185481385992107</v>
      </c>
      <c r="R36" s="8">
        <f t="shared" si="10"/>
        <v>100</v>
      </c>
      <c r="S36" s="8">
        <f t="shared" si="11"/>
        <v>0</v>
      </c>
      <c r="T36" s="8">
        <f t="shared" si="12"/>
        <v>76.869060387977754</v>
      </c>
      <c r="U36" s="8">
        <f t="shared" si="13"/>
        <v>100</v>
      </c>
      <c r="V36" s="8">
        <f t="shared" si="14"/>
        <v>88.434530193988877</v>
      </c>
      <c r="W36" s="8">
        <f t="shared" si="15"/>
        <v>88.434530193988877</v>
      </c>
      <c r="X36" s="22">
        <v>25</v>
      </c>
    </row>
    <row r="37" spans="1:25" ht="32">
      <c r="A37" s="9">
        <v>26</v>
      </c>
      <c r="B37" s="9" t="s">
        <v>586</v>
      </c>
      <c r="C37" s="7">
        <v>4245832480</v>
      </c>
      <c r="D37" s="8">
        <f t="shared" si="0"/>
        <v>1.2469104702408342</v>
      </c>
      <c r="E37" s="7">
        <v>4245832480</v>
      </c>
      <c r="F37" s="8">
        <f t="shared" si="1"/>
        <v>100</v>
      </c>
      <c r="G37" s="8">
        <f t="shared" si="2"/>
        <v>1.2469104702408342</v>
      </c>
      <c r="H37" s="7">
        <v>1628447447</v>
      </c>
      <c r="I37" s="8">
        <f t="shared" si="3"/>
        <v>38.35402019912005</v>
      </c>
      <c r="J37" s="8">
        <f t="shared" si="4"/>
        <v>0.47824029362111242</v>
      </c>
      <c r="K37" s="8">
        <f t="shared" si="5"/>
        <v>38.35402019912005</v>
      </c>
      <c r="L37" s="8">
        <f t="shared" si="6"/>
        <v>-0.76867017661972181</v>
      </c>
      <c r="M37" s="7">
        <f t="shared" si="7"/>
        <v>2617385033</v>
      </c>
      <c r="N37" s="8">
        <v>100</v>
      </c>
      <c r="O37" s="8">
        <f t="shared" si="8"/>
        <v>1.2469104702408342</v>
      </c>
      <c r="P37" s="8">
        <v>100</v>
      </c>
      <c r="Q37" s="8">
        <f t="shared" si="9"/>
        <v>1.2469104702408342</v>
      </c>
      <c r="R37" s="8">
        <f t="shared" si="10"/>
        <v>100</v>
      </c>
      <c r="S37" s="8">
        <f t="shared" si="11"/>
        <v>0</v>
      </c>
      <c r="T37" s="8">
        <f t="shared" si="12"/>
        <v>38.35402019912005</v>
      </c>
      <c r="U37" s="8">
        <f t="shared" si="13"/>
        <v>100</v>
      </c>
      <c r="V37" s="8">
        <f t="shared" si="14"/>
        <v>69.177010099560022</v>
      </c>
      <c r="W37" s="8">
        <f t="shared" si="15"/>
        <v>69.177010099560022</v>
      </c>
      <c r="X37" s="22">
        <v>26</v>
      </c>
    </row>
    <row r="38" spans="1:25" ht="32">
      <c r="A38" s="9">
        <v>27</v>
      </c>
      <c r="B38" s="9" t="s">
        <v>587</v>
      </c>
      <c r="C38" s="7">
        <v>258557800</v>
      </c>
      <c r="D38" s="8">
        <f t="shared" si="0"/>
        <v>7.5932912921339649E-2</v>
      </c>
      <c r="E38" s="7">
        <v>258557800</v>
      </c>
      <c r="F38" s="8">
        <f t="shared" si="1"/>
        <v>100</v>
      </c>
      <c r="G38" s="8">
        <f t="shared" si="2"/>
        <v>7.5932912921339649E-2</v>
      </c>
      <c r="H38" s="7">
        <v>69682800</v>
      </c>
      <c r="I38" s="8">
        <f t="shared" si="3"/>
        <v>26.950569659859418</v>
      </c>
      <c r="J38" s="8">
        <f t="shared" si="4"/>
        <v>2.0464352591626035E-2</v>
      </c>
      <c r="K38" s="8">
        <f t="shared" si="5"/>
        <v>26.950569659859418</v>
      </c>
      <c r="L38" s="8">
        <f t="shared" si="6"/>
        <v>-5.5468560329713618E-2</v>
      </c>
      <c r="M38" s="7">
        <f t="shared" si="7"/>
        <v>188875000</v>
      </c>
      <c r="N38" s="8">
        <v>100</v>
      </c>
      <c r="O38" s="8">
        <f t="shared" si="8"/>
        <v>7.5932912921339649E-2</v>
      </c>
      <c r="P38" s="8">
        <v>100</v>
      </c>
      <c r="Q38" s="8">
        <f t="shared" si="9"/>
        <v>7.5932912921339649E-2</v>
      </c>
      <c r="R38" s="8">
        <f t="shared" si="10"/>
        <v>100</v>
      </c>
      <c r="S38" s="8">
        <f t="shared" si="11"/>
        <v>0</v>
      </c>
      <c r="T38" s="8">
        <f t="shared" si="12"/>
        <v>26.950569659859418</v>
      </c>
      <c r="U38" s="8">
        <f t="shared" si="13"/>
        <v>100</v>
      </c>
      <c r="V38" s="8">
        <f t="shared" si="14"/>
        <v>63.475284829929706</v>
      </c>
      <c r="W38" s="8">
        <f t="shared" si="15"/>
        <v>63.475284829929706</v>
      </c>
      <c r="X38" s="22">
        <v>27</v>
      </c>
      <c r="Y38" s="16"/>
    </row>
    <row r="39" spans="1:25" ht="80">
      <c r="A39" s="9">
        <v>28</v>
      </c>
      <c r="B39" s="9" t="s">
        <v>588</v>
      </c>
      <c r="C39" s="7">
        <v>78328200</v>
      </c>
      <c r="D39" s="8">
        <f t="shared" si="0"/>
        <v>2.3003322235435462E-2</v>
      </c>
      <c r="E39" s="7">
        <v>78328200</v>
      </c>
      <c r="F39" s="8">
        <f t="shared" si="1"/>
        <v>100</v>
      </c>
      <c r="G39" s="8">
        <f t="shared" si="2"/>
        <v>2.3003322235435462E-2</v>
      </c>
      <c r="H39" s="7">
        <v>72307800</v>
      </c>
      <c r="I39" s="8">
        <f t="shared" si="3"/>
        <v>92.313879292515338</v>
      </c>
      <c r="J39" s="8">
        <f t="shared" si="4"/>
        <v>2.1235259121688235E-2</v>
      </c>
      <c r="K39" s="8">
        <f t="shared" si="5"/>
        <v>92.313879292515338</v>
      </c>
      <c r="L39" s="8">
        <f t="shared" si="6"/>
        <v>-1.7680631137472272E-3</v>
      </c>
      <c r="M39" s="7">
        <f t="shared" si="7"/>
        <v>6020400</v>
      </c>
      <c r="N39" s="8">
        <v>100</v>
      </c>
      <c r="O39" s="8">
        <f t="shared" si="8"/>
        <v>2.3003322235435462E-2</v>
      </c>
      <c r="P39" s="8">
        <v>100</v>
      </c>
      <c r="Q39" s="8">
        <f t="shared" si="9"/>
        <v>2.3003322235435462E-2</v>
      </c>
      <c r="R39" s="8">
        <f t="shared" si="10"/>
        <v>100</v>
      </c>
      <c r="S39" s="8">
        <f t="shared" si="11"/>
        <v>0</v>
      </c>
      <c r="T39" s="8">
        <f t="shared" si="12"/>
        <v>92.313879292515338</v>
      </c>
      <c r="U39" s="8">
        <f t="shared" si="13"/>
        <v>100</v>
      </c>
      <c r="V39" s="8">
        <f t="shared" si="14"/>
        <v>96.156939646257669</v>
      </c>
      <c r="W39" s="8">
        <f t="shared" si="15"/>
        <v>96.156939646257669</v>
      </c>
      <c r="X39" s="22">
        <v>28</v>
      </c>
    </row>
    <row r="40" spans="1:25" ht="32">
      <c r="A40" s="9">
        <v>29</v>
      </c>
      <c r="B40" s="9" t="s">
        <v>589</v>
      </c>
      <c r="C40" s="7">
        <v>1454099200</v>
      </c>
      <c r="D40" s="8">
        <f t="shared" si="0"/>
        <v>0.42703793090979908</v>
      </c>
      <c r="E40" s="7">
        <v>1454099200</v>
      </c>
      <c r="F40" s="8">
        <f t="shared" si="1"/>
        <v>100</v>
      </c>
      <c r="G40" s="8">
        <f t="shared" si="2"/>
        <v>0.42703793090979908</v>
      </c>
      <c r="H40" s="7">
        <v>1436216000</v>
      </c>
      <c r="I40" s="8">
        <f t="shared" si="3"/>
        <v>98.77015268284309</v>
      </c>
      <c r="J40" s="8">
        <f t="shared" si="4"/>
        <v>0.42178601637326252</v>
      </c>
      <c r="K40" s="8">
        <f t="shared" si="5"/>
        <v>98.77015268284309</v>
      </c>
      <c r="L40" s="8">
        <f t="shared" si="6"/>
        <v>-5.2519145365365616E-3</v>
      </c>
      <c r="M40" s="7">
        <f t="shared" si="7"/>
        <v>17883200</v>
      </c>
      <c r="N40" s="8">
        <v>100</v>
      </c>
      <c r="O40" s="8">
        <f t="shared" si="8"/>
        <v>0.42703793090979908</v>
      </c>
      <c r="P40" s="8">
        <v>100</v>
      </c>
      <c r="Q40" s="8">
        <f t="shared" si="9"/>
        <v>0.42703793090979908</v>
      </c>
      <c r="R40" s="8">
        <f t="shared" si="10"/>
        <v>100</v>
      </c>
      <c r="S40" s="8">
        <f t="shared" si="11"/>
        <v>0</v>
      </c>
      <c r="T40" s="8">
        <f t="shared" si="12"/>
        <v>98.77015268284309</v>
      </c>
      <c r="U40" s="8">
        <f t="shared" si="13"/>
        <v>100</v>
      </c>
      <c r="V40" s="8">
        <f t="shared" si="14"/>
        <v>99.385076341421552</v>
      </c>
      <c r="W40" s="8">
        <f t="shared" si="15"/>
        <v>99.385076341421552</v>
      </c>
      <c r="X40" s="22">
        <v>29</v>
      </c>
    </row>
    <row r="41" spans="1:25" ht="64">
      <c r="A41" s="9">
        <v>30</v>
      </c>
      <c r="B41" s="9" t="s">
        <v>590</v>
      </c>
      <c r="C41" s="7">
        <v>300000000</v>
      </c>
      <c r="D41" s="8">
        <f t="shared" si="0"/>
        <v>8.810360343568012E-2</v>
      </c>
      <c r="E41" s="7">
        <v>300000000</v>
      </c>
      <c r="F41" s="8">
        <f t="shared" si="1"/>
        <v>100</v>
      </c>
      <c r="G41" s="8">
        <f t="shared" si="2"/>
        <v>8.810360343568012E-2</v>
      </c>
      <c r="H41" s="7">
        <v>1462500</v>
      </c>
      <c r="I41" s="8">
        <f t="shared" si="3"/>
        <v>0.48749999999999999</v>
      </c>
      <c r="J41" s="8">
        <f t="shared" si="4"/>
        <v>4.2950506674894058E-4</v>
      </c>
      <c r="K41" s="8">
        <f t="shared" si="5"/>
        <v>0.48749999999999999</v>
      </c>
      <c r="L41" s="8">
        <f t="shared" si="6"/>
        <v>-8.7674098368931183E-2</v>
      </c>
      <c r="M41" s="7">
        <f t="shared" si="7"/>
        <v>298537500</v>
      </c>
      <c r="N41" s="8">
        <v>100</v>
      </c>
      <c r="O41" s="8">
        <f t="shared" si="8"/>
        <v>8.810360343568012E-2</v>
      </c>
      <c r="P41" s="8">
        <v>100</v>
      </c>
      <c r="Q41" s="8">
        <f t="shared" si="9"/>
        <v>8.810360343568012E-2</v>
      </c>
      <c r="R41" s="8">
        <f t="shared" si="10"/>
        <v>100</v>
      </c>
      <c r="S41" s="8">
        <f t="shared" si="11"/>
        <v>0</v>
      </c>
      <c r="T41" s="8">
        <f t="shared" si="12"/>
        <v>0.48749999999999999</v>
      </c>
      <c r="U41" s="8">
        <f t="shared" si="13"/>
        <v>100</v>
      </c>
      <c r="V41" s="8">
        <f t="shared" si="14"/>
        <v>50.243749999999999</v>
      </c>
      <c r="W41" s="8">
        <f t="shared" si="15"/>
        <v>50.243749999999999</v>
      </c>
      <c r="X41" s="22">
        <v>30</v>
      </c>
    </row>
    <row r="42" spans="1:25" ht="64">
      <c r="A42" s="9">
        <v>31</v>
      </c>
      <c r="B42" s="9" t="s">
        <v>591</v>
      </c>
      <c r="C42" s="7">
        <v>352910000</v>
      </c>
      <c r="D42" s="8">
        <f t="shared" si="0"/>
        <v>0.1036421422949529</v>
      </c>
      <c r="E42" s="7">
        <v>352910000</v>
      </c>
      <c r="F42" s="8">
        <f t="shared" si="1"/>
        <v>100</v>
      </c>
      <c r="G42" s="8">
        <f t="shared" si="2"/>
        <v>0.1036421422949529</v>
      </c>
      <c r="H42" s="7">
        <v>2002500</v>
      </c>
      <c r="I42" s="8">
        <f t="shared" si="3"/>
        <v>0.56742512255249211</v>
      </c>
      <c r="J42" s="8">
        <f t="shared" si="4"/>
        <v>5.8809155293316475E-4</v>
      </c>
      <c r="K42" s="8">
        <f t="shared" si="5"/>
        <v>0.56742512255249211</v>
      </c>
      <c r="L42" s="8">
        <f t="shared" si="6"/>
        <v>-0.10305405074201973</v>
      </c>
      <c r="M42" s="7">
        <f t="shared" si="7"/>
        <v>350907500</v>
      </c>
      <c r="N42" s="8">
        <v>100</v>
      </c>
      <c r="O42" s="8">
        <f t="shared" si="8"/>
        <v>0.1036421422949529</v>
      </c>
      <c r="P42" s="8">
        <v>100</v>
      </c>
      <c r="Q42" s="8">
        <f t="shared" si="9"/>
        <v>0.1036421422949529</v>
      </c>
      <c r="R42" s="8">
        <f t="shared" si="10"/>
        <v>100</v>
      </c>
      <c r="S42" s="8">
        <f t="shared" si="11"/>
        <v>0</v>
      </c>
      <c r="T42" s="8">
        <f t="shared" si="12"/>
        <v>0.56742512255249211</v>
      </c>
      <c r="U42" s="8">
        <f t="shared" si="13"/>
        <v>100</v>
      </c>
      <c r="V42" s="8">
        <f t="shared" si="14"/>
        <v>50.283712561276246</v>
      </c>
      <c r="W42" s="8">
        <f t="shared" si="15"/>
        <v>50.283712561276246</v>
      </c>
      <c r="X42" s="22">
        <v>31</v>
      </c>
      <c r="Y42" s="16"/>
    </row>
    <row r="43" spans="1:25" ht="32">
      <c r="A43" s="9">
        <v>32</v>
      </c>
      <c r="B43" s="9" t="s">
        <v>592</v>
      </c>
      <c r="C43" s="7">
        <v>12177444800</v>
      </c>
      <c r="D43" s="8">
        <f t="shared" si="0"/>
        <v>3.5762558917302831</v>
      </c>
      <c r="E43" s="7">
        <v>12177444800</v>
      </c>
      <c r="F43" s="8">
        <f t="shared" si="1"/>
        <v>100</v>
      </c>
      <c r="G43" s="8">
        <f t="shared" si="2"/>
        <v>3.5762558917302827</v>
      </c>
      <c r="H43" s="7">
        <v>9711647980</v>
      </c>
      <c r="I43" s="8">
        <f t="shared" si="3"/>
        <v>79.751114782306388</v>
      </c>
      <c r="J43" s="8">
        <f t="shared" si="4"/>
        <v>2.8521039411228126</v>
      </c>
      <c r="K43" s="8">
        <f t="shared" si="5"/>
        <v>79.751114782306388</v>
      </c>
      <c r="L43" s="8">
        <f t="shared" si="6"/>
        <v>-0.72415195060747006</v>
      </c>
      <c r="M43" s="7">
        <f t="shared" si="7"/>
        <v>2465796820</v>
      </c>
      <c r="N43" s="8">
        <v>100</v>
      </c>
      <c r="O43" s="8">
        <f t="shared" si="8"/>
        <v>3.5762558917302827</v>
      </c>
      <c r="P43" s="8">
        <v>100</v>
      </c>
      <c r="Q43" s="8">
        <f t="shared" si="9"/>
        <v>3.5762558917302827</v>
      </c>
      <c r="R43" s="8">
        <f t="shared" si="10"/>
        <v>100</v>
      </c>
      <c r="S43" s="8">
        <f t="shared" si="11"/>
        <v>0</v>
      </c>
      <c r="T43" s="8">
        <f t="shared" si="12"/>
        <v>79.751114782306388</v>
      </c>
      <c r="U43" s="8">
        <f t="shared" si="13"/>
        <v>100</v>
      </c>
      <c r="V43" s="8">
        <f t="shared" si="14"/>
        <v>89.875557391153194</v>
      </c>
      <c r="W43" s="8">
        <f t="shared" si="15"/>
        <v>89.875557391153194</v>
      </c>
      <c r="X43" s="22">
        <v>32</v>
      </c>
      <c r="Y43" s="16"/>
    </row>
    <row r="44" spans="1:25" ht="48">
      <c r="A44" s="9">
        <v>33</v>
      </c>
      <c r="B44" s="9" t="s">
        <v>593</v>
      </c>
      <c r="C44" s="7">
        <v>166037120</v>
      </c>
      <c r="D44" s="8">
        <f t="shared" si="0"/>
        <v>4.8761561920274775E-2</v>
      </c>
      <c r="E44" s="7">
        <v>166037120</v>
      </c>
      <c r="F44" s="8">
        <f t="shared" si="1"/>
        <v>100</v>
      </c>
      <c r="G44" s="8">
        <f t="shared" si="2"/>
        <v>4.8761561920274775E-2</v>
      </c>
      <c r="H44" s="7">
        <v>132200000</v>
      </c>
      <c r="I44" s="8">
        <f t="shared" si="3"/>
        <v>79.620749866054055</v>
      </c>
      <c r="J44" s="8">
        <f t="shared" si="4"/>
        <v>3.8824321247323039E-2</v>
      </c>
      <c r="K44" s="8">
        <f t="shared" si="5"/>
        <v>79.620749866054055</v>
      </c>
      <c r="L44" s="8">
        <f t="shared" si="6"/>
        <v>-9.937240672951736E-3</v>
      </c>
      <c r="M44" s="7">
        <f t="shared" si="7"/>
        <v>33837120</v>
      </c>
      <c r="N44" s="8">
        <v>100</v>
      </c>
      <c r="O44" s="8">
        <f t="shared" si="8"/>
        <v>4.8761561920274775E-2</v>
      </c>
      <c r="P44" s="8">
        <v>100</v>
      </c>
      <c r="Q44" s="8">
        <f t="shared" si="9"/>
        <v>4.8761561920274775E-2</v>
      </c>
      <c r="R44" s="8">
        <f t="shared" si="10"/>
        <v>100</v>
      </c>
      <c r="S44" s="8">
        <f t="shared" si="11"/>
        <v>0</v>
      </c>
      <c r="T44" s="8">
        <f t="shared" si="12"/>
        <v>79.620749866054055</v>
      </c>
      <c r="U44" s="8">
        <f t="shared" si="13"/>
        <v>100</v>
      </c>
      <c r="V44" s="8">
        <f t="shared" si="14"/>
        <v>89.81037493302702</v>
      </c>
      <c r="W44" s="8">
        <f t="shared" si="15"/>
        <v>89.81037493302702</v>
      </c>
      <c r="X44" s="22">
        <v>33</v>
      </c>
      <c r="Y44" s="16"/>
    </row>
    <row r="45" spans="1:25" ht="48">
      <c r="A45" s="9">
        <v>34</v>
      </c>
      <c r="B45" s="9" t="s">
        <v>594</v>
      </c>
      <c r="C45" s="7">
        <v>3501658000</v>
      </c>
      <c r="D45" s="8">
        <f t="shared" si="0"/>
        <v>1.0283622926645892</v>
      </c>
      <c r="E45" s="7">
        <v>3501658000</v>
      </c>
      <c r="F45" s="8">
        <f t="shared" si="1"/>
        <v>100</v>
      </c>
      <c r="G45" s="8">
        <f t="shared" si="2"/>
        <v>1.0283622926645892</v>
      </c>
      <c r="H45" s="7">
        <v>3230986260</v>
      </c>
      <c r="I45" s="8">
        <f t="shared" si="3"/>
        <v>92.270183438816701</v>
      </c>
      <c r="J45" s="8">
        <f t="shared" si="4"/>
        <v>0.94887177385723764</v>
      </c>
      <c r="K45" s="8">
        <f t="shared" si="5"/>
        <v>92.270183438816701</v>
      </c>
      <c r="L45" s="8">
        <f t="shared" si="6"/>
        <v>-7.9490518807351584E-2</v>
      </c>
      <c r="M45" s="7">
        <f t="shared" si="7"/>
        <v>270671740</v>
      </c>
      <c r="N45" s="8">
        <v>100</v>
      </c>
      <c r="O45" s="8">
        <f t="shared" si="8"/>
        <v>1.0283622926645892</v>
      </c>
      <c r="P45" s="8">
        <v>100</v>
      </c>
      <c r="Q45" s="8">
        <f t="shared" si="9"/>
        <v>1.0283622926645892</v>
      </c>
      <c r="R45" s="8">
        <f t="shared" si="10"/>
        <v>100</v>
      </c>
      <c r="S45" s="8">
        <f t="shared" si="11"/>
        <v>0</v>
      </c>
      <c r="T45" s="8">
        <f t="shared" si="12"/>
        <v>92.270183438816701</v>
      </c>
      <c r="U45" s="8">
        <f t="shared" si="13"/>
        <v>100</v>
      </c>
      <c r="V45" s="8">
        <f t="shared" si="14"/>
        <v>96.135091719408351</v>
      </c>
      <c r="W45" s="8">
        <f t="shared" si="15"/>
        <v>96.135091719408351</v>
      </c>
      <c r="X45" s="22">
        <v>34</v>
      </c>
      <c r="Y45" s="16"/>
    </row>
    <row r="46" spans="1:25" ht="48">
      <c r="A46" s="9">
        <v>35</v>
      </c>
      <c r="B46" s="9" t="s">
        <v>595</v>
      </c>
      <c r="C46" s="7">
        <v>607008000</v>
      </c>
      <c r="D46" s="8">
        <f t="shared" si="0"/>
        <v>0.17826530704761773</v>
      </c>
      <c r="E46" s="7">
        <v>607008000</v>
      </c>
      <c r="F46" s="8">
        <f t="shared" si="1"/>
        <v>100</v>
      </c>
      <c r="G46" s="8">
        <f t="shared" si="2"/>
        <v>0.17826530704761773</v>
      </c>
      <c r="H46" s="7">
        <v>106156625</v>
      </c>
      <c r="I46" s="8">
        <f t="shared" si="3"/>
        <v>17.488505093837315</v>
      </c>
      <c r="J46" s="8">
        <f t="shared" si="4"/>
        <v>3.1175937303567353E-2</v>
      </c>
      <c r="K46" s="8">
        <f t="shared" si="5"/>
        <v>17.488505093837315</v>
      </c>
      <c r="L46" s="8">
        <f t="shared" si="6"/>
        <v>-0.14708936974405037</v>
      </c>
      <c r="M46" s="7">
        <f t="shared" si="7"/>
        <v>500851375</v>
      </c>
      <c r="N46" s="8">
        <v>100</v>
      </c>
      <c r="O46" s="8">
        <f t="shared" si="8"/>
        <v>0.17826530704761773</v>
      </c>
      <c r="P46" s="8">
        <v>100</v>
      </c>
      <c r="Q46" s="8">
        <f t="shared" si="9"/>
        <v>0.17826530704761773</v>
      </c>
      <c r="R46" s="8">
        <f t="shared" si="10"/>
        <v>100</v>
      </c>
      <c r="S46" s="8">
        <f t="shared" si="11"/>
        <v>0</v>
      </c>
      <c r="T46" s="8">
        <f t="shared" si="12"/>
        <v>17.488505093837315</v>
      </c>
      <c r="U46" s="8">
        <f t="shared" si="13"/>
        <v>100</v>
      </c>
      <c r="V46" s="8">
        <f t="shared" si="14"/>
        <v>58.744252546918659</v>
      </c>
      <c r="W46" s="8">
        <f t="shared" si="15"/>
        <v>58.744252546918659</v>
      </c>
      <c r="X46" s="22">
        <v>35</v>
      </c>
    </row>
    <row r="47" spans="1:25" ht="32">
      <c r="A47" s="9">
        <v>36</v>
      </c>
      <c r="B47" s="9" t="s">
        <v>596</v>
      </c>
      <c r="C47" s="7">
        <v>1295142600</v>
      </c>
      <c r="D47" s="8">
        <f t="shared" si="0"/>
        <v>0.38035576674351895</v>
      </c>
      <c r="E47" s="7">
        <v>1295142600</v>
      </c>
      <c r="F47" s="8">
        <f t="shared" si="1"/>
        <v>100</v>
      </c>
      <c r="G47" s="8">
        <f t="shared" si="2"/>
        <v>0.38035576674351895</v>
      </c>
      <c r="H47" s="7">
        <v>629795000</v>
      </c>
      <c r="I47" s="8">
        <f t="shared" si="3"/>
        <v>48.62746387926704</v>
      </c>
      <c r="J47" s="8">
        <f t="shared" si="4"/>
        <v>0.18495736308591387</v>
      </c>
      <c r="K47" s="8">
        <f t="shared" si="5"/>
        <v>48.62746387926704</v>
      </c>
      <c r="L47" s="8">
        <f t="shared" si="6"/>
        <v>-0.19539840365760508</v>
      </c>
      <c r="M47" s="7">
        <f t="shared" si="7"/>
        <v>665347600</v>
      </c>
      <c r="N47" s="8">
        <v>100</v>
      </c>
      <c r="O47" s="8">
        <f t="shared" si="8"/>
        <v>0.38035576674351895</v>
      </c>
      <c r="P47" s="8">
        <v>100</v>
      </c>
      <c r="Q47" s="8">
        <f t="shared" si="9"/>
        <v>0.38035576674351895</v>
      </c>
      <c r="R47" s="8">
        <f t="shared" si="10"/>
        <v>100</v>
      </c>
      <c r="S47" s="8">
        <f t="shared" si="11"/>
        <v>0</v>
      </c>
      <c r="T47" s="8">
        <f t="shared" si="12"/>
        <v>48.62746387926704</v>
      </c>
      <c r="U47" s="8">
        <f t="shared" si="13"/>
        <v>100</v>
      </c>
      <c r="V47" s="8">
        <f t="shared" si="14"/>
        <v>74.313731939633527</v>
      </c>
      <c r="W47" s="8">
        <f t="shared" si="15"/>
        <v>74.313731939633527</v>
      </c>
      <c r="X47" s="22">
        <v>36</v>
      </c>
    </row>
    <row r="48" spans="1:25" ht="32">
      <c r="A48" s="9">
        <v>37</v>
      </c>
      <c r="B48" s="9" t="s">
        <v>597</v>
      </c>
      <c r="C48" s="7">
        <v>5421827740</v>
      </c>
      <c r="D48" s="8">
        <f t="shared" si="0"/>
        <v>1.5922752036717658</v>
      </c>
      <c r="E48" s="7">
        <v>5421827740</v>
      </c>
      <c r="F48" s="8">
        <f t="shared" si="1"/>
        <v>100</v>
      </c>
      <c r="G48" s="8">
        <f t="shared" si="2"/>
        <v>1.5922752036717656</v>
      </c>
      <c r="H48" s="7">
        <v>4406267913</v>
      </c>
      <c r="I48" s="8">
        <f t="shared" si="3"/>
        <v>81.269050296312074</v>
      </c>
      <c r="J48" s="8">
        <f t="shared" si="4"/>
        <v>1.2940269361277128</v>
      </c>
      <c r="K48" s="8">
        <f t="shared" si="5"/>
        <v>81.269050296312074</v>
      </c>
      <c r="L48" s="8">
        <f t="shared" si="6"/>
        <v>-0.29824826754405276</v>
      </c>
      <c r="M48" s="7">
        <f t="shared" si="7"/>
        <v>1015559827</v>
      </c>
      <c r="N48" s="8">
        <v>100</v>
      </c>
      <c r="O48" s="8">
        <f t="shared" si="8"/>
        <v>1.5922752036717656</v>
      </c>
      <c r="P48" s="8">
        <v>100</v>
      </c>
      <c r="Q48" s="8">
        <f t="shared" si="9"/>
        <v>1.5922752036717656</v>
      </c>
      <c r="R48" s="8">
        <f t="shared" si="10"/>
        <v>100</v>
      </c>
      <c r="S48" s="8">
        <f t="shared" si="11"/>
        <v>0</v>
      </c>
      <c r="T48" s="8">
        <f t="shared" si="12"/>
        <v>81.269050296312074</v>
      </c>
      <c r="U48" s="8">
        <f t="shared" si="13"/>
        <v>100</v>
      </c>
      <c r="V48" s="8">
        <f t="shared" si="14"/>
        <v>90.63452514815603</v>
      </c>
      <c r="W48" s="8">
        <f t="shared" si="15"/>
        <v>90.63452514815603</v>
      </c>
      <c r="X48" s="22">
        <v>37</v>
      </c>
    </row>
    <row r="49" spans="1:25" ht="32">
      <c r="A49" s="9">
        <v>38</v>
      </c>
      <c r="B49" s="9" t="s">
        <v>598</v>
      </c>
      <c r="C49" s="7">
        <v>480606000</v>
      </c>
      <c r="D49" s="8">
        <f t="shared" si="0"/>
        <v>0.14114373477602826</v>
      </c>
      <c r="E49" s="7">
        <v>480606000</v>
      </c>
      <c r="F49" s="8">
        <f t="shared" si="1"/>
        <v>100</v>
      </c>
      <c r="G49" s="8">
        <f t="shared" si="2"/>
        <v>0.14114373477602826</v>
      </c>
      <c r="H49" s="7">
        <v>1687500</v>
      </c>
      <c r="I49" s="8">
        <f t="shared" si="3"/>
        <v>0.35111921199485646</v>
      </c>
      <c r="J49" s="8">
        <f t="shared" si="4"/>
        <v>4.9558276932570064E-4</v>
      </c>
      <c r="K49" s="8">
        <f t="shared" si="5"/>
        <v>0.35111921199485646</v>
      </c>
      <c r="L49" s="8">
        <f t="shared" si="6"/>
        <v>-0.14064815200670255</v>
      </c>
      <c r="M49" s="7">
        <f t="shared" si="7"/>
        <v>478918500</v>
      </c>
      <c r="N49" s="8">
        <v>100</v>
      </c>
      <c r="O49" s="8">
        <f t="shared" si="8"/>
        <v>0.14114373477602826</v>
      </c>
      <c r="P49" s="8">
        <v>100</v>
      </c>
      <c r="Q49" s="8">
        <f t="shared" si="9"/>
        <v>0.14114373477602826</v>
      </c>
      <c r="R49" s="8">
        <f t="shared" si="10"/>
        <v>100</v>
      </c>
      <c r="S49" s="8">
        <f t="shared" si="11"/>
        <v>0</v>
      </c>
      <c r="T49" s="8">
        <f t="shared" si="12"/>
        <v>0.35111921199485646</v>
      </c>
      <c r="U49" s="8">
        <f t="shared" si="13"/>
        <v>100</v>
      </c>
      <c r="V49" s="8">
        <f t="shared" si="14"/>
        <v>50.175559605997428</v>
      </c>
      <c r="W49" s="8">
        <f t="shared" si="15"/>
        <v>50.175559605997428</v>
      </c>
      <c r="X49" s="22">
        <v>38</v>
      </c>
      <c r="Y49" s="16"/>
    </row>
    <row r="50" spans="1:25" ht="32">
      <c r="A50" s="9">
        <v>39</v>
      </c>
      <c r="B50" s="9" t="s">
        <v>599</v>
      </c>
      <c r="C50" s="7">
        <v>1364015984</v>
      </c>
      <c r="D50" s="8">
        <f t="shared" si="0"/>
        <v>0.40058241111421666</v>
      </c>
      <c r="E50" s="7">
        <v>1364015984</v>
      </c>
      <c r="F50" s="8">
        <f t="shared" si="1"/>
        <v>100</v>
      </c>
      <c r="G50" s="8">
        <f t="shared" si="2"/>
        <v>0.40058241111421666</v>
      </c>
      <c r="H50" s="7">
        <v>768832733</v>
      </c>
      <c r="I50" s="8">
        <f t="shared" si="3"/>
        <v>56.365375627445722</v>
      </c>
      <c r="J50" s="8">
        <f t="shared" si="4"/>
        <v>0.22578978072200709</v>
      </c>
      <c r="K50" s="8">
        <f t="shared" si="5"/>
        <v>56.365375627445722</v>
      </c>
      <c r="L50" s="8">
        <f t="shared" si="6"/>
        <v>-0.17479263039220957</v>
      </c>
      <c r="M50" s="7">
        <f t="shared" si="7"/>
        <v>595183251</v>
      </c>
      <c r="N50" s="8">
        <v>100</v>
      </c>
      <c r="O50" s="8">
        <f t="shared" si="8"/>
        <v>0.40058241111421666</v>
      </c>
      <c r="P50" s="8">
        <v>100</v>
      </c>
      <c r="Q50" s="8">
        <f t="shared" si="9"/>
        <v>0.40058241111421666</v>
      </c>
      <c r="R50" s="8">
        <f t="shared" si="10"/>
        <v>100</v>
      </c>
      <c r="S50" s="8">
        <f t="shared" si="11"/>
        <v>0</v>
      </c>
      <c r="T50" s="8">
        <f t="shared" si="12"/>
        <v>56.365375627445722</v>
      </c>
      <c r="U50" s="8">
        <f t="shared" si="13"/>
        <v>100</v>
      </c>
      <c r="V50" s="8">
        <f t="shared" si="14"/>
        <v>78.182687813722865</v>
      </c>
      <c r="W50" s="8">
        <f t="shared" si="15"/>
        <v>78.182687813722865</v>
      </c>
      <c r="X50" s="22">
        <v>39</v>
      </c>
    </row>
    <row r="51" spans="1:25" ht="32">
      <c r="A51" s="9">
        <v>40</v>
      </c>
      <c r="B51" s="9" t="s">
        <v>600</v>
      </c>
      <c r="C51" s="7">
        <v>3352558800</v>
      </c>
      <c r="D51" s="8">
        <f t="shared" si="0"/>
        <v>0.9845750366999988</v>
      </c>
      <c r="E51" s="7">
        <v>3352558800</v>
      </c>
      <c r="F51" s="8">
        <f t="shared" si="1"/>
        <v>100</v>
      </c>
      <c r="G51" s="8">
        <f t="shared" si="2"/>
        <v>0.9845750366999988</v>
      </c>
      <c r="H51" s="7">
        <v>715346925</v>
      </c>
      <c r="I51" s="8">
        <f t="shared" si="3"/>
        <v>21.337341644835579</v>
      </c>
      <c r="J51" s="8">
        <f t="shared" si="4"/>
        <v>0.21008213933044403</v>
      </c>
      <c r="K51" s="8">
        <f t="shared" si="5"/>
        <v>21.337341644835579</v>
      </c>
      <c r="L51" s="8">
        <f t="shared" si="6"/>
        <v>-0.77449289736955473</v>
      </c>
      <c r="M51" s="7">
        <f t="shared" si="7"/>
        <v>2637211875</v>
      </c>
      <c r="N51" s="8">
        <v>100</v>
      </c>
      <c r="O51" s="8">
        <f t="shared" si="8"/>
        <v>0.9845750366999988</v>
      </c>
      <c r="P51" s="8">
        <v>100</v>
      </c>
      <c r="Q51" s="8">
        <f t="shared" si="9"/>
        <v>0.9845750366999988</v>
      </c>
      <c r="R51" s="8">
        <f t="shared" si="10"/>
        <v>100</v>
      </c>
      <c r="S51" s="8">
        <f t="shared" si="11"/>
        <v>0</v>
      </c>
      <c r="T51" s="8">
        <f t="shared" si="12"/>
        <v>21.337341644835579</v>
      </c>
      <c r="U51" s="8">
        <f t="shared" si="13"/>
        <v>100</v>
      </c>
      <c r="V51" s="8">
        <f t="shared" si="14"/>
        <v>60.668670822417788</v>
      </c>
      <c r="W51" s="8">
        <f t="shared" si="15"/>
        <v>60.668670822417788</v>
      </c>
      <c r="X51" s="22">
        <v>40</v>
      </c>
      <c r="Y51" s="16"/>
    </row>
    <row r="52" spans="1:25" ht="32">
      <c r="A52" s="9">
        <v>41</v>
      </c>
      <c r="B52" s="9" t="s">
        <v>601</v>
      </c>
      <c r="C52" s="7">
        <v>2100272800</v>
      </c>
      <c r="D52" s="8">
        <f t="shared" si="0"/>
        <v>0.61680533959315165</v>
      </c>
      <c r="E52" s="7">
        <v>2100272800</v>
      </c>
      <c r="F52" s="8">
        <f t="shared" si="1"/>
        <v>100</v>
      </c>
      <c r="G52" s="8">
        <f t="shared" si="2"/>
        <v>0.61680533959315165</v>
      </c>
      <c r="H52" s="7">
        <v>500851000</v>
      </c>
      <c r="I52" s="8">
        <f t="shared" si="3"/>
        <v>23.84694978671342</v>
      </c>
      <c r="J52" s="8">
        <f t="shared" si="4"/>
        <v>0.14708925961454605</v>
      </c>
      <c r="K52" s="8">
        <f t="shared" si="5"/>
        <v>23.84694978671342</v>
      </c>
      <c r="L52" s="8">
        <f t="shared" si="6"/>
        <v>-0.46971607997860559</v>
      </c>
      <c r="M52" s="7">
        <f t="shared" si="7"/>
        <v>1599421800</v>
      </c>
      <c r="N52" s="8">
        <v>100</v>
      </c>
      <c r="O52" s="8">
        <f t="shared" si="8"/>
        <v>0.61680533959315165</v>
      </c>
      <c r="P52" s="8">
        <v>100</v>
      </c>
      <c r="Q52" s="8">
        <f t="shared" si="9"/>
        <v>0.61680533959315165</v>
      </c>
      <c r="R52" s="8">
        <f t="shared" si="10"/>
        <v>100</v>
      </c>
      <c r="S52" s="8">
        <f t="shared" si="11"/>
        <v>0</v>
      </c>
      <c r="T52" s="8">
        <f t="shared" si="12"/>
        <v>23.84694978671342</v>
      </c>
      <c r="U52" s="8">
        <f t="shared" si="13"/>
        <v>100</v>
      </c>
      <c r="V52" s="8">
        <f t="shared" si="14"/>
        <v>61.923474893356712</v>
      </c>
      <c r="W52" s="8">
        <f t="shared" si="15"/>
        <v>61.923474893356712</v>
      </c>
      <c r="X52" s="22">
        <v>41</v>
      </c>
    </row>
    <row r="53" spans="1:25" ht="48">
      <c r="A53" s="9">
        <v>42</v>
      </c>
      <c r="B53" s="9" t="s">
        <v>602</v>
      </c>
      <c r="C53" s="7">
        <v>100534000</v>
      </c>
      <c r="D53" s="8">
        <f t="shared" si="0"/>
        <v>2.952469222600888E-2</v>
      </c>
      <c r="E53" s="7">
        <v>100534000</v>
      </c>
      <c r="F53" s="8">
        <f t="shared" si="1"/>
        <v>100</v>
      </c>
      <c r="G53" s="8">
        <f t="shared" si="2"/>
        <v>2.9524692226008883E-2</v>
      </c>
      <c r="H53" s="7">
        <v>99388000</v>
      </c>
      <c r="I53" s="8">
        <f t="shared" si="3"/>
        <v>98.860087134700706</v>
      </c>
      <c r="J53" s="8">
        <f t="shared" si="4"/>
        <v>2.9188136460884584E-2</v>
      </c>
      <c r="K53" s="8">
        <f t="shared" si="5"/>
        <v>98.860087134700706</v>
      </c>
      <c r="L53" s="8">
        <f t="shared" si="6"/>
        <v>-3.3655576512429952E-4</v>
      </c>
      <c r="M53" s="7">
        <f t="shared" si="7"/>
        <v>1146000</v>
      </c>
      <c r="N53" s="8">
        <v>100</v>
      </c>
      <c r="O53" s="8">
        <f t="shared" si="8"/>
        <v>2.9524692226008883E-2</v>
      </c>
      <c r="P53" s="8">
        <v>100</v>
      </c>
      <c r="Q53" s="8">
        <f t="shared" si="9"/>
        <v>2.9524692226008883E-2</v>
      </c>
      <c r="R53" s="8">
        <f t="shared" si="10"/>
        <v>100</v>
      </c>
      <c r="S53" s="8">
        <f t="shared" si="11"/>
        <v>0</v>
      </c>
      <c r="T53" s="8">
        <f t="shared" si="12"/>
        <v>98.860087134700706</v>
      </c>
      <c r="U53" s="8">
        <f t="shared" si="13"/>
        <v>100</v>
      </c>
      <c r="V53" s="8">
        <f t="shared" si="14"/>
        <v>99.430043567350353</v>
      </c>
      <c r="W53" s="8">
        <f t="shared" si="15"/>
        <v>99.430043567350353</v>
      </c>
      <c r="X53" s="22">
        <v>42</v>
      </c>
    </row>
    <row r="54" spans="1:25" ht="64">
      <c r="A54" s="9">
        <v>43</v>
      </c>
      <c r="B54" s="9" t="s">
        <v>603</v>
      </c>
      <c r="C54" s="7">
        <v>7420796250</v>
      </c>
      <c r="D54" s="8">
        <f t="shared" si="0"/>
        <v>2.1793296332899406</v>
      </c>
      <c r="E54" s="7">
        <v>7420796250</v>
      </c>
      <c r="F54" s="8">
        <f t="shared" si="1"/>
        <v>100</v>
      </c>
      <c r="G54" s="8">
        <f t="shared" si="2"/>
        <v>2.1793296332899406</v>
      </c>
      <c r="H54" s="7">
        <v>3820670257</v>
      </c>
      <c r="I54" s="8">
        <f t="shared" si="3"/>
        <v>51.485987868215624</v>
      </c>
      <c r="J54" s="8">
        <f t="shared" si="4"/>
        <v>1.1220493906040867</v>
      </c>
      <c r="K54" s="8">
        <f t="shared" si="5"/>
        <v>51.485987868215624</v>
      </c>
      <c r="L54" s="8">
        <f t="shared" si="6"/>
        <v>-1.0572802426858539</v>
      </c>
      <c r="M54" s="7">
        <f t="shared" si="7"/>
        <v>3600125993</v>
      </c>
      <c r="N54" s="8">
        <v>100</v>
      </c>
      <c r="O54" s="8">
        <f t="shared" si="8"/>
        <v>2.1793296332899406</v>
      </c>
      <c r="P54" s="8">
        <v>100</v>
      </c>
      <c r="Q54" s="8">
        <f t="shared" si="9"/>
        <v>2.1793296332899406</v>
      </c>
      <c r="R54" s="8">
        <f t="shared" si="10"/>
        <v>100</v>
      </c>
      <c r="S54" s="8">
        <f t="shared" si="11"/>
        <v>0</v>
      </c>
      <c r="T54" s="8">
        <f t="shared" si="12"/>
        <v>51.485987868215624</v>
      </c>
      <c r="U54" s="8">
        <f t="shared" si="13"/>
        <v>100</v>
      </c>
      <c r="V54" s="8">
        <f t="shared" si="14"/>
        <v>75.742993934107815</v>
      </c>
      <c r="W54" s="8">
        <f t="shared" si="15"/>
        <v>75.742993934107815</v>
      </c>
      <c r="X54" s="22">
        <v>43</v>
      </c>
    </row>
    <row r="55" spans="1:25" ht="96">
      <c r="A55" s="9">
        <v>44</v>
      </c>
      <c r="B55" s="9" t="s">
        <v>604</v>
      </c>
      <c r="C55" s="7">
        <v>3013250000</v>
      </c>
      <c r="D55" s="8">
        <f t="shared" si="0"/>
        <v>0.88492727684187711</v>
      </c>
      <c r="E55" s="7">
        <v>3013250000</v>
      </c>
      <c r="F55" s="8">
        <f t="shared" si="1"/>
        <v>100</v>
      </c>
      <c r="G55" s="8">
        <f t="shared" si="2"/>
        <v>0.88492727684187711</v>
      </c>
      <c r="H55" s="7">
        <v>1166188512</v>
      </c>
      <c r="I55" s="8">
        <f t="shared" si="3"/>
        <v>38.702016493818967</v>
      </c>
      <c r="J55" s="8">
        <f t="shared" si="4"/>
        <v>0.34248470064164627</v>
      </c>
      <c r="K55" s="8">
        <f t="shared" si="5"/>
        <v>38.702016493818967</v>
      </c>
      <c r="L55" s="8">
        <f t="shared" si="6"/>
        <v>-0.54244257620023084</v>
      </c>
      <c r="M55" s="7">
        <f t="shared" si="7"/>
        <v>1847061488</v>
      </c>
      <c r="N55" s="8">
        <v>100</v>
      </c>
      <c r="O55" s="8">
        <f t="shared" si="8"/>
        <v>0.88492727684187711</v>
      </c>
      <c r="P55" s="8">
        <v>100</v>
      </c>
      <c r="Q55" s="8">
        <f t="shared" si="9"/>
        <v>0.88492727684187711</v>
      </c>
      <c r="R55" s="8">
        <f t="shared" si="10"/>
        <v>100</v>
      </c>
      <c r="S55" s="8">
        <f t="shared" si="11"/>
        <v>0</v>
      </c>
      <c r="T55" s="8">
        <f t="shared" si="12"/>
        <v>38.702016493818967</v>
      </c>
      <c r="U55" s="8">
        <f t="shared" si="13"/>
        <v>100</v>
      </c>
      <c r="V55" s="8">
        <f t="shared" si="14"/>
        <v>69.351008246909487</v>
      </c>
      <c r="W55" s="8">
        <f t="shared" si="15"/>
        <v>69.351008246909487</v>
      </c>
      <c r="X55" s="22">
        <v>44</v>
      </c>
    </row>
    <row r="56" spans="1:25" ht="48">
      <c r="A56" s="9">
        <v>45</v>
      </c>
      <c r="B56" s="9" t="s">
        <v>605</v>
      </c>
      <c r="C56" s="7">
        <v>45805903960</v>
      </c>
      <c r="D56" s="8">
        <f t="shared" si="0"/>
        <v>13.452217325015631</v>
      </c>
      <c r="E56" s="7">
        <v>45805903960</v>
      </c>
      <c r="F56" s="8">
        <f t="shared" si="1"/>
        <v>100</v>
      </c>
      <c r="G56" s="8">
        <f t="shared" si="2"/>
        <v>13.452217325015631</v>
      </c>
      <c r="H56" s="7">
        <v>43496323069</v>
      </c>
      <c r="I56" s="8">
        <f t="shared" si="3"/>
        <v>94.957896927398608</v>
      </c>
      <c r="J56" s="8">
        <f t="shared" si="4"/>
        <v>12.773942661938001</v>
      </c>
      <c r="K56" s="8">
        <f t="shared" si="5"/>
        <v>94.957896927398608</v>
      </c>
      <c r="L56" s="8">
        <f t="shared" si="6"/>
        <v>-0.67827466307763018</v>
      </c>
      <c r="M56" s="7">
        <f t="shared" si="7"/>
        <v>2309580891</v>
      </c>
      <c r="N56" s="8">
        <v>100</v>
      </c>
      <c r="O56" s="8">
        <f t="shared" si="8"/>
        <v>13.452217325015631</v>
      </c>
      <c r="P56" s="8">
        <v>100</v>
      </c>
      <c r="Q56" s="8">
        <f t="shared" si="9"/>
        <v>13.452217325015631</v>
      </c>
      <c r="R56" s="8">
        <f t="shared" si="10"/>
        <v>100</v>
      </c>
      <c r="S56" s="8">
        <f t="shared" si="11"/>
        <v>0</v>
      </c>
      <c r="T56" s="8">
        <f t="shared" si="12"/>
        <v>94.957896927398608</v>
      </c>
      <c r="U56" s="8">
        <f t="shared" si="13"/>
        <v>100</v>
      </c>
      <c r="V56" s="8">
        <f t="shared" si="14"/>
        <v>97.478948463699311</v>
      </c>
      <c r="W56" s="8">
        <f t="shared" si="15"/>
        <v>97.478948463699311</v>
      </c>
      <c r="X56" s="22">
        <v>45</v>
      </c>
      <c r="Y56" s="16"/>
    </row>
    <row r="57" spans="1:25" ht="32">
      <c r="A57" s="9">
        <v>46</v>
      </c>
      <c r="B57" s="9" t="s">
        <v>606</v>
      </c>
      <c r="C57" s="7">
        <v>11416939009</v>
      </c>
      <c r="D57" s="8">
        <f t="shared" si="0"/>
        <v>3.3529115563276091</v>
      </c>
      <c r="E57" s="7">
        <v>11416939009</v>
      </c>
      <c r="F57" s="8">
        <f t="shared" si="1"/>
        <v>100</v>
      </c>
      <c r="G57" s="8">
        <f t="shared" si="2"/>
        <v>3.3529115563276095</v>
      </c>
      <c r="H57" s="7">
        <v>6646999293</v>
      </c>
      <c r="I57" s="8">
        <f t="shared" si="3"/>
        <v>58.220502778898577</v>
      </c>
      <c r="J57" s="8">
        <f t="shared" si="4"/>
        <v>1.9520819658257273</v>
      </c>
      <c r="K57" s="8">
        <f t="shared" si="5"/>
        <v>58.220502778898577</v>
      </c>
      <c r="L57" s="8">
        <f t="shared" si="6"/>
        <v>-1.4008295905018822</v>
      </c>
      <c r="M57" s="7">
        <f t="shared" si="7"/>
        <v>4769939716</v>
      </c>
      <c r="N57" s="8">
        <v>100</v>
      </c>
      <c r="O57" s="8">
        <f t="shared" si="8"/>
        <v>3.3529115563276095</v>
      </c>
      <c r="P57" s="8">
        <v>100</v>
      </c>
      <c r="Q57" s="8">
        <f t="shared" si="9"/>
        <v>3.3529115563276095</v>
      </c>
      <c r="R57" s="8">
        <f t="shared" si="10"/>
        <v>100</v>
      </c>
      <c r="S57" s="8">
        <f t="shared" si="11"/>
        <v>0</v>
      </c>
      <c r="T57" s="8">
        <f t="shared" si="12"/>
        <v>58.220502778898577</v>
      </c>
      <c r="U57" s="8">
        <f t="shared" si="13"/>
        <v>100</v>
      </c>
      <c r="V57" s="8">
        <f t="shared" si="14"/>
        <v>79.110251389449289</v>
      </c>
      <c r="W57" s="8">
        <f t="shared" si="15"/>
        <v>79.110251389449289</v>
      </c>
      <c r="X57" s="22">
        <v>46</v>
      </c>
    </row>
    <row r="58" spans="1:25" ht="64">
      <c r="A58" s="9">
        <v>47</v>
      </c>
      <c r="B58" s="9" t="s">
        <v>607</v>
      </c>
      <c r="C58" s="7">
        <v>150000000</v>
      </c>
      <c r="D58" s="8">
        <f t="shared" si="0"/>
        <v>4.405180171784006E-2</v>
      </c>
      <c r="E58" s="7">
        <v>150000000</v>
      </c>
      <c r="F58" s="8">
        <f t="shared" si="1"/>
        <v>100</v>
      </c>
      <c r="G58" s="8">
        <f t="shared" si="2"/>
        <v>4.405180171784006E-2</v>
      </c>
      <c r="H58" s="7">
        <v>0</v>
      </c>
      <c r="I58" s="8">
        <f t="shared" si="3"/>
        <v>0</v>
      </c>
      <c r="J58" s="8">
        <f t="shared" si="4"/>
        <v>0</v>
      </c>
      <c r="K58" s="8">
        <f t="shared" si="5"/>
        <v>0</v>
      </c>
      <c r="L58" s="8">
        <f t="shared" si="6"/>
        <v>-4.405180171784006E-2</v>
      </c>
      <c r="M58" s="7">
        <f t="shared" si="7"/>
        <v>150000000</v>
      </c>
      <c r="N58" s="8">
        <v>100</v>
      </c>
      <c r="O58" s="8">
        <f t="shared" si="8"/>
        <v>4.405180171784006E-2</v>
      </c>
      <c r="P58" s="8">
        <v>100</v>
      </c>
      <c r="Q58" s="8">
        <f t="shared" si="9"/>
        <v>4.405180171784006E-2</v>
      </c>
      <c r="R58" s="8">
        <f t="shared" si="10"/>
        <v>100</v>
      </c>
      <c r="S58" s="8">
        <f t="shared" si="11"/>
        <v>0</v>
      </c>
      <c r="T58" s="8">
        <f t="shared" si="12"/>
        <v>0</v>
      </c>
      <c r="U58" s="8">
        <f t="shared" si="13"/>
        <v>100</v>
      </c>
      <c r="V58" s="8">
        <f t="shared" si="14"/>
        <v>50</v>
      </c>
      <c r="W58" s="8">
        <f t="shared" si="15"/>
        <v>50</v>
      </c>
      <c r="X58" s="22">
        <v>47</v>
      </c>
    </row>
    <row r="59" spans="1:25" ht="64">
      <c r="A59" s="9">
        <v>48</v>
      </c>
      <c r="B59" s="9" t="s">
        <v>608</v>
      </c>
      <c r="C59" s="7">
        <v>2589964000</v>
      </c>
      <c r="D59" s="8">
        <f t="shared" si="0"/>
        <v>0.76061720389562604</v>
      </c>
      <c r="E59" s="7">
        <v>2589964000</v>
      </c>
      <c r="F59" s="8">
        <f t="shared" si="1"/>
        <v>100</v>
      </c>
      <c r="G59" s="8">
        <f t="shared" si="2"/>
        <v>0.76061720389562604</v>
      </c>
      <c r="H59" s="7">
        <v>1827063647</v>
      </c>
      <c r="I59" s="8">
        <f t="shared" si="3"/>
        <v>70.543978487731877</v>
      </c>
      <c r="J59" s="8">
        <f t="shared" si="4"/>
        <v>0.53656963669011815</v>
      </c>
      <c r="K59" s="8">
        <f t="shared" si="5"/>
        <v>70.543978487731877</v>
      </c>
      <c r="L59" s="8">
        <f t="shared" si="6"/>
        <v>-0.22404756720550789</v>
      </c>
      <c r="M59" s="7">
        <f t="shared" si="7"/>
        <v>762900353</v>
      </c>
      <c r="N59" s="8">
        <v>100</v>
      </c>
      <c r="O59" s="8">
        <f t="shared" si="8"/>
        <v>0.76061720389562604</v>
      </c>
      <c r="P59" s="8">
        <v>100</v>
      </c>
      <c r="Q59" s="8">
        <f t="shared" si="9"/>
        <v>0.76061720389562604</v>
      </c>
      <c r="R59" s="8">
        <f t="shared" si="10"/>
        <v>100</v>
      </c>
      <c r="S59" s="8">
        <f t="shared" si="11"/>
        <v>0</v>
      </c>
      <c r="T59" s="8">
        <f t="shared" si="12"/>
        <v>70.543978487731877</v>
      </c>
      <c r="U59" s="8">
        <f t="shared" si="13"/>
        <v>100</v>
      </c>
      <c r="V59" s="8">
        <f t="shared" si="14"/>
        <v>85.271989243865931</v>
      </c>
      <c r="W59" s="8">
        <f t="shared" si="15"/>
        <v>85.271989243865931</v>
      </c>
      <c r="X59" s="22">
        <v>48</v>
      </c>
    </row>
    <row r="60" spans="1:25" ht="16">
      <c r="A60" s="9">
        <v>49</v>
      </c>
      <c r="B60" s="9" t="s">
        <v>609</v>
      </c>
      <c r="C60" s="7">
        <v>109517000</v>
      </c>
      <c r="D60" s="8">
        <f t="shared" si="0"/>
        <v>3.2162807791551264E-2</v>
      </c>
      <c r="E60" s="7">
        <v>109517000</v>
      </c>
      <c r="F60" s="8">
        <f t="shared" si="1"/>
        <v>100</v>
      </c>
      <c r="G60" s="8">
        <f t="shared" si="2"/>
        <v>3.2162807791551264E-2</v>
      </c>
      <c r="H60" s="7">
        <v>99868000</v>
      </c>
      <c r="I60" s="8">
        <f t="shared" si="3"/>
        <v>91.189495694732329</v>
      </c>
      <c r="J60" s="8">
        <f t="shared" si="4"/>
        <v>2.9329102226381677E-2</v>
      </c>
      <c r="K60" s="8">
        <f t="shared" si="5"/>
        <v>91.189495694732329</v>
      </c>
      <c r="L60" s="8">
        <f t="shared" si="6"/>
        <v>-2.8337055651695871E-3</v>
      </c>
      <c r="M60" s="7">
        <f t="shared" si="7"/>
        <v>9649000</v>
      </c>
      <c r="N60" s="8">
        <v>100</v>
      </c>
      <c r="O60" s="8">
        <f t="shared" si="8"/>
        <v>3.2162807791551264E-2</v>
      </c>
      <c r="P60" s="8">
        <v>100</v>
      </c>
      <c r="Q60" s="8">
        <f t="shared" si="9"/>
        <v>3.2162807791551264E-2</v>
      </c>
      <c r="R60" s="8">
        <f t="shared" si="10"/>
        <v>100</v>
      </c>
      <c r="S60" s="8">
        <f t="shared" si="11"/>
        <v>0</v>
      </c>
      <c r="T60" s="8">
        <f t="shared" si="12"/>
        <v>91.189495694732329</v>
      </c>
      <c r="U60" s="8">
        <f t="shared" si="13"/>
        <v>100</v>
      </c>
      <c r="V60" s="8">
        <f t="shared" si="14"/>
        <v>95.594747847366165</v>
      </c>
      <c r="W60" s="8">
        <f t="shared" si="15"/>
        <v>95.594747847366165</v>
      </c>
      <c r="X60" s="22">
        <v>49</v>
      </c>
    </row>
    <row r="61" spans="1:25" ht="32">
      <c r="A61" s="9">
        <v>50</v>
      </c>
      <c r="B61" s="9" t="s">
        <v>610</v>
      </c>
      <c r="C61" s="7">
        <v>1006060000</v>
      </c>
      <c r="D61" s="8">
        <f t="shared" si="0"/>
        <v>0.29545837090833449</v>
      </c>
      <c r="E61" s="7">
        <v>1006060000</v>
      </c>
      <c r="F61" s="8">
        <f t="shared" si="1"/>
        <v>100</v>
      </c>
      <c r="G61" s="8">
        <f t="shared" si="2"/>
        <v>0.29545837090833449</v>
      </c>
      <c r="H61" s="7">
        <v>275731300</v>
      </c>
      <c r="I61" s="8">
        <f t="shared" si="3"/>
        <v>27.407043317495976</v>
      </c>
      <c r="J61" s="8">
        <f t="shared" si="4"/>
        <v>8.0976403700015159E-2</v>
      </c>
      <c r="K61" s="8">
        <f t="shared" si="5"/>
        <v>27.407043317495976</v>
      </c>
      <c r="L61" s="8">
        <f t="shared" si="6"/>
        <v>-0.21448196720831933</v>
      </c>
      <c r="M61" s="7">
        <f t="shared" si="7"/>
        <v>730328700</v>
      </c>
      <c r="N61" s="8">
        <v>100</v>
      </c>
      <c r="O61" s="8">
        <f t="shared" si="8"/>
        <v>0.29545837090833449</v>
      </c>
      <c r="P61" s="8">
        <v>100</v>
      </c>
      <c r="Q61" s="8">
        <f t="shared" si="9"/>
        <v>0.29545837090833449</v>
      </c>
      <c r="R61" s="8">
        <f t="shared" si="10"/>
        <v>100</v>
      </c>
      <c r="S61" s="8">
        <f t="shared" si="11"/>
        <v>0</v>
      </c>
      <c r="T61" s="8">
        <f t="shared" si="12"/>
        <v>27.407043317495976</v>
      </c>
      <c r="U61" s="8">
        <f t="shared" si="13"/>
        <v>100</v>
      </c>
      <c r="V61" s="8">
        <f t="shared" si="14"/>
        <v>63.703521658747988</v>
      </c>
      <c r="W61" s="8">
        <f t="shared" si="15"/>
        <v>63.703521658747988</v>
      </c>
      <c r="X61" s="22">
        <v>50</v>
      </c>
      <c r="Y61" s="16"/>
    </row>
    <row r="62" spans="1:25" ht="16">
      <c r="A62" s="9">
        <v>51</v>
      </c>
      <c r="B62" s="9" t="s">
        <v>611</v>
      </c>
      <c r="C62" s="7">
        <v>2686434190</v>
      </c>
      <c r="D62" s="8">
        <f t="shared" si="0"/>
        <v>0.7889484417727084</v>
      </c>
      <c r="E62" s="7">
        <v>2686434190</v>
      </c>
      <c r="F62" s="8">
        <f t="shared" si="1"/>
        <v>100</v>
      </c>
      <c r="G62" s="8">
        <f t="shared" si="2"/>
        <v>0.7889484417727084</v>
      </c>
      <c r="H62" s="7">
        <v>2079180125</v>
      </c>
      <c r="I62" s="8">
        <f t="shared" si="3"/>
        <v>77.395535417899069</v>
      </c>
      <c r="J62" s="8">
        <f t="shared" si="4"/>
        <v>0.61061087068115927</v>
      </c>
      <c r="K62" s="8">
        <f t="shared" si="5"/>
        <v>77.395535417899069</v>
      </c>
      <c r="L62" s="8">
        <f t="shared" si="6"/>
        <v>-0.17833757109154913</v>
      </c>
      <c r="M62" s="7">
        <f t="shared" si="7"/>
        <v>607254065</v>
      </c>
      <c r="N62" s="8">
        <v>100</v>
      </c>
      <c r="O62" s="8">
        <f t="shared" si="8"/>
        <v>0.7889484417727084</v>
      </c>
      <c r="P62" s="8">
        <v>100</v>
      </c>
      <c r="Q62" s="8">
        <f t="shared" si="9"/>
        <v>0.7889484417727084</v>
      </c>
      <c r="R62" s="8">
        <f t="shared" si="10"/>
        <v>100</v>
      </c>
      <c r="S62" s="8">
        <f t="shared" si="11"/>
        <v>0</v>
      </c>
      <c r="T62" s="8">
        <f t="shared" si="12"/>
        <v>77.395535417899069</v>
      </c>
      <c r="U62" s="8">
        <f t="shared" si="13"/>
        <v>100</v>
      </c>
      <c r="V62" s="8">
        <f t="shared" si="14"/>
        <v>88.697767708949527</v>
      </c>
      <c r="W62" s="8">
        <f t="shared" si="15"/>
        <v>88.697767708949527</v>
      </c>
      <c r="X62" s="22">
        <v>51</v>
      </c>
    </row>
    <row r="63" spans="1:25" ht="32">
      <c r="A63" s="9">
        <v>52</v>
      </c>
      <c r="B63" s="9" t="s">
        <v>612</v>
      </c>
      <c r="C63" s="7">
        <v>5584671000</v>
      </c>
      <c r="D63" s="8">
        <f t="shared" si="0"/>
        <v>1.6400987970091436</v>
      </c>
      <c r="E63" s="7">
        <v>5584671000</v>
      </c>
      <c r="F63" s="8">
        <f t="shared" si="1"/>
        <v>100</v>
      </c>
      <c r="G63" s="8">
        <f t="shared" si="2"/>
        <v>1.6400987970091436</v>
      </c>
      <c r="H63" s="7">
        <v>1586655725</v>
      </c>
      <c r="I63" s="8">
        <f t="shared" si="3"/>
        <v>28.410907732971197</v>
      </c>
      <c r="J63" s="8">
        <f t="shared" si="4"/>
        <v>0.46596695594783838</v>
      </c>
      <c r="K63" s="8">
        <f t="shared" si="5"/>
        <v>28.410907732971197</v>
      </c>
      <c r="L63" s="8">
        <f t="shared" si="6"/>
        <v>-1.1741318410613053</v>
      </c>
      <c r="M63" s="7">
        <f t="shared" si="7"/>
        <v>3998015275</v>
      </c>
      <c r="N63" s="8">
        <v>100</v>
      </c>
      <c r="O63" s="8">
        <f t="shared" si="8"/>
        <v>1.6400987970091436</v>
      </c>
      <c r="P63" s="8">
        <v>96.11</v>
      </c>
      <c r="Q63" s="8">
        <f t="shared" si="9"/>
        <v>1.5762989538054879</v>
      </c>
      <c r="R63" s="8">
        <f t="shared" si="10"/>
        <v>96.11</v>
      </c>
      <c r="S63" s="8">
        <f t="shared" si="11"/>
        <v>-6.3799843203655726E-2</v>
      </c>
      <c r="T63" s="8">
        <f t="shared" si="12"/>
        <v>28.410907732971197</v>
      </c>
      <c r="U63" s="8">
        <f t="shared" si="13"/>
        <v>96.11</v>
      </c>
      <c r="V63" s="8">
        <f t="shared" si="14"/>
        <v>62.260453866485598</v>
      </c>
      <c r="W63" s="8">
        <f t="shared" si="15"/>
        <v>62.260453866485598</v>
      </c>
      <c r="X63" s="22">
        <v>52</v>
      </c>
    </row>
    <row r="64" spans="1:25" ht="16">
      <c r="A64" s="9">
        <v>53</v>
      </c>
      <c r="B64" s="9" t="s">
        <v>613</v>
      </c>
      <c r="C64" s="7">
        <v>20740027828</v>
      </c>
      <c r="D64" s="8">
        <f t="shared" si="0"/>
        <v>6.0909039566769403</v>
      </c>
      <c r="E64" s="7">
        <v>20740027828</v>
      </c>
      <c r="F64" s="8">
        <f t="shared" si="1"/>
        <v>100</v>
      </c>
      <c r="G64" s="8">
        <f t="shared" si="2"/>
        <v>6.0909039566769403</v>
      </c>
      <c r="H64" s="7">
        <v>9028490404</v>
      </c>
      <c r="I64" s="8">
        <f t="shared" si="3"/>
        <v>43.53171788810775</v>
      </c>
      <c r="J64" s="8">
        <f t="shared" si="4"/>
        <v>2.6514751272561985</v>
      </c>
      <c r="K64" s="8">
        <f t="shared" si="5"/>
        <v>43.53171788810775</v>
      </c>
      <c r="L64" s="8">
        <f t="shared" si="6"/>
        <v>-3.4394288294207418</v>
      </c>
      <c r="M64" s="7">
        <f t="shared" si="7"/>
        <v>11711537424</v>
      </c>
      <c r="N64" s="8">
        <v>100</v>
      </c>
      <c r="O64" s="8">
        <f t="shared" si="8"/>
        <v>6.0909039566769403</v>
      </c>
      <c r="P64" s="8">
        <v>99.15</v>
      </c>
      <c r="Q64" s="8">
        <f t="shared" si="9"/>
        <v>6.0391312730451867</v>
      </c>
      <c r="R64" s="8">
        <f t="shared" si="10"/>
        <v>99.15</v>
      </c>
      <c r="S64" s="8">
        <f t="shared" si="11"/>
        <v>-5.177268363175358E-2</v>
      </c>
      <c r="T64" s="8">
        <f t="shared" si="12"/>
        <v>43.53171788810775</v>
      </c>
      <c r="U64" s="8">
        <f t="shared" si="13"/>
        <v>99.15</v>
      </c>
      <c r="V64" s="8">
        <f t="shared" si="14"/>
        <v>71.340858944053878</v>
      </c>
      <c r="W64" s="8">
        <f t="shared" si="15"/>
        <v>71.340858944053878</v>
      </c>
      <c r="X64" s="22">
        <v>53</v>
      </c>
    </row>
    <row r="65" spans="1:25" ht="16">
      <c r="A65" s="9">
        <v>54</v>
      </c>
      <c r="B65" s="9" t="s">
        <v>614</v>
      </c>
      <c r="C65" s="7">
        <v>17983982910</v>
      </c>
      <c r="D65" s="8">
        <f t="shared" si="0"/>
        <v>5.2815123283222949</v>
      </c>
      <c r="E65" s="7">
        <v>17983982910</v>
      </c>
      <c r="F65" s="8">
        <f t="shared" si="1"/>
        <v>100</v>
      </c>
      <c r="G65" s="8">
        <f t="shared" si="2"/>
        <v>5.2815123283222958</v>
      </c>
      <c r="H65" s="7">
        <v>4899890505</v>
      </c>
      <c r="I65" s="8">
        <f t="shared" si="3"/>
        <v>27.245858325829559</v>
      </c>
      <c r="J65" s="8">
        <f t="shared" si="4"/>
        <v>1.4389933664359145</v>
      </c>
      <c r="K65" s="8">
        <f t="shared" si="5"/>
        <v>27.245858325829559</v>
      </c>
      <c r="L65" s="8">
        <f t="shared" si="6"/>
        <v>-3.8425189618863813</v>
      </c>
      <c r="M65" s="7">
        <f t="shared" si="7"/>
        <v>13084092405</v>
      </c>
      <c r="N65" s="8">
        <v>100</v>
      </c>
      <c r="O65" s="8">
        <f t="shared" si="8"/>
        <v>5.2815123283222958</v>
      </c>
      <c r="P65" s="8">
        <v>93.56</v>
      </c>
      <c r="Q65" s="8">
        <f t="shared" si="9"/>
        <v>4.9413829343783391</v>
      </c>
      <c r="R65" s="8">
        <f t="shared" si="10"/>
        <v>93.56</v>
      </c>
      <c r="S65" s="8">
        <f t="shared" si="11"/>
        <v>-0.34012939394395669</v>
      </c>
      <c r="T65" s="8">
        <f t="shared" si="12"/>
        <v>27.245858325829559</v>
      </c>
      <c r="U65" s="8">
        <f t="shared" si="13"/>
        <v>93.56</v>
      </c>
      <c r="V65" s="8">
        <f t="shared" si="14"/>
        <v>60.402929162914781</v>
      </c>
      <c r="W65" s="8">
        <f t="shared" si="15"/>
        <v>60.402929162914781</v>
      </c>
      <c r="X65" s="22">
        <v>54</v>
      </c>
      <c r="Y65" s="16"/>
    </row>
    <row r="66" spans="1:25" ht="16">
      <c r="A66" s="9">
        <v>55</v>
      </c>
      <c r="B66" s="9" t="s">
        <v>615</v>
      </c>
      <c r="C66" s="7">
        <v>12400065020</v>
      </c>
      <c r="D66" s="8">
        <f t="shared" si="0"/>
        <v>3.6416347036624295</v>
      </c>
      <c r="E66" s="7">
        <v>12400065020</v>
      </c>
      <c r="F66" s="8">
        <f t="shared" si="1"/>
        <v>100</v>
      </c>
      <c r="G66" s="8">
        <f t="shared" si="2"/>
        <v>3.6416347036624295</v>
      </c>
      <c r="H66" s="7">
        <v>9162035356</v>
      </c>
      <c r="I66" s="8">
        <f t="shared" si="3"/>
        <v>73.886994473195116</v>
      </c>
      <c r="J66" s="8">
        <f t="shared" si="4"/>
        <v>2.6906944322290145</v>
      </c>
      <c r="K66" s="8">
        <f t="shared" si="5"/>
        <v>73.886994473195116</v>
      </c>
      <c r="L66" s="8">
        <f t="shared" si="6"/>
        <v>-0.95094027143341497</v>
      </c>
      <c r="M66" s="7">
        <f t="shared" si="7"/>
        <v>3238029664</v>
      </c>
      <c r="N66" s="8">
        <v>100</v>
      </c>
      <c r="O66" s="8">
        <f t="shared" si="8"/>
        <v>3.6416347036624295</v>
      </c>
      <c r="P66" s="8">
        <v>100</v>
      </c>
      <c r="Q66" s="8">
        <f t="shared" si="9"/>
        <v>3.6416347036624295</v>
      </c>
      <c r="R66" s="8">
        <f t="shared" si="10"/>
        <v>100</v>
      </c>
      <c r="S66" s="8">
        <f t="shared" si="11"/>
        <v>0</v>
      </c>
      <c r="T66" s="8">
        <f t="shared" si="12"/>
        <v>73.886994473195116</v>
      </c>
      <c r="U66" s="8">
        <f t="shared" si="13"/>
        <v>100</v>
      </c>
      <c r="V66" s="8">
        <f t="shared" si="14"/>
        <v>86.943497236597551</v>
      </c>
      <c r="W66" s="8">
        <f t="shared" si="15"/>
        <v>86.943497236597551</v>
      </c>
      <c r="X66" s="22">
        <v>55</v>
      </c>
      <c r="Y66" s="16"/>
    </row>
    <row r="67" spans="1:25" ht="16">
      <c r="A67" s="9">
        <v>56</v>
      </c>
      <c r="B67" s="9" t="s">
        <v>616</v>
      </c>
      <c r="C67" s="7">
        <v>3536535786</v>
      </c>
      <c r="D67" s="8">
        <f t="shared" si="0"/>
        <v>1.0386051547527844</v>
      </c>
      <c r="E67" s="7">
        <v>3536535786</v>
      </c>
      <c r="F67" s="8">
        <f t="shared" si="1"/>
        <v>100</v>
      </c>
      <c r="G67" s="8">
        <f t="shared" si="2"/>
        <v>1.0386051547527844</v>
      </c>
      <c r="H67" s="7">
        <v>1604000665</v>
      </c>
      <c r="I67" s="8">
        <f t="shared" si="3"/>
        <v>45.355137401683287</v>
      </c>
      <c r="J67" s="8">
        <f t="shared" si="4"/>
        <v>0.47106079499909065</v>
      </c>
      <c r="K67" s="8">
        <f t="shared" si="5"/>
        <v>45.355137401683287</v>
      </c>
      <c r="L67" s="8">
        <f t="shared" si="6"/>
        <v>-0.56754435975369377</v>
      </c>
      <c r="M67" s="7">
        <f t="shared" si="7"/>
        <v>1932535121</v>
      </c>
      <c r="N67" s="8">
        <v>100</v>
      </c>
      <c r="O67" s="8">
        <f t="shared" si="8"/>
        <v>1.0386051547527844</v>
      </c>
      <c r="P67" s="8">
        <v>100</v>
      </c>
      <c r="Q67" s="8">
        <f t="shared" si="9"/>
        <v>1.0386051547527844</v>
      </c>
      <c r="R67" s="8">
        <f t="shared" si="10"/>
        <v>100</v>
      </c>
      <c r="S67" s="8">
        <f t="shared" si="11"/>
        <v>0</v>
      </c>
      <c r="T67" s="8">
        <f t="shared" si="12"/>
        <v>45.355137401683287</v>
      </c>
      <c r="U67" s="8">
        <f t="shared" si="13"/>
        <v>100</v>
      </c>
      <c r="V67" s="8">
        <f t="shared" si="14"/>
        <v>72.677568700841647</v>
      </c>
      <c r="W67" s="8">
        <f t="shared" si="15"/>
        <v>72.677568700841647</v>
      </c>
      <c r="X67" s="22">
        <v>56</v>
      </c>
      <c r="Y67" s="16"/>
    </row>
    <row r="68" spans="1:25" ht="16">
      <c r="A68" s="9">
        <v>57</v>
      </c>
      <c r="B68" s="9" t="s">
        <v>617</v>
      </c>
      <c r="C68" s="7">
        <v>85137729466</v>
      </c>
      <c r="D68" s="8">
        <f t="shared" si="0"/>
        <v>25.003135847622275</v>
      </c>
      <c r="E68" s="7">
        <v>85137729466</v>
      </c>
      <c r="F68" s="8">
        <f t="shared" si="1"/>
        <v>100</v>
      </c>
      <c r="G68" s="8">
        <f t="shared" si="2"/>
        <v>25.003135847622275</v>
      </c>
      <c r="H68" s="7">
        <v>26433581455</v>
      </c>
      <c r="I68" s="8">
        <f t="shared" si="3"/>
        <v>31.048022563904908</v>
      </c>
      <c r="J68" s="8">
        <f t="shared" si="4"/>
        <v>7.7629792596535605</v>
      </c>
      <c r="K68" s="8">
        <f t="shared" si="5"/>
        <v>31.048022563904908</v>
      </c>
      <c r="L68" s="8">
        <f t="shared" si="6"/>
        <v>-17.240156587968713</v>
      </c>
      <c r="M68" s="7">
        <f t="shared" si="7"/>
        <v>58704148011</v>
      </c>
      <c r="N68" s="8">
        <v>100</v>
      </c>
      <c r="O68" s="8">
        <f t="shared" si="8"/>
        <v>25.003135847622275</v>
      </c>
      <c r="P68" s="8">
        <v>99.06</v>
      </c>
      <c r="Q68" s="8">
        <f t="shared" si="9"/>
        <v>24.768106370654628</v>
      </c>
      <c r="R68" s="8">
        <f t="shared" si="10"/>
        <v>99.06</v>
      </c>
      <c r="S68" s="8">
        <f t="shared" si="11"/>
        <v>-0.23502947696764664</v>
      </c>
      <c r="T68" s="8">
        <f t="shared" si="12"/>
        <v>31.048022563904908</v>
      </c>
      <c r="U68" s="8">
        <f t="shared" si="13"/>
        <v>99.06</v>
      </c>
      <c r="V68" s="8">
        <f t="shared" si="14"/>
        <v>65.054011281952455</v>
      </c>
      <c r="W68" s="8">
        <f t="shared" si="15"/>
        <v>65.054011281952455</v>
      </c>
      <c r="X68" s="22">
        <v>57</v>
      </c>
      <c r="Y68" s="16"/>
    </row>
    <row r="69" spans="1:25" ht="16">
      <c r="A69" s="9">
        <v>58</v>
      </c>
      <c r="B69" s="9" t="s">
        <v>618</v>
      </c>
      <c r="C69" s="7">
        <v>8115993600</v>
      </c>
      <c r="D69" s="8">
        <f t="shared" si="0"/>
        <v>2.3834942720697265</v>
      </c>
      <c r="E69" s="7">
        <v>8115993600</v>
      </c>
      <c r="F69" s="8">
        <f t="shared" si="1"/>
        <v>100</v>
      </c>
      <c r="G69" s="8">
        <f t="shared" si="2"/>
        <v>2.3834942720697265</v>
      </c>
      <c r="H69" s="7">
        <v>1642123800</v>
      </c>
      <c r="I69" s="8">
        <f t="shared" si="3"/>
        <v>20.23318253972009</v>
      </c>
      <c r="J69" s="8">
        <f t="shared" si="4"/>
        <v>0.48225674689164039</v>
      </c>
      <c r="K69" s="8">
        <f t="shared" si="5"/>
        <v>20.23318253972009</v>
      </c>
      <c r="L69" s="8">
        <f t="shared" si="6"/>
        <v>-1.9012375251780862</v>
      </c>
      <c r="M69" s="7">
        <f t="shared" si="7"/>
        <v>6473869800</v>
      </c>
      <c r="N69" s="8">
        <v>100</v>
      </c>
      <c r="O69" s="8">
        <f t="shared" si="8"/>
        <v>2.3834942720697265</v>
      </c>
      <c r="P69" s="8">
        <v>100</v>
      </c>
      <c r="Q69" s="8">
        <f t="shared" si="9"/>
        <v>2.3834942720697265</v>
      </c>
      <c r="R69" s="8">
        <f t="shared" si="10"/>
        <v>100</v>
      </c>
      <c r="S69" s="8">
        <f t="shared" si="11"/>
        <v>0</v>
      </c>
      <c r="T69" s="8">
        <f t="shared" si="12"/>
        <v>20.23318253972009</v>
      </c>
      <c r="U69" s="8">
        <f t="shared" si="13"/>
        <v>100</v>
      </c>
      <c r="V69" s="8">
        <f t="shared" si="14"/>
        <v>60.116591269860045</v>
      </c>
      <c r="W69" s="8">
        <f t="shared" si="15"/>
        <v>60.116591269860045</v>
      </c>
      <c r="X69" s="22">
        <v>58</v>
      </c>
      <c r="Y69" s="16"/>
    </row>
    <row r="70" spans="1:25" ht="16">
      <c r="A70" s="9">
        <v>59</v>
      </c>
      <c r="B70" s="9" t="s">
        <v>619</v>
      </c>
      <c r="C70" s="7">
        <v>1613437000</v>
      </c>
      <c r="D70" s="8">
        <f t="shared" si="0"/>
        <v>0.47383204538817808</v>
      </c>
      <c r="E70" s="7">
        <v>1613437000</v>
      </c>
      <c r="F70" s="8">
        <f t="shared" si="1"/>
        <v>100</v>
      </c>
      <c r="G70" s="8">
        <f t="shared" si="2"/>
        <v>0.47383204538817808</v>
      </c>
      <c r="H70" s="7">
        <v>249261500</v>
      </c>
      <c r="I70" s="8">
        <f t="shared" si="3"/>
        <v>15.449100274755073</v>
      </c>
      <c r="J70" s="8">
        <f t="shared" si="4"/>
        <v>7.3202787825942611E-2</v>
      </c>
      <c r="K70" s="8">
        <f t="shared" si="5"/>
        <v>15.449100274755073</v>
      </c>
      <c r="L70" s="8">
        <f t="shared" si="6"/>
        <v>-0.40062925756223544</v>
      </c>
      <c r="M70" s="7">
        <f t="shared" si="7"/>
        <v>1364175500</v>
      </c>
      <c r="N70" s="8">
        <v>100</v>
      </c>
      <c r="O70" s="8">
        <f t="shared" si="8"/>
        <v>0.47383204538817808</v>
      </c>
      <c r="P70" s="8">
        <v>100</v>
      </c>
      <c r="Q70" s="8">
        <f t="shared" si="9"/>
        <v>0.47383204538817808</v>
      </c>
      <c r="R70" s="8">
        <f t="shared" si="10"/>
        <v>100</v>
      </c>
      <c r="S70" s="8">
        <f t="shared" si="11"/>
        <v>0</v>
      </c>
      <c r="T70" s="8">
        <f t="shared" si="12"/>
        <v>15.449100274755073</v>
      </c>
      <c r="U70" s="8">
        <f t="shared" si="13"/>
        <v>100</v>
      </c>
      <c r="V70" s="8">
        <f t="shared" si="14"/>
        <v>57.724550137377534</v>
      </c>
      <c r="W70" s="8">
        <f t="shared" si="15"/>
        <v>57.724550137377534</v>
      </c>
      <c r="X70" s="22">
        <v>59</v>
      </c>
      <c r="Y70" s="16"/>
    </row>
    <row r="71" spans="1:25" ht="32">
      <c r="A71" s="9">
        <v>60</v>
      </c>
      <c r="B71" s="9" t="s">
        <v>620</v>
      </c>
      <c r="C71" s="7">
        <v>2118926000</v>
      </c>
      <c r="D71" s="8">
        <f t="shared" si="0"/>
        <v>0.6222833867118398</v>
      </c>
      <c r="E71" s="7">
        <v>2118926000</v>
      </c>
      <c r="F71" s="8">
        <f t="shared" si="1"/>
        <v>100</v>
      </c>
      <c r="G71" s="8">
        <f t="shared" si="2"/>
        <v>0.6222833867118398</v>
      </c>
      <c r="H71" s="7">
        <v>2039250</v>
      </c>
      <c r="I71" s="8">
        <f t="shared" si="3"/>
        <v>9.6239793178242189E-2</v>
      </c>
      <c r="J71" s="8">
        <f t="shared" si="4"/>
        <v>5.9888424435403564E-4</v>
      </c>
      <c r="K71" s="8">
        <f t="shared" si="5"/>
        <v>9.6239793178242189E-2</v>
      </c>
      <c r="L71" s="8">
        <f t="shared" si="6"/>
        <v>-0.62168450246748574</v>
      </c>
      <c r="M71" s="7">
        <f t="shared" si="7"/>
        <v>2116886750</v>
      </c>
      <c r="N71" s="8">
        <v>100</v>
      </c>
      <c r="O71" s="8">
        <f t="shared" si="8"/>
        <v>0.6222833867118398</v>
      </c>
      <c r="P71" s="8">
        <v>87.03</v>
      </c>
      <c r="Q71" s="8">
        <f t="shared" si="9"/>
        <v>0.54157323145531422</v>
      </c>
      <c r="R71" s="8">
        <f t="shared" si="10"/>
        <v>87.03</v>
      </c>
      <c r="S71" s="8">
        <f t="shared" si="11"/>
        <v>-8.0710155256525584E-2</v>
      </c>
      <c r="T71" s="8">
        <f t="shared" si="12"/>
        <v>9.6239793178242189E-2</v>
      </c>
      <c r="U71" s="8">
        <f t="shared" si="13"/>
        <v>87.03</v>
      </c>
      <c r="V71" s="8">
        <f t="shared" si="14"/>
        <v>43.563119896589122</v>
      </c>
      <c r="W71" s="8">
        <f t="shared" si="15"/>
        <v>43.563119896589122</v>
      </c>
      <c r="X71" s="22">
        <v>60</v>
      </c>
      <c r="Y71" s="16"/>
    </row>
    <row r="72" spans="1:25" ht="32">
      <c r="A72" s="9">
        <v>61</v>
      </c>
      <c r="B72" s="9" t="s">
        <v>621</v>
      </c>
      <c r="C72" s="7">
        <v>111356100</v>
      </c>
      <c r="D72" s="8">
        <f t="shared" si="0"/>
        <v>3.27029122484798E-2</v>
      </c>
      <c r="E72" s="7">
        <v>111356100</v>
      </c>
      <c r="F72" s="8">
        <f t="shared" si="1"/>
        <v>100</v>
      </c>
      <c r="G72" s="8">
        <f t="shared" si="2"/>
        <v>3.27029122484798E-2</v>
      </c>
      <c r="H72" s="7">
        <v>63041091</v>
      </c>
      <c r="I72" s="8">
        <f t="shared" si="3"/>
        <v>56.612157753369594</v>
      </c>
      <c r="J72" s="8">
        <f t="shared" si="4"/>
        <v>1.8513824272055411E-2</v>
      </c>
      <c r="K72" s="8">
        <f t="shared" si="5"/>
        <v>56.612157753369594</v>
      </c>
      <c r="L72" s="8">
        <f t="shared" si="6"/>
        <v>-1.4189087976424389E-2</v>
      </c>
      <c r="M72" s="7">
        <f t="shared" si="7"/>
        <v>48315009</v>
      </c>
      <c r="N72" s="8">
        <v>100</v>
      </c>
      <c r="O72" s="8">
        <f t="shared" si="8"/>
        <v>3.27029122484798E-2</v>
      </c>
      <c r="P72" s="8">
        <v>100</v>
      </c>
      <c r="Q72" s="8">
        <f t="shared" si="9"/>
        <v>3.27029122484798E-2</v>
      </c>
      <c r="R72" s="8">
        <f t="shared" si="10"/>
        <v>100</v>
      </c>
      <c r="S72" s="8">
        <f t="shared" si="11"/>
        <v>0</v>
      </c>
      <c r="T72" s="8">
        <f t="shared" si="12"/>
        <v>56.612157753369594</v>
      </c>
      <c r="U72" s="8">
        <f t="shared" si="13"/>
        <v>100</v>
      </c>
      <c r="V72" s="8">
        <f t="shared" si="14"/>
        <v>78.306078876684793</v>
      </c>
      <c r="W72" s="8">
        <f t="shared" si="15"/>
        <v>78.306078876684793</v>
      </c>
      <c r="X72" s="22">
        <v>61</v>
      </c>
      <c r="Y72" s="16"/>
    </row>
    <row r="73" spans="1:25" ht="32">
      <c r="A73" s="9">
        <v>62</v>
      </c>
      <c r="B73" s="9" t="s">
        <v>622</v>
      </c>
      <c r="C73" s="7">
        <v>419825600</v>
      </c>
      <c r="D73" s="8">
        <f t="shared" si="0"/>
        <v>0.12329382724848824</v>
      </c>
      <c r="E73" s="7">
        <v>419825600</v>
      </c>
      <c r="F73" s="8">
        <f t="shared" si="1"/>
        <v>100</v>
      </c>
      <c r="G73" s="8">
        <f t="shared" si="2"/>
        <v>0.12329382724848824</v>
      </c>
      <c r="H73" s="7">
        <v>287127750</v>
      </c>
      <c r="I73" s="8">
        <f t="shared" si="3"/>
        <v>68.392149025690657</v>
      </c>
      <c r="J73" s="8">
        <f t="shared" si="4"/>
        <v>8.4323298071263666E-2</v>
      </c>
      <c r="K73" s="8">
        <f t="shared" si="5"/>
        <v>68.392149025690657</v>
      </c>
      <c r="L73" s="8">
        <f t="shared" si="6"/>
        <v>-3.8970529177224572E-2</v>
      </c>
      <c r="M73" s="7">
        <f t="shared" si="7"/>
        <v>132697850</v>
      </c>
      <c r="N73" s="8">
        <v>100</v>
      </c>
      <c r="O73" s="8">
        <f t="shared" si="8"/>
        <v>0.12329382724848824</v>
      </c>
      <c r="P73" s="8">
        <v>100</v>
      </c>
      <c r="Q73" s="8">
        <f t="shared" si="9"/>
        <v>0.12329382724848824</v>
      </c>
      <c r="R73" s="8">
        <f t="shared" si="10"/>
        <v>100</v>
      </c>
      <c r="S73" s="8">
        <f t="shared" si="11"/>
        <v>0</v>
      </c>
      <c r="T73" s="8">
        <f t="shared" si="12"/>
        <v>68.392149025690657</v>
      </c>
      <c r="U73" s="8">
        <f t="shared" si="13"/>
        <v>100</v>
      </c>
      <c r="V73" s="8">
        <f t="shared" si="14"/>
        <v>84.196074512845328</v>
      </c>
      <c r="W73" s="8">
        <f t="shared" si="15"/>
        <v>84.196074512845328</v>
      </c>
      <c r="X73" s="22">
        <v>62</v>
      </c>
      <c r="Y73" s="16"/>
    </row>
    <row r="74" spans="1:25" ht="48">
      <c r="A74" s="9">
        <v>63</v>
      </c>
      <c r="B74" s="9" t="s">
        <v>623</v>
      </c>
      <c r="C74" s="7">
        <v>90000000</v>
      </c>
      <c r="D74" s="8">
        <f t="shared" si="0"/>
        <v>2.6431081030704035E-2</v>
      </c>
      <c r="E74" s="7">
        <v>90000000</v>
      </c>
      <c r="F74" s="8">
        <f t="shared" si="1"/>
        <v>100</v>
      </c>
      <c r="G74" s="8">
        <f t="shared" si="2"/>
        <v>2.6431081030704035E-2</v>
      </c>
      <c r="H74" s="7">
        <v>78258825</v>
      </c>
      <c r="I74" s="8">
        <f t="shared" si="3"/>
        <v>86.954250000000002</v>
      </c>
      <c r="J74" s="8">
        <f t="shared" si="4"/>
        <v>2.2982948277140963E-2</v>
      </c>
      <c r="K74" s="8">
        <f t="shared" si="5"/>
        <v>86.954250000000002</v>
      </c>
      <c r="L74" s="8">
        <f t="shared" si="6"/>
        <v>-3.4481327535630726E-3</v>
      </c>
      <c r="M74" s="7">
        <f t="shared" si="7"/>
        <v>11741175</v>
      </c>
      <c r="N74" s="8">
        <v>100</v>
      </c>
      <c r="O74" s="8">
        <f t="shared" si="8"/>
        <v>2.6431081030704035E-2</v>
      </c>
      <c r="P74" s="8">
        <v>100</v>
      </c>
      <c r="Q74" s="8">
        <f t="shared" si="9"/>
        <v>2.6431081030704035E-2</v>
      </c>
      <c r="R74" s="8">
        <f t="shared" si="10"/>
        <v>100</v>
      </c>
      <c r="S74" s="8">
        <f t="shared" si="11"/>
        <v>0</v>
      </c>
      <c r="T74" s="8">
        <f t="shared" si="12"/>
        <v>86.954250000000002</v>
      </c>
      <c r="U74" s="8">
        <f t="shared" si="13"/>
        <v>100</v>
      </c>
      <c r="V74" s="8">
        <f t="shared" si="14"/>
        <v>93.477125000000001</v>
      </c>
      <c r="W74" s="8">
        <f t="shared" si="15"/>
        <v>93.477125000000001</v>
      </c>
      <c r="X74" s="22">
        <v>63</v>
      </c>
    </row>
    <row r="75" spans="1:25" ht="32">
      <c r="A75" s="9">
        <v>64</v>
      </c>
      <c r="B75" s="9" t="s">
        <v>624</v>
      </c>
      <c r="C75" s="7">
        <v>421335000</v>
      </c>
      <c r="D75" s="8">
        <f t="shared" si="0"/>
        <v>0.12373710584524095</v>
      </c>
      <c r="E75" s="7">
        <v>421335000</v>
      </c>
      <c r="F75" s="8">
        <f t="shared" si="1"/>
        <v>100</v>
      </c>
      <c r="G75" s="8">
        <f t="shared" si="2"/>
        <v>0.12373710584524095</v>
      </c>
      <c r="H75" s="7">
        <v>6813750</v>
      </c>
      <c r="I75" s="8">
        <f t="shared" si="3"/>
        <v>1.6171811029228524</v>
      </c>
      <c r="J75" s="8">
        <f t="shared" si="4"/>
        <v>2.0010530930328848E-3</v>
      </c>
      <c r="K75" s="8">
        <f t="shared" si="5"/>
        <v>1.6171811029228524</v>
      </c>
      <c r="L75" s="8">
        <f t="shared" si="6"/>
        <v>-0.12173605275220806</v>
      </c>
      <c r="M75" s="7">
        <f t="shared" si="7"/>
        <v>414521250</v>
      </c>
      <c r="N75" s="8">
        <v>100</v>
      </c>
      <c r="O75" s="8">
        <f t="shared" si="8"/>
        <v>0.12373710584524095</v>
      </c>
      <c r="P75" s="8">
        <v>100</v>
      </c>
      <c r="Q75" s="8">
        <f t="shared" si="9"/>
        <v>0.12373710584524095</v>
      </c>
      <c r="R75" s="8">
        <f t="shared" si="10"/>
        <v>100</v>
      </c>
      <c r="S75" s="8">
        <f t="shared" si="11"/>
        <v>0</v>
      </c>
      <c r="T75" s="8">
        <f t="shared" si="12"/>
        <v>1.6171811029228524</v>
      </c>
      <c r="U75" s="8">
        <f t="shared" si="13"/>
        <v>100</v>
      </c>
      <c r="V75" s="8">
        <f t="shared" si="14"/>
        <v>50.808590551461428</v>
      </c>
      <c r="W75" s="8">
        <f t="shared" si="15"/>
        <v>50.808590551461428</v>
      </c>
      <c r="X75" s="22">
        <v>64</v>
      </c>
      <c r="Y75" s="16"/>
    </row>
    <row r="76" spans="1:25" ht="48">
      <c r="A76" s="9">
        <v>65</v>
      </c>
      <c r="B76" s="9" t="s">
        <v>625</v>
      </c>
      <c r="C76" s="7">
        <v>220650200</v>
      </c>
      <c r="D76" s="8">
        <f>C76/$C$81*100</f>
        <v>6.4800259062678361E-2</v>
      </c>
      <c r="E76" s="7">
        <v>220650200</v>
      </c>
      <c r="F76" s="8">
        <f>E76/C76*100</f>
        <v>100</v>
      </c>
      <c r="G76" s="8">
        <f>F76*D76/100</f>
        <v>6.4800259062678361E-2</v>
      </c>
      <c r="H76" s="7">
        <v>85089000</v>
      </c>
      <c r="I76" s="8">
        <f t="shared" ref="I76:I79" si="16">H76/C76*100</f>
        <v>38.562847439068712</v>
      </c>
      <c r="J76" s="8">
        <f>I76*D76/100</f>
        <v>2.4988825042461957E-2</v>
      </c>
      <c r="K76" s="8">
        <f>IF(E76=0,0,H76/E76*100)</f>
        <v>38.562847439068712</v>
      </c>
      <c r="L76" s="8">
        <f>J76-G76</f>
        <v>-3.9811434020216405E-2</v>
      </c>
      <c r="M76" s="7">
        <f>C76-H76</f>
        <v>135561200</v>
      </c>
      <c r="N76" s="8">
        <v>100</v>
      </c>
      <c r="O76" s="8">
        <f>N76*D76/100</f>
        <v>6.4800259062678361E-2</v>
      </c>
      <c r="P76" s="8">
        <v>100</v>
      </c>
      <c r="Q76" s="8">
        <f>P76*D76/100</f>
        <v>6.4800259062678361E-2</v>
      </c>
      <c r="R76" s="8">
        <f>IF(N76=0,0,P76/N76*100)</f>
        <v>100</v>
      </c>
      <c r="S76" s="8">
        <f>Q76-O76</f>
        <v>0</v>
      </c>
      <c r="T76" s="8">
        <f>IF(F76&gt;0,I76/F76*100,I76)</f>
        <v>38.562847439068712</v>
      </c>
      <c r="U76" s="8">
        <f>IF(N76&gt;0,P76/N76*100,P76)</f>
        <v>100</v>
      </c>
      <c r="V76" s="8">
        <f>AVERAGE(T76:U76)</f>
        <v>69.281423719534359</v>
      </c>
      <c r="W76" s="8">
        <f>V76</f>
        <v>69.281423719534359</v>
      </c>
      <c r="X76" s="22">
        <v>65</v>
      </c>
    </row>
    <row r="77" spans="1:25" ht="32">
      <c r="A77" s="9">
        <v>66</v>
      </c>
      <c r="B77" s="9" t="s">
        <v>626</v>
      </c>
      <c r="C77" s="7">
        <v>434209000</v>
      </c>
      <c r="D77" s="8">
        <f>C77/$C$81*100</f>
        <v>0.12751792514734411</v>
      </c>
      <c r="E77" s="7">
        <v>434209000</v>
      </c>
      <c r="F77" s="8">
        <f>E77/C77*100</f>
        <v>100</v>
      </c>
      <c r="G77" s="8">
        <f>F77*D77/100</f>
        <v>0.12751792514734411</v>
      </c>
      <c r="H77" s="7">
        <v>430149000</v>
      </c>
      <c r="I77" s="8">
        <f t="shared" si="16"/>
        <v>99.064966410184965</v>
      </c>
      <c r="J77" s="8">
        <f>I77*D77/100</f>
        <v>0.12632558971418126</v>
      </c>
      <c r="K77" s="8">
        <f>IF(E77=0,0,H77/E77*100)</f>
        <v>99.064966410184965</v>
      </c>
      <c r="L77" s="8">
        <f>J77-G77</f>
        <v>-1.1923354331628555E-3</v>
      </c>
      <c r="M77" s="7">
        <f>C77-H77</f>
        <v>4060000</v>
      </c>
      <c r="N77" s="8">
        <v>100</v>
      </c>
      <c r="O77" s="8">
        <f>N77*D77/100</f>
        <v>0.12751792514734411</v>
      </c>
      <c r="P77" s="8">
        <v>100</v>
      </c>
      <c r="Q77" s="8">
        <f>P77*D77/100</f>
        <v>0.12751792514734411</v>
      </c>
      <c r="R77" s="8">
        <f>IF(N77=0,0,P77/N77*100)</f>
        <v>100</v>
      </c>
      <c r="S77" s="8">
        <f>Q77-O77</f>
        <v>0</v>
      </c>
      <c r="T77" s="8">
        <f>IF(F77&gt;0,I77/F77*100,I77)</f>
        <v>99.064966410184965</v>
      </c>
      <c r="U77" s="8">
        <f>IF(N77&gt;0,P77/N77*100,P77)</f>
        <v>100</v>
      </c>
      <c r="V77" s="8">
        <f>AVERAGE(T77:U77)</f>
        <v>99.53248320509249</v>
      </c>
      <c r="W77" s="8">
        <f>V77</f>
        <v>99.53248320509249</v>
      </c>
      <c r="X77" s="22">
        <v>66</v>
      </c>
      <c r="Y77" s="16"/>
    </row>
    <row r="78" spans="1:25" ht="48">
      <c r="A78" s="9">
        <v>67</v>
      </c>
      <c r="B78" s="9" t="s">
        <v>627</v>
      </c>
      <c r="C78" s="7">
        <v>2130813240</v>
      </c>
      <c r="D78" s="8">
        <f>C78/$C$81*100</f>
        <v>0.62577441564152225</v>
      </c>
      <c r="E78" s="7">
        <v>2130813240</v>
      </c>
      <c r="F78" s="8">
        <f>E78/C78*100</f>
        <v>100</v>
      </c>
      <c r="G78" s="8">
        <f>F78*D78/100</f>
        <v>0.62577441564152225</v>
      </c>
      <c r="H78" s="7">
        <v>1363849825</v>
      </c>
      <c r="I78" s="8">
        <f t="shared" si="16"/>
        <v>64.006070517939904</v>
      </c>
      <c r="J78" s="8">
        <f>I78*D78/100</f>
        <v>0.40053361375873914</v>
      </c>
      <c r="K78" s="8">
        <f>IF(E78=0,0,H78/E78*100)</f>
        <v>64.006070517939904</v>
      </c>
      <c r="L78" s="8">
        <f>J78-G78</f>
        <v>-0.22524080188278311</v>
      </c>
      <c r="M78" s="7">
        <f>C78-H78</f>
        <v>766963415</v>
      </c>
      <c r="N78" s="8">
        <v>100</v>
      </c>
      <c r="O78" s="8">
        <f>N78*D78/100</f>
        <v>0.62577441564152225</v>
      </c>
      <c r="P78" s="8">
        <v>100</v>
      </c>
      <c r="Q78" s="8">
        <f>P78*D78/100</f>
        <v>0.62577441564152225</v>
      </c>
      <c r="R78" s="8">
        <f>IF(N78=0,0,P78/N78*100)</f>
        <v>100</v>
      </c>
      <c r="S78" s="8">
        <f>Q78-O78</f>
        <v>0</v>
      </c>
      <c r="T78" s="8">
        <f>IF(F78&gt;0,I78/F78*100,I78)</f>
        <v>64.006070517939904</v>
      </c>
      <c r="U78" s="8">
        <f>IF(N78&gt;0,P78/N78*100,P78)</f>
        <v>100</v>
      </c>
      <c r="V78" s="8">
        <f>AVERAGE(T78:U78)</f>
        <v>82.003035258969959</v>
      </c>
      <c r="W78" s="8">
        <f>V78</f>
        <v>82.003035258969959</v>
      </c>
      <c r="X78" s="22">
        <v>67</v>
      </c>
    </row>
    <row r="79" spans="1:25" ht="32">
      <c r="A79" s="9">
        <v>68</v>
      </c>
      <c r="B79" s="9" t="s">
        <v>628</v>
      </c>
      <c r="C79" s="7">
        <v>230852800</v>
      </c>
      <c r="D79" s="8">
        <f>C79/$C$81*100</f>
        <v>6.7796545144054587E-2</v>
      </c>
      <c r="E79" s="7">
        <v>230852800</v>
      </c>
      <c r="F79" s="8">
        <f>E79/C79*100</f>
        <v>100</v>
      </c>
      <c r="G79" s="8">
        <f>F79*D79/100</f>
        <v>6.7796545144054587E-2</v>
      </c>
      <c r="H79" s="7">
        <v>153580000</v>
      </c>
      <c r="I79" s="8">
        <f t="shared" si="16"/>
        <v>66.527241601574687</v>
      </c>
      <c r="J79" s="8">
        <f>I79*D79/100</f>
        <v>4.5103171385505847E-2</v>
      </c>
      <c r="K79" s="8">
        <f>IF(E79=0,0,H79/E79*100)</f>
        <v>66.527241601574687</v>
      </c>
      <c r="L79" s="8">
        <f>J79-G79</f>
        <v>-2.2693373758548741E-2</v>
      </c>
      <c r="M79" s="7">
        <f>C79-H79</f>
        <v>77272800</v>
      </c>
      <c r="N79" s="8">
        <v>100</v>
      </c>
      <c r="O79" s="8">
        <f>N79*D79/100</f>
        <v>6.7796545144054587E-2</v>
      </c>
      <c r="P79" s="8">
        <v>100</v>
      </c>
      <c r="Q79" s="8">
        <f>P79*D79/100</f>
        <v>6.7796545144054587E-2</v>
      </c>
      <c r="R79" s="8">
        <f>IF(N79=0,0,P79/N79*100)</f>
        <v>100</v>
      </c>
      <c r="S79" s="8">
        <f>Q79-O79</f>
        <v>0</v>
      </c>
      <c r="T79" s="8">
        <f>IF(F79&gt;0,I79/F79*100,I79)</f>
        <v>66.527241601574687</v>
      </c>
      <c r="U79" s="8">
        <f>IF(N79&gt;0,P79/N79*100,P79)</f>
        <v>100</v>
      </c>
      <c r="V79" s="8">
        <f>AVERAGE(T79:U79)</f>
        <v>83.263620800787351</v>
      </c>
      <c r="W79" s="8">
        <f>V79</f>
        <v>83.263620800787351</v>
      </c>
      <c r="X79" s="22">
        <v>68</v>
      </c>
      <c r="Y79" s="16"/>
    </row>
    <row r="80" spans="1:25">
      <c r="A80" s="10"/>
      <c r="B80" s="10"/>
      <c r="C80" s="11"/>
      <c r="D80" s="12"/>
      <c r="E80" s="11"/>
      <c r="F80" s="12"/>
      <c r="G80" s="12"/>
      <c r="H80" s="11"/>
      <c r="I80" s="12"/>
      <c r="J80" s="12"/>
      <c r="K80" s="12"/>
      <c r="L80" s="12"/>
      <c r="M80" s="11"/>
      <c r="N80" s="12"/>
      <c r="O80" s="12"/>
      <c r="P80" s="12"/>
      <c r="Q80" s="12"/>
      <c r="R80" s="12"/>
      <c r="S80" s="12"/>
      <c r="T80" s="12"/>
      <c r="U80" s="12"/>
      <c r="V80" s="12"/>
      <c r="W80" s="12"/>
    </row>
    <row r="81" spans="1:23">
      <c r="A81" s="13"/>
      <c r="B81" s="13" t="s">
        <v>14</v>
      </c>
      <c r="C81" s="14">
        <f>SUM(C12:C79)</f>
        <v>340508206590</v>
      </c>
      <c r="D81" s="15">
        <f>SUM(D12:D79)</f>
        <v>100.00000000000001</v>
      </c>
      <c r="E81" s="14">
        <f>SUM(E12:E79)</f>
        <v>340508206590</v>
      </c>
      <c r="F81" s="15">
        <f>G81</f>
        <v>100.00000000000001</v>
      </c>
      <c r="G81" s="15">
        <f>SUM(G12:G79)</f>
        <v>100.00000000000001</v>
      </c>
      <c r="H81" s="14">
        <f>SUM(H12:H79)</f>
        <v>162636554767</v>
      </c>
      <c r="I81" s="15">
        <f>J81</f>
        <v>47.762888417790137</v>
      </c>
      <c r="J81" s="15">
        <f>SUM(J12:J79)</f>
        <v>47.762888417790137</v>
      </c>
      <c r="K81" s="15">
        <f>IF(E81=0,0,H81/E81*100)</f>
        <v>47.76288841779013</v>
      </c>
      <c r="L81" s="15">
        <f>SUM(L12:L79)</f>
        <v>-52.23711158220987</v>
      </c>
      <c r="M81" s="14">
        <f>SUM(M12:M79)</f>
        <v>177871651823</v>
      </c>
      <c r="N81" s="15">
        <f>O81</f>
        <v>100.00000000000001</v>
      </c>
      <c r="O81" s="15">
        <f>SUM(O12:O79)</f>
        <v>100.00000000000001</v>
      </c>
      <c r="P81" s="15">
        <f>Q81</f>
        <v>99.228558446996473</v>
      </c>
      <c r="Q81" s="15">
        <f>SUM(Q12:Q79)</f>
        <v>99.228558446996473</v>
      </c>
      <c r="R81" s="15">
        <f>IF(N81=0,0,P81/N81*100)</f>
        <v>99.228558446996459</v>
      </c>
      <c r="S81" s="15">
        <f>SUM(S12:S79)</f>
        <v>-0.77144155300353823</v>
      </c>
      <c r="T81" s="15">
        <f>IF(G81&gt;0,J81/G81*100,J81)</f>
        <v>47.76288841779013</v>
      </c>
      <c r="U81" s="15">
        <f>IF(O81&gt;0,Q81/O81*100,Q81)</f>
        <v>99.228558446996459</v>
      </c>
      <c r="V81" s="15">
        <f>AVERAGE(T81:U81)</f>
        <v>73.495723432393291</v>
      </c>
      <c r="W81" s="15"/>
    </row>
    <row r="82" spans="1:23">
      <c r="C82" s="16">
        <f>[7]DPUPR!$C$87</f>
        <v>315252446695</v>
      </c>
      <c r="H82" s="16"/>
      <c r="I82" s="53"/>
    </row>
    <row r="83" spans="1:23">
      <c r="C83" s="16">
        <f>C81-C82</f>
        <v>25255759895</v>
      </c>
    </row>
    <row r="86" spans="1:23">
      <c r="B86" s="1" t="s">
        <v>490</v>
      </c>
      <c r="C86" s="1" t="s">
        <v>491</v>
      </c>
      <c r="D86" s="1" t="s">
        <v>492</v>
      </c>
    </row>
    <row r="87" spans="1:23">
      <c r="B87" s="1" t="s">
        <v>493</v>
      </c>
      <c r="C87" s="1">
        <f>COUNTIFS($K$12:$K$79,"&gt;=90")</f>
        <v>15</v>
      </c>
      <c r="D87" s="1">
        <f>COUNTIFS($R$12:$R$79,"&gt;=90")</f>
        <v>67</v>
      </c>
    </row>
    <row r="88" spans="1:23">
      <c r="B88" s="1" t="s">
        <v>494</v>
      </c>
      <c r="C88" s="1">
        <f>COUNTIFS($K$12:$K$79,"&gt;=80",$K$12:$K$79,"&lt;90")</f>
        <v>5</v>
      </c>
      <c r="D88" s="1">
        <f>COUNTIFS($R$12:$R$79,"&gt;=80",$R$12:$R$79,"&lt;90")</f>
        <v>1</v>
      </c>
    </row>
    <row r="89" spans="1:23">
      <c r="B89" s="1" t="s">
        <v>495</v>
      </c>
      <c r="C89" s="1">
        <f>COUNTIFS($K$12:$K$79,"&gt;=65",$K$12:$K$79,"&lt;80")</f>
        <v>11</v>
      </c>
      <c r="D89" s="1">
        <f>COUNTIFS($R$12:$R$79,"&gt;=65",$R$12:$R$79,"&lt;80")</f>
        <v>0</v>
      </c>
    </row>
    <row r="90" spans="1:23">
      <c r="B90" s="1" t="s">
        <v>496</v>
      </c>
      <c r="C90" s="1">
        <f>COUNTIF($K$12:$K$79,"&lt;65")</f>
        <v>37</v>
      </c>
      <c r="D90" s="1">
        <f>COUNTIF($R$12:$R$79,"&lt;65")</f>
        <v>0</v>
      </c>
    </row>
    <row r="91" spans="1:23">
      <c r="B91" s="17"/>
      <c r="C91" s="1">
        <f>SUM(C87:C90)</f>
        <v>68</v>
      </c>
      <c r="D91" s="1">
        <f>SUM(D87:D90)</f>
        <v>68</v>
      </c>
    </row>
    <row r="92" spans="1:23">
      <c r="B92" s="17"/>
    </row>
    <row r="94" spans="1:23">
      <c r="B94" s="17"/>
    </row>
    <row r="102" spans="2:5" ht="32">
      <c r="B102" t="s">
        <v>189</v>
      </c>
      <c r="C102" s="18" t="s">
        <v>195</v>
      </c>
      <c r="D102" s="18" t="s">
        <v>196</v>
      </c>
    </row>
    <row r="103" spans="2:5">
      <c r="B103" s="207" t="str">
        <f>Cetak!P67</f>
        <v>31 Desember 2023</v>
      </c>
      <c r="C103" s="19">
        <f>I81</f>
        <v>47.762888417790137</v>
      </c>
      <c r="D103" s="19">
        <f>P81</f>
        <v>99.228558446996473</v>
      </c>
      <c r="E103" s="21">
        <f>D103-C103</f>
        <v>51.465670029206336</v>
      </c>
    </row>
    <row r="104" spans="2:5">
      <c r="B104" s="207" t="str">
        <f>Cetak!P68</f>
        <v>30  November 2023</v>
      </c>
      <c r="C104" s="19">
        <f>Cetak!D69</f>
        <v>39.356886537676424</v>
      </c>
      <c r="D104" s="19">
        <f>Cetak!E69</f>
        <v>73.741194442999529</v>
      </c>
      <c r="E104" s="21">
        <f>D104-C104</f>
        <v>34.384307905323105</v>
      </c>
    </row>
    <row r="105" spans="2:5">
      <c r="B105"/>
      <c r="C105" s="20">
        <f>C103-C104</f>
        <v>8.4060018801137133</v>
      </c>
      <c r="D105" s="20">
        <f>'[8]3 DPUPR'!$P$81</f>
        <v>0.57332670188738799</v>
      </c>
    </row>
    <row r="106" spans="2:5">
      <c r="B106"/>
      <c r="C106"/>
      <c r="D106"/>
    </row>
    <row r="107" spans="2:5" ht="32">
      <c r="B107" t="s">
        <v>189</v>
      </c>
      <c r="C107" s="18" t="s">
        <v>195</v>
      </c>
      <c r="D107" s="18" t="s">
        <v>196</v>
      </c>
    </row>
    <row r="108" spans="2:5">
      <c r="B108" s="207" t="str">
        <f>Cetak!P67</f>
        <v>31 Desember 2023</v>
      </c>
      <c r="C108" s="19">
        <f>C103</f>
        <v>47.762888417790137</v>
      </c>
      <c r="D108" s="19">
        <f>D103</f>
        <v>99.228558446996473</v>
      </c>
    </row>
    <row r="109" spans="2:5">
      <c r="B109" s="207" t="str">
        <f>Cetak!P69</f>
        <v>31 Desember 2022</v>
      </c>
      <c r="C109" s="20">
        <f>Cetak!H69</f>
        <v>39.356886537676424</v>
      </c>
      <c r="D109" s="52">
        <f>Cetak!I69</f>
        <v>67.19696954885876</v>
      </c>
    </row>
    <row r="110" spans="2:5">
      <c r="B110"/>
      <c r="C110" s="20">
        <f>C108-C109</f>
        <v>8.4060018801137133</v>
      </c>
      <c r="D110" s="20">
        <f>D108-D109</f>
        <v>32.031588898137713</v>
      </c>
    </row>
  </sheetData>
  <sheetProtection formatCells="0" formatColumns="0" formatRows="0" insertColumns="0" insertRows="0" insertHyperlinks="0" deleteColumns="0" deleteRows="0" sort="0" autoFilter="0" pivotTables="0"/>
  <autoFilter ref="B11:X79" xr:uid="{00000000-0009-0000-0000-00001B000000}">
    <sortState xmlns:xlrd2="http://schemas.microsoft.com/office/spreadsheetml/2017/richdata2" ref="B13:X79">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66:W67">
    <cfRule type="cellIs" dxfId="117" priority="9" operator="lessThan">
      <formula>$V$81</formula>
    </cfRule>
    <cfRule type="cellIs" dxfId="116" priority="8" operator="greaterThanOrEqual">
      <formula>$V$81</formula>
    </cfRule>
    <cfRule type="cellIs" dxfId="115" priority="7" operator="greaterThanOrEqual">
      <formula>85</formula>
    </cfRule>
  </conditionalFormatting>
  <conditionalFormatting sqref="W72:W73">
    <cfRule type="cellIs" dxfId="114" priority="4" operator="greaterThanOrEqual">
      <formula>85</formula>
    </cfRule>
    <cfRule type="cellIs" dxfId="113" priority="5" operator="greaterThanOrEqual">
      <formula>$V$81</formula>
    </cfRule>
    <cfRule type="cellIs" dxfId="112" priority="6" operator="lessThan">
      <formula>$V$81</formula>
    </cfRule>
  </conditionalFormatting>
  <conditionalFormatting sqref="W77:W78">
    <cfRule type="cellIs" dxfId="111" priority="3" operator="lessThan">
      <formula>$V$81</formula>
    </cfRule>
    <cfRule type="cellIs" dxfId="110" priority="2" operator="greaterThanOrEqual">
      <formula>$V$81</formula>
    </cfRule>
    <cfRule type="cellIs" dxfId="109" priority="1" operator="greaterThanOrEqual">
      <formula>85</formula>
    </cfRule>
  </conditionalFormatting>
  <pageMargins left="0.7" right="0.7" top="0.75" bottom="0.39305555555555599" header="0.3" footer="0.3"/>
  <pageSetup paperSize="14" scale="80" fitToHeight="0"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50"/>
    <pageSetUpPr fitToPage="1"/>
  </sheetPr>
  <dimension ref="A1:AB85"/>
  <sheetViews>
    <sheetView view="pageBreakPreview" zoomScale="70" zoomScaleNormal="80" zoomScaleSheetLayoutView="70" workbookViewId="0">
      <pane xSplit="2" ySplit="11" topLeftCell="H12" activePane="bottomRight" state="frozen"/>
      <selection activeCell="C27" sqref="C27"/>
      <selection pane="topRight" activeCell="C27" sqref="C27"/>
      <selection pane="bottomLeft" activeCell="C27" sqref="C27"/>
      <selection pane="bottomRight" sqref="A1:W1"/>
    </sheetView>
  </sheetViews>
  <sheetFormatPr baseColWidth="10" defaultColWidth="9.1640625" defaultRowHeight="15"/>
  <cols>
    <col min="1" max="1" width="4" style="1" customWidth="1"/>
    <col min="2" max="2" width="35" style="1" customWidth="1"/>
    <col min="3" max="3" width="18" style="1" customWidth="1"/>
    <col min="4" max="4" width="8.1640625" style="1" customWidth="1"/>
    <col min="5" max="5" width="18" style="1" customWidth="1"/>
    <col min="6" max="6" width="9.5" style="1"/>
    <col min="7" max="7" width="9" style="1" hidden="1" customWidth="1"/>
    <col min="8" max="8" width="18" style="1" customWidth="1"/>
    <col min="9" max="9" width="9.5" style="1"/>
    <col min="10" max="10" width="9" style="1" hidden="1" customWidth="1"/>
    <col min="11" max="11" width="9.1640625" style="1"/>
    <col min="12" max="12" width="9" style="1" hidden="1" customWidth="1"/>
    <col min="13" max="13" width="18" style="1" customWidth="1"/>
    <col min="14" max="14" width="9.1640625" style="1"/>
    <col min="15" max="15" width="8.6640625" style="1" hidden="1" customWidth="1"/>
    <col min="16" max="16" width="9.1640625" style="1"/>
    <col min="17" max="17" width="6.33203125" style="1" hidden="1" customWidth="1"/>
    <col min="18" max="18" width="9.1640625" style="1"/>
    <col min="19" max="23" width="9" style="1" hidden="1" customWidth="1"/>
    <col min="24" max="16384" width="9.1640625" style="1"/>
  </cols>
  <sheetData>
    <row r="1" spans="1:28">
      <c r="A1" s="353" t="s">
        <v>110</v>
      </c>
      <c r="B1" s="370"/>
      <c r="C1" s="370"/>
      <c r="D1" s="370"/>
      <c r="E1" s="370"/>
      <c r="F1" s="370"/>
      <c r="G1" s="370"/>
      <c r="H1" s="370"/>
      <c r="I1" s="370"/>
      <c r="J1" s="370"/>
      <c r="K1" s="370"/>
      <c r="L1" s="370"/>
      <c r="M1" s="370"/>
      <c r="N1" s="370"/>
      <c r="O1" s="370"/>
      <c r="P1" s="370"/>
      <c r="Q1" s="370"/>
      <c r="R1" s="370"/>
      <c r="S1" s="370"/>
      <c r="T1" s="370"/>
      <c r="U1" s="370"/>
      <c r="V1" s="370"/>
      <c r="W1" s="370"/>
      <c r="X1" s="23"/>
      <c r="Y1" s="23"/>
      <c r="Z1" s="23"/>
      <c r="AA1" s="23"/>
      <c r="AB1" s="23"/>
    </row>
    <row r="2" spans="1:28">
      <c r="A2" s="353" t="s">
        <v>629</v>
      </c>
      <c r="B2" s="370"/>
      <c r="C2" s="370"/>
      <c r="D2" s="370"/>
      <c r="E2" s="370"/>
      <c r="F2" s="370"/>
      <c r="G2" s="370"/>
      <c r="H2" s="370"/>
      <c r="I2" s="370"/>
      <c r="J2" s="370"/>
      <c r="K2" s="370"/>
      <c r="L2" s="370"/>
      <c r="M2" s="370"/>
      <c r="N2" s="370"/>
      <c r="O2" s="370"/>
      <c r="P2" s="370"/>
      <c r="Q2" s="370"/>
      <c r="R2" s="370"/>
      <c r="S2" s="370"/>
      <c r="T2" s="370"/>
      <c r="U2" s="370"/>
      <c r="V2" s="370"/>
      <c r="W2" s="370"/>
      <c r="X2" s="23"/>
      <c r="Y2" s="23"/>
      <c r="Z2" s="23"/>
      <c r="AA2" s="23"/>
      <c r="AB2" s="23"/>
    </row>
    <row r="3" spans="1:28">
      <c r="A3" s="353" t="s">
        <v>112</v>
      </c>
      <c r="B3" s="370"/>
      <c r="C3" s="370"/>
      <c r="D3" s="370"/>
      <c r="E3" s="370"/>
      <c r="F3" s="370"/>
      <c r="G3" s="370"/>
      <c r="H3" s="370"/>
      <c r="I3" s="370"/>
      <c r="J3" s="370"/>
      <c r="K3" s="370"/>
      <c r="L3" s="370"/>
      <c r="M3" s="370"/>
      <c r="N3" s="370"/>
      <c r="O3" s="370"/>
      <c r="P3" s="370"/>
      <c r="Q3" s="370"/>
      <c r="R3" s="370"/>
      <c r="S3" s="370"/>
      <c r="T3" s="370"/>
      <c r="U3" s="370"/>
      <c r="V3" s="370"/>
      <c r="W3" s="370"/>
      <c r="X3" s="23"/>
      <c r="Y3" s="23"/>
      <c r="Z3" s="23"/>
      <c r="AA3" s="23"/>
      <c r="AB3" s="23"/>
    </row>
    <row r="4" spans="1:28">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X4" s="23"/>
      <c r="Y4" s="23"/>
      <c r="Z4" s="23"/>
      <c r="AA4" s="23"/>
      <c r="AB4" s="23"/>
    </row>
    <row r="8" spans="1:28">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8">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8">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8">
      <c r="A11" s="4"/>
      <c r="B11" s="4"/>
      <c r="C11" s="4"/>
      <c r="D11" s="4"/>
      <c r="E11" s="4"/>
      <c r="F11" s="4"/>
      <c r="G11" s="4"/>
      <c r="H11" s="4"/>
      <c r="I11" s="4"/>
      <c r="J11" s="4"/>
      <c r="K11" s="4"/>
      <c r="L11" s="4"/>
      <c r="M11" s="4"/>
      <c r="N11" s="4"/>
      <c r="O11" s="4"/>
      <c r="P11" s="4"/>
      <c r="Q11" s="4"/>
      <c r="R11" s="4"/>
      <c r="S11" s="4"/>
      <c r="T11" s="4"/>
      <c r="U11" s="4"/>
      <c r="V11" s="4"/>
      <c r="W11" s="4"/>
    </row>
    <row r="12" spans="1:28" ht="32">
      <c r="A12" s="9">
        <v>1</v>
      </c>
      <c r="B12" s="9" t="s">
        <v>293</v>
      </c>
      <c r="C12" s="7">
        <v>3000000</v>
      </c>
      <c r="D12" s="8">
        <f t="shared" ref="D12:D51" si="0">C12/$C$55*100</f>
        <v>3.5038815637194348E-3</v>
      </c>
      <c r="E12" s="7">
        <v>3000000</v>
      </c>
      <c r="F12" s="8">
        <f t="shared" ref="F12:F53" si="1">E12/C12*100</f>
        <v>100</v>
      </c>
      <c r="G12" s="8">
        <f t="shared" ref="G12:G53" si="2">F12*D12/100</f>
        <v>3.5038815637194348E-3</v>
      </c>
      <c r="H12" s="7">
        <v>2654400</v>
      </c>
      <c r="I12" s="8">
        <f t="shared" ref="I12:I35" si="3">H12/C12*100</f>
        <v>88.48</v>
      </c>
      <c r="J12" s="8">
        <f t="shared" ref="J12:J51" si="4">I12*D12/100</f>
        <v>3.1002344075789562E-3</v>
      </c>
      <c r="K12" s="8">
        <f t="shared" ref="K12:K53" si="5">IF(E12=0,0,H12/E12*100)</f>
        <v>88.48</v>
      </c>
      <c r="L12" s="8">
        <f t="shared" ref="L12:L51" si="6">J12-G12</f>
        <v>-4.0364715614047862E-4</v>
      </c>
      <c r="M12" s="7">
        <f t="shared" ref="M12:M51" si="7">C12-H12</f>
        <v>345600</v>
      </c>
      <c r="N12" s="8">
        <v>100</v>
      </c>
      <c r="O12" s="8">
        <f t="shared" ref="O12:O51" si="8">N12*D12/100</f>
        <v>3.5038815637194348E-3</v>
      </c>
      <c r="P12" s="8">
        <v>88.48</v>
      </c>
      <c r="Q12" s="8">
        <f t="shared" ref="Q12:Q51" si="9">P12*D12/100</f>
        <v>3.1002344075789562E-3</v>
      </c>
      <c r="R12" s="8">
        <f t="shared" ref="R12:R53" si="10">IF(N12=0,0,P12/N12*100)</f>
        <v>88.48</v>
      </c>
      <c r="S12" s="8">
        <f t="shared" ref="S12:S51" si="11">Q12-O12</f>
        <v>-4.0364715614047862E-4</v>
      </c>
      <c r="T12" s="8">
        <f t="shared" ref="T12:T51" si="12">IF(F12&gt;0,I12/F12*100,I12)</f>
        <v>88.48</v>
      </c>
      <c r="U12" s="8">
        <f t="shared" ref="U12:U51" si="13">IF(N12&gt;0,P12/N12*100,P12)</f>
        <v>88.48</v>
      </c>
      <c r="V12" s="8">
        <f t="shared" ref="V12:V51" si="14">AVERAGE(T12:U12)</f>
        <v>88.48</v>
      </c>
      <c r="W12" s="8">
        <f t="shared" ref="W12:W51" si="15">V12</f>
        <v>88.48</v>
      </c>
      <c r="X12" s="22">
        <v>1</v>
      </c>
      <c r="Y12" s="21">
        <f>N12-F12</f>
        <v>0</v>
      </c>
      <c r="Z12" s="21">
        <f>P12-I12</f>
        <v>0</v>
      </c>
    </row>
    <row r="13" spans="1:28" ht="16">
      <c r="A13" s="9">
        <v>2</v>
      </c>
      <c r="B13" s="9" t="s">
        <v>296</v>
      </c>
      <c r="C13" s="7">
        <v>2000000</v>
      </c>
      <c r="D13" s="8">
        <f t="shared" si="0"/>
        <v>2.335921042479623E-3</v>
      </c>
      <c r="E13" s="7">
        <v>2000000</v>
      </c>
      <c r="F13" s="8">
        <f t="shared" si="1"/>
        <v>100</v>
      </c>
      <c r="G13" s="8">
        <f t="shared" si="2"/>
        <v>2.335921042479623E-3</v>
      </c>
      <c r="H13" s="7">
        <v>1793300</v>
      </c>
      <c r="I13" s="8">
        <f t="shared" si="3"/>
        <v>89.664999999999992</v>
      </c>
      <c r="J13" s="8">
        <f t="shared" si="4"/>
        <v>2.0945036027393538E-3</v>
      </c>
      <c r="K13" s="8">
        <f t="shared" si="5"/>
        <v>89.664999999999992</v>
      </c>
      <c r="L13" s="8">
        <f t="shared" si="6"/>
        <v>-2.4141743974026922E-4</v>
      </c>
      <c r="M13" s="7">
        <f t="shared" si="7"/>
        <v>206700</v>
      </c>
      <c r="N13" s="8">
        <v>100</v>
      </c>
      <c r="O13" s="8">
        <f t="shared" si="8"/>
        <v>2.335921042479623E-3</v>
      </c>
      <c r="P13" s="8">
        <v>89.67</v>
      </c>
      <c r="Q13" s="8">
        <f t="shared" si="9"/>
        <v>2.0946203987914779E-3</v>
      </c>
      <c r="R13" s="8">
        <f t="shared" si="10"/>
        <v>89.67</v>
      </c>
      <c r="S13" s="8">
        <f t="shared" si="11"/>
        <v>-2.4130064368814517E-4</v>
      </c>
      <c r="T13" s="8">
        <f t="shared" si="12"/>
        <v>89.664999999999992</v>
      </c>
      <c r="U13" s="8">
        <f t="shared" si="13"/>
        <v>89.67</v>
      </c>
      <c r="V13" s="8">
        <f t="shared" si="14"/>
        <v>89.66749999999999</v>
      </c>
      <c r="W13" s="8">
        <f t="shared" si="15"/>
        <v>89.66749999999999</v>
      </c>
      <c r="X13" s="22">
        <v>2</v>
      </c>
      <c r="Y13" s="21">
        <f t="shared" ref="Y13:Y53" si="16">N13-F13</f>
        <v>0</v>
      </c>
      <c r="Z13" s="21">
        <f t="shared" ref="Z13:Z53" si="17">P13-I13</f>
        <v>5.0000000000096634E-3</v>
      </c>
    </row>
    <row r="14" spans="1:28" ht="32">
      <c r="A14" s="9">
        <v>3</v>
      </c>
      <c r="B14" s="9" t="s">
        <v>297</v>
      </c>
      <c r="C14" s="7">
        <v>500000</v>
      </c>
      <c r="D14" s="8">
        <f t="shared" si="0"/>
        <v>5.8398026061990576E-4</v>
      </c>
      <c r="E14" s="7">
        <v>500000</v>
      </c>
      <c r="F14" s="8">
        <f t="shared" si="1"/>
        <v>100</v>
      </c>
      <c r="G14" s="8">
        <f t="shared" si="2"/>
        <v>5.8398026061990576E-4</v>
      </c>
      <c r="H14" s="7">
        <v>409700</v>
      </c>
      <c r="I14" s="8">
        <f t="shared" si="3"/>
        <v>81.94</v>
      </c>
      <c r="J14" s="8">
        <f t="shared" si="4"/>
        <v>4.7851342555195074E-4</v>
      </c>
      <c r="K14" s="8">
        <f t="shared" si="5"/>
        <v>81.94</v>
      </c>
      <c r="L14" s="8">
        <f t="shared" si="6"/>
        <v>-1.0546683506795502E-4</v>
      </c>
      <c r="M14" s="7">
        <f t="shared" si="7"/>
        <v>90300</v>
      </c>
      <c r="N14" s="8">
        <v>100</v>
      </c>
      <c r="O14" s="8">
        <f t="shared" si="8"/>
        <v>5.8398026061990576E-4</v>
      </c>
      <c r="P14" s="8">
        <v>100</v>
      </c>
      <c r="Q14" s="8">
        <f t="shared" si="9"/>
        <v>5.8398026061990576E-4</v>
      </c>
      <c r="R14" s="8">
        <f t="shared" si="10"/>
        <v>100</v>
      </c>
      <c r="S14" s="8">
        <f t="shared" si="11"/>
        <v>0</v>
      </c>
      <c r="T14" s="8">
        <f t="shared" si="12"/>
        <v>81.94</v>
      </c>
      <c r="U14" s="8">
        <f t="shared" si="13"/>
        <v>100</v>
      </c>
      <c r="V14" s="8">
        <f t="shared" si="14"/>
        <v>90.97</v>
      </c>
      <c r="W14" s="8">
        <f t="shared" si="15"/>
        <v>90.97</v>
      </c>
      <c r="X14" s="22">
        <v>3</v>
      </c>
      <c r="Y14" s="21">
        <f t="shared" si="16"/>
        <v>0</v>
      </c>
      <c r="Z14" s="21">
        <f t="shared" si="17"/>
        <v>18.060000000000002</v>
      </c>
    </row>
    <row r="15" spans="1:28" ht="16">
      <c r="A15" s="9">
        <v>4</v>
      </c>
      <c r="B15" s="9" t="s">
        <v>470</v>
      </c>
      <c r="C15" s="7">
        <v>49999780</v>
      </c>
      <c r="D15" s="8">
        <f t="shared" si="0"/>
        <v>5.8397769110675901E-2</v>
      </c>
      <c r="E15" s="7">
        <v>49999780</v>
      </c>
      <c r="F15" s="8">
        <f t="shared" si="1"/>
        <v>100</v>
      </c>
      <c r="G15" s="8">
        <f t="shared" si="2"/>
        <v>5.8397769110675901E-2</v>
      </c>
      <c r="H15" s="7">
        <v>0</v>
      </c>
      <c r="I15" s="8">
        <f t="shared" si="3"/>
        <v>0</v>
      </c>
      <c r="J15" s="8">
        <f t="shared" si="4"/>
        <v>0</v>
      </c>
      <c r="K15" s="8">
        <f t="shared" si="5"/>
        <v>0</v>
      </c>
      <c r="L15" s="8">
        <f t="shared" si="6"/>
        <v>-5.8397769110675901E-2</v>
      </c>
      <c r="M15" s="7">
        <f t="shared" si="7"/>
        <v>49999780</v>
      </c>
      <c r="N15" s="8">
        <v>100</v>
      </c>
      <c r="O15" s="8">
        <f t="shared" si="8"/>
        <v>5.8397769110675901E-2</v>
      </c>
      <c r="P15" s="8">
        <v>0</v>
      </c>
      <c r="Q15" s="8">
        <f t="shared" si="9"/>
        <v>0</v>
      </c>
      <c r="R15" s="8">
        <f t="shared" si="10"/>
        <v>0</v>
      </c>
      <c r="S15" s="8">
        <f t="shared" si="11"/>
        <v>-5.8397769110675901E-2</v>
      </c>
      <c r="T15" s="8">
        <f t="shared" si="12"/>
        <v>0</v>
      </c>
      <c r="U15" s="8">
        <f t="shared" si="13"/>
        <v>0</v>
      </c>
      <c r="V15" s="8">
        <f t="shared" si="14"/>
        <v>0</v>
      </c>
      <c r="W15" s="8">
        <f t="shared" si="15"/>
        <v>0</v>
      </c>
      <c r="X15" s="22">
        <v>4</v>
      </c>
      <c r="Y15" s="21">
        <f t="shared" si="16"/>
        <v>0</v>
      </c>
      <c r="Z15" s="21">
        <f t="shared" si="17"/>
        <v>0</v>
      </c>
    </row>
    <row r="16" spans="1:28" ht="32">
      <c r="A16" s="9">
        <v>5</v>
      </c>
      <c r="B16" s="9" t="s">
        <v>298</v>
      </c>
      <c r="C16" s="7">
        <v>5000000</v>
      </c>
      <c r="D16" s="8">
        <f t="shared" si="0"/>
        <v>5.8398026061990578E-3</v>
      </c>
      <c r="E16" s="7">
        <v>5000000</v>
      </c>
      <c r="F16" s="8">
        <f t="shared" si="1"/>
        <v>100</v>
      </c>
      <c r="G16" s="8">
        <f t="shared" si="2"/>
        <v>5.8398026061990578E-3</v>
      </c>
      <c r="H16" s="7">
        <v>1320000</v>
      </c>
      <c r="I16" s="8">
        <f t="shared" si="3"/>
        <v>26.400000000000002</v>
      </c>
      <c r="J16" s="8">
        <f t="shared" si="4"/>
        <v>1.5417078880365514E-3</v>
      </c>
      <c r="K16" s="8">
        <f t="shared" si="5"/>
        <v>26.400000000000002</v>
      </c>
      <c r="L16" s="8">
        <f t="shared" si="6"/>
        <v>-4.2980947181625066E-3</v>
      </c>
      <c r="M16" s="7">
        <f t="shared" si="7"/>
        <v>3680000</v>
      </c>
      <c r="N16" s="8">
        <v>100</v>
      </c>
      <c r="O16" s="8">
        <f t="shared" si="8"/>
        <v>5.8398026061990578E-3</v>
      </c>
      <c r="P16" s="8">
        <v>26.4</v>
      </c>
      <c r="Q16" s="8">
        <f t="shared" si="9"/>
        <v>1.5417078880365512E-3</v>
      </c>
      <c r="R16" s="8">
        <f t="shared" si="10"/>
        <v>26.400000000000002</v>
      </c>
      <c r="S16" s="8">
        <f t="shared" si="11"/>
        <v>-4.2980947181625066E-3</v>
      </c>
      <c r="T16" s="8">
        <f t="shared" si="12"/>
        <v>26.400000000000002</v>
      </c>
      <c r="U16" s="8">
        <f t="shared" si="13"/>
        <v>26.400000000000002</v>
      </c>
      <c r="V16" s="8">
        <f t="shared" si="14"/>
        <v>26.400000000000002</v>
      </c>
      <c r="W16" s="8">
        <f t="shared" si="15"/>
        <v>26.400000000000002</v>
      </c>
      <c r="X16" s="22">
        <v>5</v>
      </c>
      <c r="Y16" s="21">
        <f t="shared" si="16"/>
        <v>0</v>
      </c>
      <c r="Z16" s="21">
        <f t="shared" si="17"/>
        <v>0</v>
      </c>
    </row>
    <row r="17" spans="1:26" ht="32">
      <c r="A17" s="9">
        <v>6</v>
      </c>
      <c r="B17" s="9" t="s">
        <v>299</v>
      </c>
      <c r="C17" s="7">
        <v>28000000</v>
      </c>
      <c r="D17" s="8">
        <f t="shared" si="0"/>
        <v>3.2702894594714718E-2</v>
      </c>
      <c r="E17" s="7">
        <v>28000000</v>
      </c>
      <c r="F17" s="8">
        <f t="shared" si="1"/>
        <v>100</v>
      </c>
      <c r="G17" s="8">
        <f t="shared" si="2"/>
        <v>3.2702894594714718E-2</v>
      </c>
      <c r="H17" s="7">
        <v>24800000</v>
      </c>
      <c r="I17" s="8">
        <f t="shared" si="3"/>
        <v>88.571428571428569</v>
      </c>
      <c r="J17" s="8">
        <f t="shared" si="4"/>
        <v>2.896542092674732E-2</v>
      </c>
      <c r="K17" s="8">
        <f t="shared" si="5"/>
        <v>88.571428571428569</v>
      </c>
      <c r="L17" s="8">
        <f t="shared" si="6"/>
        <v>-3.7374736679673982E-3</v>
      </c>
      <c r="M17" s="7">
        <f t="shared" si="7"/>
        <v>3200000</v>
      </c>
      <c r="N17" s="8">
        <v>100</v>
      </c>
      <c r="O17" s="8">
        <f t="shared" si="8"/>
        <v>3.2702894594714718E-2</v>
      </c>
      <c r="P17" s="8">
        <v>89.29</v>
      </c>
      <c r="Q17" s="8">
        <f t="shared" si="9"/>
        <v>2.9200414583620774E-2</v>
      </c>
      <c r="R17" s="8">
        <f t="shared" si="10"/>
        <v>89.29</v>
      </c>
      <c r="S17" s="8">
        <f t="shared" si="11"/>
        <v>-3.502480011093944E-3</v>
      </c>
      <c r="T17" s="8">
        <f t="shared" si="12"/>
        <v>88.571428571428569</v>
      </c>
      <c r="U17" s="8">
        <f t="shared" si="13"/>
        <v>89.29</v>
      </c>
      <c r="V17" s="8">
        <f t="shared" si="14"/>
        <v>88.930714285714288</v>
      </c>
      <c r="W17" s="8">
        <f t="shared" si="15"/>
        <v>88.930714285714288</v>
      </c>
      <c r="X17" s="22">
        <v>6</v>
      </c>
      <c r="Y17" s="21">
        <f t="shared" si="16"/>
        <v>0</v>
      </c>
      <c r="Z17" s="21">
        <f t="shared" si="17"/>
        <v>0.71857142857143685</v>
      </c>
    </row>
    <row r="18" spans="1:26" ht="32">
      <c r="A18" s="9">
        <v>7</v>
      </c>
      <c r="B18" s="9" t="s">
        <v>630</v>
      </c>
      <c r="C18" s="7">
        <v>39999800</v>
      </c>
      <c r="D18" s="8">
        <f t="shared" si="0"/>
        <v>4.6718187257488213E-2</v>
      </c>
      <c r="E18" s="7">
        <v>39999800</v>
      </c>
      <c r="F18" s="8">
        <f t="shared" si="1"/>
        <v>100</v>
      </c>
      <c r="G18" s="8">
        <f t="shared" si="2"/>
        <v>4.6718187257488213E-2</v>
      </c>
      <c r="H18" s="7">
        <v>11000000</v>
      </c>
      <c r="I18" s="8">
        <f t="shared" si="3"/>
        <v>27.500137500687504</v>
      </c>
      <c r="J18" s="8">
        <f t="shared" si="4"/>
        <v>1.2847565733637926E-2</v>
      </c>
      <c r="K18" s="8">
        <f t="shared" si="5"/>
        <v>27.500137500687504</v>
      </c>
      <c r="L18" s="8">
        <f t="shared" si="6"/>
        <v>-3.3870621523850286E-2</v>
      </c>
      <c r="M18" s="7">
        <f t="shared" si="7"/>
        <v>28999800</v>
      </c>
      <c r="N18" s="8">
        <v>100</v>
      </c>
      <c r="O18" s="8">
        <f t="shared" si="8"/>
        <v>4.6718187257488213E-2</v>
      </c>
      <c r="P18" s="8">
        <v>27.5</v>
      </c>
      <c r="Q18" s="8">
        <f t="shared" si="9"/>
        <v>1.2847501495809259E-2</v>
      </c>
      <c r="R18" s="8">
        <f t="shared" si="10"/>
        <v>27.500000000000004</v>
      </c>
      <c r="S18" s="8">
        <f t="shared" si="11"/>
        <v>-3.3870685761678954E-2</v>
      </c>
      <c r="T18" s="8">
        <f t="shared" si="12"/>
        <v>27.500137500687504</v>
      </c>
      <c r="U18" s="8">
        <f t="shared" si="13"/>
        <v>27.500000000000004</v>
      </c>
      <c r="V18" s="8">
        <f t="shared" si="14"/>
        <v>27.500068750343754</v>
      </c>
      <c r="W18" s="8">
        <f t="shared" si="15"/>
        <v>27.500068750343754</v>
      </c>
      <c r="X18" s="22">
        <v>7</v>
      </c>
      <c r="Y18" s="21">
        <f t="shared" si="16"/>
        <v>0</v>
      </c>
      <c r="Z18" s="21">
        <f t="shared" si="17"/>
        <v>-1.3750068750439937E-4</v>
      </c>
    </row>
    <row r="19" spans="1:26" ht="32">
      <c r="A19" s="9">
        <v>8</v>
      </c>
      <c r="B19" s="9" t="s">
        <v>631</v>
      </c>
      <c r="C19" s="7">
        <v>5227000</v>
      </c>
      <c r="D19" s="8">
        <f t="shared" si="0"/>
        <v>6.1049296445204945E-3</v>
      </c>
      <c r="E19" s="7">
        <v>5227000</v>
      </c>
      <c r="F19" s="8">
        <f t="shared" si="1"/>
        <v>100</v>
      </c>
      <c r="G19" s="8">
        <f t="shared" si="2"/>
        <v>6.1049296445204945E-3</v>
      </c>
      <c r="H19" s="7">
        <v>2405000</v>
      </c>
      <c r="I19" s="8">
        <f t="shared" si="3"/>
        <v>46.011096231107715</v>
      </c>
      <c r="J19" s="8">
        <f t="shared" si="4"/>
        <v>2.8089450535817469E-3</v>
      </c>
      <c r="K19" s="8">
        <f t="shared" si="5"/>
        <v>46.011096231107715</v>
      </c>
      <c r="L19" s="8">
        <f t="shared" si="6"/>
        <v>-3.2959845909387477E-3</v>
      </c>
      <c r="M19" s="7">
        <f t="shared" si="7"/>
        <v>2822000</v>
      </c>
      <c r="N19" s="8">
        <v>100</v>
      </c>
      <c r="O19" s="8">
        <f t="shared" si="8"/>
        <v>6.1049296445204945E-3</v>
      </c>
      <c r="P19" s="8">
        <v>46.01</v>
      </c>
      <c r="Q19" s="8">
        <f t="shared" si="9"/>
        <v>2.8088781294438791E-3</v>
      </c>
      <c r="R19" s="8">
        <f t="shared" si="10"/>
        <v>46.01</v>
      </c>
      <c r="S19" s="8">
        <f t="shared" si="11"/>
        <v>-3.2960515150766154E-3</v>
      </c>
      <c r="T19" s="8">
        <f t="shared" si="12"/>
        <v>46.011096231107715</v>
      </c>
      <c r="U19" s="8">
        <f t="shared" si="13"/>
        <v>46.01</v>
      </c>
      <c r="V19" s="8">
        <f t="shared" si="14"/>
        <v>46.01054811555386</v>
      </c>
      <c r="W19" s="8">
        <f t="shared" si="15"/>
        <v>46.01054811555386</v>
      </c>
      <c r="X19" s="22">
        <v>8</v>
      </c>
      <c r="Y19" s="21">
        <f t="shared" si="16"/>
        <v>0</v>
      </c>
      <c r="Z19" s="21">
        <f t="shared" si="17"/>
        <v>-1.0962311077165054E-3</v>
      </c>
    </row>
    <row r="20" spans="1:26" ht="16">
      <c r="A20" s="9">
        <v>9</v>
      </c>
      <c r="B20" s="9" t="s">
        <v>300</v>
      </c>
      <c r="C20" s="7">
        <v>25224800</v>
      </c>
      <c r="D20" s="8">
        <f t="shared" si="0"/>
        <v>2.9461570556169995E-2</v>
      </c>
      <c r="E20" s="7">
        <v>25224800</v>
      </c>
      <c r="F20" s="8">
        <f t="shared" si="1"/>
        <v>100</v>
      </c>
      <c r="G20" s="8">
        <f t="shared" si="2"/>
        <v>2.9461570556169995E-2</v>
      </c>
      <c r="H20" s="7">
        <v>20758308</v>
      </c>
      <c r="I20" s="8">
        <f t="shared" si="3"/>
        <v>82.293251086232601</v>
      </c>
      <c r="J20" s="8">
        <f t="shared" si="4"/>
        <v>2.4244884231736551E-2</v>
      </c>
      <c r="K20" s="8">
        <f t="shared" si="5"/>
        <v>82.293251086232601</v>
      </c>
      <c r="L20" s="8">
        <f t="shared" si="6"/>
        <v>-5.2166863244334435E-3</v>
      </c>
      <c r="M20" s="7">
        <f t="shared" si="7"/>
        <v>4466492</v>
      </c>
      <c r="N20" s="8">
        <v>100</v>
      </c>
      <c r="O20" s="8">
        <f t="shared" si="8"/>
        <v>2.9461570556169995E-2</v>
      </c>
      <c r="P20" s="8">
        <v>82.29</v>
      </c>
      <c r="Q20" s="8">
        <f t="shared" si="9"/>
        <v>2.424392641067229E-2</v>
      </c>
      <c r="R20" s="8">
        <f t="shared" si="10"/>
        <v>82.29</v>
      </c>
      <c r="S20" s="8">
        <f t="shared" si="11"/>
        <v>-5.2176441454977046E-3</v>
      </c>
      <c r="T20" s="8">
        <f t="shared" si="12"/>
        <v>82.293251086232601</v>
      </c>
      <c r="U20" s="8">
        <f t="shared" si="13"/>
        <v>82.29</v>
      </c>
      <c r="V20" s="8">
        <f t="shared" si="14"/>
        <v>82.291625543116311</v>
      </c>
      <c r="W20" s="8">
        <f t="shared" si="15"/>
        <v>82.291625543116311</v>
      </c>
      <c r="X20" s="22">
        <v>9</v>
      </c>
      <c r="Y20" s="21">
        <f t="shared" si="16"/>
        <v>0</v>
      </c>
      <c r="Z20" s="21">
        <f t="shared" si="17"/>
        <v>-3.2510862325949574E-3</v>
      </c>
    </row>
    <row r="21" spans="1:26" ht="16">
      <c r="A21" s="9">
        <v>10</v>
      </c>
      <c r="B21" s="9" t="s">
        <v>632</v>
      </c>
      <c r="C21" s="7">
        <v>200827900</v>
      </c>
      <c r="D21" s="8">
        <f t="shared" si="0"/>
        <v>0.23455905876349675</v>
      </c>
      <c r="E21" s="7">
        <v>200827900</v>
      </c>
      <c r="F21" s="8">
        <f t="shared" si="1"/>
        <v>100</v>
      </c>
      <c r="G21" s="8">
        <f t="shared" si="2"/>
        <v>0.23455905876349675</v>
      </c>
      <c r="H21" s="7">
        <v>125313300</v>
      </c>
      <c r="I21" s="8">
        <f t="shared" si="3"/>
        <v>62.398352021805735</v>
      </c>
      <c r="J21" s="8">
        <f t="shared" si="4"/>
        <v>0.14636098718628088</v>
      </c>
      <c r="K21" s="8">
        <f t="shared" si="5"/>
        <v>62.398352021805735</v>
      </c>
      <c r="L21" s="8">
        <f t="shared" si="6"/>
        <v>-8.8198071577215875E-2</v>
      </c>
      <c r="M21" s="7">
        <f t="shared" si="7"/>
        <v>75514600</v>
      </c>
      <c r="N21" s="8">
        <v>100</v>
      </c>
      <c r="O21" s="8">
        <f t="shared" si="8"/>
        <v>0.23455905876349675</v>
      </c>
      <c r="P21" s="8">
        <v>62.4</v>
      </c>
      <c r="Q21" s="8">
        <f t="shared" si="9"/>
        <v>0.14636485266842197</v>
      </c>
      <c r="R21" s="8">
        <f t="shared" si="10"/>
        <v>62.4</v>
      </c>
      <c r="S21" s="8">
        <f t="shared" si="11"/>
        <v>-8.8194206095074779E-2</v>
      </c>
      <c r="T21" s="8">
        <f t="shared" si="12"/>
        <v>62.398352021805735</v>
      </c>
      <c r="U21" s="8">
        <f t="shared" si="13"/>
        <v>62.4</v>
      </c>
      <c r="V21" s="8">
        <f t="shared" si="14"/>
        <v>62.399176010902863</v>
      </c>
      <c r="W21" s="8">
        <f t="shared" si="15"/>
        <v>62.399176010902863</v>
      </c>
      <c r="X21" s="22">
        <v>10</v>
      </c>
      <c r="Y21" s="21">
        <f t="shared" si="16"/>
        <v>0</v>
      </c>
      <c r="Z21" s="21">
        <f t="shared" si="17"/>
        <v>1.6479781942635441E-3</v>
      </c>
    </row>
    <row r="22" spans="1:26" ht="32">
      <c r="A22" s="9">
        <v>11</v>
      </c>
      <c r="B22" s="9" t="s">
        <v>366</v>
      </c>
      <c r="C22" s="7">
        <v>32473000</v>
      </c>
      <c r="D22" s="8">
        <f t="shared" si="0"/>
        <v>3.7927182006220403E-2</v>
      </c>
      <c r="E22" s="7">
        <v>32473000</v>
      </c>
      <c r="F22" s="8">
        <f t="shared" si="1"/>
        <v>100</v>
      </c>
      <c r="G22" s="8">
        <f t="shared" si="2"/>
        <v>3.7927182006220403E-2</v>
      </c>
      <c r="H22" s="7">
        <v>28644700</v>
      </c>
      <c r="I22" s="8">
        <f t="shared" si="3"/>
        <v>88.210821297693471</v>
      </c>
      <c r="J22" s="8">
        <f t="shared" si="4"/>
        <v>3.3455878742758037E-2</v>
      </c>
      <c r="K22" s="8">
        <f t="shared" si="5"/>
        <v>88.210821297693471</v>
      </c>
      <c r="L22" s="8">
        <f t="shared" si="6"/>
        <v>-4.4713032634623659E-3</v>
      </c>
      <c r="M22" s="7">
        <f t="shared" si="7"/>
        <v>3828300</v>
      </c>
      <c r="N22" s="8">
        <v>100</v>
      </c>
      <c r="O22" s="8">
        <f t="shared" si="8"/>
        <v>3.7927182006220403E-2</v>
      </c>
      <c r="P22" s="8">
        <v>88.21</v>
      </c>
      <c r="Q22" s="8">
        <f t="shared" si="9"/>
        <v>3.3455567247687015E-2</v>
      </c>
      <c r="R22" s="8">
        <f t="shared" si="10"/>
        <v>88.21</v>
      </c>
      <c r="S22" s="8">
        <f t="shared" si="11"/>
        <v>-4.4716147585333876E-3</v>
      </c>
      <c r="T22" s="8">
        <f t="shared" si="12"/>
        <v>88.210821297693471</v>
      </c>
      <c r="U22" s="8">
        <f t="shared" si="13"/>
        <v>88.21</v>
      </c>
      <c r="V22" s="8">
        <f t="shared" si="14"/>
        <v>88.210410648846732</v>
      </c>
      <c r="W22" s="8">
        <f t="shared" si="15"/>
        <v>88.210410648846732</v>
      </c>
      <c r="X22" s="22">
        <v>11</v>
      </c>
      <c r="Y22" s="21">
        <f t="shared" si="16"/>
        <v>0</v>
      </c>
      <c r="Z22" s="21">
        <f t="shared" si="17"/>
        <v>-8.2129769347716319E-4</v>
      </c>
    </row>
    <row r="23" spans="1:26" ht="32">
      <c r="A23" s="9">
        <v>12</v>
      </c>
      <c r="B23" s="9" t="s">
        <v>633</v>
      </c>
      <c r="C23" s="7">
        <v>2772000</v>
      </c>
      <c r="D23" s="8">
        <f t="shared" si="0"/>
        <v>3.2375865648767571E-3</v>
      </c>
      <c r="E23" s="7">
        <v>2772000</v>
      </c>
      <c r="F23" s="8">
        <f t="shared" si="1"/>
        <v>100</v>
      </c>
      <c r="G23" s="8">
        <f t="shared" si="2"/>
        <v>3.2375865648767571E-3</v>
      </c>
      <c r="H23" s="7">
        <v>2080000</v>
      </c>
      <c r="I23" s="8">
        <f t="shared" si="3"/>
        <v>75.036075036075033</v>
      </c>
      <c r="J23" s="8">
        <f t="shared" si="4"/>
        <v>2.4293578841788075E-3</v>
      </c>
      <c r="K23" s="8">
        <f t="shared" si="5"/>
        <v>75.036075036075033</v>
      </c>
      <c r="L23" s="8">
        <f t="shared" si="6"/>
        <v>-8.0822868069794964E-4</v>
      </c>
      <c r="M23" s="7">
        <f t="shared" si="7"/>
        <v>692000</v>
      </c>
      <c r="N23" s="8">
        <v>100</v>
      </c>
      <c r="O23" s="8">
        <f t="shared" si="8"/>
        <v>3.2375865648767571E-3</v>
      </c>
      <c r="P23" s="8">
        <v>75.040000000000006</v>
      </c>
      <c r="Q23" s="8">
        <f t="shared" si="9"/>
        <v>2.4294849582835189E-3</v>
      </c>
      <c r="R23" s="8">
        <f t="shared" si="10"/>
        <v>75.040000000000006</v>
      </c>
      <c r="S23" s="8">
        <f t="shared" si="11"/>
        <v>-8.0810160659323818E-4</v>
      </c>
      <c r="T23" s="8">
        <f t="shared" si="12"/>
        <v>75.036075036075033</v>
      </c>
      <c r="U23" s="8">
        <f t="shared" si="13"/>
        <v>75.040000000000006</v>
      </c>
      <c r="V23" s="8">
        <f t="shared" si="14"/>
        <v>75.038037518037527</v>
      </c>
      <c r="W23" s="8">
        <f t="shared" si="15"/>
        <v>75.038037518037527</v>
      </c>
      <c r="X23" s="22">
        <v>12</v>
      </c>
      <c r="Y23" s="21">
        <f t="shared" si="16"/>
        <v>0</v>
      </c>
      <c r="Z23" s="21">
        <f t="shared" si="17"/>
        <v>3.9249639249732127E-3</v>
      </c>
    </row>
    <row r="24" spans="1:26" ht="16">
      <c r="A24" s="9">
        <v>13</v>
      </c>
      <c r="B24" s="9" t="s">
        <v>252</v>
      </c>
      <c r="C24" s="7">
        <v>31725000</v>
      </c>
      <c r="D24" s="8">
        <f t="shared" si="0"/>
        <v>3.7053547536333019E-2</v>
      </c>
      <c r="E24" s="7">
        <v>31725000</v>
      </c>
      <c r="F24" s="8">
        <f t="shared" si="1"/>
        <v>100</v>
      </c>
      <c r="G24" s="8">
        <f t="shared" si="2"/>
        <v>3.7053547536333019E-2</v>
      </c>
      <c r="H24" s="7">
        <v>14509000</v>
      </c>
      <c r="I24" s="8">
        <f t="shared" si="3"/>
        <v>45.73364854215918</v>
      </c>
      <c r="J24" s="8">
        <f t="shared" si="4"/>
        <v>1.6945939202668424E-2</v>
      </c>
      <c r="K24" s="8">
        <f t="shared" si="5"/>
        <v>45.73364854215918</v>
      </c>
      <c r="L24" s="8">
        <f t="shared" si="6"/>
        <v>-2.0107608333664595E-2</v>
      </c>
      <c r="M24" s="7">
        <f t="shared" si="7"/>
        <v>17216000</v>
      </c>
      <c r="N24" s="8">
        <v>100</v>
      </c>
      <c r="O24" s="8">
        <f t="shared" si="8"/>
        <v>3.7053547536333019E-2</v>
      </c>
      <c r="P24" s="8">
        <v>45.73</v>
      </c>
      <c r="Q24" s="8">
        <f t="shared" si="9"/>
        <v>1.6944587288365089E-2</v>
      </c>
      <c r="R24" s="8">
        <f t="shared" si="10"/>
        <v>45.73</v>
      </c>
      <c r="S24" s="8">
        <f t="shared" si="11"/>
        <v>-2.010896024796793E-2</v>
      </c>
      <c r="T24" s="8">
        <f t="shared" si="12"/>
        <v>45.73364854215918</v>
      </c>
      <c r="U24" s="8">
        <f t="shared" si="13"/>
        <v>45.73</v>
      </c>
      <c r="V24" s="8">
        <f t="shared" si="14"/>
        <v>45.731824271079589</v>
      </c>
      <c r="W24" s="8">
        <f t="shared" si="15"/>
        <v>45.731824271079589</v>
      </c>
      <c r="X24" s="22">
        <v>13</v>
      </c>
      <c r="Y24" s="21">
        <f t="shared" si="16"/>
        <v>0</v>
      </c>
      <c r="Z24" s="21">
        <f t="shared" si="17"/>
        <v>-3.6485421591834211E-3</v>
      </c>
    </row>
    <row r="25" spans="1:26" ht="32">
      <c r="A25" s="9">
        <v>14</v>
      </c>
      <c r="B25" s="9" t="s">
        <v>367</v>
      </c>
      <c r="C25" s="7">
        <v>972680000</v>
      </c>
      <c r="D25" s="8">
        <f t="shared" si="0"/>
        <v>1.1360518397995398</v>
      </c>
      <c r="E25" s="7">
        <v>972680000</v>
      </c>
      <c r="F25" s="8">
        <f t="shared" si="1"/>
        <v>100</v>
      </c>
      <c r="G25" s="8">
        <f t="shared" si="2"/>
        <v>1.1360518397995398</v>
      </c>
      <c r="H25" s="7">
        <v>667845231</v>
      </c>
      <c r="I25" s="8">
        <f t="shared" si="3"/>
        <v>68.660323127852934</v>
      </c>
      <c r="J25" s="8">
        <f t="shared" si="4"/>
        <v>0.78001686410628224</v>
      </c>
      <c r="K25" s="8">
        <f t="shared" si="5"/>
        <v>68.660323127852934</v>
      </c>
      <c r="L25" s="8">
        <f t="shared" si="6"/>
        <v>-0.35603497569325759</v>
      </c>
      <c r="M25" s="7">
        <f t="shared" si="7"/>
        <v>304834769</v>
      </c>
      <c r="N25" s="8">
        <v>100</v>
      </c>
      <c r="O25" s="8">
        <f t="shared" si="8"/>
        <v>1.1360518397995398</v>
      </c>
      <c r="P25" s="8">
        <v>65.84</v>
      </c>
      <c r="Q25" s="8">
        <f t="shared" si="9"/>
        <v>0.74797653132401709</v>
      </c>
      <c r="R25" s="8">
        <f t="shared" si="10"/>
        <v>65.84</v>
      </c>
      <c r="S25" s="8">
        <f t="shared" si="11"/>
        <v>-0.38807530847552274</v>
      </c>
      <c r="T25" s="8">
        <f t="shared" si="12"/>
        <v>68.660323127852934</v>
      </c>
      <c r="U25" s="8">
        <f t="shared" si="13"/>
        <v>65.84</v>
      </c>
      <c r="V25" s="8">
        <f t="shared" si="14"/>
        <v>67.250161563926468</v>
      </c>
      <c r="W25" s="8">
        <f t="shared" si="15"/>
        <v>67.250161563926468</v>
      </c>
      <c r="X25" s="22">
        <v>14</v>
      </c>
      <c r="Y25" s="21">
        <f t="shared" si="16"/>
        <v>0</v>
      </c>
      <c r="Z25" s="21">
        <f t="shared" si="17"/>
        <v>-2.8203231278529302</v>
      </c>
    </row>
    <row r="26" spans="1:26" ht="16">
      <c r="A26" s="9">
        <v>15</v>
      </c>
      <c r="B26" s="9" t="s">
        <v>254</v>
      </c>
      <c r="C26" s="7">
        <v>212898000</v>
      </c>
      <c r="D26" s="8">
        <f t="shared" si="0"/>
        <v>0.24865645905091338</v>
      </c>
      <c r="E26" s="7">
        <v>212898000</v>
      </c>
      <c r="F26" s="8">
        <f t="shared" si="1"/>
        <v>100</v>
      </c>
      <c r="G26" s="8">
        <f t="shared" si="2"/>
        <v>0.24865645905091338</v>
      </c>
      <c r="H26" s="7">
        <v>197500000</v>
      </c>
      <c r="I26" s="8">
        <f t="shared" si="3"/>
        <v>92.767428533851898</v>
      </c>
      <c r="J26" s="8">
        <f t="shared" si="4"/>
        <v>0.23067220294486279</v>
      </c>
      <c r="K26" s="8">
        <f t="shared" si="5"/>
        <v>92.767428533851898</v>
      </c>
      <c r="L26" s="8">
        <f t="shared" si="6"/>
        <v>-1.7984256106050589E-2</v>
      </c>
      <c r="M26" s="7">
        <f t="shared" si="7"/>
        <v>15398000</v>
      </c>
      <c r="N26" s="8">
        <v>100</v>
      </c>
      <c r="O26" s="8">
        <f t="shared" si="8"/>
        <v>0.24865645905091338</v>
      </c>
      <c r="P26" s="8">
        <v>99.59</v>
      </c>
      <c r="Q26" s="8">
        <f t="shared" si="9"/>
        <v>0.24763696756880463</v>
      </c>
      <c r="R26" s="8">
        <f t="shared" si="10"/>
        <v>99.59</v>
      </c>
      <c r="S26" s="8">
        <f t="shared" si="11"/>
        <v>-1.0194914821087531E-3</v>
      </c>
      <c r="T26" s="8">
        <f t="shared" si="12"/>
        <v>92.767428533851898</v>
      </c>
      <c r="U26" s="8">
        <f t="shared" si="13"/>
        <v>99.59</v>
      </c>
      <c r="V26" s="8">
        <f t="shared" si="14"/>
        <v>96.178714266925951</v>
      </c>
      <c r="W26" s="8">
        <f t="shared" si="15"/>
        <v>96.178714266925951</v>
      </c>
      <c r="X26" s="22">
        <v>15</v>
      </c>
      <c r="Y26" s="21">
        <f t="shared" si="16"/>
        <v>0</v>
      </c>
      <c r="Z26" s="21">
        <f t="shared" si="17"/>
        <v>6.8225714661481049</v>
      </c>
    </row>
    <row r="27" spans="1:26" ht="32">
      <c r="A27" s="9">
        <v>16</v>
      </c>
      <c r="B27" s="9" t="s">
        <v>369</v>
      </c>
      <c r="C27" s="7">
        <v>19180800</v>
      </c>
      <c r="D27" s="8">
        <f t="shared" si="0"/>
        <v>2.2402417165796579E-2</v>
      </c>
      <c r="E27" s="7">
        <v>19180800</v>
      </c>
      <c r="F27" s="8">
        <f t="shared" si="1"/>
        <v>100</v>
      </c>
      <c r="G27" s="8">
        <f t="shared" si="2"/>
        <v>2.2402417165796579E-2</v>
      </c>
      <c r="H27" s="7">
        <v>11859012</v>
      </c>
      <c r="I27" s="8">
        <f t="shared" si="3"/>
        <v>61.82751501501501</v>
      </c>
      <c r="J27" s="8">
        <f t="shared" si="4"/>
        <v>1.385085783690918E-2</v>
      </c>
      <c r="K27" s="8">
        <f t="shared" si="5"/>
        <v>61.82751501501501</v>
      </c>
      <c r="L27" s="8">
        <f t="shared" si="6"/>
        <v>-8.5515593288873985E-3</v>
      </c>
      <c r="M27" s="7">
        <f t="shared" si="7"/>
        <v>7321788</v>
      </c>
      <c r="N27" s="8">
        <v>100</v>
      </c>
      <c r="O27" s="8">
        <f t="shared" si="8"/>
        <v>2.2402417165796579E-2</v>
      </c>
      <c r="P27" s="8">
        <v>61.83</v>
      </c>
      <c r="Q27" s="8">
        <f t="shared" si="9"/>
        <v>1.3851414533612024E-2</v>
      </c>
      <c r="R27" s="8">
        <f t="shared" si="10"/>
        <v>61.83</v>
      </c>
      <c r="S27" s="8">
        <f t="shared" si="11"/>
        <v>-8.551002632184555E-3</v>
      </c>
      <c r="T27" s="8">
        <f t="shared" si="12"/>
        <v>61.82751501501501</v>
      </c>
      <c r="U27" s="8">
        <f t="shared" si="13"/>
        <v>61.83</v>
      </c>
      <c r="V27" s="8">
        <f t="shared" si="14"/>
        <v>61.828757507507504</v>
      </c>
      <c r="W27" s="8">
        <f t="shared" si="15"/>
        <v>61.828757507507504</v>
      </c>
      <c r="X27" s="22">
        <v>16</v>
      </c>
      <c r="Y27" s="21">
        <f t="shared" si="16"/>
        <v>0</v>
      </c>
      <c r="Z27" s="21">
        <f t="shared" si="17"/>
        <v>2.4849849849886141E-3</v>
      </c>
    </row>
    <row r="28" spans="1:26" ht="16">
      <c r="A28" s="9">
        <v>17</v>
      </c>
      <c r="B28" s="9" t="s">
        <v>473</v>
      </c>
      <c r="C28" s="7">
        <v>71629920</v>
      </c>
      <c r="D28" s="8">
        <f t="shared" si="0"/>
        <v>8.3660918699566003E-2</v>
      </c>
      <c r="E28" s="7">
        <v>71629920</v>
      </c>
      <c r="F28" s="8">
        <f t="shared" si="1"/>
        <v>100</v>
      </c>
      <c r="G28" s="8">
        <f t="shared" si="2"/>
        <v>8.3660918699566003E-2</v>
      </c>
      <c r="H28" s="7">
        <v>71595119</v>
      </c>
      <c r="I28" s="8">
        <f t="shared" si="3"/>
        <v>99.951415553723919</v>
      </c>
      <c r="J28" s="8">
        <f t="shared" si="4"/>
        <v>8.3620272505466331E-2</v>
      </c>
      <c r="K28" s="8">
        <f t="shared" si="5"/>
        <v>99.951415553723919</v>
      </c>
      <c r="L28" s="8">
        <f t="shared" si="6"/>
        <v>-4.0646194099672184E-5</v>
      </c>
      <c r="M28" s="7">
        <f t="shared" si="7"/>
        <v>34801</v>
      </c>
      <c r="N28" s="8">
        <v>100</v>
      </c>
      <c r="O28" s="8">
        <f t="shared" si="8"/>
        <v>8.3660918699566003E-2</v>
      </c>
      <c r="P28" s="8">
        <v>99.97</v>
      </c>
      <c r="Q28" s="8">
        <f t="shared" si="9"/>
        <v>8.3635820423956134E-2</v>
      </c>
      <c r="R28" s="8">
        <f t="shared" si="10"/>
        <v>99.97</v>
      </c>
      <c r="S28" s="8">
        <f t="shared" si="11"/>
        <v>-2.5098275609869436E-5</v>
      </c>
      <c r="T28" s="8">
        <f t="shared" si="12"/>
        <v>99.951415553723919</v>
      </c>
      <c r="U28" s="8">
        <f t="shared" si="13"/>
        <v>99.97</v>
      </c>
      <c r="V28" s="8">
        <f t="shared" si="14"/>
        <v>99.960707776861966</v>
      </c>
      <c r="W28" s="8">
        <f t="shared" si="15"/>
        <v>99.960707776861966</v>
      </c>
      <c r="X28" s="22">
        <v>17</v>
      </c>
      <c r="Y28" s="21">
        <f t="shared" si="16"/>
        <v>0</v>
      </c>
      <c r="Z28" s="21">
        <f t="shared" si="17"/>
        <v>1.8584446276079802E-2</v>
      </c>
    </row>
    <row r="29" spans="1:26" ht="64">
      <c r="A29" s="9">
        <v>18</v>
      </c>
      <c r="B29" s="9" t="s">
        <v>338</v>
      </c>
      <c r="C29" s="7">
        <v>40490000</v>
      </c>
      <c r="D29" s="8">
        <f t="shared" si="0"/>
        <v>4.7290721504999966E-2</v>
      </c>
      <c r="E29" s="7">
        <v>40490000</v>
      </c>
      <c r="F29" s="8">
        <f t="shared" si="1"/>
        <v>100</v>
      </c>
      <c r="G29" s="8">
        <f t="shared" si="2"/>
        <v>4.7290721504999966E-2</v>
      </c>
      <c r="H29" s="7">
        <v>37778664</v>
      </c>
      <c r="I29" s="8">
        <f t="shared" si="3"/>
        <v>93.303689799950604</v>
      </c>
      <c r="J29" s="8">
        <f t="shared" si="4"/>
        <v>4.4123988097183701E-2</v>
      </c>
      <c r="K29" s="8">
        <f t="shared" si="5"/>
        <v>93.303689799950604</v>
      </c>
      <c r="L29" s="8">
        <f t="shared" si="6"/>
        <v>-3.1667334078162648E-3</v>
      </c>
      <c r="M29" s="7">
        <f t="shared" si="7"/>
        <v>2711336</v>
      </c>
      <c r="N29" s="8">
        <v>100</v>
      </c>
      <c r="O29" s="8">
        <f t="shared" si="8"/>
        <v>4.7290721504999966E-2</v>
      </c>
      <c r="P29" s="8">
        <v>93.3</v>
      </c>
      <c r="Q29" s="8">
        <f t="shared" si="9"/>
        <v>4.4122243164164965E-2</v>
      </c>
      <c r="R29" s="8">
        <f t="shared" si="10"/>
        <v>93.3</v>
      </c>
      <c r="S29" s="8">
        <f t="shared" si="11"/>
        <v>-3.1684783408350015E-3</v>
      </c>
      <c r="T29" s="8">
        <f t="shared" si="12"/>
        <v>93.303689799950604</v>
      </c>
      <c r="U29" s="8">
        <f t="shared" si="13"/>
        <v>93.3</v>
      </c>
      <c r="V29" s="8">
        <f t="shared" si="14"/>
        <v>93.301844899975293</v>
      </c>
      <c r="W29" s="8">
        <f t="shared" si="15"/>
        <v>93.301844899975293</v>
      </c>
      <c r="X29" s="22">
        <v>18</v>
      </c>
      <c r="Y29" s="21">
        <f t="shared" si="16"/>
        <v>0</v>
      </c>
      <c r="Z29" s="21">
        <f t="shared" si="17"/>
        <v>-3.6897999506066981E-3</v>
      </c>
    </row>
    <row r="30" spans="1:26" ht="64">
      <c r="A30" s="9">
        <v>19</v>
      </c>
      <c r="B30" s="9" t="s">
        <v>634</v>
      </c>
      <c r="C30" s="7">
        <v>148410000</v>
      </c>
      <c r="D30" s="8">
        <f t="shared" si="0"/>
        <v>0.17333702095720041</v>
      </c>
      <c r="E30" s="7">
        <v>148410000</v>
      </c>
      <c r="F30" s="8">
        <f t="shared" si="1"/>
        <v>100</v>
      </c>
      <c r="G30" s="8">
        <f t="shared" si="2"/>
        <v>0.17333702095720041</v>
      </c>
      <c r="H30" s="7">
        <v>81930987</v>
      </c>
      <c r="I30" s="8">
        <f t="shared" si="3"/>
        <v>55.205839902971498</v>
      </c>
      <c r="J30" s="8">
        <f t="shared" si="4"/>
        <v>9.5692158282212211E-2</v>
      </c>
      <c r="K30" s="8">
        <f t="shared" si="5"/>
        <v>55.205839902971498</v>
      </c>
      <c r="L30" s="8">
        <f t="shared" si="6"/>
        <v>-7.7644862674988199E-2</v>
      </c>
      <c r="M30" s="7">
        <f t="shared" si="7"/>
        <v>66479013</v>
      </c>
      <c r="N30" s="8">
        <v>100</v>
      </c>
      <c r="O30" s="8">
        <f t="shared" si="8"/>
        <v>0.17333702095720041</v>
      </c>
      <c r="P30" s="8">
        <v>55.21</v>
      </c>
      <c r="Q30" s="8">
        <f t="shared" si="9"/>
        <v>9.5699369270470347E-2</v>
      </c>
      <c r="R30" s="8">
        <f t="shared" si="10"/>
        <v>55.21</v>
      </c>
      <c r="S30" s="8">
        <f t="shared" si="11"/>
        <v>-7.7637651686730064E-2</v>
      </c>
      <c r="T30" s="8">
        <f t="shared" si="12"/>
        <v>55.205839902971498</v>
      </c>
      <c r="U30" s="8">
        <f t="shared" si="13"/>
        <v>55.21</v>
      </c>
      <c r="V30" s="8">
        <f t="shared" si="14"/>
        <v>55.207919951485749</v>
      </c>
      <c r="W30" s="8">
        <f t="shared" si="15"/>
        <v>55.207919951485749</v>
      </c>
      <c r="X30" s="22">
        <v>19</v>
      </c>
      <c r="Y30" s="21">
        <f t="shared" si="16"/>
        <v>0</v>
      </c>
      <c r="Z30" s="21">
        <f t="shared" si="17"/>
        <v>4.1600970285031735E-3</v>
      </c>
    </row>
    <row r="31" spans="1:26" ht="16">
      <c r="A31" s="9">
        <v>20</v>
      </c>
      <c r="B31" s="9" t="s">
        <v>256</v>
      </c>
      <c r="C31" s="7">
        <v>61000000</v>
      </c>
      <c r="D31" s="8">
        <f t="shared" si="0"/>
        <v>7.1245591795628505E-2</v>
      </c>
      <c r="E31" s="7">
        <v>61000000</v>
      </c>
      <c r="F31" s="8">
        <f t="shared" si="1"/>
        <v>100</v>
      </c>
      <c r="G31" s="8">
        <f t="shared" si="2"/>
        <v>7.1245591795628505E-2</v>
      </c>
      <c r="H31" s="7">
        <v>51915000</v>
      </c>
      <c r="I31" s="8">
        <f t="shared" si="3"/>
        <v>85.106557377049185</v>
      </c>
      <c r="J31" s="8">
        <f t="shared" si="4"/>
        <v>6.0634670460164825E-2</v>
      </c>
      <c r="K31" s="8">
        <f t="shared" si="5"/>
        <v>85.106557377049185</v>
      </c>
      <c r="L31" s="8">
        <f t="shared" si="6"/>
        <v>-1.061092133546368E-2</v>
      </c>
      <c r="M31" s="7">
        <f t="shared" si="7"/>
        <v>9085000</v>
      </c>
      <c r="N31" s="8">
        <v>100</v>
      </c>
      <c r="O31" s="8">
        <f t="shared" si="8"/>
        <v>7.1245591795628505E-2</v>
      </c>
      <c r="P31" s="8">
        <v>85.11</v>
      </c>
      <c r="Q31" s="8">
        <f t="shared" si="9"/>
        <v>6.0637123177259424E-2</v>
      </c>
      <c r="R31" s="8">
        <f t="shared" si="10"/>
        <v>85.11</v>
      </c>
      <c r="S31" s="8">
        <f t="shared" si="11"/>
        <v>-1.0608468618369081E-2</v>
      </c>
      <c r="T31" s="8">
        <f t="shared" si="12"/>
        <v>85.106557377049185</v>
      </c>
      <c r="U31" s="8">
        <f t="shared" si="13"/>
        <v>85.11</v>
      </c>
      <c r="V31" s="8">
        <f t="shared" si="14"/>
        <v>85.108278688524592</v>
      </c>
      <c r="W31" s="8">
        <f t="shared" si="15"/>
        <v>85.108278688524592</v>
      </c>
      <c r="X31" s="22">
        <v>20</v>
      </c>
      <c r="Y31" s="21">
        <f t="shared" si="16"/>
        <v>0</v>
      </c>
      <c r="Z31" s="21">
        <f t="shared" si="17"/>
        <v>3.4426229508142114E-3</v>
      </c>
    </row>
    <row r="32" spans="1:26" ht="48">
      <c r="A32" s="9">
        <v>21</v>
      </c>
      <c r="B32" s="9" t="s">
        <v>635</v>
      </c>
      <c r="C32" s="7">
        <v>609000332</v>
      </c>
      <c r="D32" s="8">
        <f t="shared" si="0"/>
        <v>0.71128834519793827</v>
      </c>
      <c r="E32" s="7">
        <v>609000332</v>
      </c>
      <c r="F32" s="8">
        <f t="shared" si="1"/>
        <v>100</v>
      </c>
      <c r="G32" s="8">
        <f t="shared" si="2"/>
        <v>0.71128834519793827</v>
      </c>
      <c r="H32" s="7">
        <v>300723600</v>
      </c>
      <c r="I32" s="8">
        <f t="shared" si="3"/>
        <v>49.379874558097939</v>
      </c>
      <c r="J32" s="8">
        <f t="shared" si="4"/>
        <v>0.35123329260511255</v>
      </c>
      <c r="K32" s="8">
        <f t="shared" si="5"/>
        <v>49.379874558097939</v>
      </c>
      <c r="L32" s="8">
        <f t="shared" si="6"/>
        <v>-0.36005505259282572</v>
      </c>
      <c r="M32" s="7">
        <f t="shared" si="7"/>
        <v>308276732</v>
      </c>
      <c r="N32" s="8">
        <v>100</v>
      </c>
      <c r="O32" s="8">
        <f t="shared" si="8"/>
        <v>0.71128834519793827</v>
      </c>
      <c r="P32" s="8">
        <v>98.65</v>
      </c>
      <c r="Q32" s="8">
        <f t="shared" si="9"/>
        <v>0.70168595253776611</v>
      </c>
      <c r="R32" s="8">
        <f t="shared" si="10"/>
        <v>98.65</v>
      </c>
      <c r="S32" s="8">
        <f t="shared" si="11"/>
        <v>-9.6023926601721543E-3</v>
      </c>
      <c r="T32" s="8">
        <f t="shared" si="12"/>
        <v>49.379874558097939</v>
      </c>
      <c r="U32" s="8">
        <f t="shared" si="13"/>
        <v>98.65</v>
      </c>
      <c r="V32" s="8">
        <f t="shared" si="14"/>
        <v>74.014937279048979</v>
      </c>
      <c r="W32" s="8">
        <f t="shared" si="15"/>
        <v>74.014937279048979</v>
      </c>
      <c r="X32" s="22">
        <v>21</v>
      </c>
      <c r="Y32" s="21">
        <f t="shared" si="16"/>
        <v>0</v>
      </c>
      <c r="Z32" s="21">
        <f t="shared" si="17"/>
        <v>49.270125441902067</v>
      </c>
    </row>
    <row r="33" spans="1:26" ht="32">
      <c r="A33" s="9">
        <v>22</v>
      </c>
      <c r="B33" s="9" t="s">
        <v>636</v>
      </c>
      <c r="C33" s="7">
        <v>102500122</v>
      </c>
      <c r="D33" s="8">
        <f t="shared" si="0"/>
        <v>0.11971609591826426</v>
      </c>
      <c r="E33" s="7">
        <v>102500122</v>
      </c>
      <c r="F33" s="8">
        <f t="shared" si="1"/>
        <v>100</v>
      </c>
      <c r="G33" s="8">
        <f t="shared" si="2"/>
        <v>0.11971609591826426</v>
      </c>
      <c r="H33" s="7">
        <v>655200</v>
      </c>
      <c r="I33" s="8">
        <f t="shared" si="3"/>
        <v>0.63921875136890072</v>
      </c>
      <c r="J33" s="8">
        <f t="shared" si="4"/>
        <v>7.6524773351632433E-4</v>
      </c>
      <c r="K33" s="8">
        <f t="shared" si="5"/>
        <v>0.63921875136890072</v>
      </c>
      <c r="L33" s="8">
        <f t="shared" si="6"/>
        <v>-0.11895084818474794</v>
      </c>
      <c r="M33" s="7">
        <f t="shared" si="7"/>
        <v>101844922</v>
      </c>
      <c r="N33" s="8">
        <v>98.93</v>
      </c>
      <c r="O33" s="8">
        <f t="shared" si="8"/>
        <v>0.11843513369193884</v>
      </c>
      <c r="P33" s="8">
        <v>97.85</v>
      </c>
      <c r="Q33" s="8">
        <f t="shared" si="9"/>
        <v>0.11714219985602158</v>
      </c>
      <c r="R33" s="8">
        <f t="shared" si="10"/>
        <v>98.90831901344383</v>
      </c>
      <c r="S33" s="8">
        <f t="shared" si="11"/>
        <v>-1.2929338359172621E-3</v>
      </c>
      <c r="T33" s="8">
        <f t="shared" si="12"/>
        <v>0.63921875136890072</v>
      </c>
      <c r="U33" s="8">
        <f t="shared" si="13"/>
        <v>98.90831901344383</v>
      </c>
      <c r="V33" s="8">
        <f t="shared" si="14"/>
        <v>49.773768882406365</v>
      </c>
      <c r="W33" s="8">
        <f t="shared" si="15"/>
        <v>49.773768882406365</v>
      </c>
      <c r="X33" s="22">
        <v>22</v>
      </c>
      <c r="Y33" s="21">
        <f t="shared" si="16"/>
        <v>-1.0699999999999932</v>
      </c>
      <c r="Z33" s="21">
        <f t="shared" si="17"/>
        <v>97.210781248631093</v>
      </c>
    </row>
    <row r="34" spans="1:26" ht="32">
      <c r="A34" s="9">
        <v>23</v>
      </c>
      <c r="B34" s="9" t="s">
        <v>637</v>
      </c>
      <c r="C34" s="7">
        <v>95000275</v>
      </c>
      <c r="D34" s="8">
        <f t="shared" si="0"/>
        <v>0.11095657070692544</v>
      </c>
      <c r="E34" s="7">
        <v>95000275</v>
      </c>
      <c r="F34" s="8">
        <f t="shared" si="1"/>
        <v>100</v>
      </c>
      <c r="G34" s="8">
        <f t="shared" si="2"/>
        <v>0.11095657070692544</v>
      </c>
      <c r="H34" s="7">
        <v>0</v>
      </c>
      <c r="I34" s="8">
        <f t="shared" si="3"/>
        <v>0</v>
      </c>
      <c r="J34" s="8">
        <f t="shared" si="4"/>
        <v>0</v>
      </c>
      <c r="K34" s="8">
        <f t="shared" si="5"/>
        <v>0</v>
      </c>
      <c r="L34" s="8">
        <f t="shared" si="6"/>
        <v>-0.11095657070692544</v>
      </c>
      <c r="M34" s="7">
        <f t="shared" si="7"/>
        <v>95000275</v>
      </c>
      <c r="N34" s="8">
        <v>100</v>
      </c>
      <c r="O34" s="8">
        <f t="shared" si="8"/>
        <v>0.11095657070692544</v>
      </c>
      <c r="P34" s="8">
        <v>0</v>
      </c>
      <c r="Q34" s="8">
        <f t="shared" si="9"/>
        <v>0</v>
      </c>
      <c r="R34" s="8">
        <f t="shared" si="10"/>
        <v>0</v>
      </c>
      <c r="S34" s="8">
        <f t="shared" si="11"/>
        <v>-0.11095657070692544</v>
      </c>
      <c r="T34" s="8">
        <f t="shared" si="12"/>
        <v>0</v>
      </c>
      <c r="U34" s="8">
        <f t="shared" si="13"/>
        <v>0</v>
      </c>
      <c r="V34" s="8">
        <f t="shared" si="14"/>
        <v>0</v>
      </c>
      <c r="W34" s="8">
        <f t="shared" si="15"/>
        <v>0</v>
      </c>
      <c r="X34" s="22">
        <v>23</v>
      </c>
      <c r="Y34" s="21">
        <f t="shared" si="16"/>
        <v>0</v>
      </c>
      <c r="Z34" s="21">
        <f t="shared" si="17"/>
        <v>0</v>
      </c>
    </row>
    <row r="35" spans="1:26" ht="32">
      <c r="A35" s="9">
        <v>24</v>
      </c>
      <c r="B35" s="9" t="s">
        <v>638</v>
      </c>
      <c r="C35" s="7">
        <v>203000244</v>
      </c>
      <c r="D35" s="8">
        <f t="shared" si="0"/>
        <v>0.23709627079404891</v>
      </c>
      <c r="E35" s="7">
        <v>203000244</v>
      </c>
      <c r="F35" s="8">
        <f t="shared" si="1"/>
        <v>100</v>
      </c>
      <c r="G35" s="8">
        <f t="shared" si="2"/>
        <v>0.23709627079404888</v>
      </c>
      <c r="H35" s="7">
        <v>960400</v>
      </c>
      <c r="I35" s="8">
        <f t="shared" si="3"/>
        <v>0.47310287962018416</v>
      </c>
      <c r="J35" s="8">
        <f t="shared" si="4"/>
        <v>1.1217092845987151E-3</v>
      </c>
      <c r="K35" s="8">
        <f t="shared" si="5"/>
        <v>0.47310287962018416</v>
      </c>
      <c r="L35" s="8">
        <f t="shared" si="6"/>
        <v>-0.23597456150945018</v>
      </c>
      <c r="M35" s="7">
        <f t="shared" si="7"/>
        <v>202039844</v>
      </c>
      <c r="N35" s="8">
        <v>100</v>
      </c>
      <c r="O35" s="8">
        <f t="shared" si="8"/>
        <v>0.23709627079404888</v>
      </c>
      <c r="P35" s="8">
        <v>98.65</v>
      </c>
      <c r="Q35" s="8">
        <f t="shared" si="9"/>
        <v>0.23389547113832926</v>
      </c>
      <c r="R35" s="8">
        <f t="shared" si="10"/>
        <v>98.65</v>
      </c>
      <c r="S35" s="8">
        <f t="shared" si="11"/>
        <v>-3.2007996557196217E-3</v>
      </c>
      <c r="T35" s="8">
        <f t="shared" si="12"/>
        <v>0.47310287962018416</v>
      </c>
      <c r="U35" s="8">
        <f t="shared" si="13"/>
        <v>98.65</v>
      </c>
      <c r="V35" s="8">
        <f t="shared" si="14"/>
        <v>49.561551439810096</v>
      </c>
      <c r="W35" s="8">
        <f t="shared" si="15"/>
        <v>49.561551439810096</v>
      </c>
      <c r="X35" s="22">
        <v>24</v>
      </c>
      <c r="Y35" s="21">
        <f t="shared" si="16"/>
        <v>0</v>
      </c>
      <c r="Z35" s="21">
        <f t="shared" si="17"/>
        <v>98.17689712037982</v>
      </c>
    </row>
    <row r="36" spans="1:26" ht="32">
      <c r="A36" s="9">
        <v>25</v>
      </c>
      <c r="B36" s="9" t="s">
        <v>302</v>
      </c>
      <c r="C36" s="7">
        <v>2580000</v>
      </c>
      <c r="D36" s="8">
        <f t="shared" si="0"/>
        <v>3.0133381447987138E-3</v>
      </c>
      <c r="E36" s="7">
        <v>2580000</v>
      </c>
      <c r="F36" s="8">
        <f t="shared" si="1"/>
        <v>100</v>
      </c>
      <c r="G36" s="8">
        <f t="shared" si="2"/>
        <v>3.0133381447987138E-3</v>
      </c>
      <c r="H36" s="7">
        <v>1580000</v>
      </c>
      <c r="I36" s="8">
        <v>0</v>
      </c>
      <c r="J36" s="8">
        <f t="shared" si="4"/>
        <v>0</v>
      </c>
      <c r="K36" s="8">
        <f t="shared" si="5"/>
        <v>61.240310077519375</v>
      </c>
      <c r="L36" s="8">
        <f t="shared" si="6"/>
        <v>-3.0133381447987138E-3</v>
      </c>
      <c r="M36" s="7">
        <f t="shared" si="7"/>
        <v>1000000</v>
      </c>
      <c r="N36" s="8">
        <v>100</v>
      </c>
      <c r="O36" s="8">
        <f t="shared" si="8"/>
        <v>3.0133381447987138E-3</v>
      </c>
      <c r="P36" s="8">
        <v>61.24</v>
      </c>
      <c r="Q36" s="8">
        <f t="shared" si="9"/>
        <v>1.8453682798747323E-3</v>
      </c>
      <c r="R36" s="8">
        <f t="shared" si="10"/>
        <v>61.240000000000009</v>
      </c>
      <c r="S36" s="8">
        <f t="shared" si="11"/>
        <v>-1.1679698649239814E-3</v>
      </c>
      <c r="T36" s="8">
        <f t="shared" si="12"/>
        <v>0</v>
      </c>
      <c r="U36" s="8">
        <f t="shared" si="13"/>
        <v>61.240000000000009</v>
      </c>
      <c r="V36" s="8">
        <f t="shared" si="14"/>
        <v>30.620000000000005</v>
      </c>
      <c r="W36" s="8">
        <f t="shared" si="15"/>
        <v>30.620000000000005</v>
      </c>
      <c r="X36" s="22">
        <v>25</v>
      </c>
      <c r="Y36" s="21">
        <f t="shared" si="16"/>
        <v>0</v>
      </c>
      <c r="Z36" s="21">
        <f t="shared" si="17"/>
        <v>61.24</v>
      </c>
    </row>
    <row r="37" spans="1:26" ht="32">
      <c r="A37" s="9">
        <v>26</v>
      </c>
      <c r="B37" s="9" t="s">
        <v>639</v>
      </c>
      <c r="C37" s="7">
        <v>33050000</v>
      </c>
      <c r="D37" s="8">
        <f t="shared" si="0"/>
        <v>3.8601095226975773E-2</v>
      </c>
      <c r="E37" s="7">
        <v>33050000</v>
      </c>
      <c r="F37" s="8">
        <f t="shared" si="1"/>
        <v>100</v>
      </c>
      <c r="G37" s="8">
        <f t="shared" si="2"/>
        <v>3.8601095226975773E-2</v>
      </c>
      <c r="H37" s="7">
        <v>15094450</v>
      </c>
      <c r="I37" s="8">
        <f t="shared" ref="I37:I51" si="18">H37/C37*100</f>
        <v>45.671558245083204</v>
      </c>
      <c r="J37" s="8">
        <f t="shared" si="4"/>
        <v>1.7629721689828272E-2</v>
      </c>
      <c r="K37" s="8">
        <f t="shared" si="5"/>
        <v>45.671558245083204</v>
      </c>
      <c r="L37" s="8">
        <f t="shared" si="6"/>
        <v>-2.0971373537147502E-2</v>
      </c>
      <c r="M37" s="7">
        <f t="shared" si="7"/>
        <v>17955550</v>
      </c>
      <c r="N37" s="8">
        <v>100</v>
      </c>
      <c r="O37" s="8">
        <f t="shared" si="8"/>
        <v>3.8601095226975773E-2</v>
      </c>
      <c r="P37" s="8">
        <v>100</v>
      </c>
      <c r="Q37" s="8">
        <f t="shared" si="9"/>
        <v>3.8601095226975773E-2</v>
      </c>
      <c r="R37" s="8">
        <f t="shared" si="10"/>
        <v>100</v>
      </c>
      <c r="S37" s="8">
        <f t="shared" si="11"/>
        <v>0</v>
      </c>
      <c r="T37" s="8">
        <f t="shared" si="12"/>
        <v>45.671558245083204</v>
      </c>
      <c r="U37" s="8">
        <f t="shared" si="13"/>
        <v>100</v>
      </c>
      <c r="V37" s="8">
        <f t="shared" si="14"/>
        <v>72.835779122541595</v>
      </c>
      <c r="W37" s="8">
        <f t="shared" si="15"/>
        <v>72.835779122541595</v>
      </c>
      <c r="X37" s="22">
        <v>26</v>
      </c>
      <c r="Y37" s="21">
        <f t="shared" si="16"/>
        <v>0</v>
      </c>
      <c r="Z37" s="21">
        <f t="shared" si="17"/>
        <v>54.328441754916796</v>
      </c>
    </row>
    <row r="38" spans="1:26" ht="32">
      <c r="A38" s="9">
        <v>27</v>
      </c>
      <c r="B38" s="9" t="s">
        <v>304</v>
      </c>
      <c r="C38" s="7">
        <v>1302385960</v>
      </c>
      <c r="D38" s="8">
        <f t="shared" si="0"/>
        <v>1.5211353846970124</v>
      </c>
      <c r="E38" s="7">
        <v>1302385960</v>
      </c>
      <c r="F38" s="8">
        <f t="shared" si="1"/>
        <v>100</v>
      </c>
      <c r="G38" s="8">
        <f t="shared" si="2"/>
        <v>1.5211353846970124</v>
      </c>
      <c r="H38" s="7">
        <v>991528988</v>
      </c>
      <c r="I38" s="8">
        <f t="shared" si="18"/>
        <v>76.131731948338881</v>
      </c>
      <c r="J38" s="8">
        <f t="shared" si="4"/>
        <v>1.1580667136488629</v>
      </c>
      <c r="K38" s="8">
        <f t="shared" si="5"/>
        <v>76.131731948338881</v>
      </c>
      <c r="L38" s="8">
        <f t="shared" si="6"/>
        <v>-0.36306867104814944</v>
      </c>
      <c r="M38" s="7">
        <f t="shared" si="7"/>
        <v>310856972</v>
      </c>
      <c r="N38" s="8">
        <v>100</v>
      </c>
      <c r="O38" s="8">
        <f t="shared" si="8"/>
        <v>1.5211353846970124</v>
      </c>
      <c r="P38" s="8">
        <v>98.11</v>
      </c>
      <c r="Q38" s="8">
        <f t="shared" si="9"/>
        <v>1.4923859259262389</v>
      </c>
      <c r="R38" s="8">
        <f t="shared" si="10"/>
        <v>98.11</v>
      </c>
      <c r="S38" s="8">
        <f t="shared" si="11"/>
        <v>-2.8749458770773506E-2</v>
      </c>
      <c r="T38" s="8">
        <f t="shared" si="12"/>
        <v>76.131731948338881</v>
      </c>
      <c r="U38" s="8">
        <f t="shared" si="13"/>
        <v>98.11</v>
      </c>
      <c r="V38" s="8">
        <f t="shared" si="14"/>
        <v>87.120865974169448</v>
      </c>
      <c r="W38" s="8">
        <f t="shared" si="15"/>
        <v>87.120865974169448</v>
      </c>
      <c r="X38" s="22">
        <v>27</v>
      </c>
      <c r="Y38" s="21">
        <f t="shared" si="16"/>
        <v>0</v>
      </c>
      <c r="Z38" s="21">
        <f t="shared" si="17"/>
        <v>21.978268051661118</v>
      </c>
    </row>
    <row r="39" spans="1:26" ht="48">
      <c r="A39" s="9">
        <v>28</v>
      </c>
      <c r="B39" s="9" t="s">
        <v>640</v>
      </c>
      <c r="C39" s="7">
        <v>96580000</v>
      </c>
      <c r="D39" s="8">
        <f t="shared" si="0"/>
        <v>0.11280162714134098</v>
      </c>
      <c r="E39" s="7">
        <v>96580000</v>
      </c>
      <c r="F39" s="8">
        <f t="shared" si="1"/>
        <v>100</v>
      </c>
      <c r="G39" s="8">
        <f t="shared" si="2"/>
        <v>0.11280162714134098</v>
      </c>
      <c r="H39" s="7">
        <v>67870000</v>
      </c>
      <c r="I39" s="8">
        <f t="shared" si="18"/>
        <v>70.273348519362187</v>
      </c>
      <c r="J39" s="8">
        <f t="shared" si="4"/>
        <v>7.9269480576545995E-2</v>
      </c>
      <c r="K39" s="8">
        <f t="shared" si="5"/>
        <v>70.273348519362187</v>
      </c>
      <c r="L39" s="8">
        <f t="shared" si="6"/>
        <v>-3.3532146564794987E-2</v>
      </c>
      <c r="M39" s="7">
        <f t="shared" si="7"/>
        <v>28710000</v>
      </c>
      <c r="N39" s="8">
        <v>100</v>
      </c>
      <c r="O39" s="8">
        <f t="shared" si="8"/>
        <v>0.11280162714134098</v>
      </c>
      <c r="P39" s="8">
        <v>89.65</v>
      </c>
      <c r="Q39" s="8">
        <f t="shared" si="9"/>
        <v>0.1011266587322122</v>
      </c>
      <c r="R39" s="8">
        <f t="shared" si="10"/>
        <v>89.65</v>
      </c>
      <c r="S39" s="8">
        <f t="shared" si="11"/>
        <v>-1.167496840912878E-2</v>
      </c>
      <c r="T39" s="8">
        <f t="shared" si="12"/>
        <v>70.273348519362187</v>
      </c>
      <c r="U39" s="8">
        <f t="shared" si="13"/>
        <v>89.65</v>
      </c>
      <c r="V39" s="8">
        <f t="shared" si="14"/>
        <v>79.961674259681104</v>
      </c>
      <c r="W39" s="8">
        <f t="shared" si="15"/>
        <v>79.961674259681104</v>
      </c>
      <c r="X39" s="22">
        <v>28</v>
      </c>
      <c r="Y39" s="21">
        <f t="shared" si="16"/>
        <v>0</v>
      </c>
      <c r="Z39" s="21">
        <f t="shared" si="17"/>
        <v>19.376651480637818</v>
      </c>
    </row>
    <row r="40" spans="1:26" ht="64">
      <c r="A40" s="9">
        <v>29</v>
      </c>
      <c r="B40" s="9" t="s">
        <v>641</v>
      </c>
      <c r="C40" s="7">
        <v>423646920</v>
      </c>
      <c r="D40" s="8">
        <f t="shared" si="0"/>
        <v>0.49480287750484075</v>
      </c>
      <c r="E40" s="7">
        <v>423646920</v>
      </c>
      <c r="F40" s="8">
        <f t="shared" si="1"/>
        <v>100</v>
      </c>
      <c r="G40" s="8">
        <f t="shared" si="2"/>
        <v>0.49480287750484075</v>
      </c>
      <c r="H40" s="7">
        <v>395464090</v>
      </c>
      <c r="I40" s="8">
        <f t="shared" si="18"/>
        <v>93.347566412143394</v>
      </c>
      <c r="J40" s="8">
        <f t="shared" si="4"/>
        <v>0.46188644468802775</v>
      </c>
      <c r="K40" s="8">
        <f t="shared" si="5"/>
        <v>93.347566412143394</v>
      </c>
      <c r="L40" s="8">
        <f t="shared" si="6"/>
        <v>-3.2916432816813002E-2</v>
      </c>
      <c r="M40" s="7">
        <f t="shared" si="7"/>
        <v>28182830</v>
      </c>
      <c r="N40" s="8">
        <v>100</v>
      </c>
      <c r="O40" s="8">
        <f t="shared" si="8"/>
        <v>0.49480287750484075</v>
      </c>
      <c r="P40" s="8">
        <v>100</v>
      </c>
      <c r="Q40" s="8">
        <f t="shared" si="9"/>
        <v>0.49480287750484075</v>
      </c>
      <c r="R40" s="8">
        <f t="shared" si="10"/>
        <v>100</v>
      </c>
      <c r="S40" s="8">
        <f t="shared" si="11"/>
        <v>0</v>
      </c>
      <c r="T40" s="8">
        <f t="shared" si="12"/>
        <v>93.347566412143394</v>
      </c>
      <c r="U40" s="8">
        <f t="shared" si="13"/>
        <v>100</v>
      </c>
      <c r="V40" s="8">
        <f t="shared" si="14"/>
        <v>96.673783206071704</v>
      </c>
      <c r="W40" s="8">
        <f t="shared" si="15"/>
        <v>96.673783206071704</v>
      </c>
      <c r="X40" s="22">
        <v>29</v>
      </c>
      <c r="Y40" s="21">
        <f t="shared" si="16"/>
        <v>0</v>
      </c>
      <c r="Z40" s="21">
        <f t="shared" si="17"/>
        <v>6.6524335878566063</v>
      </c>
    </row>
    <row r="41" spans="1:26" ht="48">
      <c r="A41" s="9">
        <v>30</v>
      </c>
      <c r="B41" s="9" t="s">
        <v>305</v>
      </c>
      <c r="C41" s="7">
        <v>290972000</v>
      </c>
      <c r="D41" s="8">
        <f t="shared" si="0"/>
        <v>0.33984380878619047</v>
      </c>
      <c r="E41" s="7">
        <v>290972000</v>
      </c>
      <c r="F41" s="8">
        <f t="shared" si="1"/>
        <v>100</v>
      </c>
      <c r="G41" s="8">
        <f t="shared" si="2"/>
        <v>0.33984380878619047</v>
      </c>
      <c r="H41" s="7">
        <v>193670000</v>
      </c>
      <c r="I41" s="8">
        <f t="shared" si="18"/>
        <v>66.559668971584898</v>
      </c>
      <c r="J41" s="8">
        <f t="shared" si="4"/>
        <v>0.22619891414851434</v>
      </c>
      <c r="K41" s="8">
        <f t="shared" si="5"/>
        <v>66.559668971584898</v>
      </c>
      <c r="L41" s="8">
        <f t="shared" si="6"/>
        <v>-0.11364489463767613</v>
      </c>
      <c r="M41" s="7">
        <f t="shared" si="7"/>
        <v>97302000</v>
      </c>
      <c r="N41" s="8">
        <v>100</v>
      </c>
      <c r="O41" s="8">
        <f t="shared" si="8"/>
        <v>0.33984380878619047</v>
      </c>
      <c r="P41" s="8">
        <v>70.180000000000007</v>
      </c>
      <c r="Q41" s="8">
        <f t="shared" si="9"/>
        <v>0.23850238500614851</v>
      </c>
      <c r="R41" s="8">
        <f t="shared" si="10"/>
        <v>70.180000000000007</v>
      </c>
      <c r="S41" s="8">
        <f t="shared" si="11"/>
        <v>-0.10134142378004196</v>
      </c>
      <c r="T41" s="8">
        <f t="shared" si="12"/>
        <v>66.559668971584898</v>
      </c>
      <c r="U41" s="8">
        <f t="shared" si="13"/>
        <v>70.180000000000007</v>
      </c>
      <c r="V41" s="8">
        <f t="shared" si="14"/>
        <v>68.369834485792452</v>
      </c>
      <c r="W41" s="8">
        <f t="shared" si="15"/>
        <v>68.369834485792452</v>
      </c>
      <c r="X41" s="22">
        <v>30</v>
      </c>
      <c r="Y41" s="21">
        <f t="shared" si="16"/>
        <v>0</v>
      </c>
      <c r="Z41" s="21">
        <f t="shared" si="17"/>
        <v>3.6203310284151087</v>
      </c>
    </row>
    <row r="42" spans="1:26" ht="48">
      <c r="A42" s="9">
        <v>31</v>
      </c>
      <c r="B42" s="9" t="s">
        <v>306</v>
      </c>
      <c r="C42" s="7">
        <v>283574510</v>
      </c>
      <c r="D42" s="8">
        <f t="shared" si="0"/>
        <v>0.33120383250992413</v>
      </c>
      <c r="E42" s="7">
        <v>283574510</v>
      </c>
      <c r="F42" s="8">
        <f t="shared" si="1"/>
        <v>100</v>
      </c>
      <c r="G42" s="8">
        <f t="shared" si="2"/>
        <v>0.33120383250992413</v>
      </c>
      <c r="H42" s="7">
        <v>167730500</v>
      </c>
      <c r="I42" s="8">
        <f t="shared" si="18"/>
        <v>59.148651971575305</v>
      </c>
      <c r="J42" s="8">
        <f t="shared" si="4"/>
        <v>0.19590260220781419</v>
      </c>
      <c r="K42" s="8">
        <f t="shared" si="5"/>
        <v>59.148651971575305</v>
      </c>
      <c r="L42" s="8">
        <f t="shared" si="6"/>
        <v>-0.13530123030210994</v>
      </c>
      <c r="M42" s="7">
        <f t="shared" si="7"/>
        <v>115844010</v>
      </c>
      <c r="N42" s="8">
        <v>100</v>
      </c>
      <c r="O42" s="8">
        <f t="shared" si="8"/>
        <v>0.33120383250992413</v>
      </c>
      <c r="P42" s="8">
        <v>97.86</v>
      </c>
      <c r="Q42" s="8">
        <f t="shared" si="9"/>
        <v>0.32411607049421176</v>
      </c>
      <c r="R42" s="8">
        <f t="shared" si="10"/>
        <v>97.86</v>
      </c>
      <c r="S42" s="8">
        <f t="shared" si="11"/>
        <v>-7.0877620157123733E-3</v>
      </c>
      <c r="T42" s="8">
        <f t="shared" si="12"/>
        <v>59.148651971575305</v>
      </c>
      <c r="U42" s="8">
        <f t="shared" si="13"/>
        <v>97.86</v>
      </c>
      <c r="V42" s="8">
        <f t="shared" si="14"/>
        <v>78.504325985787659</v>
      </c>
      <c r="W42" s="8">
        <f t="shared" si="15"/>
        <v>78.504325985787659</v>
      </c>
      <c r="X42" s="22">
        <v>31</v>
      </c>
      <c r="Y42" s="21">
        <f t="shared" si="16"/>
        <v>0</v>
      </c>
      <c r="Z42" s="21">
        <f t="shared" si="17"/>
        <v>38.711348028424695</v>
      </c>
    </row>
    <row r="43" spans="1:26" ht="32">
      <c r="A43" s="9">
        <v>32</v>
      </c>
      <c r="B43" s="9" t="s">
        <v>308</v>
      </c>
      <c r="C43" s="7">
        <v>41545800</v>
      </c>
      <c r="D43" s="8">
        <f t="shared" si="0"/>
        <v>4.8523854223324961E-2</v>
      </c>
      <c r="E43" s="7">
        <v>41545800</v>
      </c>
      <c r="F43" s="8">
        <f t="shared" si="1"/>
        <v>100</v>
      </c>
      <c r="G43" s="8">
        <f t="shared" si="2"/>
        <v>4.8523854223324961E-2</v>
      </c>
      <c r="H43" s="7">
        <v>25365000</v>
      </c>
      <c r="I43" s="8">
        <f t="shared" si="18"/>
        <v>61.053102840720364</v>
      </c>
      <c r="J43" s="8">
        <f t="shared" si="4"/>
        <v>2.9625318621247822E-2</v>
      </c>
      <c r="K43" s="8">
        <f t="shared" si="5"/>
        <v>61.053102840720364</v>
      </c>
      <c r="L43" s="8">
        <f t="shared" si="6"/>
        <v>-1.8898535602077139E-2</v>
      </c>
      <c r="M43" s="7">
        <f t="shared" si="7"/>
        <v>16180800</v>
      </c>
      <c r="N43" s="8">
        <v>100</v>
      </c>
      <c r="O43" s="8">
        <f t="shared" si="8"/>
        <v>4.8523854223324961E-2</v>
      </c>
      <c r="P43" s="8">
        <v>100</v>
      </c>
      <c r="Q43" s="8">
        <f t="shared" si="9"/>
        <v>4.8523854223324961E-2</v>
      </c>
      <c r="R43" s="8">
        <f t="shared" si="10"/>
        <v>100</v>
      </c>
      <c r="S43" s="8">
        <f t="shared" si="11"/>
        <v>0</v>
      </c>
      <c r="T43" s="8">
        <f t="shared" si="12"/>
        <v>61.053102840720364</v>
      </c>
      <c r="U43" s="8">
        <f t="shared" si="13"/>
        <v>100</v>
      </c>
      <c r="V43" s="8">
        <f t="shared" si="14"/>
        <v>80.526551420360178</v>
      </c>
      <c r="W43" s="8">
        <f t="shared" si="15"/>
        <v>80.526551420360178</v>
      </c>
      <c r="X43" s="22">
        <v>32</v>
      </c>
      <c r="Y43" s="21">
        <f t="shared" si="16"/>
        <v>0</v>
      </c>
      <c r="Z43" s="21">
        <f t="shared" si="17"/>
        <v>38.946897159279636</v>
      </c>
    </row>
    <row r="44" spans="1:26" ht="64">
      <c r="A44" s="9">
        <v>33</v>
      </c>
      <c r="B44" s="9" t="s">
        <v>642</v>
      </c>
      <c r="C44" s="7">
        <v>689219875</v>
      </c>
      <c r="D44" s="8">
        <f t="shared" si="0"/>
        <v>0.80498160445383782</v>
      </c>
      <c r="E44" s="7">
        <v>689219875</v>
      </c>
      <c r="F44" s="8">
        <f t="shared" si="1"/>
        <v>100</v>
      </c>
      <c r="G44" s="8">
        <f t="shared" si="2"/>
        <v>0.80498160445383771</v>
      </c>
      <c r="H44" s="7">
        <v>464882250</v>
      </c>
      <c r="I44" s="8">
        <f t="shared" si="18"/>
        <v>67.450499740739488</v>
      </c>
      <c r="J44" s="8">
        <f t="shared" si="4"/>
        <v>0.54296411502513642</v>
      </c>
      <c r="K44" s="8">
        <f t="shared" si="5"/>
        <v>67.450499740739488</v>
      </c>
      <c r="L44" s="8">
        <f t="shared" si="6"/>
        <v>-0.26201748942870129</v>
      </c>
      <c r="M44" s="7">
        <f t="shared" si="7"/>
        <v>224337625</v>
      </c>
      <c r="N44" s="8">
        <v>100</v>
      </c>
      <c r="O44" s="8">
        <f t="shared" si="8"/>
        <v>0.80498160445383771</v>
      </c>
      <c r="P44" s="8">
        <v>100</v>
      </c>
      <c r="Q44" s="8">
        <f t="shared" si="9"/>
        <v>0.80498160445383771</v>
      </c>
      <c r="R44" s="8">
        <f t="shared" si="10"/>
        <v>100</v>
      </c>
      <c r="S44" s="8">
        <f t="shared" si="11"/>
        <v>0</v>
      </c>
      <c r="T44" s="8">
        <f t="shared" si="12"/>
        <v>67.450499740739488</v>
      </c>
      <c r="U44" s="8">
        <f t="shared" si="13"/>
        <v>100</v>
      </c>
      <c r="V44" s="8">
        <f t="shared" si="14"/>
        <v>83.725249870369737</v>
      </c>
      <c r="W44" s="8">
        <f t="shared" si="15"/>
        <v>83.725249870369737</v>
      </c>
      <c r="X44" s="22">
        <v>33</v>
      </c>
      <c r="Y44" s="21">
        <f t="shared" si="16"/>
        <v>0</v>
      </c>
      <c r="Z44" s="21">
        <f t="shared" si="17"/>
        <v>32.549500259260512</v>
      </c>
    </row>
    <row r="45" spans="1:26" ht="16">
      <c r="A45" s="9">
        <v>34</v>
      </c>
      <c r="B45" s="9" t="s">
        <v>309</v>
      </c>
      <c r="C45" s="7">
        <v>117937400</v>
      </c>
      <c r="D45" s="8">
        <f t="shared" si="0"/>
        <v>0.13774622717766816</v>
      </c>
      <c r="E45" s="7">
        <v>117937400</v>
      </c>
      <c r="F45" s="8">
        <f t="shared" si="1"/>
        <v>100</v>
      </c>
      <c r="G45" s="8">
        <f t="shared" si="2"/>
        <v>0.13774622717766816</v>
      </c>
      <c r="H45" s="7">
        <v>95662200</v>
      </c>
      <c r="I45" s="8">
        <f t="shared" si="18"/>
        <v>81.11269198744418</v>
      </c>
      <c r="J45" s="8">
        <f t="shared" si="4"/>
        <v>0.1117296729749471</v>
      </c>
      <c r="K45" s="8">
        <f t="shared" si="5"/>
        <v>81.11269198744418</v>
      </c>
      <c r="L45" s="8">
        <f t="shared" si="6"/>
        <v>-2.6016554202721059E-2</v>
      </c>
      <c r="M45" s="7">
        <f t="shared" si="7"/>
        <v>22275200</v>
      </c>
      <c r="N45" s="8">
        <v>100</v>
      </c>
      <c r="O45" s="8">
        <f t="shared" si="8"/>
        <v>0.13774622717766816</v>
      </c>
      <c r="P45" s="8">
        <v>100</v>
      </c>
      <c r="Q45" s="8">
        <f t="shared" si="9"/>
        <v>0.13774622717766816</v>
      </c>
      <c r="R45" s="8">
        <f t="shared" si="10"/>
        <v>100</v>
      </c>
      <c r="S45" s="8">
        <f t="shared" si="11"/>
        <v>0</v>
      </c>
      <c r="T45" s="8">
        <f t="shared" si="12"/>
        <v>81.11269198744418</v>
      </c>
      <c r="U45" s="8">
        <f t="shared" si="13"/>
        <v>100</v>
      </c>
      <c r="V45" s="8">
        <f t="shared" si="14"/>
        <v>90.55634599372209</v>
      </c>
      <c r="W45" s="8">
        <f t="shared" si="15"/>
        <v>90.55634599372209</v>
      </c>
      <c r="X45" s="22">
        <v>34</v>
      </c>
      <c r="Y45" s="21">
        <f t="shared" si="16"/>
        <v>0</v>
      </c>
      <c r="Z45" s="21">
        <f t="shared" si="17"/>
        <v>18.88730801255582</v>
      </c>
    </row>
    <row r="46" spans="1:26" ht="48">
      <c r="A46" s="9">
        <v>35</v>
      </c>
      <c r="B46" s="9" t="s">
        <v>643</v>
      </c>
      <c r="C46" s="7">
        <v>12772793200</v>
      </c>
      <c r="D46" s="8">
        <f t="shared" si="0"/>
        <v>14.91811820356032</v>
      </c>
      <c r="E46" s="7">
        <v>12772793200</v>
      </c>
      <c r="F46" s="8">
        <f t="shared" si="1"/>
        <v>100</v>
      </c>
      <c r="G46" s="8">
        <f t="shared" si="2"/>
        <v>14.91811820356032</v>
      </c>
      <c r="H46" s="7">
        <v>8885487530</v>
      </c>
      <c r="I46" s="8">
        <f t="shared" si="18"/>
        <v>69.565735472801677</v>
      </c>
      <c r="J46" s="8">
        <f t="shared" si="4"/>
        <v>10.377898647008646</v>
      </c>
      <c r="K46" s="8">
        <f t="shared" si="5"/>
        <v>69.565735472801677</v>
      </c>
      <c r="L46" s="8">
        <f t="shared" si="6"/>
        <v>-4.5402195565516745</v>
      </c>
      <c r="M46" s="7">
        <f t="shared" si="7"/>
        <v>3887305670</v>
      </c>
      <c r="N46" s="8">
        <v>100</v>
      </c>
      <c r="O46" s="8">
        <f t="shared" si="8"/>
        <v>14.91811820356032</v>
      </c>
      <c r="P46" s="8">
        <v>100</v>
      </c>
      <c r="Q46" s="8">
        <f t="shared" si="9"/>
        <v>14.91811820356032</v>
      </c>
      <c r="R46" s="8">
        <f t="shared" si="10"/>
        <v>100</v>
      </c>
      <c r="S46" s="8">
        <f t="shared" si="11"/>
        <v>0</v>
      </c>
      <c r="T46" s="8">
        <f t="shared" si="12"/>
        <v>69.565735472801677</v>
      </c>
      <c r="U46" s="8">
        <f t="shared" si="13"/>
        <v>100</v>
      </c>
      <c r="V46" s="8">
        <f t="shared" si="14"/>
        <v>84.782867736400846</v>
      </c>
      <c r="W46" s="8">
        <f t="shared" si="15"/>
        <v>84.782867736400846</v>
      </c>
      <c r="X46" s="22">
        <v>35</v>
      </c>
      <c r="Y46" s="21">
        <f t="shared" si="16"/>
        <v>0</v>
      </c>
      <c r="Z46" s="21">
        <f t="shared" si="17"/>
        <v>30.434264527198323</v>
      </c>
    </row>
    <row r="47" spans="1:26" ht="32">
      <c r="A47" s="9">
        <v>36</v>
      </c>
      <c r="B47" s="9" t="s">
        <v>644</v>
      </c>
      <c r="C47" s="7">
        <v>214757618</v>
      </c>
      <c r="D47" s="8">
        <f t="shared" si="0"/>
        <v>0.25082841945950035</v>
      </c>
      <c r="E47" s="7">
        <v>214757618</v>
      </c>
      <c r="F47" s="8">
        <f t="shared" si="1"/>
        <v>100</v>
      </c>
      <c r="G47" s="8">
        <f t="shared" si="2"/>
        <v>0.25082841945950035</v>
      </c>
      <c r="H47" s="7">
        <v>207181600</v>
      </c>
      <c r="I47" s="8">
        <f t="shared" si="18"/>
        <v>96.472293709273686</v>
      </c>
      <c r="J47" s="8">
        <f t="shared" si="4"/>
        <v>0.24197992952729816</v>
      </c>
      <c r="K47" s="8">
        <f t="shared" si="5"/>
        <v>96.472293709273686</v>
      </c>
      <c r="L47" s="8">
        <f t="shared" si="6"/>
        <v>-8.8484899322021915E-3</v>
      </c>
      <c r="M47" s="7">
        <f t="shared" si="7"/>
        <v>7576018</v>
      </c>
      <c r="N47" s="8">
        <v>100</v>
      </c>
      <c r="O47" s="8">
        <f t="shared" si="8"/>
        <v>0.25082841945950035</v>
      </c>
      <c r="P47" s="8">
        <v>100</v>
      </c>
      <c r="Q47" s="8">
        <f t="shared" si="9"/>
        <v>0.25082841945950035</v>
      </c>
      <c r="R47" s="8">
        <f t="shared" si="10"/>
        <v>100</v>
      </c>
      <c r="S47" s="8">
        <f t="shared" si="11"/>
        <v>0</v>
      </c>
      <c r="T47" s="8">
        <f t="shared" si="12"/>
        <v>96.472293709273686</v>
      </c>
      <c r="U47" s="8">
        <f t="shared" si="13"/>
        <v>100</v>
      </c>
      <c r="V47" s="8">
        <f t="shared" si="14"/>
        <v>98.236146854636843</v>
      </c>
      <c r="W47" s="8">
        <f t="shared" si="15"/>
        <v>98.236146854636843</v>
      </c>
      <c r="X47" s="22">
        <v>36</v>
      </c>
      <c r="Y47" s="21">
        <f t="shared" si="16"/>
        <v>0</v>
      </c>
      <c r="Z47" s="21">
        <f t="shared" si="17"/>
        <v>3.5277062907263144</v>
      </c>
    </row>
    <row r="48" spans="1:26" ht="16">
      <c r="A48" s="9">
        <v>37</v>
      </c>
      <c r="B48" s="9" t="s">
        <v>645</v>
      </c>
      <c r="C48" s="7">
        <v>693945070</v>
      </c>
      <c r="D48" s="8">
        <f t="shared" si="0"/>
        <v>0.81050044566899748</v>
      </c>
      <c r="E48" s="7">
        <v>693945070</v>
      </c>
      <c r="F48" s="8">
        <f t="shared" si="1"/>
        <v>100</v>
      </c>
      <c r="G48" s="8">
        <f t="shared" si="2"/>
        <v>0.81050044566899748</v>
      </c>
      <c r="H48" s="7">
        <v>256864900</v>
      </c>
      <c r="I48" s="8">
        <f t="shared" si="18"/>
        <v>37.015163174226458</v>
      </c>
      <c r="J48" s="8">
        <f t="shared" si="4"/>
        <v>0.30000806249221212</v>
      </c>
      <c r="K48" s="8">
        <f t="shared" si="5"/>
        <v>37.015163174226458</v>
      </c>
      <c r="L48" s="8">
        <f t="shared" si="6"/>
        <v>-0.51049238317678536</v>
      </c>
      <c r="M48" s="7">
        <f t="shared" si="7"/>
        <v>437080170</v>
      </c>
      <c r="N48" s="8">
        <v>100</v>
      </c>
      <c r="O48" s="8">
        <f t="shared" si="8"/>
        <v>0.81050044566899748</v>
      </c>
      <c r="P48" s="8">
        <v>100</v>
      </c>
      <c r="Q48" s="8">
        <f t="shared" si="9"/>
        <v>0.81050044566899748</v>
      </c>
      <c r="R48" s="8">
        <f t="shared" si="10"/>
        <v>100</v>
      </c>
      <c r="S48" s="8">
        <f t="shared" si="11"/>
        <v>0</v>
      </c>
      <c r="T48" s="8">
        <f t="shared" si="12"/>
        <v>37.015163174226458</v>
      </c>
      <c r="U48" s="8">
        <f t="shared" si="13"/>
        <v>100</v>
      </c>
      <c r="V48" s="8">
        <f t="shared" si="14"/>
        <v>68.507581587113236</v>
      </c>
      <c r="W48" s="8">
        <f t="shared" si="15"/>
        <v>68.507581587113236</v>
      </c>
      <c r="X48" s="22">
        <v>37</v>
      </c>
      <c r="Y48" s="21">
        <f t="shared" si="16"/>
        <v>0</v>
      </c>
      <c r="Z48" s="21">
        <f t="shared" si="17"/>
        <v>62.984836825773542</v>
      </c>
    </row>
    <row r="49" spans="1:26" ht="48">
      <c r="A49" s="9">
        <v>38</v>
      </c>
      <c r="B49" s="9" t="s">
        <v>310</v>
      </c>
      <c r="C49" s="7">
        <v>65008604990</v>
      </c>
      <c r="D49" s="8">
        <f t="shared" si="0"/>
        <v>75.92748416919342</v>
      </c>
      <c r="E49" s="7">
        <v>65008604990</v>
      </c>
      <c r="F49" s="8">
        <f t="shared" si="1"/>
        <v>100</v>
      </c>
      <c r="G49" s="8">
        <f t="shared" si="2"/>
        <v>75.92748416919342</v>
      </c>
      <c r="H49" s="7">
        <v>35535420955</v>
      </c>
      <c r="I49" s="8">
        <f t="shared" si="18"/>
        <v>54.66264190789245</v>
      </c>
      <c r="J49" s="8">
        <f t="shared" si="4"/>
        <v>41.50396878107793</v>
      </c>
      <c r="K49" s="8">
        <f t="shared" si="5"/>
        <v>54.66264190789245</v>
      </c>
      <c r="L49" s="8">
        <f t="shared" si="6"/>
        <v>-34.42351538811549</v>
      </c>
      <c r="M49" s="7">
        <f t="shared" si="7"/>
        <v>29473184035</v>
      </c>
      <c r="N49" s="8">
        <v>100</v>
      </c>
      <c r="O49" s="8">
        <f t="shared" si="8"/>
        <v>75.92748416919342</v>
      </c>
      <c r="P49" s="8">
        <v>100</v>
      </c>
      <c r="Q49" s="8">
        <f t="shared" si="9"/>
        <v>75.92748416919342</v>
      </c>
      <c r="R49" s="8">
        <f t="shared" si="10"/>
        <v>100</v>
      </c>
      <c r="S49" s="8">
        <f t="shared" si="11"/>
        <v>0</v>
      </c>
      <c r="T49" s="8">
        <f t="shared" si="12"/>
        <v>54.66264190789245</v>
      </c>
      <c r="U49" s="8">
        <f t="shared" si="13"/>
        <v>100</v>
      </c>
      <c r="V49" s="8">
        <f t="shared" si="14"/>
        <v>77.331320953946232</v>
      </c>
      <c r="W49" s="8">
        <f t="shared" si="15"/>
        <v>77.331320953946232</v>
      </c>
      <c r="X49" s="22">
        <v>38</v>
      </c>
      <c r="Y49" s="21">
        <f t="shared" si="16"/>
        <v>0</v>
      </c>
      <c r="Z49" s="21">
        <f t="shared" si="17"/>
        <v>45.33735809210755</v>
      </c>
    </row>
    <row r="50" spans="1:26" ht="48">
      <c r="A50" s="9">
        <v>39</v>
      </c>
      <c r="B50" s="9" t="s">
        <v>646</v>
      </c>
      <c r="C50" s="7">
        <v>200000</v>
      </c>
      <c r="D50" s="8">
        <f t="shared" si="0"/>
        <v>2.3359210424796228E-4</v>
      </c>
      <c r="E50" s="7">
        <v>200000</v>
      </c>
      <c r="F50" s="8">
        <f t="shared" si="1"/>
        <v>100</v>
      </c>
      <c r="G50" s="8">
        <f t="shared" si="2"/>
        <v>2.3359210424796228E-4</v>
      </c>
      <c r="H50" s="7">
        <v>199500</v>
      </c>
      <c r="I50" s="8">
        <f t="shared" si="18"/>
        <v>99.75</v>
      </c>
      <c r="J50" s="8">
        <f t="shared" si="4"/>
        <v>2.3300812398734238E-4</v>
      </c>
      <c r="K50" s="8">
        <f t="shared" si="5"/>
        <v>99.75</v>
      </c>
      <c r="L50" s="8">
        <f t="shared" si="6"/>
        <v>-5.8398026061990001E-7</v>
      </c>
      <c r="M50" s="7">
        <f t="shared" si="7"/>
        <v>500</v>
      </c>
      <c r="N50" s="8">
        <v>100</v>
      </c>
      <c r="O50" s="8">
        <f t="shared" si="8"/>
        <v>2.3359210424796228E-4</v>
      </c>
      <c r="P50" s="8">
        <v>100</v>
      </c>
      <c r="Q50" s="8">
        <f t="shared" si="9"/>
        <v>2.3359210424796228E-4</v>
      </c>
      <c r="R50" s="8">
        <f t="shared" si="10"/>
        <v>100</v>
      </c>
      <c r="S50" s="8">
        <f t="shared" si="11"/>
        <v>0</v>
      </c>
      <c r="T50" s="8">
        <f t="shared" si="12"/>
        <v>99.75</v>
      </c>
      <c r="U50" s="8">
        <f t="shared" si="13"/>
        <v>100</v>
      </c>
      <c r="V50" s="8">
        <f t="shared" si="14"/>
        <v>99.875</v>
      </c>
      <c r="W50" s="8">
        <f t="shared" si="15"/>
        <v>99.875</v>
      </c>
      <c r="X50" s="22">
        <v>39</v>
      </c>
      <c r="Y50" s="21">
        <f t="shared" si="16"/>
        <v>0</v>
      </c>
      <c r="Z50" s="21">
        <f t="shared" si="17"/>
        <v>0.25</v>
      </c>
    </row>
    <row r="51" spans="1:26" ht="32">
      <c r="A51" s="9">
        <v>40</v>
      </c>
      <c r="B51" s="9" t="s">
        <v>647</v>
      </c>
      <c r="C51" s="7">
        <v>100000000</v>
      </c>
      <c r="D51" s="8">
        <f t="shared" si="0"/>
        <v>0.11679605212398116</v>
      </c>
      <c r="E51" s="7">
        <v>100000000</v>
      </c>
      <c r="F51" s="8">
        <f t="shared" si="1"/>
        <v>100</v>
      </c>
      <c r="G51" s="8">
        <f t="shared" si="2"/>
        <v>0.11679605212398116</v>
      </c>
      <c r="H51" s="7">
        <v>85202500</v>
      </c>
      <c r="I51" s="8">
        <f t="shared" si="18"/>
        <v>85.202500000000001</v>
      </c>
      <c r="J51" s="8">
        <f t="shared" si="4"/>
        <v>9.9513156310935033E-2</v>
      </c>
      <c r="K51" s="8">
        <f t="shared" si="5"/>
        <v>85.202500000000001</v>
      </c>
      <c r="L51" s="8">
        <f t="shared" si="6"/>
        <v>-1.7282895813046123E-2</v>
      </c>
      <c r="M51" s="7">
        <f t="shared" si="7"/>
        <v>14797500</v>
      </c>
      <c r="N51" s="8">
        <v>100</v>
      </c>
      <c r="O51" s="8">
        <f t="shared" si="8"/>
        <v>0.11679605212398116</v>
      </c>
      <c r="P51" s="8">
        <v>85.2</v>
      </c>
      <c r="Q51" s="8">
        <f t="shared" si="9"/>
        <v>9.9510236409631941E-2</v>
      </c>
      <c r="R51" s="8">
        <f t="shared" si="10"/>
        <v>85.2</v>
      </c>
      <c r="S51" s="8">
        <f t="shared" si="11"/>
        <v>-1.7285815714349215E-2</v>
      </c>
      <c r="T51" s="8">
        <f t="shared" si="12"/>
        <v>85.202500000000001</v>
      </c>
      <c r="U51" s="8">
        <f t="shared" si="13"/>
        <v>85.2</v>
      </c>
      <c r="V51" s="8">
        <f t="shared" si="14"/>
        <v>85.201250000000002</v>
      </c>
      <c r="W51" s="8">
        <f t="shared" si="15"/>
        <v>85.201250000000002</v>
      </c>
      <c r="X51" s="22">
        <v>40</v>
      </c>
      <c r="Y51" s="21">
        <f t="shared" si="16"/>
        <v>0</v>
      </c>
      <c r="Z51" s="21">
        <f t="shared" si="17"/>
        <v>-2.4999999999977263E-3</v>
      </c>
    </row>
    <row r="52" spans="1:26" ht="64">
      <c r="A52" s="9">
        <v>41</v>
      </c>
      <c r="B52" s="9" t="s">
        <v>648</v>
      </c>
      <c r="C52" s="7">
        <v>85000000</v>
      </c>
      <c r="D52" s="8">
        <f>C52/$C$55*100</f>
        <v>9.9276644305383993E-2</v>
      </c>
      <c r="E52" s="7">
        <v>85000000</v>
      </c>
      <c r="F52" s="8">
        <f t="shared" si="1"/>
        <v>100</v>
      </c>
      <c r="G52" s="8">
        <f t="shared" si="2"/>
        <v>9.9276644305383993E-2</v>
      </c>
      <c r="H52" s="7">
        <v>56375000</v>
      </c>
      <c r="I52" s="8">
        <f>H52/C52*100</f>
        <v>66.32352941176471</v>
      </c>
      <c r="J52" s="8">
        <f>I52*D52/100</f>
        <v>6.5843774384894388E-2</v>
      </c>
      <c r="K52" s="8">
        <f t="shared" si="5"/>
        <v>66.32352941176471</v>
      </c>
      <c r="L52" s="8">
        <f>J52-G52</f>
        <v>-3.3432869920489605E-2</v>
      </c>
      <c r="M52" s="7">
        <f>C52-H52</f>
        <v>28625000</v>
      </c>
      <c r="N52" s="8">
        <v>100</v>
      </c>
      <c r="O52" s="8">
        <f>N52*D52/100</f>
        <v>9.9276644305383993E-2</v>
      </c>
      <c r="P52" s="8">
        <v>66.319999999999993</v>
      </c>
      <c r="Q52" s="8">
        <f>P52*D52/100</f>
        <v>6.5840270503330661E-2</v>
      </c>
      <c r="R52" s="8">
        <f t="shared" si="10"/>
        <v>66.319999999999993</v>
      </c>
      <c r="S52" s="8"/>
      <c r="T52" s="8"/>
      <c r="U52" s="8"/>
      <c r="V52" s="8"/>
      <c r="W52" s="8"/>
      <c r="X52" s="22">
        <v>41</v>
      </c>
      <c r="Y52" s="21">
        <f t="shared" si="16"/>
        <v>0</v>
      </c>
      <c r="Z52" s="21">
        <f t="shared" si="17"/>
        <v>-3.5294117647168832E-3</v>
      </c>
    </row>
    <row r="53" spans="1:26" ht="32">
      <c r="A53" s="9">
        <v>42</v>
      </c>
      <c r="B53" s="9" t="s">
        <v>649</v>
      </c>
      <c r="C53" s="7">
        <v>500000000</v>
      </c>
      <c r="D53" s="8">
        <f>C53/$C$55*100</f>
        <v>0.58398026061990582</v>
      </c>
      <c r="E53" s="7">
        <v>500000000</v>
      </c>
      <c r="F53" s="8">
        <f t="shared" si="1"/>
        <v>100</v>
      </c>
      <c r="G53" s="8">
        <f t="shared" si="2"/>
        <v>0.58398026061990582</v>
      </c>
      <c r="H53" s="7">
        <v>441851621</v>
      </c>
      <c r="I53" s="8">
        <f>H53/C53*100</f>
        <v>88.370324199999999</v>
      </c>
      <c r="J53" s="8">
        <f>I53*D53/100</f>
        <v>0.51606524957381561</v>
      </c>
      <c r="K53" s="8">
        <f t="shared" si="5"/>
        <v>88.370324199999999</v>
      </c>
      <c r="L53" s="8">
        <f>J53-G53</f>
        <v>-6.7915011046090212E-2</v>
      </c>
      <c r="M53" s="7">
        <f>C53-H53</f>
        <v>58148379</v>
      </c>
      <c r="N53" s="8">
        <v>100</v>
      </c>
      <c r="O53" s="8">
        <f>N53*D53/100</f>
        <v>0.58398026061990582</v>
      </c>
      <c r="P53" s="8">
        <v>88.37</v>
      </c>
      <c r="Q53" s="8">
        <f>P53*D53/100</f>
        <v>0.51606335630981082</v>
      </c>
      <c r="R53" s="8">
        <f t="shared" si="10"/>
        <v>88.37</v>
      </c>
      <c r="S53" s="8">
        <f>Q53-O53</f>
        <v>-6.7916904310095005E-2</v>
      </c>
      <c r="T53" s="8">
        <f>IF(F53&gt;0,I53/F53*100,I53)</f>
        <v>88.370324199999999</v>
      </c>
      <c r="U53" s="8">
        <f>IF(N53&gt;0,P53/N53*100,P53)</f>
        <v>88.37</v>
      </c>
      <c r="V53" s="8">
        <f>AVERAGE(T53:U53)</f>
        <v>88.370162100000002</v>
      </c>
      <c r="W53" s="8">
        <f>V53</f>
        <v>88.370162100000002</v>
      </c>
      <c r="X53" s="22">
        <v>42</v>
      </c>
      <c r="Y53" s="21">
        <f t="shared" si="16"/>
        <v>0</v>
      </c>
      <c r="Z53" s="21">
        <f t="shared" si="17"/>
        <v>-3.2419999999433458E-4</v>
      </c>
    </row>
    <row r="54" spans="1:26">
      <c r="A54" s="10"/>
      <c r="B54" s="10"/>
      <c r="C54" s="11"/>
      <c r="D54" s="12"/>
      <c r="E54" s="11"/>
      <c r="F54" s="12"/>
      <c r="G54" s="12"/>
      <c r="H54" s="11"/>
      <c r="I54" s="12"/>
      <c r="J54" s="12"/>
      <c r="K54" s="12"/>
      <c r="L54" s="12"/>
      <c r="M54" s="11"/>
      <c r="N54" s="12"/>
      <c r="O54" s="12"/>
      <c r="P54" s="12"/>
      <c r="Q54" s="12"/>
      <c r="R54" s="12"/>
      <c r="S54" s="12"/>
      <c r="T54" s="12"/>
      <c r="U54" s="12"/>
      <c r="V54" s="12"/>
      <c r="W54" s="12"/>
    </row>
    <row r="55" spans="1:26">
      <c r="A55" s="13"/>
      <c r="B55" s="13" t="s">
        <v>14</v>
      </c>
      <c r="C55" s="14">
        <f>SUM(C12:C53)</f>
        <v>85619332316</v>
      </c>
      <c r="D55" s="15">
        <f>SUM(D12:D53)</f>
        <v>100.00000000000003</v>
      </c>
      <c r="E55" s="14">
        <f>SUM(E12:E53)</f>
        <v>85619332316</v>
      </c>
      <c r="F55" s="15">
        <f>G55</f>
        <v>100.00000000000003</v>
      </c>
      <c r="G55" s="15">
        <f>SUM(G12:G53)</f>
        <v>100.00000000000003</v>
      </c>
      <c r="H55" s="14">
        <f>SUM(H12:H53)</f>
        <v>49545882005</v>
      </c>
      <c r="I55" s="15">
        <f>J55</f>
        <v>57.865788794222446</v>
      </c>
      <c r="J55" s="15">
        <f>SUM(J12:J53)</f>
        <v>57.865788794222446</v>
      </c>
      <c r="K55" s="15">
        <f>IF(E55=0,0,H55/E55*100)</f>
        <v>57.867634171845992</v>
      </c>
      <c r="L55" s="15">
        <f>SUM(L12:L53)</f>
        <v>-42.134211205777554</v>
      </c>
      <c r="M55" s="14">
        <f>SUM(M12:M53)</f>
        <v>36073450311</v>
      </c>
      <c r="N55" s="15">
        <f>O55-0</f>
        <v>99.998719037773711</v>
      </c>
      <c r="O55" s="15">
        <f>SUM(O12:O53)</f>
        <v>99.998719037773711</v>
      </c>
      <c r="P55" s="15">
        <f>Q55+0</f>
        <v>98.893109608966327</v>
      </c>
      <c r="Q55" s="15">
        <f>SUM(Q12:Q53)</f>
        <v>98.893109608966327</v>
      </c>
      <c r="R55" s="15">
        <f>IF(N55=0,0,P55/N55*100)</f>
        <v>98.894376408572043</v>
      </c>
      <c r="S55" s="15">
        <f>SUM(S12:S53)</f>
        <v>-1.0721730550053028</v>
      </c>
      <c r="T55" s="15">
        <f>IF(G55&gt;0,J55/G55*100,J55)</f>
        <v>57.865788794222425</v>
      </c>
      <c r="U55" s="15">
        <f>IF(O55&gt;0,Q55/O55*100,Q55)</f>
        <v>98.894376408572043</v>
      </c>
      <c r="V55" s="15">
        <f>AVERAGE(T55:U55)</f>
        <v>78.380082601397234</v>
      </c>
      <c r="W55" s="15"/>
    </row>
    <row r="56" spans="1:26">
      <c r="C56" s="16">
        <f>[7]DPRKP!$C$53</f>
        <v>58297956204</v>
      </c>
    </row>
    <row r="57" spans="1:26">
      <c r="C57" s="16">
        <f>C55-C56</f>
        <v>27321376112</v>
      </c>
    </row>
    <row r="60" spans="1:26">
      <c r="B60" s="1" t="s">
        <v>490</v>
      </c>
      <c r="C60" s="1" t="s">
        <v>491</v>
      </c>
      <c r="D60" s="1" t="s">
        <v>492</v>
      </c>
    </row>
    <row r="61" spans="1:26">
      <c r="B61" s="1" t="s">
        <v>493</v>
      </c>
      <c r="C61" s="1">
        <f>COUNTIFS($K$12:$K$53,"&gt;=90")</f>
        <v>6</v>
      </c>
      <c r="D61" s="1">
        <f>COUNTIFS($R$12:$R$53,"&gt;=90")</f>
        <v>19</v>
      </c>
    </row>
    <row r="62" spans="1:26">
      <c r="B62" s="1" t="s">
        <v>494</v>
      </c>
      <c r="C62" s="1">
        <f>COUNTIFS($K$12:$K$53,"&gt;=80",$K$12:$K$53,"&lt;90")</f>
        <v>10</v>
      </c>
      <c r="D62" s="1">
        <f>COUNTIFS($R$12:$R$53,"&gt;=80",$R$12:$R$53,"&lt;90")</f>
        <v>9</v>
      </c>
    </row>
    <row r="63" spans="1:26">
      <c r="B63" s="1" t="s">
        <v>495</v>
      </c>
      <c r="C63" s="1">
        <f>COUNTIFS($K$12:$K$53,"&gt;=65",$K$12:$K$53,"&lt;80")</f>
        <v>8</v>
      </c>
      <c r="D63" s="1">
        <f>COUNTIFS($R$12:$R$53,"&gt;=65",$R$12:$R$53,"&lt;80")</f>
        <v>4</v>
      </c>
    </row>
    <row r="64" spans="1:26">
      <c r="B64" s="1" t="s">
        <v>496</v>
      </c>
      <c r="C64" s="1">
        <f>COUNTIF($K$12:$K$53,"&lt;65")</f>
        <v>18</v>
      </c>
      <c r="D64" s="1">
        <f>COUNTIF($R$12:$R$53,"&lt;65")</f>
        <v>10</v>
      </c>
    </row>
    <row r="65" spans="2:5">
      <c r="B65" s="17"/>
      <c r="C65" s="1">
        <f>SUM(C61:C64)</f>
        <v>42</v>
      </c>
      <c r="D65" s="1">
        <f>SUM(D61:D64)</f>
        <v>42</v>
      </c>
    </row>
    <row r="66" spans="2:5">
      <c r="B66" s="17"/>
    </row>
    <row r="67" spans="2:5">
      <c r="B67" s="17"/>
    </row>
    <row r="68" spans="2:5">
      <c r="B68" s="17"/>
    </row>
    <row r="73" spans="2:5" ht="60" customHeight="1"/>
    <row r="75" spans="2:5" ht="52" customHeight="1"/>
    <row r="77" spans="2:5" ht="32">
      <c r="B77" t="s">
        <v>189</v>
      </c>
      <c r="C77" s="18" t="s">
        <v>195</v>
      </c>
      <c r="D77" s="18" t="s">
        <v>196</v>
      </c>
    </row>
    <row r="78" spans="2:5">
      <c r="B78" s="207" t="str">
        <f>Cetak!P67</f>
        <v>31 Desember 2023</v>
      </c>
      <c r="C78" s="19">
        <f>$I$55</f>
        <v>57.865788794222446</v>
      </c>
      <c r="D78" s="19">
        <f>$P$55</f>
        <v>98.893109608966327</v>
      </c>
      <c r="E78" s="21">
        <f>D78-C78</f>
        <v>41.027320814743881</v>
      </c>
    </row>
    <row r="79" spans="2:5">
      <c r="B79" s="207" t="str">
        <f>Cetak!P68</f>
        <v>30  November 2023</v>
      </c>
      <c r="C79" s="19">
        <f>Cetak!D70</f>
        <v>38.781266639753568</v>
      </c>
      <c r="D79" s="19">
        <f>Cetak!E70</f>
        <v>56.557131246599887</v>
      </c>
      <c r="E79" s="21">
        <f>D79-C79</f>
        <v>17.775864606846319</v>
      </c>
    </row>
    <row r="80" spans="2:5">
      <c r="B80"/>
      <c r="C80" s="20">
        <f>C78-C79</f>
        <v>19.084522154468878</v>
      </c>
      <c r="D80" s="20">
        <f>D78-D79</f>
        <v>42.33597836236644</v>
      </c>
    </row>
    <row r="81" spans="2:4">
      <c r="B81"/>
      <c r="C81"/>
      <c r="D81"/>
    </row>
    <row r="82" spans="2:4" ht="32">
      <c r="B82" t="s">
        <v>189</v>
      </c>
      <c r="C82" s="18" t="s">
        <v>195</v>
      </c>
      <c r="D82" s="18" t="s">
        <v>196</v>
      </c>
    </row>
    <row r="83" spans="2:4">
      <c r="B83" s="207" t="str">
        <f>Cetak!P67</f>
        <v>31 Desember 2023</v>
      </c>
      <c r="C83" s="19">
        <f>$I$55</f>
        <v>57.865788794222446</v>
      </c>
      <c r="D83" s="19">
        <f>$P$55</f>
        <v>98.893109608966327</v>
      </c>
    </row>
    <row r="84" spans="2:4">
      <c r="B84" s="207" t="str">
        <f>Cetak!P69</f>
        <v>31 Desember 2022</v>
      </c>
      <c r="C84" s="19">
        <f>Cetak!H70</f>
        <v>38.781266639753568</v>
      </c>
      <c r="D84" s="19">
        <f>Cetak!I70</f>
        <v>65.747942423986515</v>
      </c>
    </row>
    <row r="85" spans="2:4">
      <c r="B85"/>
      <c r="C85" s="20">
        <f>C83-C84</f>
        <v>19.084522154468878</v>
      </c>
      <c r="D85" s="20">
        <f>D83-D84</f>
        <v>33.145167184979812</v>
      </c>
    </row>
  </sheetData>
  <sheetProtection formatCells="0" formatColumns="0" formatRows="0" insertColumns="0" insertRows="0" insertHyperlinks="0" deleteColumns="0" deleteRows="0" sort="0" autoFilter="0" pivotTables="0"/>
  <autoFilter ref="B11:X53" xr:uid="{00000000-0009-0000-0000-00001C000000}">
    <sortState xmlns:xlrd2="http://schemas.microsoft.com/office/spreadsheetml/2017/richdata2" ref="B13:X53">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32">
    <cfRule type="cellIs" dxfId="108" priority="5" operator="greaterThanOrEqual">
      <formula>$V$55</formula>
    </cfRule>
    <cfRule type="cellIs" dxfId="107" priority="6" operator="lessThan">
      <formula>$V$55</formula>
    </cfRule>
    <cfRule type="cellIs" dxfId="106" priority="4" operator="greaterThanOrEqual">
      <formula>85</formula>
    </cfRule>
  </conditionalFormatting>
  <conditionalFormatting sqref="W44">
    <cfRule type="cellIs" dxfId="105" priority="3" operator="lessThan">
      <formula>$V$55</formula>
    </cfRule>
    <cfRule type="cellIs" dxfId="104" priority="1" operator="greaterThanOrEqual">
      <formula>85</formula>
    </cfRule>
    <cfRule type="cellIs" dxfId="103" priority="2" operator="greaterThanOrEqual">
      <formula>$V$55</formula>
    </cfRule>
  </conditionalFormatting>
  <conditionalFormatting sqref="W49">
    <cfRule type="cellIs" dxfId="102" priority="13" operator="greaterThanOrEqual">
      <formula>85</formula>
    </cfRule>
    <cfRule type="cellIs" dxfId="101" priority="14" operator="greaterThanOrEqual">
      <formula>$V$55</formula>
    </cfRule>
    <cfRule type="cellIs" dxfId="100" priority="15" operator="lessThan">
      <formula>$V$55</formula>
    </cfRule>
  </conditionalFormatting>
  <pageMargins left="0.7" right="0.7" top="0.75" bottom="0.35416666666666702" header="0.3" footer="0.3"/>
  <pageSetup paperSize="14" scale="79" fitToHeight="0" orientation="landscape"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50"/>
    <pageSetUpPr fitToPage="1"/>
  </sheetPr>
  <dimension ref="A1:AC94"/>
  <sheetViews>
    <sheetView view="pageBreakPreview" zoomScale="70" zoomScaleNormal="80" zoomScaleSheetLayoutView="70" workbookViewId="0">
      <pane xSplit="2" ySplit="11" topLeftCell="C60" activePane="bottomRight" state="frozen"/>
      <selection activeCell="C27" sqref="C27"/>
      <selection pane="topRight" activeCell="C27" sqref="C27"/>
      <selection pane="bottomLeft" activeCell="C27" sqref="C27"/>
      <selection pane="bottomRight" activeCell="M57" sqref="A12:X58"/>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650</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293</v>
      </c>
      <c r="C12" s="7">
        <v>4000000</v>
      </c>
      <c r="D12" s="8">
        <f t="shared" ref="D12:D58" si="0">C12/$C$60*100</f>
        <v>1.9871812610253753E-2</v>
      </c>
      <c r="E12" s="7">
        <v>4000000</v>
      </c>
      <c r="F12" s="8">
        <f t="shared" ref="F12:F58" si="1">E12/C12*100</f>
        <v>100</v>
      </c>
      <c r="G12" s="8">
        <f t="shared" ref="G12:G58" si="2">F12*D12/100</f>
        <v>1.9871812610253753E-2</v>
      </c>
      <c r="H12" s="7">
        <v>3911250</v>
      </c>
      <c r="I12" s="8">
        <f t="shared" ref="I12:I58" si="3">H12/C12*100</f>
        <v>97.78125</v>
      </c>
      <c r="J12" s="8">
        <f t="shared" ref="J12:J58" si="4">I12*D12/100</f>
        <v>1.9430906767963746E-2</v>
      </c>
      <c r="K12" s="8">
        <f t="shared" ref="K12:K58" si="5">IF(E12=0,0,H12/E12*100)</f>
        <v>97.78125</v>
      </c>
      <c r="L12" s="8">
        <f t="shared" ref="L12:L58" si="6">J12-G12</f>
        <v>-4.4090584229000696E-4</v>
      </c>
      <c r="M12" s="7">
        <f t="shared" ref="M12:M58" si="7">C12-H12</f>
        <v>88750</v>
      </c>
      <c r="N12" s="8">
        <v>100</v>
      </c>
      <c r="O12" s="8">
        <f t="shared" ref="O12:O58" si="8">N12*D12/100</f>
        <v>1.9871812610253753E-2</v>
      </c>
      <c r="P12" s="8">
        <v>97.78125</v>
      </c>
      <c r="Q12" s="8">
        <f t="shared" ref="Q12:Q58" si="9">P12*D12/100</f>
        <v>1.9430906767963746E-2</v>
      </c>
      <c r="R12" s="8">
        <f t="shared" ref="R12:R58" si="10">IF(N12=0,0,P12/N12*100)</f>
        <v>97.78125</v>
      </c>
      <c r="S12" s="8">
        <f t="shared" ref="S12:S54" si="11">Q12-O12</f>
        <v>-4.4090584229000696E-4</v>
      </c>
      <c r="T12" s="8">
        <f t="shared" ref="T12:T54" si="12">IF(F12&gt;0,I12/F12*100,I12)</f>
        <v>97.78125</v>
      </c>
      <c r="U12" s="8">
        <f t="shared" ref="U12:U54" si="13">IF(N12&gt;0,P12/N12*100,P12)</f>
        <v>97.78125</v>
      </c>
      <c r="V12" s="8">
        <f t="shared" ref="V12:V54" si="14">AVERAGE(T12:U12)</f>
        <v>97.78125</v>
      </c>
      <c r="W12" s="8">
        <f t="shared" ref="W12:W54" si="15">V12</f>
        <v>97.78125</v>
      </c>
      <c r="X12" s="22">
        <v>1</v>
      </c>
    </row>
    <row r="13" spans="1:29" ht="32">
      <c r="A13" s="9">
        <v>2</v>
      </c>
      <c r="B13" s="9" t="s">
        <v>651</v>
      </c>
      <c r="C13" s="7">
        <v>1250000</v>
      </c>
      <c r="D13" s="8">
        <f t="shared" si="0"/>
        <v>6.2099414407042969E-3</v>
      </c>
      <c r="E13" s="7">
        <v>1250000</v>
      </c>
      <c r="F13" s="8">
        <f t="shared" si="1"/>
        <v>100</v>
      </c>
      <c r="G13" s="8">
        <f t="shared" si="2"/>
        <v>6.2099414407042978E-3</v>
      </c>
      <c r="H13" s="7">
        <v>1119350</v>
      </c>
      <c r="I13" s="8">
        <f t="shared" si="3"/>
        <v>89.548000000000002</v>
      </c>
      <c r="J13" s="8">
        <f t="shared" si="4"/>
        <v>5.5608783613218839E-3</v>
      </c>
      <c r="K13" s="8">
        <f t="shared" si="5"/>
        <v>89.548000000000002</v>
      </c>
      <c r="L13" s="8">
        <f t="shared" si="6"/>
        <v>-6.4906307938241391E-4</v>
      </c>
      <c r="M13" s="7">
        <f t="shared" si="7"/>
        <v>130650</v>
      </c>
      <c r="N13" s="8">
        <v>100</v>
      </c>
      <c r="O13" s="8">
        <f t="shared" si="8"/>
        <v>6.2099414407042978E-3</v>
      </c>
      <c r="P13" s="8">
        <v>89.548000000000002</v>
      </c>
      <c r="Q13" s="8">
        <f t="shared" si="9"/>
        <v>5.5608783613218839E-3</v>
      </c>
      <c r="R13" s="8">
        <f t="shared" si="10"/>
        <v>89.548000000000002</v>
      </c>
      <c r="S13" s="8">
        <f t="shared" si="11"/>
        <v>-6.4906307938241391E-4</v>
      </c>
      <c r="T13" s="8">
        <f t="shared" si="12"/>
        <v>89.548000000000002</v>
      </c>
      <c r="U13" s="8">
        <f t="shared" si="13"/>
        <v>89.548000000000002</v>
      </c>
      <c r="V13" s="8">
        <f t="shared" si="14"/>
        <v>89.548000000000002</v>
      </c>
      <c r="W13" s="8">
        <f t="shared" si="15"/>
        <v>89.548000000000002</v>
      </c>
      <c r="X13" s="22">
        <v>2</v>
      </c>
    </row>
    <row r="14" spans="1:29" ht="32">
      <c r="A14" s="9">
        <v>3</v>
      </c>
      <c r="B14" s="9" t="s">
        <v>427</v>
      </c>
      <c r="C14" s="7">
        <v>1250000</v>
      </c>
      <c r="D14" s="8">
        <f t="shared" si="0"/>
        <v>6.2099414407042969E-3</v>
      </c>
      <c r="E14" s="7">
        <v>1250000</v>
      </c>
      <c r="F14" s="8">
        <f t="shared" si="1"/>
        <v>100</v>
      </c>
      <c r="G14" s="8">
        <f t="shared" si="2"/>
        <v>6.2099414407042978E-3</v>
      </c>
      <c r="H14" s="7">
        <v>1100350</v>
      </c>
      <c r="I14" s="8">
        <f t="shared" si="3"/>
        <v>88.027999999999992</v>
      </c>
      <c r="J14" s="8">
        <f t="shared" si="4"/>
        <v>5.4664872514231773E-3</v>
      </c>
      <c r="K14" s="8">
        <f t="shared" si="5"/>
        <v>88.027999999999992</v>
      </c>
      <c r="L14" s="8">
        <f t="shared" si="6"/>
        <v>-7.4345418928112045E-4</v>
      </c>
      <c r="M14" s="7">
        <f t="shared" si="7"/>
        <v>149650</v>
      </c>
      <c r="N14" s="8">
        <v>100</v>
      </c>
      <c r="O14" s="8">
        <f t="shared" si="8"/>
        <v>6.2099414407042978E-3</v>
      </c>
      <c r="P14" s="8">
        <v>88.027999999999992</v>
      </c>
      <c r="Q14" s="8">
        <f t="shared" si="9"/>
        <v>5.4664872514231773E-3</v>
      </c>
      <c r="R14" s="8">
        <f t="shared" si="10"/>
        <v>88.027999999999992</v>
      </c>
      <c r="S14" s="8">
        <f t="shared" si="11"/>
        <v>-7.4345418928112045E-4</v>
      </c>
      <c r="T14" s="8">
        <f t="shared" si="12"/>
        <v>88.027999999999992</v>
      </c>
      <c r="U14" s="8">
        <f t="shared" si="13"/>
        <v>88.027999999999992</v>
      </c>
      <c r="V14" s="8">
        <f t="shared" si="14"/>
        <v>88.027999999999992</v>
      </c>
      <c r="W14" s="8">
        <f t="shared" si="15"/>
        <v>88.027999999999992</v>
      </c>
      <c r="X14" s="22">
        <v>3</v>
      </c>
    </row>
    <row r="15" spans="1:29" ht="48">
      <c r="A15" s="9">
        <v>4</v>
      </c>
      <c r="B15" s="9" t="s">
        <v>652</v>
      </c>
      <c r="C15" s="7">
        <v>1250000</v>
      </c>
      <c r="D15" s="8">
        <f t="shared" si="0"/>
        <v>6.2099414407042969E-3</v>
      </c>
      <c r="E15" s="7">
        <v>1250000</v>
      </c>
      <c r="F15" s="8">
        <f t="shared" si="1"/>
        <v>100</v>
      </c>
      <c r="G15" s="8">
        <f t="shared" si="2"/>
        <v>6.2099414407042978E-3</v>
      </c>
      <c r="H15" s="7">
        <v>1117750</v>
      </c>
      <c r="I15" s="8">
        <f t="shared" si="3"/>
        <v>89.42</v>
      </c>
      <c r="J15" s="8">
        <f t="shared" si="4"/>
        <v>5.552929636277782E-3</v>
      </c>
      <c r="K15" s="8">
        <f t="shared" si="5"/>
        <v>89.42</v>
      </c>
      <c r="L15" s="8">
        <f t="shared" si="6"/>
        <v>-6.5701180442651573E-4</v>
      </c>
      <c r="M15" s="7">
        <f t="shared" si="7"/>
        <v>132250</v>
      </c>
      <c r="N15" s="8">
        <v>100</v>
      </c>
      <c r="O15" s="8">
        <f t="shared" si="8"/>
        <v>6.2099414407042978E-3</v>
      </c>
      <c r="P15" s="8">
        <v>89.42</v>
      </c>
      <c r="Q15" s="8">
        <f t="shared" si="9"/>
        <v>5.552929636277782E-3</v>
      </c>
      <c r="R15" s="8">
        <f t="shared" si="10"/>
        <v>89.42</v>
      </c>
      <c r="S15" s="8">
        <f t="shared" si="11"/>
        <v>-6.5701180442651573E-4</v>
      </c>
      <c r="T15" s="8">
        <f t="shared" si="12"/>
        <v>89.42</v>
      </c>
      <c r="U15" s="8">
        <f t="shared" si="13"/>
        <v>89.42</v>
      </c>
      <c r="V15" s="8">
        <f t="shared" si="14"/>
        <v>89.42</v>
      </c>
      <c r="W15" s="8">
        <f t="shared" si="15"/>
        <v>89.42</v>
      </c>
      <c r="X15" s="22">
        <v>4</v>
      </c>
    </row>
    <row r="16" spans="1:29" ht="16">
      <c r="A16" s="9">
        <v>5</v>
      </c>
      <c r="B16" s="9" t="s">
        <v>296</v>
      </c>
      <c r="C16" s="7">
        <v>3000000</v>
      </c>
      <c r="D16" s="8">
        <f t="shared" si="0"/>
        <v>1.4903859457690315E-2</v>
      </c>
      <c r="E16" s="7">
        <v>3000000</v>
      </c>
      <c r="F16" s="8">
        <f t="shared" si="1"/>
        <v>100</v>
      </c>
      <c r="G16" s="8">
        <f t="shared" si="2"/>
        <v>1.4903859457690315E-2</v>
      </c>
      <c r="H16" s="7">
        <v>1782000</v>
      </c>
      <c r="I16" s="8">
        <f t="shared" si="3"/>
        <v>59.4</v>
      </c>
      <c r="J16" s="8">
        <f t="shared" si="4"/>
        <v>8.8528925178680464E-3</v>
      </c>
      <c r="K16" s="8">
        <f t="shared" si="5"/>
        <v>59.4</v>
      </c>
      <c r="L16" s="8">
        <f t="shared" si="6"/>
        <v>-6.0509669398222683E-3</v>
      </c>
      <c r="M16" s="7">
        <f t="shared" si="7"/>
        <v>1218000</v>
      </c>
      <c r="N16" s="8">
        <v>100</v>
      </c>
      <c r="O16" s="8">
        <f t="shared" si="8"/>
        <v>1.4903859457690315E-2</v>
      </c>
      <c r="P16" s="8">
        <v>59.4</v>
      </c>
      <c r="Q16" s="8">
        <f t="shared" si="9"/>
        <v>8.8528925178680464E-3</v>
      </c>
      <c r="R16" s="8">
        <f t="shared" si="10"/>
        <v>59.4</v>
      </c>
      <c r="S16" s="8">
        <f t="shared" si="11"/>
        <v>-6.0509669398222683E-3</v>
      </c>
      <c r="T16" s="8">
        <f t="shared" si="12"/>
        <v>59.4</v>
      </c>
      <c r="U16" s="8">
        <f t="shared" si="13"/>
        <v>59.4</v>
      </c>
      <c r="V16" s="8">
        <f t="shared" si="14"/>
        <v>59.4</v>
      </c>
      <c r="W16" s="8">
        <f t="shared" si="15"/>
        <v>59.4</v>
      </c>
      <c r="X16" s="22">
        <v>5</v>
      </c>
    </row>
    <row r="17" spans="1:24" ht="32">
      <c r="A17" s="9">
        <v>6</v>
      </c>
      <c r="B17" s="9" t="s">
        <v>653</v>
      </c>
      <c r="C17" s="7">
        <v>700000</v>
      </c>
      <c r="D17" s="8">
        <f t="shared" si="0"/>
        <v>3.4775672067944067E-3</v>
      </c>
      <c r="E17" s="7">
        <v>700000</v>
      </c>
      <c r="F17" s="8">
        <f t="shared" si="1"/>
        <v>100</v>
      </c>
      <c r="G17" s="8">
        <f t="shared" si="2"/>
        <v>3.4775672067944071E-3</v>
      </c>
      <c r="H17" s="7">
        <v>700000</v>
      </c>
      <c r="I17" s="8">
        <f t="shared" si="3"/>
        <v>100</v>
      </c>
      <c r="J17" s="8">
        <f t="shared" si="4"/>
        <v>3.4775672067944071E-3</v>
      </c>
      <c r="K17" s="8">
        <f t="shared" si="5"/>
        <v>100</v>
      </c>
      <c r="L17" s="8">
        <f t="shared" si="6"/>
        <v>0</v>
      </c>
      <c r="M17" s="7">
        <f t="shared" si="7"/>
        <v>0</v>
      </c>
      <c r="N17" s="8">
        <v>100</v>
      </c>
      <c r="O17" s="8">
        <f t="shared" si="8"/>
        <v>3.4775672067944071E-3</v>
      </c>
      <c r="P17" s="8">
        <v>100</v>
      </c>
      <c r="Q17" s="8">
        <f t="shared" si="9"/>
        <v>3.4775672067944071E-3</v>
      </c>
      <c r="R17" s="8">
        <f t="shared" si="10"/>
        <v>100</v>
      </c>
      <c r="S17" s="8">
        <f t="shared" si="11"/>
        <v>0</v>
      </c>
      <c r="T17" s="8">
        <f t="shared" si="12"/>
        <v>100</v>
      </c>
      <c r="U17" s="8">
        <f t="shared" si="13"/>
        <v>100</v>
      </c>
      <c r="V17" s="8">
        <f t="shared" si="14"/>
        <v>100</v>
      </c>
      <c r="W17" s="8">
        <f t="shared" si="15"/>
        <v>100</v>
      </c>
      <c r="X17" s="22">
        <v>6</v>
      </c>
    </row>
    <row r="18" spans="1:24" ht="32">
      <c r="A18" s="9">
        <v>7</v>
      </c>
      <c r="B18" s="9" t="s">
        <v>654</v>
      </c>
      <c r="C18" s="7">
        <v>746300</v>
      </c>
      <c r="D18" s="8">
        <f t="shared" si="0"/>
        <v>3.7075834377580945E-3</v>
      </c>
      <c r="E18" s="7">
        <v>746300</v>
      </c>
      <c r="F18" s="8">
        <f t="shared" si="1"/>
        <v>100</v>
      </c>
      <c r="G18" s="8">
        <f t="shared" si="2"/>
        <v>3.7075834377580945E-3</v>
      </c>
      <c r="H18" s="7">
        <v>686600</v>
      </c>
      <c r="I18" s="8">
        <f t="shared" si="3"/>
        <v>92.000535977488951</v>
      </c>
      <c r="J18" s="8">
        <f t="shared" si="4"/>
        <v>3.4109966345500574E-3</v>
      </c>
      <c r="K18" s="8">
        <f t="shared" si="5"/>
        <v>92.000535977488951</v>
      </c>
      <c r="L18" s="8">
        <f t="shared" si="6"/>
        <v>-2.9658680320803713E-4</v>
      </c>
      <c r="M18" s="7">
        <f t="shared" si="7"/>
        <v>59700</v>
      </c>
      <c r="N18" s="8">
        <v>100</v>
      </c>
      <c r="O18" s="8">
        <f t="shared" si="8"/>
        <v>3.7075834377580945E-3</v>
      </c>
      <c r="P18" s="8">
        <v>92.000535977488951</v>
      </c>
      <c r="Q18" s="8">
        <f t="shared" si="9"/>
        <v>3.4109966345500574E-3</v>
      </c>
      <c r="R18" s="8">
        <f t="shared" si="10"/>
        <v>92.000535977488951</v>
      </c>
      <c r="S18" s="8">
        <f t="shared" si="11"/>
        <v>-2.9658680320803713E-4</v>
      </c>
      <c r="T18" s="8">
        <f t="shared" si="12"/>
        <v>92.000535977488951</v>
      </c>
      <c r="U18" s="8">
        <f t="shared" si="13"/>
        <v>92.000535977488951</v>
      </c>
      <c r="V18" s="8">
        <f t="shared" si="14"/>
        <v>92.000535977488951</v>
      </c>
      <c r="W18" s="8">
        <f t="shared" si="15"/>
        <v>92.000535977488951</v>
      </c>
      <c r="X18" s="22">
        <v>7</v>
      </c>
    </row>
    <row r="19" spans="1:24" ht="32">
      <c r="A19" s="9">
        <v>8</v>
      </c>
      <c r="B19" s="9" t="s">
        <v>655</v>
      </c>
      <c r="C19" s="7">
        <v>749000</v>
      </c>
      <c r="D19" s="8">
        <f t="shared" si="0"/>
        <v>3.720996911270015E-3</v>
      </c>
      <c r="E19" s="7">
        <v>749000</v>
      </c>
      <c r="F19" s="8">
        <f t="shared" si="1"/>
        <v>100</v>
      </c>
      <c r="G19" s="8">
        <f t="shared" si="2"/>
        <v>3.7209969112700146E-3</v>
      </c>
      <c r="H19" s="7">
        <v>458500</v>
      </c>
      <c r="I19" s="8">
        <f t="shared" si="3"/>
        <v>61.214953271028037</v>
      </c>
      <c r="J19" s="8">
        <f t="shared" si="4"/>
        <v>2.2778065204503363E-3</v>
      </c>
      <c r="K19" s="8">
        <f t="shared" si="5"/>
        <v>61.214953271028037</v>
      </c>
      <c r="L19" s="8">
        <f t="shared" si="6"/>
        <v>-1.4431903908196783E-3</v>
      </c>
      <c r="M19" s="7">
        <f t="shared" si="7"/>
        <v>290500</v>
      </c>
      <c r="N19" s="8">
        <v>100</v>
      </c>
      <c r="O19" s="8">
        <f t="shared" si="8"/>
        <v>3.7209969112700146E-3</v>
      </c>
      <c r="P19" s="8">
        <v>61.214953271028037</v>
      </c>
      <c r="Q19" s="8">
        <f t="shared" si="9"/>
        <v>2.2778065204503363E-3</v>
      </c>
      <c r="R19" s="8">
        <f t="shared" si="10"/>
        <v>61.214953271028037</v>
      </c>
      <c r="S19" s="8">
        <f t="shared" si="11"/>
        <v>-1.4431903908196783E-3</v>
      </c>
      <c r="T19" s="8">
        <f t="shared" si="12"/>
        <v>61.214953271028037</v>
      </c>
      <c r="U19" s="8">
        <f t="shared" si="13"/>
        <v>61.214953271028037</v>
      </c>
      <c r="V19" s="8">
        <f t="shared" si="14"/>
        <v>61.214953271028037</v>
      </c>
      <c r="W19" s="8">
        <f t="shared" si="15"/>
        <v>61.214953271028037</v>
      </c>
      <c r="X19" s="22">
        <v>8</v>
      </c>
    </row>
    <row r="20" spans="1:24" ht="48">
      <c r="A20" s="9">
        <v>9</v>
      </c>
      <c r="B20" s="9" t="s">
        <v>656</v>
      </c>
      <c r="C20" s="7">
        <v>746100</v>
      </c>
      <c r="D20" s="8">
        <f t="shared" si="0"/>
        <v>3.7065898471275813E-3</v>
      </c>
      <c r="E20" s="7">
        <v>746100</v>
      </c>
      <c r="F20" s="8">
        <f t="shared" si="1"/>
        <v>100</v>
      </c>
      <c r="G20" s="8">
        <f t="shared" si="2"/>
        <v>3.7065898471275813E-3</v>
      </c>
      <c r="H20" s="7">
        <v>746100</v>
      </c>
      <c r="I20" s="8">
        <f t="shared" si="3"/>
        <v>100</v>
      </c>
      <c r="J20" s="8">
        <f t="shared" si="4"/>
        <v>3.7065898471275813E-3</v>
      </c>
      <c r="K20" s="8">
        <f t="shared" si="5"/>
        <v>100</v>
      </c>
      <c r="L20" s="8">
        <f t="shared" si="6"/>
        <v>0</v>
      </c>
      <c r="M20" s="7">
        <f t="shared" si="7"/>
        <v>0</v>
      </c>
      <c r="N20" s="8">
        <v>100</v>
      </c>
      <c r="O20" s="8">
        <f t="shared" si="8"/>
        <v>3.7065898471275813E-3</v>
      </c>
      <c r="P20" s="8">
        <v>100</v>
      </c>
      <c r="Q20" s="8">
        <f t="shared" si="9"/>
        <v>3.7065898471275813E-3</v>
      </c>
      <c r="R20" s="8">
        <f t="shared" si="10"/>
        <v>100</v>
      </c>
      <c r="S20" s="8">
        <f t="shared" si="11"/>
        <v>0</v>
      </c>
      <c r="T20" s="8">
        <f t="shared" si="12"/>
        <v>100</v>
      </c>
      <c r="U20" s="8">
        <f t="shared" si="13"/>
        <v>100</v>
      </c>
      <c r="V20" s="8">
        <f t="shared" si="14"/>
        <v>100</v>
      </c>
      <c r="W20" s="8">
        <f t="shared" si="15"/>
        <v>100</v>
      </c>
      <c r="X20" s="22">
        <v>9</v>
      </c>
    </row>
    <row r="21" spans="1:24" ht="32">
      <c r="A21" s="9">
        <v>10</v>
      </c>
      <c r="B21" s="9" t="s">
        <v>498</v>
      </c>
      <c r="C21" s="7">
        <v>499600</v>
      </c>
      <c r="D21" s="8">
        <f t="shared" si="0"/>
        <v>2.4819893950206937E-3</v>
      </c>
      <c r="E21" s="7">
        <v>499600</v>
      </c>
      <c r="F21" s="8">
        <f t="shared" si="1"/>
        <v>100</v>
      </c>
      <c r="G21" s="8">
        <f t="shared" si="2"/>
        <v>2.4819893950206937E-3</v>
      </c>
      <c r="H21" s="7">
        <v>499100</v>
      </c>
      <c r="I21" s="8">
        <f t="shared" si="3"/>
        <v>99.899919935948759</v>
      </c>
      <c r="J21" s="8">
        <f t="shared" si="4"/>
        <v>2.4795054184444118E-3</v>
      </c>
      <c r="K21" s="8">
        <f t="shared" si="5"/>
        <v>99.899919935948759</v>
      </c>
      <c r="L21" s="8">
        <f t="shared" si="6"/>
        <v>-2.4839765762818197E-6</v>
      </c>
      <c r="M21" s="7">
        <f t="shared" si="7"/>
        <v>500</v>
      </c>
      <c r="N21" s="8">
        <v>100</v>
      </c>
      <c r="O21" s="8">
        <f t="shared" si="8"/>
        <v>2.4819893950206937E-3</v>
      </c>
      <c r="P21" s="8">
        <v>99.899919935948759</v>
      </c>
      <c r="Q21" s="8">
        <f t="shared" si="9"/>
        <v>2.4795054184444118E-3</v>
      </c>
      <c r="R21" s="8">
        <f t="shared" si="10"/>
        <v>99.899919935948759</v>
      </c>
      <c r="S21" s="8">
        <f t="shared" si="11"/>
        <v>-2.4839765762818197E-6</v>
      </c>
      <c r="T21" s="8">
        <f t="shared" si="12"/>
        <v>99.899919935948759</v>
      </c>
      <c r="U21" s="8">
        <f t="shared" si="13"/>
        <v>99.899919935948759</v>
      </c>
      <c r="V21" s="8">
        <f t="shared" si="14"/>
        <v>99.899919935948759</v>
      </c>
      <c r="W21" s="8">
        <f t="shared" si="15"/>
        <v>99.899919935948759</v>
      </c>
      <c r="X21" s="22">
        <v>10</v>
      </c>
    </row>
    <row r="22" spans="1:24" ht="32">
      <c r="A22" s="9">
        <v>11</v>
      </c>
      <c r="B22" s="9" t="s">
        <v>657</v>
      </c>
      <c r="C22" s="7">
        <v>499600</v>
      </c>
      <c r="D22" s="8">
        <f t="shared" si="0"/>
        <v>2.4819893950206937E-3</v>
      </c>
      <c r="E22" s="7">
        <v>499600</v>
      </c>
      <c r="F22" s="8">
        <f t="shared" si="1"/>
        <v>100</v>
      </c>
      <c r="G22" s="8">
        <f t="shared" si="2"/>
        <v>2.4819893950206937E-3</v>
      </c>
      <c r="H22" s="7">
        <v>499100</v>
      </c>
      <c r="I22" s="8">
        <f t="shared" si="3"/>
        <v>99.899919935948759</v>
      </c>
      <c r="J22" s="8">
        <f t="shared" si="4"/>
        <v>2.4795054184444118E-3</v>
      </c>
      <c r="K22" s="8">
        <f t="shared" si="5"/>
        <v>99.899919935948759</v>
      </c>
      <c r="L22" s="8">
        <f t="shared" si="6"/>
        <v>-2.4839765762818197E-6</v>
      </c>
      <c r="M22" s="7">
        <f t="shared" si="7"/>
        <v>500</v>
      </c>
      <c r="N22" s="8">
        <v>100</v>
      </c>
      <c r="O22" s="8">
        <f t="shared" si="8"/>
        <v>2.4819893950206937E-3</v>
      </c>
      <c r="P22" s="8">
        <v>99.899919935948759</v>
      </c>
      <c r="Q22" s="8">
        <f t="shared" si="9"/>
        <v>2.4795054184444118E-3</v>
      </c>
      <c r="R22" s="8">
        <f t="shared" si="10"/>
        <v>99.899919935948759</v>
      </c>
      <c r="S22" s="8">
        <f t="shared" si="11"/>
        <v>-2.4839765762818197E-6</v>
      </c>
      <c r="T22" s="8">
        <f t="shared" si="12"/>
        <v>99.899919935948759</v>
      </c>
      <c r="U22" s="8">
        <f t="shared" si="13"/>
        <v>99.899919935948759</v>
      </c>
      <c r="V22" s="8">
        <f t="shared" si="14"/>
        <v>99.899919935948759</v>
      </c>
      <c r="W22" s="8">
        <f t="shared" si="15"/>
        <v>99.899919935948759</v>
      </c>
      <c r="X22" s="22">
        <v>11</v>
      </c>
    </row>
    <row r="23" spans="1:24" ht="32">
      <c r="A23" s="9">
        <v>12</v>
      </c>
      <c r="B23" s="9" t="s">
        <v>658</v>
      </c>
      <c r="C23" s="7">
        <v>750000</v>
      </c>
      <c r="D23" s="8">
        <f t="shared" si="0"/>
        <v>3.7259648644225787E-3</v>
      </c>
      <c r="E23" s="7">
        <v>750000</v>
      </c>
      <c r="F23" s="8">
        <f t="shared" si="1"/>
        <v>100</v>
      </c>
      <c r="G23" s="8">
        <f t="shared" si="2"/>
        <v>3.7259648644225787E-3</v>
      </c>
      <c r="H23" s="7">
        <v>718550</v>
      </c>
      <c r="I23" s="8">
        <f t="shared" si="3"/>
        <v>95.806666666666658</v>
      </c>
      <c r="J23" s="8">
        <f t="shared" si="4"/>
        <v>3.5697227377744583E-3</v>
      </c>
      <c r="K23" s="8">
        <f t="shared" si="5"/>
        <v>95.806666666666658</v>
      </c>
      <c r="L23" s="8">
        <f t="shared" si="6"/>
        <v>-1.5624212664812039E-4</v>
      </c>
      <c r="M23" s="7">
        <f t="shared" si="7"/>
        <v>31450</v>
      </c>
      <c r="N23" s="8">
        <v>100</v>
      </c>
      <c r="O23" s="8">
        <f t="shared" si="8"/>
        <v>3.7259648644225787E-3</v>
      </c>
      <c r="P23" s="8">
        <v>95.806666666666658</v>
      </c>
      <c r="Q23" s="8">
        <f t="shared" si="9"/>
        <v>3.5697227377744583E-3</v>
      </c>
      <c r="R23" s="8">
        <f t="shared" si="10"/>
        <v>95.806666666666658</v>
      </c>
      <c r="S23" s="8">
        <f t="shared" si="11"/>
        <v>-1.5624212664812039E-4</v>
      </c>
      <c r="T23" s="8">
        <f t="shared" si="12"/>
        <v>95.806666666666658</v>
      </c>
      <c r="U23" s="8">
        <f t="shared" si="13"/>
        <v>95.806666666666658</v>
      </c>
      <c r="V23" s="8">
        <f t="shared" si="14"/>
        <v>95.806666666666658</v>
      </c>
      <c r="W23" s="8">
        <f t="shared" si="15"/>
        <v>95.806666666666658</v>
      </c>
      <c r="X23" s="22">
        <v>12</v>
      </c>
    </row>
    <row r="24" spans="1:24" ht="32">
      <c r="A24" s="9">
        <v>13</v>
      </c>
      <c r="B24" s="9" t="s">
        <v>659</v>
      </c>
      <c r="C24" s="7">
        <v>47800000</v>
      </c>
      <c r="D24" s="8">
        <f t="shared" si="0"/>
        <v>0.23746816069253235</v>
      </c>
      <c r="E24" s="7">
        <v>47800000</v>
      </c>
      <c r="F24" s="8">
        <f t="shared" si="1"/>
        <v>100</v>
      </c>
      <c r="G24" s="8">
        <f t="shared" si="2"/>
        <v>0.23746816069253235</v>
      </c>
      <c r="H24" s="7">
        <v>47800000</v>
      </c>
      <c r="I24" s="8">
        <f t="shared" si="3"/>
        <v>100</v>
      </c>
      <c r="J24" s="8">
        <f t="shared" si="4"/>
        <v>0.23746816069253235</v>
      </c>
      <c r="K24" s="8">
        <f t="shared" si="5"/>
        <v>100</v>
      </c>
      <c r="L24" s="8">
        <f t="shared" si="6"/>
        <v>0</v>
      </c>
      <c r="M24" s="7">
        <f t="shared" si="7"/>
        <v>0</v>
      </c>
      <c r="N24" s="8">
        <v>100</v>
      </c>
      <c r="O24" s="8">
        <f t="shared" si="8"/>
        <v>0.23746816069253235</v>
      </c>
      <c r="P24" s="8">
        <v>100</v>
      </c>
      <c r="Q24" s="8">
        <f t="shared" si="9"/>
        <v>0.23746816069253235</v>
      </c>
      <c r="R24" s="8">
        <f t="shared" si="10"/>
        <v>100</v>
      </c>
      <c r="S24" s="8">
        <f t="shared" si="11"/>
        <v>0</v>
      </c>
      <c r="T24" s="8">
        <f t="shared" si="12"/>
        <v>100</v>
      </c>
      <c r="U24" s="8">
        <f t="shared" si="13"/>
        <v>100</v>
      </c>
      <c r="V24" s="8">
        <f t="shared" si="14"/>
        <v>100</v>
      </c>
      <c r="W24" s="8">
        <f t="shared" si="15"/>
        <v>100</v>
      </c>
      <c r="X24" s="22">
        <v>13</v>
      </c>
    </row>
    <row r="25" spans="1:24" ht="32">
      <c r="A25" s="9">
        <v>14</v>
      </c>
      <c r="B25" s="9" t="s">
        <v>660</v>
      </c>
      <c r="C25" s="7">
        <v>80000000</v>
      </c>
      <c r="D25" s="8">
        <f t="shared" si="0"/>
        <v>0.397436252205075</v>
      </c>
      <c r="E25" s="7">
        <v>80000000</v>
      </c>
      <c r="F25" s="8">
        <f t="shared" si="1"/>
        <v>100</v>
      </c>
      <c r="G25" s="8">
        <f t="shared" si="2"/>
        <v>0.39743625220507506</v>
      </c>
      <c r="H25" s="7">
        <v>79200000</v>
      </c>
      <c r="I25" s="8">
        <f t="shared" si="3"/>
        <v>99</v>
      </c>
      <c r="J25" s="8">
        <f t="shared" si="4"/>
        <v>0.39346188968302426</v>
      </c>
      <c r="K25" s="8">
        <f t="shared" si="5"/>
        <v>99</v>
      </c>
      <c r="L25" s="8">
        <f t="shared" si="6"/>
        <v>-3.9743625220508005E-3</v>
      </c>
      <c r="M25" s="7">
        <f t="shared" si="7"/>
        <v>800000</v>
      </c>
      <c r="N25" s="8">
        <v>100</v>
      </c>
      <c r="O25" s="8">
        <f t="shared" si="8"/>
        <v>0.39743625220507506</v>
      </c>
      <c r="P25" s="8">
        <v>99</v>
      </c>
      <c r="Q25" s="8">
        <f t="shared" si="9"/>
        <v>0.39346188968302426</v>
      </c>
      <c r="R25" s="8">
        <f t="shared" si="10"/>
        <v>99</v>
      </c>
      <c r="S25" s="8">
        <f t="shared" si="11"/>
        <v>-3.9743625220508005E-3</v>
      </c>
      <c r="T25" s="8">
        <f t="shared" si="12"/>
        <v>99</v>
      </c>
      <c r="U25" s="8">
        <f t="shared" si="13"/>
        <v>99</v>
      </c>
      <c r="V25" s="8">
        <f t="shared" si="14"/>
        <v>99</v>
      </c>
      <c r="W25" s="8">
        <f t="shared" si="15"/>
        <v>99</v>
      </c>
      <c r="X25" s="22">
        <v>14</v>
      </c>
    </row>
    <row r="26" spans="1:24" ht="32">
      <c r="A26" s="9">
        <v>15</v>
      </c>
      <c r="B26" s="9" t="s">
        <v>661</v>
      </c>
      <c r="C26" s="7">
        <v>49000000</v>
      </c>
      <c r="D26" s="8">
        <f t="shared" si="0"/>
        <v>0.24342970447560849</v>
      </c>
      <c r="E26" s="7">
        <v>49000000</v>
      </c>
      <c r="F26" s="8">
        <f t="shared" si="1"/>
        <v>100</v>
      </c>
      <c r="G26" s="8">
        <f t="shared" si="2"/>
        <v>0.24342970447560849</v>
      </c>
      <c r="H26" s="7">
        <v>41929000</v>
      </c>
      <c r="I26" s="8">
        <f t="shared" si="3"/>
        <v>85.569387755102042</v>
      </c>
      <c r="J26" s="8">
        <f t="shared" si="4"/>
        <v>0.20830130773383243</v>
      </c>
      <c r="K26" s="8">
        <f t="shared" si="5"/>
        <v>85.569387755102042</v>
      </c>
      <c r="L26" s="8">
        <f t="shared" si="6"/>
        <v>-3.5128396741776063E-2</v>
      </c>
      <c r="M26" s="7">
        <f t="shared" si="7"/>
        <v>7071000</v>
      </c>
      <c r="N26" s="8">
        <v>100</v>
      </c>
      <c r="O26" s="8">
        <f t="shared" si="8"/>
        <v>0.24342970447560849</v>
      </c>
      <c r="P26" s="8">
        <v>85.569387755102042</v>
      </c>
      <c r="Q26" s="8">
        <f t="shared" si="9"/>
        <v>0.20830130773383243</v>
      </c>
      <c r="R26" s="8">
        <f t="shared" si="10"/>
        <v>85.569387755102042</v>
      </c>
      <c r="S26" s="8">
        <f t="shared" si="11"/>
        <v>-3.5128396741776063E-2</v>
      </c>
      <c r="T26" s="8">
        <f t="shared" si="12"/>
        <v>85.569387755102042</v>
      </c>
      <c r="U26" s="8">
        <f t="shared" si="13"/>
        <v>85.569387755102042</v>
      </c>
      <c r="V26" s="8">
        <f t="shared" si="14"/>
        <v>85.569387755102042</v>
      </c>
      <c r="W26" s="8">
        <f t="shared" si="15"/>
        <v>85.569387755102042</v>
      </c>
      <c r="X26" s="22">
        <v>15</v>
      </c>
    </row>
    <row r="27" spans="1:24" ht="32">
      <c r="A27" s="9">
        <v>16</v>
      </c>
      <c r="B27" s="9" t="s">
        <v>662</v>
      </c>
      <c r="C27" s="7">
        <v>130000000</v>
      </c>
      <c r="D27" s="8">
        <f t="shared" si="0"/>
        <v>0.64583390983324707</v>
      </c>
      <c r="E27" s="7">
        <v>130000000</v>
      </c>
      <c r="F27" s="8">
        <f t="shared" si="1"/>
        <v>100</v>
      </c>
      <c r="G27" s="8">
        <f t="shared" si="2"/>
        <v>0.64583390983324707</v>
      </c>
      <c r="H27" s="7">
        <v>76405000</v>
      </c>
      <c r="I27" s="8">
        <f t="shared" si="3"/>
        <v>58.773076923076928</v>
      </c>
      <c r="J27" s="8">
        <f t="shared" si="4"/>
        <v>0.3795764606216096</v>
      </c>
      <c r="K27" s="8">
        <f t="shared" si="5"/>
        <v>58.773076923076928</v>
      </c>
      <c r="L27" s="8">
        <f t="shared" si="6"/>
        <v>-0.26625744921163746</v>
      </c>
      <c r="M27" s="7">
        <f t="shared" si="7"/>
        <v>53595000</v>
      </c>
      <c r="N27" s="8">
        <v>100</v>
      </c>
      <c r="O27" s="8">
        <f t="shared" si="8"/>
        <v>0.64583390983324707</v>
      </c>
      <c r="P27" s="8">
        <v>58.773076923076928</v>
      </c>
      <c r="Q27" s="8">
        <f t="shared" si="9"/>
        <v>0.3795764606216096</v>
      </c>
      <c r="R27" s="8">
        <f t="shared" si="10"/>
        <v>58.773076923076928</v>
      </c>
      <c r="S27" s="8">
        <f t="shared" si="11"/>
        <v>-0.26625744921163746</v>
      </c>
      <c r="T27" s="8">
        <f t="shared" si="12"/>
        <v>58.773076923076928</v>
      </c>
      <c r="U27" s="8">
        <f t="shared" si="13"/>
        <v>58.773076923076928</v>
      </c>
      <c r="V27" s="8">
        <f t="shared" si="14"/>
        <v>58.773076923076928</v>
      </c>
      <c r="W27" s="8">
        <f t="shared" si="15"/>
        <v>58.773076923076928</v>
      </c>
      <c r="X27" s="22">
        <v>16</v>
      </c>
    </row>
    <row r="28" spans="1:24" ht="32">
      <c r="A28" s="9">
        <v>17</v>
      </c>
      <c r="B28" s="9" t="s">
        <v>377</v>
      </c>
      <c r="C28" s="7">
        <v>14000900</v>
      </c>
      <c r="D28" s="8">
        <f t="shared" si="0"/>
        <v>6.955581529372544E-2</v>
      </c>
      <c r="E28" s="7">
        <v>14000900</v>
      </c>
      <c r="F28" s="8">
        <f t="shared" si="1"/>
        <v>100</v>
      </c>
      <c r="G28" s="8">
        <f t="shared" si="2"/>
        <v>6.955581529372544E-2</v>
      </c>
      <c r="H28" s="7">
        <v>13647000</v>
      </c>
      <c r="I28" s="8">
        <f t="shared" si="3"/>
        <v>97.472305351798809</v>
      </c>
      <c r="J28" s="8">
        <f t="shared" si="4"/>
        <v>6.7797656673033238E-2</v>
      </c>
      <c r="K28" s="8">
        <f t="shared" si="5"/>
        <v>97.472305351798809</v>
      </c>
      <c r="L28" s="8">
        <f t="shared" si="6"/>
        <v>-1.7581586206922017E-3</v>
      </c>
      <c r="M28" s="7">
        <f t="shared" si="7"/>
        <v>353900</v>
      </c>
      <c r="N28" s="8">
        <v>100</v>
      </c>
      <c r="O28" s="8">
        <f t="shared" si="8"/>
        <v>6.955581529372544E-2</v>
      </c>
      <c r="P28" s="8">
        <v>97.472305351798809</v>
      </c>
      <c r="Q28" s="8">
        <f t="shared" si="9"/>
        <v>6.7797656673033238E-2</v>
      </c>
      <c r="R28" s="8">
        <f t="shared" si="10"/>
        <v>97.472305351798809</v>
      </c>
      <c r="S28" s="8">
        <f t="shared" si="11"/>
        <v>-1.7581586206922017E-3</v>
      </c>
      <c r="T28" s="8">
        <f t="shared" si="12"/>
        <v>97.472305351798809</v>
      </c>
      <c r="U28" s="8">
        <f t="shared" si="13"/>
        <v>97.472305351798809</v>
      </c>
      <c r="V28" s="8">
        <f t="shared" si="14"/>
        <v>97.472305351798809</v>
      </c>
      <c r="W28" s="8">
        <f t="shared" si="15"/>
        <v>97.472305351798809</v>
      </c>
      <c r="X28" s="22">
        <v>17</v>
      </c>
    </row>
    <row r="29" spans="1:24" ht="32">
      <c r="A29" s="9">
        <v>18</v>
      </c>
      <c r="B29" s="9" t="s">
        <v>663</v>
      </c>
      <c r="C29" s="7">
        <v>11702400</v>
      </c>
      <c r="D29" s="8">
        <f t="shared" si="0"/>
        <v>5.8136974972558382E-2</v>
      </c>
      <c r="E29" s="7">
        <v>11702400</v>
      </c>
      <c r="F29" s="8">
        <f t="shared" si="1"/>
        <v>100</v>
      </c>
      <c r="G29" s="8">
        <f t="shared" si="2"/>
        <v>5.8136974972558389E-2</v>
      </c>
      <c r="H29" s="7">
        <v>9791000</v>
      </c>
      <c r="I29" s="8">
        <f t="shared" si="3"/>
        <v>83.666598304621274</v>
      </c>
      <c r="J29" s="8">
        <f t="shared" si="4"/>
        <v>4.8641229316748628E-2</v>
      </c>
      <c r="K29" s="8">
        <f t="shared" si="5"/>
        <v>83.666598304621274</v>
      </c>
      <c r="L29" s="8">
        <f t="shared" si="6"/>
        <v>-9.4957456558097605E-3</v>
      </c>
      <c r="M29" s="7">
        <f t="shared" si="7"/>
        <v>1911400</v>
      </c>
      <c r="N29" s="8">
        <v>100</v>
      </c>
      <c r="O29" s="8">
        <f t="shared" si="8"/>
        <v>5.8136974972558389E-2</v>
      </c>
      <c r="P29" s="8">
        <v>83.666598304621274</v>
      </c>
      <c r="Q29" s="8">
        <f t="shared" si="9"/>
        <v>4.8641229316748628E-2</v>
      </c>
      <c r="R29" s="8">
        <f t="shared" si="10"/>
        <v>83.666598304621274</v>
      </c>
      <c r="S29" s="8">
        <f t="shared" si="11"/>
        <v>-9.4957456558097605E-3</v>
      </c>
      <c r="T29" s="8">
        <f t="shared" si="12"/>
        <v>83.666598304621274</v>
      </c>
      <c r="U29" s="8">
        <f t="shared" si="13"/>
        <v>83.666598304621274</v>
      </c>
      <c r="V29" s="8">
        <f t="shared" si="14"/>
        <v>83.666598304621274</v>
      </c>
      <c r="W29" s="8">
        <f t="shared" si="15"/>
        <v>83.666598304621274</v>
      </c>
      <c r="X29" s="22">
        <v>18</v>
      </c>
    </row>
    <row r="30" spans="1:24" ht="16">
      <c r="A30" s="9">
        <v>19</v>
      </c>
      <c r="B30" s="9" t="s">
        <v>300</v>
      </c>
      <c r="C30" s="7">
        <v>38863700</v>
      </c>
      <c r="D30" s="8">
        <f t="shared" si="0"/>
        <v>0.19307304093527969</v>
      </c>
      <c r="E30" s="7">
        <v>38863700</v>
      </c>
      <c r="F30" s="8">
        <f t="shared" si="1"/>
        <v>100</v>
      </c>
      <c r="G30" s="8">
        <f t="shared" si="2"/>
        <v>0.19307304093527969</v>
      </c>
      <c r="H30" s="7">
        <v>34583200</v>
      </c>
      <c r="I30" s="8">
        <f t="shared" si="3"/>
        <v>88.985865988055693</v>
      </c>
      <c r="J30" s="8">
        <f t="shared" si="4"/>
        <v>0.1718077174657319</v>
      </c>
      <c r="K30" s="8">
        <f t="shared" si="5"/>
        <v>88.985865988055693</v>
      </c>
      <c r="L30" s="8">
        <f t="shared" si="6"/>
        <v>-2.1265323469547792E-2</v>
      </c>
      <c r="M30" s="7">
        <f t="shared" si="7"/>
        <v>4280500</v>
      </c>
      <c r="N30" s="8">
        <v>100</v>
      </c>
      <c r="O30" s="8">
        <f t="shared" si="8"/>
        <v>0.19307304093527969</v>
      </c>
      <c r="P30" s="8">
        <v>88.985865988055693</v>
      </c>
      <c r="Q30" s="8">
        <f t="shared" si="9"/>
        <v>0.1718077174657319</v>
      </c>
      <c r="R30" s="8">
        <f t="shared" si="10"/>
        <v>88.985865988055693</v>
      </c>
      <c r="S30" s="8">
        <f t="shared" si="11"/>
        <v>-2.1265323469547792E-2</v>
      </c>
      <c r="T30" s="8">
        <f t="shared" si="12"/>
        <v>88.985865988055693</v>
      </c>
      <c r="U30" s="8">
        <f t="shared" si="13"/>
        <v>88.985865988055693</v>
      </c>
      <c r="V30" s="8">
        <f t="shared" si="14"/>
        <v>88.985865988055693</v>
      </c>
      <c r="W30" s="8">
        <f t="shared" si="15"/>
        <v>88.985865988055693</v>
      </c>
      <c r="X30" s="22">
        <v>19</v>
      </c>
    </row>
    <row r="31" spans="1:24" ht="16">
      <c r="A31" s="9">
        <v>20</v>
      </c>
      <c r="B31" s="9" t="s">
        <v>664</v>
      </c>
      <c r="C31" s="7">
        <v>143731400</v>
      </c>
      <c r="D31" s="8">
        <f t="shared" si="0"/>
        <v>0.71405086175235655</v>
      </c>
      <c r="E31" s="7">
        <v>143731400</v>
      </c>
      <c r="F31" s="8">
        <f t="shared" si="1"/>
        <v>100</v>
      </c>
      <c r="G31" s="8">
        <f t="shared" si="2"/>
        <v>0.71405086175235655</v>
      </c>
      <c r="H31" s="7">
        <v>123000600</v>
      </c>
      <c r="I31" s="8">
        <f t="shared" si="3"/>
        <v>85.57670766443519</v>
      </c>
      <c r="J31" s="8">
        <f t="shared" si="4"/>
        <v>0.61106121853719442</v>
      </c>
      <c r="K31" s="8">
        <f t="shared" si="5"/>
        <v>85.57670766443519</v>
      </c>
      <c r="L31" s="8">
        <f t="shared" si="6"/>
        <v>-0.10298964321516213</v>
      </c>
      <c r="M31" s="7">
        <f t="shared" si="7"/>
        <v>20730800</v>
      </c>
      <c r="N31" s="8">
        <v>100</v>
      </c>
      <c r="O31" s="8">
        <f t="shared" si="8"/>
        <v>0.71405086175235655</v>
      </c>
      <c r="P31" s="8">
        <v>85.57670766443519</v>
      </c>
      <c r="Q31" s="8">
        <f t="shared" si="9"/>
        <v>0.61106121853719442</v>
      </c>
      <c r="R31" s="8">
        <f t="shared" si="10"/>
        <v>85.57670766443519</v>
      </c>
      <c r="S31" s="8">
        <f t="shared" si="11"/>
        <v>-0.10298964321516213</v>
      </c>
      <c r="T31" s="8">
        <f t="shared" si="12"/>
        <v>85.57670766443519</v>
      </c>
      <c r="U31" s="8">
        <f t="shared" si="13"/>
        <v>85.57670766443519</v>
      </c>
      <c r="V31" s="8">
        <f t="shared" si="14"/>
        <v>85.57670766443519</v>
      </c>
      <c r="W31" s="8">
        <f t="shared" si="15"/>
        <v>85.57670766443519</v>
      </c>
      <c r="X31" s="22">
        <v>20</v>
      </c>
    </row>
    <row r="32" spans="1:24" ht="32">
      <c r="A32" s="9">
        <v>21</v>
      </c>
      <c r="B32" s="9" t="s">
        <v>665</v>
      </c>
      <c r="C32" s="7">
        <v>26175000</v>
      </c>
      <c r="D32" s="8">
        <f t="shared" si="0"/>
        <v>0.130036173768348</v>
      </c>
      <c r="E32" s="7">
        <v>26175000</v>
      </c>
      <c r="F32" s="8">
        <f t="shared" si="1"/>
        <v>100</v>
      </c>
      <c r="G32" s="8">
        <f t="shared" si="2"/>
        <v>0.130036173768348</v>
      </c>
      <c r="H32" s="7">
        <v>23494500</v>
      </c>
      <c r="I32" s="8">
        <f t="shared" si="3"/>
        <v>89.759312320916905</v>
      </c>
      <c r="J32" s="8">
        <f t="shared" si="4"/>
        <v>0.1167195753429017</v>
      </c>
      <c r="K32" s="8">
        <f t="shared" si="5"/>
        <v>89.759312320916905</v>
      </c>
      <c r="L32" s="8">
        <f t="shared" si="6"/>
        <v>-1.3316598425446302E-2</v>
      </c>
      <c r="M32" s="7">
        <f t="shared" si="7"/>
        <v>2680500</v>
      </c>
      <c r="N32" s="8">
        <v>100</v>
      </c>
      <c r="O32" s="8">
        <f t="shared" si="8"/>
        <v>0.130036173768348</v>
      </c>
      <c r="P32" s="8">
        <v>89.759312320916905</v>
      </c>
      <c r="Q32" s="8">
        <f t="shared" si="9"/>
        <v>0.1167195753429017</v>
      </c>
      <c r="R32" s="8">
        <f t="shared" si="10"/>
        <v>89.759312320916905</v>
      </c>
      <c r="S32" s="8">
        <f t="shared" si="11"/>
        <v>-1.3316598425446302E-2</v>
      </c>
      <c r="T32" s="8">
        <f t="shared" si="12"/>
        <v>89.759312320916905</v>
      </c>
      <c r="U32" s="8">
        <f t="shared" si="13"/>
        <v>89.759312320916905</v>
      </c>
      <c r="V32" s="8">
        <f t="shared" si="14"/>
        <v>89.759312320916905</v>
      </c>
      <c r="W32" s="8">
        <f t="shared" si="15"/>
        <v>89.759312320916905</v>
      </c>
      <c r="X32" s="22">
        <v>21</v>
      </c>
    </row>
    <row r="33" spans="1:24" ht="32">
      <c r="A33" s="9">
        <v>22</v>
      </c>
      <c r="B33" s="9" t="s">
        <v>666</v>
      </c>
      <c r="C33" s="7">
        <v>2244000</v>
      </c>
      <c r="D33" s="8">
        <f t="shared" si="0"/>
        <v>1.1148086874352356E-2</v>
      </c>
      <c r="E33" s="7">
        <v>2244000</v>
      </c>
      <c r="F33" s="8">
        <f t="shared" si="1"/>
        <v>100</v>
      </c>
      <c r="G33" s="8">
        <f t="shared" si="2"/>
        <v>1.1148086874352356E-2</v>
      </c>
      <c r="H33" s="7">
        <v>2160000</v>
      </c>
      <c r="I33" s="8">
        <f t="shared" si="3"/>
        <v>96.256684491978604</v>
      </c>
      <c r="J33" s="8">
        <f t="shared" si="4"/>
        <v>1.0730778809537028E-2</v>
      </c>
      <c r="K33" s="8">
        <f t="shared" si="5"/>
        <v>96.256684491978604</v>
      </c>
      <c r="L33" s="8">
        <f t="shared" si="6"/>
        <v>-4.1730806481532837E-4</v>
      </c>
      <c r="M33" s="7">
        <f t="shared" si="7"/>
        <v>84000</v>
      </c>
      <c r="N33" s="8">
        <v>100</v>
      </c>
      <c r="O33" s="8">
        <f t="shared" si="8"/>
        <v>1.1148086874352356E-2</v>
      </c>
      <c r="P33" s="8">
        <v>96.256684491978604</v>
      </c>
      <c r="Q33" s="8">
        <f t="shared" si="9"/>
        <v>1.0730778809537028E-2</v>
      </c>
      <c r="R33" s="8">
        <f t="shared" si="10"/>
        <v>96.256684491978604</v>
      </c>
      <c r="S33" s="8">
        <f t="shared" si="11"/>
        <v>-4.1730806481532837E-4</v>
      </c>
      <c r="T33" s="8">
        <f t="shared" si="12"/>
        <v>96.256684491978604</v>
      </c>
      <c r="U33" s="8">
        <f t="shared" si="13"/>
        <v>96.256684491978604</v>
      </c>
      <c r="V33" s="8">
        <f t="shared" si="14"/>
        <v>96.256684491978604</v>
      </c>
      <c r="W33" s="8">
        <f t="shared" si="15"/>
        <v>96.256684491978604</v>
      </c>
      <c r="X33" s="22">
        <v>22</v>
      </c>
    </row>
    <row r="34" spans="1:24" ht="16">
      <c r="A34" s="9">
        <v>23</v>
      </c>
      <c r="B34" s="9" t="s">
        <v>667</v>
      </c>
      <c r="C34" s="7">
        <v>14500000</v>
      </c>
      <c r="D34" s="8">
        <f t="shared" si="0"/>
        <v>7.2035320712169851E-2</v>
      </c>
      <c r="E34" s="7">
        <v>14500000</v>
      </c>
      <c r="F34" s="8">
        <f t="shared" si="1"/>
        <v>100</v>
      </c>
      <c r="G34" s="8">
        <f t="shared" si="2"/>
        <v>7.2035320712169851E-2</v>
      </c>
      <c r="H34" s="7">
        <v>11432500</v>
      </c>
      <c r="I34" s="8">
        <f t="shared" si="3"/>
        <v>78.844827586206904</v>
      </c>
      <c r="J34" s="8">
        <f t="shared" si="4"/>
        <v>5.6796124416681505E-2</v>
      </c>
      <c r="K34" s="8">
        <f t="shared" si="5"/>
        <v>78.844827586206904</v>
      </c>
      <c r="L34" s="8">
        <f t="shared" si="6"/>
        <v>-1.5239196295488346E-2</v>
      </c>
      <c r="M34" s="7">
        <f t="shared" si="7"/>
        <v>3067500</v>
      </c>
      <c r="N34" s="8">
        <v>100</v>
      </c>
      <c r="O34" s="8">
        <f t="shared" si="8"/>
        <v>7.2035320712169851E-2</v>
      </c>
      <c r="P34" s="8">
        <v>78.844827586206904</v>
      </c>
      <c r="Q34" s="8">
        <f t="shared" si="9"/>
        <v>5.6796124416681505E-2</v>
      </c>
      <c r="R34" s="8">
        <f t="shared" si="10"/>
        <v>78.844827586206904</v>
      </c>
      <c r="S34" s="8">
        <f t="shared" si="11"/>
        <v>-1.5239196295488346E-2</v>
      </c>
      <c r="T34" s="8">
        <f t="shared" si="12"/>
        <v>78.844827586206904</v>
      </c>
      <c r="U34" s="8">
        <f t="shared" si="13"/>
        <v>78.844827586206904</v>
      </c>
      <c r="V34" s="8">
        <f t="shared" si="14"/>
        <v>78.844827586206904</v>
      </c>
      <c r="W34" s="8">
        <f t="shared" si="15"/>
        <v>78.844827586206904</v>
      </c>
      <c r="X34" s="22">
        <v>23</v>
      </c>
    </row>
    <row r="35" spans="1:24" ht="32">
      <c r="A35" s="9">
        <v>24</v>
      </c>
      <c r="B35" s="9" t="s">
        <v>367</v>
      </c>
      <c r="C35" s="7">
        <v>1310492600</v>
      </c>
      <c r="D35" s="8">
        <f t="shared" si="0"/>
        <v>6.5104658435810565</v>
      </c>
      <c r="E35" s="7">
        <v>1310492600</v>
      </c>
      <c r="F35" s="8">
        <f t="shared" si="1"/>
        <v>100</v>
      </c>
      <c r="G35" s="8">
        <f t="shared" si="2"/>
        <v>6.5104658435810565</v>
      </c>
      <c r="H35" s="7">
        <v>1078001191</v>
      </c>
      <c r="I35" s="8">
        <f t="shared" si="3"/>
        <v>82.259235267715354</v>
      </c>
      <c r="J35" s="8">
        <f t="shared" si="4"/>
        <v>5.3554594152955906</v>
      </c>
      <c r="K35" s="8">
        <f t="shared" si="5"/>
        <v>82.259235267715354</v>
      </c>
      <c r="L35" s="8">
        <f t="shared" si="6"/>
        <v>-1.155006428285466</v>
      </c>
      <c r="M35" s="7">
        <f t="shared" si="7"/>
        <v>232491409</v>
      </c>
      <c r="N35" s="8">
        <v>100</v>
      </c>
      <c r="O35" s="8">
        <f t="shared" si="8"/>
        <v>6.5104658435810565</v>
      </c>
      <c r="P35" s="8">
        <v>82.259235267715354</v>
      </c>
      <c r="Q35" s="8">
        <f t="shared" si="9"/>
        <v>5.3554594152955906</v>
      </c>
      <c r="R35" s="8">
        <f t="shared" si="10"/>
        <v>82.259235267715354</v>
      </c>
      <c r="S35" s="8">
        <f t="shared" si="11"/>
        <v>-1.155006428285466</v>
      </c>
      <c r="T35" s="8">
        <f t="shared" si="12"/>
        <v>82.259235267715354</v>
      </c>
      <c r="U35" s="8">
        <f t="shared" si="13"/>
        <v>82.259235267715354</v>
      </c>
      <c r="V35" s="8">
        <f t="shared" si="14"/>
        <v>82.259235267715354</v>
      </c>
      <c r="W35" s="8">
        <f t="shared" si="15"/>
        <v>82.259235267715354</v>
      </c>
      <c r="X35" s="22">
        <v>24</v>
      </c>
    </row>
    <row r="36" spans="1:24" ht="32">
      <c r="A36" s="9">
        <v>25</v>
      </c>
      <c r="B36" s="9" t="s">
        <v>668</v>
      </c>
      <c r="C36" s="7">
        <v>76100000</v>
      </c>
      <c r="D36" s="8">
        <f t="shared" si="0"/>
        <v>0.37806123491007765</v>
      </c>
      <c r="E36" s="7">
        <v>76100000</v>
      </c>
      <c r="F36" s="8">
        <f t="shared" si="1"/>
        <v>100</v>
      </c>
      <c r="G36" s="8">
        <f t="shared" si="2"/>
        <v>0.37806123491007765</v>
      </c>
      <c r="H36" s="7">
        <v>75087500</v>
      </c>
      <c r="I36" s="8">
        <f t="shared" si="3"/>
        <v>98.669513797634693</v>
      </c>
      <c r="J36" s="8">
        <f t="shared" si="4"/>
        <v>0.37303118234310717</v>
      </c>
      <c r="K36" s="8">
        <f t="shared" si="5"/>
        <v>98.669513797634693</v>
      </c>
      <c r="L36" s="8">
        <f t="shared" si="6"/>
        <v>-5.0300525669704776E-3</v>
      </c>
      <c r="M36" s="7">
        <f t="shared" si="7"/>
        <v>1012500</v>
      </c>
      <c r="N36" s="8">
        <v>100</v>
      </c>
      <c r="O36" s="8">
        <f t="shared" si="8"/>
        <v>0.37806123491007765</v>
      </c>
      <c r="P36" s="8">
        <v>98.669513797634693</v>
      </c>
      <c r="Q36" s="8">
        <f t="shared" si="9"/>
        <v>0.37303118234310717</v>
      </c>
      <c r="R36" s="8">
        <f t="shared" si="10"/>
        <v>98.669513797634693</v>
      </c>
      <c r="S36" s="8">
        <f t="shared" si="11"/>
        <v>-5.0300525669704776E-3</v>
      </c>
      <c r="T36" s="8">
        <f t="shared" si="12"/>
        <v>98.669513797634693</v>
      </c>
      <c r="U36" s="8">
        <f t="shared" si="13"/>
        <v>98.669513797634693</v>
      </c>
      <c r="V36" s="8">
        <f t="shared" si="14"/>
        <v>98.669513797634693</v>
      </c>
      <c r="W36" s="8">
        <f t="shared" si="15"/>
        <v>98.669513797634693</v>
      </c>
      <c r="X36" s="22">
        <v>25</v>
      </c>
    </row>
    <row r="37" spans="1:24" ht="16">
      <c r="A37" s="9">
        <v>26</v>
      </c>
      <c r="B37" s="9" t="s">
        <v>335</v>
      </c>
      <c r="C37" s="7">
        <v>14678200</v>
      </c>
      <c r="D37" s="8">
        <f t="shared" si="0"/>
        <v>7.2920609963956662E-2</v>
      </c>
      <c r="E37" s="7">
        <v>14678200</v>
      </c>
      <c r="F37" s="8">
        <f t="shared" si="1"/>
        <v>100</v>
      </c>
      <c r="G37" s="8">
        <f t="shared" si="2"/>
        <v>7.2920609963956662E-2</v>
      </c>
      <c r="H37" s="7">
        <v>13850000</v>
      </c>
      <c r="I37" s="8">
        <f t="shared" si="3"/>
        <v>94.357618781594482</v>
      </c>
      <c r="J37" s="8">
        <f t="shared" si="4"/>
        <v>6.8806151163003634E-2</v>
      </c>
      <c r="K37" s="8">
        <f t="shared" si="5"/>
        <v>94.357618781594482</v>
      </c>
      <c r="L37" s="8">
        <f t="shared" si="6"/>
        <v>-4.1144588009530275E-3</v>
      </c>
      <c r="M37" s="7">
        <f t="shared" si="7"/>
        <v>828200</v>
      </c>
      <c r="N37" s="8">
        <v>100</v>
      </c>
      <c r="O37" s="8">
        <f t="shared" si="8"/>
        <v>7.2920609963956662E-2</v>
      </c>
      <c r="P37" s="8">
        <v>94.357618781594482</v>
      </c>
      <c r="Q37" s="8">
        <f t="shared" si="9"/>
        <v>6.8806151163003634E-2</v>
      </c>
      <c r="R37" s="8">
        <f t="shared" si="10"/>
        <v>94.357618781594482</v>
      </c>
      <c r="S37" s="8">
        <f t="shared" si="11"/>
        <v>-4.1144588009530275E-3</v>
      </c>
      <c r="T37" s="8">
        <f t="shared" si="12"/>
        <v>94.357618781594482</v>
      </c>
      <c r="U37" s="8">
        <f t="shared" si="13"/>
        <v>94.357618781594482</v>
      </c>
      <c r="V37" s="8">
        <f t="shared" si="14"/>
        <v>94.357618781594482</v>
      </c>
      <c r="W37" s="8">
        <f t="shared" si="15"/>
        <v>94.357618781594482</v>
      </c>
      <c r="X37" s="22">
        <v>26</v>
      </c>
    </row>
    <row r="38" spans="1:24" ht="16">
      <c r="A38" s="9">
        <v>27</v>
      </c>
      <c r="B38" s="9" t="s">
        <v>669</v>
      </c>
      <c r="C38" s="7">
        <v>329653000</v>
      </c>
      <c r="D38" s="8">
        <f t="shared" si="0"/>
        <v>1.6377006606019953</v>
      </c>
      <c r="E38" s="7">
        <v>329653000</v>
      </c>
      <c r="F38" s="8">
        <f t="shared" si="1"/>
        <v>100</v>
      </c>
      <c r="G38" s="8">
        <f t="shared" si="2"/>
        <v>1.6377006606019953</v>
      </c>
      <c r="H38" s="7">
        <v>306036102</v>
      </c>
      <c r="I38" s="8">
        <f t="shared" si="3"/>
        <v>92.835831010183441</v>
      </c>
      <c r="J38" s="8">
        <f t="shared" si="4"/>
        <v>1.5203730177291264</v>
      </c>
      <c r="K38" s="8">
        <f t="shared" si="5"/>
        <v>92.835831010183441</v>
      </c>
      <c r="L38" s="8">
        <f t="shared" si="6"/>
        <v>-0.1173276428728689</v>
      </c>
      <c r="M38" s="7">
        <f t="shared" si="7"/>
        <v>23616898</v>
      </c>
      <c r="N38" s="8">
        <v>100</v>
      </c>
      <c r="O38" s="8">
        <f t="shared" si="8"/>
        <v>1.6377006606019953</v>
      </c>
      <c r="P38" s="8">
        <v>92.835831010183441</v>
      </c>
      <c r="Q38" s="8">
        <f t="shared" si="9"/>
        <v>1.5203730177291264</v>
      </c>
      <c r="R38" s="8">
        <f t="shared" si="10"/>
        <v>92.835831010183441</v>
      </c>
      <c r="S38" s="8">
        <f t="shared" si="11"/>
        <v>-0.1173276428728689</v>
      </c>
      <c r="T38" s="8">
        <f t="shared" si="12"/>
        <v>92.835831010183441</v>
      </c>
      <c r="U38" s="8">
        <f t="shared" si="13"/>
        <v>92.835831010183441</v>
      </c>
      <c r="V38" s="8">
        <f t="shared" si="14"/>
        <v>92.835831010183441</v>
      </c>
      <c r="W38" s="8">
        <f t="shared" si="15"/>
        <v>92.835831010183441</v>
      </c>
      <c r="X38" s="22">
        <v>27</v>
      </c>
    </row>
    <row r="39" spans="1:24" ht="32">
      <c r="A39" s="9">
        <v>28</v>
      </c>
      <c r="B39" s="9" t="s">
        <v>670</v>
      </c>
      <c r="C39" s="7">
        <v>24292300</v>
      </c>
      <c r="D39" s="8">
        <f t="shared" si="0"/>
        <v>0.12068300836801682</v>
      </c>
      <c r="E39" s="7">
        <v>24292300</v>
      </c>
      <c r="F39" s="8">
        <f t="shared" si="1"/>
        <v>100</v>
      </c>
      <c r="G39" s="8">
        <f t="shared" si="2"/>
        <v>0.12068300836801683</v>
      </c>
      <c r="H39" s="7">
        <v>23186800</v>
      </c>
      <c r="I39" s="8">
        <f t="shared" si="3"/>
        <v>95.449175253063729</v>
      </c>
      <c r="J39" s="8">
        <f t="shared" si="4"/>
        <v>0.11519093615785794</v>
      </c>
      <c r="K39" s="8">
        <f t="shared" si="5"/>
        <v>95.449175253063729</v>
      </c>
      <c r="L39" s="8">
        <f t="shared" si="6"/>
        <v>-5.4920722101588909E-3</v>
      </c>
      <c r="M39" s="7">
        <f t="shared" si="7"/>
        <v>1105500</v>
      </c>
      <c r="N39" s="8">
        <v>100</v>
      </c>
      <c r="O39" s="8">
        <f t="shared" si="8"/>
        <v>0.12068300836801683</v>
      </c>
      <c r="P39" s="8">
        <v>95.449175253063729</v>
      </c>
      <c r="Q39" s="8">
        <f t="shared" si="9"/>
        <v>0.11519093615785794</v>
      </c>
      <c r="R39" s="8">
        <f t="shared" si="10"/>
        <v>95.449175253063729</v>
      </c>
      <c r="S39" s="8">
        <f t="shared" si="11"/>
        <v>-5.4920722101588909E-3</v>
      </c>
      <c r="T39" s="8">
        <f t="shared" si="12"/>
        <v>95.449175253063729</v>
      </c>
      <c r="U39" s="8">
        <f t="shared" si="13"/>
        <v>95.449175253063729</v>
      </c>
      <c r="V39" s="8">
        <f t="shared" si="14"/>
        <v>95.449175253063729</v>
      </c>
      <c r="W39" s="8">
        <f t="shared" si="15"/>
        <v>95.449175253063729</v>
      </c>
      <c r="X39" s="22">
        <v>28</v>
      </c>
    </row>
    <row r="40" spans="1:24" ht="48">
      <c r="A40" s="9">
        <v>29</v>
      </c>
      <c r="B40" s="9" t="s">
        <v>671</v>
      </c>
      <c r="C40" s="7">
        <v>536546800</v>
      </c>
      <c r="D40" s="8">
        <f t="shared" si="0"/>
        <v>2.6655393665578244</v>
      </c>
      <c r="E40" s="7">
        <v>536546800</v>
      </c>
      <c r="F40" s="8">
        <f t="shared" si="1"/>
        <v>100</v>
      </c>
      <c r="G40" s="8">
        <f t="shared" si="2"/>
        <v>2.6655393665578244</v>
      </c>
      <c r="H40" s="7">
        <v>534919400</v>
      </c>
      <c r="I40" s="8">
        <f t="shared" si="3"/>
        <v>99.696690018466242</v>
      </c>
      <c r="J40" s="8">
        <f t="shared" si="4"/>
        <v>2.6574545195973429</v>
      </c>
      <c r="K40" s="8">
        <f t="shared" si="5"/>
        <v>99.696690018466242</v>
      </c>
      <c r="L40" s="8">
        <f t="shared" si="6"/>
        <v>-8.0848469604815065E-3</v>
      </c>
      <c r="M40" s="7">
        <f t="shared" si="7"/>
        <v>1627400</v>
      </c>
      <c r="N40" s="8">
        <v>100</v>
      </c>
      <c r="O40" s="8">
        <f t="shared" si="8"/>
        <v>2.6655393665578244</v>
      </c>
      <c r="P40" s="8">
        <v>99.696690018466242</v>
      </c>
      <c r="Q40" s="8">
        <f t="shared" si="9"/>
        <v>2.6574545195973429</v>
      </c>
      <c r="R40" s="8">
        <f t="shared" si="10"/>
        <v>99.696690018466242</v>
      </c>
      <c r="S40" s="8">
        <f t="shared" si="11"/>
        <v>-8.0848469604815065E-3</v>
      </c>
      <c r="T40" s="8">
        <f t="shared" si="12"/>
        <v>99.696690018466242</v>
      </c>
      <c r="U40" s="8">
        <f t="shared" si="13"/>
        <v>99.696690018466242</v>
      </c>
      <c r="V40" s="8">
        <f t="shared" si="14"/>
        <v>99.696690018466242</v>
      </c>
      <c r="W40" s="8">
        <f t="shared" si="15"/>
        <v>99.696690018466242</v>
      </c>
      <c r="X40" s="22">
        <v>29</v>
      </c>
    </row>
    <row r="41" spans="1:24" ht="32">
      <c r="A41" s="9">
        <v>30</v>
      </c>
      <c r="B41" s="9" t="s">
        <v>369</v>
      </c>
      <c r="C41" s="7">
        <v>270364750</v>
      </c>
      <c r="D41" s="8">
        <f t="shared" si="0"/>
        <v>1.3431594121045258</v>
      </c>
      <c r="E41" s="7">
        <v>270364750</v>
      </c>
      <c r="F41" s="8">
        <f t="shared" si="1"/>
        <v>100</v>
      </c>
      <c r="G41" s="8">
        <f t="shared" si="2"/>
        <v>1.3431594121045258</v>
      </c>
      <c r="H41" s="7">
        <v>215886659</v>
      </c>
      <c r="I41" s="8">
        <f t="shared" si="3"/>
        <v>79.850150213739042</v>
      </c>
      <c r="J41" s="8">
        <f t="shared" si="4"/>
        <v>1.0725148081754381</v>
      </c>
      <c r="K41" s="8">
        <f t="shared" si="5"/>
        <v>79.850150213739042</v>
      </c>
      <c r="L41" s="8">
        <f t="shared" si="6"/>
        <v>-0.27064460392908773</v>
      </c>
      <c r="M41" s="7">
        <f t="shared" si="7"/>
        <v>54478091</v>
      </c>
      <c r="N41" s="8">
        <v>100</v>
      </c>
      <c r="O41" s="8">
        <f t="shared" si="8"/>
        <v>1.3431594121045258</v>
      </c>
      <c r="P41" s="8">
        <v>79.850150213739042</v>
      </c>
      <c r="Q41" s="8">
        <f t="shared" si="9"/>
        <v>1.0725148081754381</v>
      </c>
      <c r="R41" s="8">
        <f t="shared" si="10"/>
        <v>79.850150213739042</v>
      </c>
      <c r="S41" s="8">
        <f t="shared" si="11"/>
        <v>-0.27064460392908773</v>
      </c>
      <c r="T41" s="8">
        <f t="shared" si="12"/>
        <v>79.850150213739042</v>
      </c>
      <c r="U41" s="8">
        <f t="shared" si="13"/>
        <v>79.850150213739042</v>
      </c>
      <c r="V41" s="8">
        <f t="shared" si="14"/>
        <v>79.850150213739042</v>
      </c>
      <c r="W41" s="8">
        <f t="shared" si="15"/>
        <v>79.850150213739042</v>
      </c>
      <c r="X41" s="22">
        <v>30</v>
      </c>
    </row>
    <row r="42" spans="1:24" ht="16">
      <c r="A42" s="9">
        <v>31</v>
      </c>
      <c r="B42" s="9" t="s">
        <v>473</v>
      </c>
      <c r="C42" s="7">
        <v>142922640</v>
      </c>
      <c r="D42" s="8">
        <f t="shared" si="0"/>
        <v>0.71003297996068937</v>
      </c>
      <c r="E42" s="7">
        <v>142922640</v>
      </c>
      <c r="F42" s="8">
        <f t="shared" si="1"/>
        <v>100</v>
      </c>
      <c r="G42" s="8">
        <f t="shared" si="2"/>
        <v>0.71003297996068937</v>
      </c>
      <c r="H42" s="7">
        <v>142361089</v>
      </c>
      <c r="I42" s="8">
        <f t="shared" si="3"/>
        <v>99.607094439341452</v>
      </c>
      <c r="J42" s="8">
        <f t="shared" si="4"/>
        <v>0.7072432208999142</v>
      </c>
      <c r="K42" s="8">
        <f t="shared" si="5"/>
        <v>99.607094439341452</v>
      </c>
      <c r="L42" s="8">
        <f t="shared" si="6"/>
        <v>-2.7897590607751654E-3</v>
      </c>
      <c r="M42" s="7">
        <f t="shared" si="7"/>
        <v>561551</v>
      </c>
      <c r="N42" s="8">
        <v>100</v>
      </c>
      <c r="O42" s="8">
        <f t="shared" si="8"/>
        <v>0.71003297996068937</v>
      </c>
      <c r="P42" s="8">
        <v>99.607094439341452</v>
      </c>
      <c r="Q42" s="8">
        <f t="shared" si="9"/>
        <v>0.7072432208999142</v>
      </c>
      <c r="R42" s="8">
        <f t="shared" si="10"/>
        <v>99.607094439341452</v>
      </c>
      <c r="S42" s="8">
        <f t="shared" si="11"/>
        <v>-2.7897590607751654E-3</v>
      </c>
      <c r="T42" s="8">
        <f t="shared" si="12"/>
        <v>99.607094439341452</v>
      </c>
      <c r="U42" s="8">
        <f t="shared" si="13"/>
        <v>99.607094439341452</v>
      </c>
      <c r="V42" s="8">
        <f t="shared" si="14"/>
        <v>99.607094439341452</v>
      </c>
      <c r="W42" s="8">
        <f t="shared" si="15"/>
        <v>99.607094439341452</v>
      </c>
      <c r="X42" s="22">
        <v>31</v>
      </c>
    </row>
    <row r="43" spans="1:24" ht="64">
      <c r="A43" s="9">
        <v>32</v>
      </c>
      <c r="B43" s="9" t="s">
        <v>672</v>
      </c>
      <c r="C43" s="7">
        <v>62073600</v>
      </c>
      <c r="D43" s="8">
        <f t="shared" si="0"/>
        <v>0.30837873681096184</v>
      </c>
      <c r="E43" s="7">
        <v>62073600</v>
      </c>
      <c r="F43" s="8">
        <f t="shared" si="1"/>
        <v>100</v>
      </c>
      <c r="G43" s="8">
        <f t="shared" si="2"/>
        <v>0.30837873681096184</v>
      </c>
      <c r="H43" s="7">
        <v>53516850</v>
      </c>
      <c r="I43" s="8">
        <f t="shared" si="3"/>
        <v>86.215154268481285</v>
      </c>
      <c r="J43" s="8">
        <f t="shared" si="4"/>
        <v>0.26586920367276462</v>
      </c>
      <c r="K43" s="8">
        <f t="shared" si="5"/>
        <v>86.215154268481285</v>
      </c>
      <c r="L43" s="8">
        <f t="shared" si="6"/>
        <v>-4.250953313819722E-2</v>
      </c>
      <c r="M43" s="7">
        <f t="shared" si="7"/>
        <v>8556750</v>
      </c>
      <c r="N43" s="8">
        <v>100</v>
      </c>
      <c r="O43" s="8">
        <f t="shared" si="8"/>
        <v>0.30837873681096184</v>
      </c>
      <c r="P43" s="8">
        <v>86.215154268481285</v>
      </c>
      <c r="Q43" s="8">
        <f t="shared" si="9"/>
        <v>0.26586920367276462</v>
      </c>
      <c r="R43" s="8">
        <f t="shared" si="10"/>
        <v>86.215154268481285</v>
      </c>
      <c r="S43" s="8">
        <f t="shared" si="11"/>
        <v>-4.250953313819722E-2</v>
      </c>
      <c r="T43" s="8">
        <f t="shared" si="12"/>
        <v>86.215154268481285</v>
      </c>
      <c r="U43" s="8">
        <f t="shared" si="13"/>
        <v>86.215154268481285</v>
      </c>
      <c r="V43" s="8">
        <f t="shared" si="14"/>
        <v>86.215154268481285</v>
      </c>
      <c r="W43" s="8">
        <f t="shared" si="15"/>
        <v>86.215154268481285</v>
      </c>
      <c r="X43" s="22">
        <v>32</v>
      </c>
    </row>
    <row r="44" spans="1:24" ht="64">
      <c r="A44" s="9">
        <v>33</v>
      </c>
      <c r="B44" s="9" t="s">
        <v>474</v>
      </c>
      <c r="C44" s="7">
        <v>1128870000</v>
      </c>
      <c r="D44" s="8">
        <f t="shared" si="0"/>
        <v>5.6081732753342886</v>
      </c>
      <c r="E44" s="7">
        <v>1128870000</v>
      </c>
      <c r="F44" s="8">
        <f t="shared" si="1"/>
        <v>100</v>
      </c>
      <c r="G44" s="8">
        <f t="shared" si="2"/>
        <v>5.6081732753342886</v>
      </c>
      <c r="H44" s="7">
        <v>1120703957</v>
      </c>
      <c r="I44" s="8">
        <f t="shared" si="3"/>
        <v>99.276617945379002</v>
      </c>
      <c r="J44" s="8">
        <f t="shared" si="4"/>
        <v>5.5676047562684694</v>
      </c>
      <c r="K44" s="8">
        <f t="shared" si="5"/>
        <v>99.276617945379002</v>
      </c>
      <c r="L44" s="8">
        <f t="shared" si="6"/>
        <v>-4.0568519065819153E-2</v>
      </c>
      <c r="M44" s="7">
        <f t="shared" si="7"/>
        <v>8166043</v>
      </c>
      <c r="N44" s="8">
        <v>100</v>
      </c>
      <c r="O44" s="8">
        <f t="shared" si="8"/>
        <v>5.6081732753342886</v>
      </c>
      <c r="P44" s="8">
        <v>99.276617945379002</v>
      </c>
      <c r="Q44" s="8">
        <f t="shared" si="9"/>
        <v>5.5676047562684694</v>
      </c>
      <c r="R44" s="8">
        <f t="shared" si="10"/>
        <v>99.276617945379002</v>
      </c>
      <c r="S44" s="8">
        <f t="shared" si="11"/>
        <v>-4.0568519065819153E-2</v>
      </c>
      <c r="T44" s="8">
        <f t="shared" si="12"/>
        <v>99.276617945379002</v>
      </c>
      <c r="U44" s="8">
        <f t="shared" si="13"/>
        <v>99.276617945379002</v>
      </c>
      <c r="V44" s="8">
        <f t="shared" si="14"/>
        <v>99.276617945379002</v>
      </c>
      <c r="W44" s="8">
        <f t="shared" si="15"/>
        <v>99.276617945379002</v>
      </c>
      <c r="X44" s="22">
        <v>33</v>
      </c>
    </row>
    <row r="45" spans="1:24" ht="16">
      <c r="A45" s="9">
        <v>34</v>
      </c>
      <c r="B45" s="9" t="s">
        <v>673</v>
      </c>
      <c r="C45" s="7">
        <v>64410000</v>
      </c>
      <c r="D45" s="8">
        <f t="shared" si="0"/>
        <v>0.31998586255661104</v>
      </c>
      <c r="E45" s="7">
        <v>64410000</v>
      </c>
      <c r="F45" s="8">
        <f t="shared" si="1"/>
        <v>100</v>
      </c>
      <c r="G45" s="8">
        <f t="shared" si="2"/>
        <v>0.31998586255661104</v>
      </c>
      <c r="H45" s="7">
        <v>50882500</v>
      </c>
      <c r="I45" s="8">
        <f t="shared" si="3"/>
        <v>78.997826424468258</v>
      </c>
      <c r="J45" s="8">
        <f t="shared" si="4"/>
        <v>0.25278187628530913</v>
      </c>
      <c r="K45" s="8">
        <f t="shared" si="5"/>
        <v>78.997826424468258</v>
      </c>
      <c r="L45" s="8">
        <f t="shared" si="6"/>
        <v>-6.7203986271301919E-2</v>
      </c>
      <c r="M45" s="7">
        <f t="shared" si="7"/>
        <v>13527500</v>
      </c>
      <c r="N45" s="8">
        <v>100</v>
      </c>
      <c r="O45" s="8">
        <f t="shared" si="8"/>
        <v>0.31998586255661104</v>
      </c>
      <c r="P45" s="8">
        <v>78.997826424468258</v>
      </c>
      <c r="Q45" s="8">
        <f t="shared" si="9"/>
        <v>0.25278187628530913</v>
      </c>
      <c r="R45" s="8">
        <f t="shared" si="10"/>
        <v>78.997826424468258</v>
      </c>
      <c r="S45" s="8">
        <f t="shared" si="11"/>
        <v>-6.7203986271301919E-2</v>
      </c>
      <c r="T45" s="8">
        <f t="shared" si="12"/>
        <v>78.997826424468258</v>
      </c>
      <c r="U45" s="8">
        <f t="shared" si="13"/>
        <v>78.997826424468258</v>
      </c>
      <c r="V45" s="8">
        <f t="shared" si="14"/>
        <v>78.997826424468258</v>
      </c>
      <c r="W45" s="8">
        <f t="shared" si="15"/>
        <v>78.997826424468258</v>
      </c>
      <c r="X45" s="22">
        <v>34</v>
      </c>
    </row>
    <row r="46" spans="1:24" ht="32">
      <c r="A46" s="9">
        <v>35</v>
      </c>
      <c r="B46" s="9" t="s">
        <v>674</v>
      </c>
      <c r="C46" s="7">
        <v>165330000</v>
      </c>
      <c r="D46" s="8">
        <f t="shared" si="0"/>
        <v>0.82135169471331326</v>
      </c>
      <c r="E46" s="7">
        <v>165330000</v>
      </c>
      <c r="F46" s="8">
        <f t="shared" si="1"/>
        <v>100</v>
      </c>
      <c r="G46" s="8">
        <f t="shared" si="2"/>
        <v>0.82135169471331326</v>
      </c>
      <c r="H46" s="7">
        <v>164391250</v>
      </c>
      <c r="I46" s="8">
        <f t="shared" si="3"/>
        <v>99.432196213633333</v>
      </c>
      <c r="J46" s="8">
        <f t="shared" si="4"/>
        <v>0.81668802869134427</v>
      </c>
      <c r="K46" s="8">
        <f t="shared" si="5"/>
        <v>99.432196213633333</v>
      </c>
      <c r="L46" s="8">
        <f t="shared" si="6"/>
        <v>-4.6636660219689929E-3</v>
      </c>
      <c r="M46" s="7">
        <f t="shared" si="7"/>
        <v>938750</v>
      </c>
      <c r="N46" s="8">
        <v>100</v>
      </c>
      <c r="O46" s="8">
        <f t="shared" si="8"/>
        <v>0.82135169471331326</v>
      </c>
      <c r="P46" s="8">
        <v>99.432196213633333</v>
      </c>
      <c r="Q46" s="8">
        <f t="shared" si="9"/>
        <v>0.81668802869134427</v>
      </c>
      <c r="R46" s="8">
        <f t="shared" si="10"/>
        <v>99.432196213633333</v>
      </c>
      <c r="S46" s="8">
        <f t="shared" si="11"/>
        <v>-4.6636660219689929E-3</v>
      </c>
      <c r="T46" s="8">
        <f t="shared" si="12"/>
        <v>99.432196213633333</v>
      </c>
      <c r="U46" s="8">
        <f t="shared" si="13"/>
        <v>99.432196213633333</v>
      </c>
      <c r="V46" s="8">
        <f t="shared" si="14"/>
        <v>99.432196213633333</v>
      </c>
      <c r="W46" s="8">
        <f t="shared" si="15"/>
        <v>99.432196213633333</v>
      </c>
      <c r="X46" s="22">
        <v>35</v>
      </c>
    </row>
    <row r="47" spans="1:24" ht="48">
      <c r="A47" s="9">
        <v>36</v>
      </c>
      <c r="B47" s="9" t="s">
        <v>675</v>
      </c>
      <c r="C47" s="7">
        <v>141375600</v>
      </c>
      <c r="D47" s="8">
        <f t="shared" si="0"/>
        <v>0.70234735771554757</v>
      </c>
      <c r="E47" s="7">
        <v>141375600</v>
      </c>
      <c r="F47" s="8">
        <f t="shared" si="1"/>
        <v>100</v>
      </c>
      <c r="G47" s="8">
        <f t="shared" si="2"/>
        <v>0.70234735771554757</v>
      </c>
      <c r="H47" s="7">
        <v>136878650</v>
      </c>
      <c r="I47" s="8">
        <f t="shared" si="3"/>
        <v>96.819147009809328</v>
      </c>
      <c r="J47" s="8">
        <f t="shared" si="4"/>
        <v>0.68000672078612734</v>
      </c>
      <c r="K47" s="8">
        <f t="shared" si="5"/>
        <v>96.819147009809328</v>
      </c>
      <c r="L47" s="8">
        <f t="shared" si="6"/>
        <v>-2.2340636929420232E-2</v>
      </c>
      <c r="M47" s="7">
        <f t="shared" si="7"/>
        <v>4496950</v>
      </c>
      <c r="N47" s="8">
        <v>100</v>
      </c>
      <c r="O47" s="8">
        <f t="shared" si="8"/>
        <v>0.70234735771554757</v>
      </c>
      <c r="P47" s="8">
        <v>96.819147009809328</v>
      </c>
      <c r="Q47" s="8">
        <f t="shared" si="9"/>
        <v>0.68000672078612734</v>
      </c>
      <c r="R47" s="8">
        <f t="shared" si="10"/>
        <v>96.819147009809328</v>
      </c>
      <c r="S47" s="8">
        <f t="shared" si="11"/>
        <v>-2.2340636929420232E-2</v>
      </c>
      <c r="T47" s="8">
        <f t="shared" si="12"/>
        <v>96.819147009809328</v>
      </c>
      <c r="U47" s="8">
        <f t="shared" si="13"/>
        <v>96.819147009809328</v>
      </c>
      <c r="V47" s="8">
        <f t="shared" si="14"/>
        <v>96.819147009809328</v>
      </c>
      <c r="W47" s="8">
        <f t="shared" si="15"/>
        <v>96.819147009809328</v>
      </c>
      <c r="X47" s="22">
        <v>36</v>
      </c>
    </row>
    <row r="48" spans="1:24" ht="48">
      <c r="A48" s="9">
        <v>37</v>
      </c>
      <c r="B48" s="9" t="s">
        <v>676</v>
      </c>
      <c r="C48" s="7">
        <v>275509600</v>
      </c>
      <c r="D48" s="8">
        <f t="shared" si="0"/>
        <v>1.3687187858814918</v>
      </c>
      <c r="E48" s="7">
        <v>275509600</v>
      </c>
      <c r="F48" s="8">
        <f t="shared" si="1"/>
        <v>100</v>
      </c>
      <c r="G48" s="8">
        <f t="shared" si="2"/>
        <v>1.3687187858814918</v>
      </c>
      <c r="H48" s="7">
        <v>274208700</v>
      </c>
      <c r="I48" s="8">
        <f t="shared" si="3"/>
        <v>99.527820446184094</v>
      </c>
      <c r="J48" s="8">
        <f t="shared" si="4"/>
        <v>1.3622559756253221</v>
      </c>
      <c r="K48" s="8">
        <f t="shared" si="5"/>
        <v>99.527820446184094</v>
      </c>
      <c r="L48" s="8">
        <f t="shared" si="6"/>
        <v>-6.4628102561696821E-3</v>
      </c>
      <c r="M48" s="7">
        <f t="shared" si="7"/>
        <v>1300900</v>
      </c>
      <c r="N48" s="8">
        <v>100</v>
      </c>
      <c r="O48" s="8">
        <f t="shared" si="8"/>
        <v>1.3687187858814918</v>
      </c>
      <c r="P48" s="8">
        <v>99.527820446184094</v>
      </c>
      <c r="Q48" s="8">
        <f t="shared" si="9"/>
        <v>1.3622559756253221</v>
      </c>
      <c r="R48" s="8">
        <f t="shared" si="10"/>
        <v>99.527820446184094</v>
      </c>
      <c r="S48" s="8">
        <f t="shared" si="11"/>
        <v>-6.4628102561696821E-3</v>
      </c>
      <c r="T48" s="8">
        <f t="shared" si="12"/>
        <v>99.527820446184094</v>
      </c>
      <c r="U48" s="8">
        <f t="shared" si="13"/>
        <v>99.527820446184094</v>
      </c>
      <c r="V48" s="8">
        <f t="shared" si="14"/>
        <v>99.527820446184094</v>
      </c>
      <c r="W48" s="8">
        <f t="shared" si="15"/>
        <v>99.527820446184094</v>
      </c>
      <c r="X48" s="22">
        <v>37</v>
      </c>
    </row>
    <row r="49" spans="1:24" ht="80">
      <c r="A49" s="9">
        <v>38</v>
      </c>
      <c r="B49" s="9" t="s">
        <v>677</v>
      </c>
      <c r="C49" s="7">
        <v>10571193000</v>
      </c>
      <c r="D49" s="8">
        <f t="shared" si="0"/>
        <v>52.517191590706545</v>
      </c>
      <c r="E49" s="7">
        <v>10571193000</v>
      </c>
      <c r="F49" s="8">
        <f t="shared" si="1"/>
        <v>100</v>
      </c>
      <c r="G49" s="8">
        <f t="shared" si="2"/>
        <v>52.517191590706545</v>
      </c>
      <c r="H49" s="7">
        <v>10517965929</v>
      </c>
      <c r="I49" s="8">
        <f t="shared" si="3"/>
        <v>99.49648945960972</v>
      </c>
      <c r="J49" s="8">
        <f t="shared" si="4"/>
        <v>52.252761995530385</v>
      </c>
      <c r="K49" s="8">
        <f t="shared" si="5"/>
        <v>99.49648945960972</v>
      </c>
      <c r="L49" s="8">
        <f t="shared" si="6"/>
        <v>-0.2644295951761606</v>
      </c>
      <c r="M49" s="7">
        <f t="shared" si="7"/>
        <v>53227071</v>
      </c>
      <c r="N49" s="8">
        <v>100</v>
      </c>
      <c r="O49" s="8">
        <f t="shared" si="8"/>
        <v>52.517191590706545</v>
      </c>
      <c r="P49" s="8">
        <v>99.49648945960972</v>
      </c>
      <c r="Q49" s="8">
        <f t="shared" si="9"/>
        <v>52.252761995530385</v>
      </c>
      <c r="R49" s="8">
        <f t="shared" si="10"/>
        <v>99.49648945960972</v>
      </c>
      <c r="S49" s="8">
        <f t="shared" si="11"/>
        <v>-0.2644295951761606</v>
      </c>
      <c r="T49" s="8">
        <f t="shared" si="12"/>
        <v>99.49648945960972</v>
      </c>
      <c r="U49" s="8">
        <f t="shared" si="13"/>
        <v>99.49648945960972</v>
      </c>
      <c r="V49" s="8">
        <f t="shared" si="14"/>
        <v>99.49648945960972</v>
      </c>
      <c r="W49" s="8">
        <f t="shared" si="15"/>
        <v>99.49648945960972</v>
      </c>
      <c r="X49" s="22">
        <v>38</v>
      </c>
    </row>
    <row r="50" spans="1:24" ht="80">
      <c r="A50" s="9">
        <v>39</v>
      </c>
      <c r="B50" s="9" t="s">
        <v>678</v>
      </c>
      <c r="C50" s="7">
        <v>5000000</v>
      </c>
      <c r="D50" s="8">
        <f t="shared" si="0"/>
        <v>2.4839765762817188E-2</v>
      </c>
      <c r="E50" s="7">
        <v>5000000</v>
      </c>
      <c r="F50" s="8">
        <f t="shared" si="1"/>
        <v>100</v>
      </c>
      <c r="G50" s="8">
        <f t="shared" si="2"/>
        <v>2.4839765762817191E-2</v>
      </c>
      <c r="H50" s="7">
        <v>2071000</v>
      </c>
      <c r="I50" s="8">
        <f t="shared" si="3"/>
        <v>41.42</v>
      </c>
      <c r="J50" s="8">
        <f t="shared" si="4"/>
        <v>1.0288630978958879E-2</v>
      </c>
      <c r="K50" s="8">
        <f t="shared" si="5"/>
        <v>41.42</v>
      </c>
      <c r="L50" s="8">
        <f t="shared" si="6"/>
        <v>-1.4551134783858312E-2</v>
      </c>
      <c r="M50" s="7">
        <f t="shared" si="7"/>
        <v>2929000</v>
      </c>
      <c r="N50" s="8">
        <v>100</v>
      </c>
      <c r="O50" s="8">
        <f t="shared" si="8"/>
        <v>2.4839765762817191E-2</v>
      </c>
      <c r="P50" s="8">
        <v>41.42</v>
      </c>
      <c r="Q50" s="8">
        <f t="shared" si="9"/>
        <v>1.0288630978958879E-2</v>
      </c>
      <c r="R50" s="8">
        <f t="shared" si="10"/>
        <v>41.42</v>
      </c>
      <c r="S50" s="8">
        <f t="shared" si="11"/>
        <v>-1.4551134783858312E-2</v>
      </c>
      <c r="T50" s="8">
        <f t="shared" si="12"/>
        <v>41.42</v>
      </c>
      <c r="U50" s="8">
        <f t="shared" si="13"/>
        <v>41.42</v>
      </c>
      <c r="V50" s="8">
        <f t="shared" si="14"/>
        <v>41.42</v>
      </c>
      <c r="W50" s="8">
        <f t="shared" si="15"/>
        <v>41.42</v>
      </c>
      <c r="X50" s="22">
        <v>39</v>
      </c>
    </row>
    <row r="51" spans="1:24" ht="48">
      <c r="A51" s="9">
        <v>40</v>
      </c>
      <c r="B51" s="9" t="s">
        <v>679</v>
      </c>
      <c r="C51" s="7">
        <v>2099370800</v>
      </c>
      <c r="D51" s="8">
        <f t="shared" si="0"/>
        <v>10.429575784259628</v>
      </c>
      <c r="E51" s="7">
        <v>2099370800</v>
      </c>
      <c r="F51" s="8">
        <f t="shared" si="1"/>
        <v>100</v>
      </c>
      <c r="G51" s="8">
        <f t="shared" si="2"/>
        <v>10.429575784259628</v>
      </c>
      <c r="H51" s="7">
        <v>2096770800</v>
      </c>
      <c r="I51" s="8">
        <f t="shared" si="3"/>
        <v>99.876153369380958</v>
      </c>
      <c r="J51" s="8">
        <f t="shared" si="4"/>
        <v>10.416659106062962</v>
      </c>
      <c r="K51" s="8">
        <f t="shared" si="5"/>
        <v>99.876153369380958</v>
      </c>
      <c r="L51" s="8">
        <f t="shared" si="6"/>
        <v>-1.2916678196665643E-2</v>
      </c>
      <c r="M51" s="7">
        <f t="shared" si="7"/>
        <v>2600000</v>
      </c>
      <c r="N51" s="8">
        <v>100</v>
      </c>
      <c r="O51" s="8">
        <f t="shared" si="8"/>
        <v>10.429575784259628</v>
      </c>
      <c r="P51" s="8">
        <v>99.876153369380958</v>
      </c>
      <c r="Q51" s="8">
        <f t="shared" si="9"/>
        <v>10.416659106062962</v>
      </c>
      <c r="R51" s="8">
        <f t="shared" si="10"/>
        <v>99.876153369380958</v>
      </c>
      <c r="S51" s="8">
        <f t="shared" si="11"/>
        <v>-1.2916678196665643E-2</v>
      </c>
      <c r="T51" s="8">
        <f t="shared" si="12"/>
        <v>99.876153369380958</v>
      </c>
      <c r="U51" s="8">
        <f t="shared" si="13"/>
        <v>99.876153369380958</v>
      </c>
      <c r="V51" s="8">
        <f t="shared" si="14"/>
        <v>99.876153369380958</v>
      </c>
      <c r="W51" s="8">
        <f t="shared" si="15"/>
        <v>99.876153369380958</v>
      </c>
      <c r="X51" s="22">
        <v>40</v>
      </c>
    </row>
    <row r="52" spans="1:24" ht="64">
      <c r="A52" s="9">
        <v>41</v>
      </c>
      <c r="B52" s="9" t="s">
        <v>680</v>
      </c>
      <c r="C52" s="7">
        <v>200675000</v>
      </c>
      <c r="D52" s="8">
        <f t="shared" si="0"/>
        <v>0.99694399889066809</v>
      </c>
      <c r="E52" s="7">
        <v>200675000</v>
      </c>
      <c r="F52" s="8">
        <f t="shared" si="1"/>
        <v>100</v>
      </c>
      <c r="G52" s="8">
        <f t="shared" si="2"/>
        <v>0.9969439988906682</v>
      </c>
      <c r="H52" s="7">
        <v>186595500</v>
      </c>
      <c r="I52" s="8">
        <f t="shared" si="3"/>
        <v>92.983929238818988</v>
      </c>
      <c r="J52" s="8">
        <f t="shared" si="4"/>
        <v>0.92699770247915114</v>
      </c>
      <c r="K52" s="8">
        <f t="shared" si="5"/>
        <v>92.983929238818988</v>
      </c>
      <c r="L52" s="8">
        <f t="shared" si="6"/>
        <v>-6.9946296411517062E-2</v>
      </c>
      <c r="M52" s="7">
        <f t="shared" si="7"/>
        <v>14079500</v>
      </c>
      <c r="N52" s="8">
        <v>100</v>
      </c>
      <c r="O52" s="8">
        <f t="shared" si="8"/>
        <v>0.9969439988906682</v>
      </c>
      <c r="P52" s="8">
        <v>92.983929238818988</v>
      </c>
      <c r="Q52" s="8">
        <f t="shared" si="9"/>
        <v>0.92699770247915114</v>
      </c>
      <c r="R52" s="8">
        <f t="shared" si="10"/>
        <v>92.983929238818988</v>
      </c>
      <c r="S52" s="8">
        <f t="shared" si="11"/>
        <v>-6.9946296411517062E-2</v>
      </c>
      <c r="T52" s="8">
        <f t="shared" si="12"/>
        <v>92.983929238818988</v>
      </c>
      <c r="U52" s="8">
        <f t="shared" si="13"/>
        <v>92.983929238818988</v>
      </c>
      <c r="V52" s="8">
        <f t="shared" si="14"/>
        <v>92.983929238818988</v>
      </c>
      <c r="W52" s="8">
        <f t="shared" si="15"/>
        <v>92.983929238818988</v>
      </c>
      <c r="X52" s="22">
        <v>41</v>
      </c>
    </row>
    <row r="53" spans="1:24" ht="48">
      <c r="A53" s="9">
        <v>42</v>
      </c>
      <c r="B53" s="9" t="s">
        <v>681</v>
      </c>
      <c r="C53" s="7">
        <v>788129800</v>
      </c>
      <c r="D53" s="8">
        <f t="shared" si="0"/>
        <v>3.9153919245391924</v>
      </c>
      <c r="E53" s="7">
        <v>788129800</v>
      </c>
      <c r="F53" s="8">
        <f t="shared" si="1"/>
        <v>100</v>
      </c>
      <c r="G53" s="8">
        <f t="shared" si="2"/>
        <v>3.9153919245391919</v>
      </c>
      <c r="H53" s="7">
        <v>747231000</v>
      </c>
      <c r="I53" s="8">
        <f t="shared" si="3"/>
        <v>94.810651747973495</v>
      </c>
      <c r="J53" s="8">
        <f t="shared" si="4"/>
        <v>3.7122086021431304</v>
      </c>
      <c r="K53" s="8">
        <f t="shared" si="5"/>
        <v>94.810651747973495</v>
      </c>
      <c r="L53" s="8">
        <f t="shared" si="6"/>
        <v>-0.20318332239606152</v>
      </c>
      <c r="M53" s="7">
        <f t="shared" si="7"/>
        <v>40898800</v>
      </c>
      <c r="N53" s="8">
        <v>100</v>
      </c>
      <c r="O53" s="8">
        <f t="shared" si="8"/>
        <v>3.9153919245391919</v>
      </c>
      <c r="P53" s="8">
        <v>94.810651747973495</v>
      </c>
      <c r="Q53" s="8">
        <f t="shared" si="9"/>
        <v>3.7122086021431304</v>
      </c>
      <c r="R53" s="8">
        <f t="shared" si="10"/>
        <v>94.810651747973495</v>
      </c>
      <c r="S53" s="8">
        <f t="shared" si="11"/>
        <v>-0.20318332239606152</v>
      </c>
      <c r="T53" s="8">
        <f t="shared" si="12"/>
        <v>94.810651747973495</v>
      </c>
      <c r="U53" s="8">
        <f t="shared" si="13"/>
        <v>94.810651747973495</v>
      </c>
      <c r="V53" s="8">
        <f t="shared" si="14"/>
        <v>94.810651747973495</v>
      </c>
      <c r="W53" s="8">
        <f t="shared" si="15"/>
        <v>94.810651747973495</v>
      </c>
      <c r="X53" s="22">
        <v>42</v>
      </c>
    </row>
    <row r="54" spans="1:24" ht="32">
      <c r="A54" s="9">
        <v>43</v>
      </c>
      <c r="B54" s="9" t="s">
        <v>682</v>
      </c>
      <c r="C54" s="7">
        <v>186404900</v>
      </c>
      <c r="D54" s="8">
        <f t="shared" si="0"/>
        <v>0.92605081060827243</v>
      </c>
      <c r="E54" s="7">
        <v>186404900</v>
      </c>
      <c r="F54" s="8">
        <f t="shared" si="1"/>
        <v>100</v>
      </c>
      <c r="G54" s="8">
        <f t="shared" si="2"/>
        <v>0.92605081060827243</v>
      </c>
      <c r="H54" s="7">
        <v>131280900</v>
      </c>
      <c r="I54" s="8">
        <f t="shared" si="3"/>
        <v>70.427816006982653</v>
      </c>
      <c r="J54" s="8">
        <f t="shared" si="4"/>
        <v>0.6521973610263655</v>
      </c>
      <c r="K54" s="8">
        <f t="shared" si="5"/>
        <v>70.427816006982653</v>
      </c>
      <c r="L54" s="8">
        <f t="shared" si="6"/>
        <v>-0.27385344958190694</v>
      </c>
      <c r="M54" s="7">
        <f t="shared" si="7"/>
        <v>55124000</v>
      </c>
      <c r="N54" s="8">
        <v>100</v>
      </c>
      <c r="O54" s="8">
        <f t="shared" si="8"/>
        <v>0.92605081060827243</v>
      </c>
      <c r="P54" s="8">
        <v>70.427816006982653</v>
      </c>
      <c r="Q54" s="8">
        <f t="shared" si="9"/>
        <v>0.6521973610263655</v>
      </c>
      <c r="R54" s="8">
        <f t="shared" si="10"/>
        <v>70.427816006982653</v>
      </c>
      <c r="S54" s="8">
        <f t="shared" si="11"/>
        <v>-0.27385344958190694</v>
      </c>
      <c r="T54" s="8">
        <f t="shared" si="12"/>
        <v>70.427816006982653</v>
      </c>
      <c r="U54" s="8">
        <f t="shared" si="13"/>
        <v>70.427816006982653</v>
      </c>
      <c r="V54" s="8">
        <f t="shared" si="14"/>
        <v>70.427816006982653</v>
      </c>
      <c r="W54" s="8">
        <f t="shared" si="15"/>
        <v>70.427816006982653</v>
      </c>
      <c r="X54" s="22">
        <v>43</v>
      </c>
    </row>
    <row r="55" spans="1:24" ht="32">
      <c r="A55" s="9">
        <v>44</v>
      </c>
      <c r="B55" s="9" t="s">
        <v>683</v>
      </c>
      <c r="C55" s="7">
        <v>203077100</v>
      </c>
      <c r="D55" s="8">
        <f t="shared" si="0"/>
        <v>1.0088775191584405</v>
      </c>
      <c r="E55" s="7">
        <v>203077100</v>
      </c>
      <c r="F55" s="8">
        <f t="shared" si="1"/>
        <v>100</v>
      </c>
      <c r="G55" s="8">
        <f t="shared" si="2"/>
        <v>1.0088775191584405</v>
      </c>
      <c r="H55" s="7">
        <v>180653600</v>
      </c>
      <c r="I55" s="8">
        <f t="shared" si="3"/>
        <v>88.958134619806955</v>
      </c>
      <c r="J55" s="8">
        <f t="shared" si="4"/>
        <v>0.89747862164193426</v>
      </c>
      <c r="K55" s="8">
        <f t="shared" si="5"/>
        <v>88.958134619806955</v>
      </c>
      <c r="L55" s="8">
        <f t="shared" si="6"/>
        <v>-0.11139889751650622</v>
      </c>
      <c r="M55" s="7">
        <f t="shared" si="7"/>
        <v>22423500</v>
      </c>
      <c r="N55" s="8">
        <v>100</v>
      </c>
      <c r="O55" s="8">
        <f t="shared" si="8"/>
        <v>1.0088775191584405</v>
      </c>
      <c r="P55" s="8">
        <v>88.958134619806955</v>
      </c>
      <c r="Q55" s="8">
        <f t="shared" si="9"/>
        <v>0.89747862164193426</v>
      </c>
      <c r="R55" s="8">
        <f t="shared" si="10"/>
        <v>88.958134619806955</v>
      </c>
      <c r="S55" s="8"/>
      <c r="T55" s="8"/>
      <c r="U55" s="8"/>
      <c r="V55" s="8"/>
      <c r="W55" s="8"/>
      <c r="X55" s="22">
        <v>44</v>
      </c>
    </row>
    <row r="56" spans="1:24" ht="48">
      <c r="A56" s="9">
        <v>45</v>
      </c>
      <c r="B56" s="9" t="s">
        <v>684</v>
      </c>
      <c r="C56" s="7">
        <v>769079600</v>
      </c>
      <c r="D56" s="8">
        <f t="shared" si="0"/>
        <v>3.8207514233922284</v>
      </c>
      <c r="E56" s="7">
        <v>769079600</v>
      </c>
      <c r="F56" s="8">
        <f t="shared" si="1"/>
        <v>100</v>
      </c>
      <c r="G56" s="8">
        <f t="shared" si="2"/>
        <v>3.8207514233922284</v>
      </c>
      <c r="H56" s="7">
        <v>751202000</v>
      </c>
      <c r="I56" s="8">
        <f t="shared" si="3"/>
        <v>97.675455180452062</v>
      </c>
      <c r="J56" s="8">
        <f t="shared" si="4"/>
        <v>3.73193634411196</v>
      </c>
      <c r="K56" s="8">
        <f t="shared" si="5"/>
        <v>97.675455180452062</v>
      </c>
      <c r="L56" s="8">
        <f t="shared" si="6"/>
        <v>-8.8815079280268439E-2</v>
      </c>
      <c r="M56" s="7">
        <f t="shared" si="7"/>
        <v>17877600</v>
      </c>
      <c r="N56" s="8">
        <v>100</v>
      </c>
      <c r="O56" s="8">
        <f t="shared" si="8"/>
        <v>3.8207514233922284</v>
      </c>
      <c r="P56" s="8">
        <v>97.675455180452062</v>
      </c>
      <c r="Q56" s="8">
        <f t="shared" si="9"/>
        <v>3.73193634411196</v>
      </c>
      <c r="R56" s="8">
        <f t="shared" si="10"/>
        <v>97.675455180452062</v>
      </c>
      <c r="S56" s="8"/>
      <c r="T56" s="8"/>
      <c r="U56" s="8"/>
      <c r="V56" s="8"/>
      <c r="W56" s="8"/>
      <c r="X56" s="22">
        <v>45</v>
      </c>
    </row>
    <row r="57" spans="1:24" ht="32">
      <c r="A57" s="9">
        <v>46</v>
      </c>
      <c r="B57" s="9" t="s">
        <v>685</v>
      </c>
      <c r="C57" s="7">
        <v>152199000</v>
      </c>
      <c r="D57" s="8">
        <f t="shared" si="0"/>
        <v>0.75611750186700277</v>
      </c>
      <c r="E57" s="7">
        <v>152199000</v>
      </c>
      <c r="F57" s="8">
        <f t="shared" si="1"/>
        <v>100</v>
      </c>
      <c r="G57" s="8">
        <f t="shared" si="2"/>
        <v>0.75611750186700277</v>
      </c>
      <c r="H57" s="7">
        <v>147395800</v>
      </c>
      <c r="I57" s="8">
        <f t="shared" si="3"/>
        <v>96.844131696003259</v>
      </c>
      <c r="J57" s="8">
        <f t="shared" si="4"/>
        <v>0.73225542928461007</v>
      </c>
      <c r="K57" s="8">
        <f t="shared" si="5"/>
        <v>96.844131696003259</v>
      </c>
      <c r="L57" s="8">
        <f t="shared" si="6"/>
        <v>-2.3862072582392702E-2</v>
      </c>
      <c r="M57" s="7">
        <f t="shared" si="7"/>
        <v>4803200</v>
      </c>
      <c r="N57" s="8">
        <v>100</v>
      </c>
      <c r="O57" s="8">
        <f t="shared" si="8"/>
        <v>0.75611750186700277</v>
      </c>
      <c r="P57" s="8">
        <v>96.844131696003259</v>
      </c>
      <c r="Q57" s="8">
        <f t="shared" si="9"/>
        <v>0.73225542928461007</v>
      </c>
      <c r="R57" s="8">
        <f t="shared" si="10"/>
        <v>96.844131696003259</v>
      </c>
      <c r="S57" s="8"/>
      <c r="T57" s="8"/>
      <c r="U57" s="8"/>
      <c r="V57" s="8"/>
      <c r="W57" s="8"/>
      <c r="X57" s="22">
        <v>46</v>
      </c>
    </row>
    <row r="58" spans="1:24" ht="16">
      <c r="A58" s="9">
        <v>47</v>
      </c>
      <c r="B58" s="9" t="s">
        <v>686</v>
      </c>
      <c r="C58" s="7">
        <v>37808000</v>
      </c>
      <c r="D58" s="8">
        <f t="shared" si="0"/>
        <v>0.18782837279211848</v>
      </c>
      <c r="E58" s="7">
        <v>37808000</v>
      </c>
      <c r="F58" s="8">
        <f t="shared" si="1"/>
        <v>100</v>
      </c>
      <c r="G58" s="8">
        <f t="shared" si="2"/>
        <v>0.18782837279211848</v>
      </c>
      <c r="H58" s="7">
        <v>30188800</v>
      </c>
      <c r="I58" s="8">
        <f t="shared" si="3"/>
        <v>79.847651290732131</v>
      </c>
      <c r="J58" s="8">
        <f t="shared" si="4"/>
        <v>0.14997654413210715</v>
      </c>
      <c r="K58" s="8">
        <f t="shared" si="5"/>
        <v>79.847651290732131</v>
      </c>
      <c r="L58" s="8">
        <f t="shared" si="6"/>
        <v>-3.7851828660011327E-2</v>
      </c>
      <c r="M58" s="7">
        <f t="shared" si="7"/>
        <v>7619200</v>
      </c>
      <c r="N58" s="8">
        <v>100</v>
      </c>
      <c r="O58" s="8">
        <f t="shared" si="8"/>
        <v>0.18782837279211848</v>
      </c>
      <c r="P58" s="8">
        <v>79.847651290732131</v>
      </c>
      <c r="Q58" s="8">
        <f t="shared" si="9"/>
        <v>0.14997654413210715</v>
      </c>
      <c r="R58" s="8">
        <f t="shared" si="10"/>
        <v>79.847651290732131</v>
      </c>
      <c r="S58" s="8">
        <f>Q58-O58</f>
        <v>-3.7851828660011327E-2</v>
      </c>
      <c r="T58" s="8">
        <f>IF(F58&gt;0,I58/F58*100,I58)</f>
        <v>79.847651290732131</v>
      </c>
      <c r="U58" s="8">
        <f>IF(N58&gt;0,P58/N58*100,P58)</f>
        <v>79.847651290732131</v>
      </c>
      <c r="V58" s="8">
        <f>AVERAGE(T58:U58)</f>
        <v>79.847651290732131</v>
      </c>
      <c r="W58" s="8">
        <f>V58</f>
        <v>79.847651290732131</v>
      </c>
      <c r="X58" s="22">
        <v>47</v>
      </c>
    </row>
    <row r="59" spans="1:24">
      <c r="A59" s="10"/>
      <c r="B59" s="10"/>
      <c r="C59" s="11"/>
      <c r="D59" s="12"/>
      <c r="E59" s="11"/>
      <c r="F59" s="12"/>
      <c r="G59" s="12"/>
      <c r="H59" s="11"/>
      <c r="I59" s="12"/>
      <c r="J59" s="12"/>
      <c r="K59" s="12"/>
      <c r="L59" s="12"/>
      <c r="M59" s="11"/>
      <c r="N59" s="12"/>
      <c r="O59" s="12"/>
      <c r="P59" s="12"/>
      <c r="Q59" s="12"/>
      <c r="R59" s="12"/>
      <c r="S59" s="12"/>
      <c r="T59" s="12"/>
      <c r="U59" s="12"/>
      <c r="V59" s="12"/>
      <c r="W59" s="12"/>
    </row>
    <row r="60" spans="1:24">
      <c r="A60" s="13"/>
      <c r="B60" s="13" t="s">
        <v>14</v>
      </c>
      <c r="C60" s="14">
        <f>SUM(C12:C58)</f>
        <v>20129014290</v>
      </c>
      <c r="D60" s="15">
        <f>SUM(D12:D58)</f>
        <v>99.999999999999986</v>
      </c>
      <c r="E60" s="14">
        <f>SUM(E12:E58)</f>
        <v>20129014290</v>
      </c>
      <c r="F60" s="15">
        <f>G60</f>
        <v>99.999999999999986</v>
      </c>
      <c r="G60" s="15">
        <f>SUM(G12:G58)</f>
        <v>99.999999999999986</v>
      </c>
      <c r="H60" s="14">
        <f>SUM(H12:H58)</f>
        <v>19458047427</v>
      </c>
      <c r="I60" s="15">
        <f>J60</f>
        <v>96.666668057693556</v>
      </c>
      <c r="J60" s="15">
        <f>SUM(J12:J58)</f>
        <v>96.666668057693556</v>
      </c>
      <c r="K60" s="15">
        <f>IF(E60=0,0,H60/E60*100)</f>
        <v>96.666668057693556</v>
      </c>
      <c r="L60" s="15">
        <f>SUM(L12:L58)</f>
        <v>-3.3333319423064443</v>
      </c>
      <c r="M60" s="14">
        <f>SUM(M12:M58)</f>
        <v>670966863</v>
      </c>
      <c r="N60" s="15">
        <f>O60</f>
        <v>99.999999999999986</v>
      </c>
      <c r="O60" s="15">
        <f>SUM(O12:O58)</f>
        <v>99.999999999999986</v>
      </c>
      <c r="P60" s="15">
        <f>Q60</f>
        <v>96.666668057693556</v>
      </c>
      <c r="Q60" s="15">
        <f>SUM(Q12:Q58)</f>
        <v>96.666668057693556</v>
      </c>
      <c r="R60" s="15">
        <f>IF(N60=0,0,P60/N60*100)</f>
        <v>96.66666805769357</v>
      </c>
      <c r="S60" s="15">
        <f>SUM(S12:S58)</f>
        <v>-3.1092558929272767</v>
      </c>
      <c r="T60" s="15">
        <f>IF(G60&gt;0,J60/G60*100,J60)</f>
        <v>96.66666805769357</v>
      </c>
      <c r="U60" s="15">
        <f>IF(O60&gt;0,Q60/O60*100,Q60)</f>
        <v>96.66666805769357</v>
      </c>
      <c r="V60" s="15">
        <f>AVERAGE(T60:U60)</f>
        <v>96.66666805769357</v>
      </c>
      <c r="W60" s="15"/>
    </row>
    <row r="61" spans="1:24">
      <c r="C61" s="16">
        <f>[7]SatpolPP!$C$56</f>
        <v>21598426200</v>
      </c>
    </row>
    <row r="62" spans="1:24">
      <c r="C62" s="16">
        <f>C60-C61</f>
        <v>-1469411910</v>
      </c>
    </row>
    <row r="65" spans="2:4">
      <c r="B65" s="1" t="s">
        <v>490</v>
      </c>
      <c r="C65" s="1" t="s">
        <v>491</v>
      </c>
      <c r="D65" s="1" t="s">
        <v>492</v>
      </c>
    </row>
    <row r="66" spans="2:4">
      <c r="B66" s="1" t="s">
        <v>493</v>
      </c>
      <c r="C66" s="1">
        <f>COUNTIFS($K$12:$K$58,"&gt;=90")</f>
        <v>27</v>
      </c>
      <c r="D66" s="1">
        <f>COUNTIFS($R$12:$R$58,"&gt;=90")</f>
        <v>27</v>
      </c>
    </row>
    <row r="67" spans="2:4">
      <c r="B67" s="1" t="s">
        <v>494</v>
      </c>
      <c r="C67" s="1">
        <f>COUNTIFS($K$12:$K$58,"&gt;=80",$K$12:$K$58,"&lt;90")</f>
        <v>11</v>
      </c>
      <c r="D67" s="1">
        <f>COUNTIFS($R$12:$R$58,"&gt;=80",$R$12:$R$58,"&lt;90")</f>
        <v>11</v>
      </c>
    </row>
    <row r="68" spans="2:4">
      <c r="B68" s="1" t="s">
        <v>495</v>
      </c>
      <c r="C68" s="1">
        <f>COUNTIFS($K$12:$K$58,"&gt;=65",$K$12:$K$58,"&lt;80")</f>
        <v>5</v>
      </c>
      <c r="D68" s="1">
        <f>COUNTIFS($R$12:$R$58,"&gt;=65",$R$12:$R$58,"&lt;80")</f>
        <v>5</v>
      </c>
    </row>
    <row r="69" spans="2:4">
      <c r="B69" s="1" t="s">
        <v>496</v>
      </c>
      <c r="C69" s="1">
        <f>COUNTIF($K$12:$K$58,"&lt;65")</f>
        <v>4</v>
      </c>
      <c r="D69" s="1">
        <f>COUNTIF($R$12:$R$58,"&lt;65")</f>
        <v>4</v>
      </c>
    </row>
    <row r="70" spans="2:4">
      <c r="B70" s="17"/>
      <c r="C70" s="1">
        <f>SUM(C66:C69)</f>
        <v>47</v>
      </c>
      <c r="D70" s="1">
        <f>SUM(D66:D69)</f>
        <v>47</v>
      </c>
    </row>
    <row r="71" spans="2:4">
      <c r="B71" s="17"/>
    </row>
    <row r="72" spans="2:4">
      <c r="B72" s="17"/>
    </row>
    <row r="73" spans="2:4">
      <c r="B73" s="17"/>
    </row>
    <row r="86" spans="2:4" ht="32">
      <c r="B86" t="s">
        <v>189</v>
      </c>
      <c r="C86" s="18" t="s">
        <v>195</v>
      </c>
      <c r="D86" s="18" t="s">
        <v>196</v>
      </c>
    </row>
    <row r="87" spans="2:4">
      <c r="B87" s="207" t="str">
        <f>Cetak!P67</f>
        <v>31 Desember 2023</v>
      </c>
      <c r="C87" s="19">
        <f>I60</f>
        <v>96.666668057693556</v>
      </c>
      <c r="D87" s="19">
        <f>P60</f>
        <v>96.666668057693556</v>
      </c>
    </row>
    <row r="88" spans="2:4">
      <c r="B88" s="207" t="str">
        <f>Cetak!P68</f>
        <v>30  November 2023</v>
      </c>
      <c r="C88" s="19">
        <f>Cetak!D71</f>
        <v>81.408901399491796</v>
      </c>
      <c r="D88" s="19">
        <f>Cetak!E71</f>
        <v>91.504071637497404</v>
      </c>
    </row>
    <row r="89" spans="2:4">
      <c r="B89"/>
      <c r="C89" s="20">
        <f>C87-C88</f>
        <v>15.25776665820176</v>
      </c>
      <c r="D89" s="20">
        <f>D87-D88</f>
        <v>5.1625964201961523</v>
      </c>
    </row>
    <row r="90" spans="2:4">
      <c r="B90"/>
      <c r="C90"/>
      <c r="D90"/>
    </row>
    <row r="91" spans="2:4" ht="32">
      <c r="B91" t="s">
        <v>189</v>
      </c>
      <c r="C91" s="18" t="s">
        <v>195</v>
      </c>
      <c r="D91" s="18" t="s">
        <v>196</v>
      </c>
    </row>
    <row r="92" spans="2:4">
      <c r="B92" s="207" t="str">
        <f>Cetak!P67</f>
        <v>31 Desember 2023</v>
      </c>
      <c r="C92" s="19">
        <f>C87</f>
        <v>96.666668057693556</v>
      </c>
      <c r="D92" s="19">
        <f>D87</f>
        <v>96.666668057693556</v>
      </c>
    </row>
    <row r="93" spans="2:4">
      <c r="B93" s="207" t="str">
        <f>Cetak!P69</f>
        <v>31 Desember 2022</v>
      </c>
      <c r="C93" s="19">
        <f>Cetak!H71</f>
        <v>81.408901399491796</v>
      </c>
      <c r="D93" s="19">
        <f>Cetak!I71</f>
        <v>81.408901399491768</v>
      </c>
    </row>
    <row r="94" spans="2:4">
      <c r="B94"/>
      <c r="C94" s="20">
        <f>C92-C93</f>
        <v>15.25776665820176</v>
      </c>
      <c r="D94" s="20">
        <f>D92-D93</f>
        <v>15.257766658201788</v>
      </c>
    </row>
  </sheetData>
  <sheetProtection formatCells="0" formatColumns="0" formatRows="0" insertColumns="0" insertRows="0" insertHyperlinks="0" deleteColumns="0" deleteRows="0" sort="0" autoFilter="0" pivotTables="0"/>
  <autoFilter ref="B11:X58" xr:uid="{00000000-0009-0000-0000-00001D000000}">
    <sortState xmlns:xlrd2="http://schemas.microsoft.com/office/spreadsheetml/2017/richdata2" ref="B13:X58">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5416666666666702" header="0.3" footer="0.3"/>
  <pageSetup paperSize="14" scale="80" fitToHeight="0" orientation="landscape"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50"/>
    <pageSetUpPr fitToPage="1"/>
  </sheetPr>
  <dimension ref="A1:AC79"/>
  <sheetViews>
    <sheetView view="pageBreakPreview" zoomScale="60" zoomScaleNormal="80" workbookViewId="0">
      <pane xSplit="2" ySplit="11" topLeftCell="C12" activePane="bottomRight" state="frozen"/>
      <selection activeCell="AA62" sqref="AA62"/>
      <selection pane="topRight" activeCell="AA62" sqref="AA62"/>
      <selection pane="bottomLeft" activeCell="AA62" sqref="AA62"/>
      <selection pane="bottomRight" activeCell="H15" sqref="H15"/>
    </sheetView>
  </sheetViews>
  <sheetFormatPr baseColWidth="10" defaultColWidth="9.1640625" defaultRowHeight="15"/>
  <cols>
    <col min="1" max="1" width="4" style="1" customWidth="1"/>
    <col min="2" max="2" width="35" style="1" customWidth="1"/>
    <col min="3" max="3" width="18" style="1" customWidth="1"/>
    <col min="4" max="4" width="8.5"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687</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293</v>
      </c>
      <c r="C12" s="7">
        <v>16378000</v>
      </c>
      <c r="D12" s="8">
        <f t="shared" ref="D12:D47" si="0">C12/$C$49*100</f>
        <v>4.3856647779986158E-2</v>
      </c>
      <c r="E12" s="7">
        <v>16378000</v>
      </c>
      <c r="F12" s="8">
        <f t="shared" ref="F12:F47" si="1">E12/C12*100</f>
        <v>100</v>
      </c>
      <c r="G12" s="8">
        <f t="shared" ref="G12:G47" si="2">F12*D12/100</f>
        <v>4.3856647779986158E-2</v>
      </c>
      <c r="H12" s="7">
        <v>6257050</v>
      </c>
      <c r="I12" s="8">
        <f t="shared" ref="I12:I47" si="3">H12/C12*100</f>
        <v>38.203993161558188</v>
      </c>
      <c r="J12" s="8">
        <f t="shared" ref="J12:J47" si="4">I12*D12/100</f>
        <v>1.6754990718754571E-2</v>
      </c>
      <c r="K12" s="8">
        <f t="shared" ref="K12:K47" si="5">IF(E12=0,0,H12/E12*100)</f>
        <v>38.203993161558188</v>
      </c>
      <c r="L12" s="8">
        <f t="shared" ref="L12:L47" si="6">J12-G12</f>
        <v>-2.7101657061231587E-2</v>
      </c>
      <c r="M12" s="7">
        <f t="shared" ref="M12:M47" si="7">C12-H12</f>
        <v>10120950</v>
      </c>
      <c r="N12" s="8">
        <v>100</v>
      </c>
      <c r="O12" s="8">
        <f t="shared" ref="O12:O47" si="8">N12*D12/100</f>
        <v>4.3856647779986158E-2</v>
      </c>
      <c r="P12" s="8">
        <v>38.200000000000003</v>
      </c>
      <c r="Q12" s="8">
        <f t="shared" ref="Q12:Q47" si="9">P12*D12/100</f>
        <v>1.6753239451954713E-2</v>
      </c>
      <c r="R12" s="8">
        <f t="shared" ref="R12:R47" si="10">IF(N12=0,0,P12/N12*100)</f>
        <v>38.200000000000003</v>
      </c>
      <c r="S12" s="8">
        <f t="shared" ref="S12:S45" si="11">Q12-O12</f>
        <v>-2.7103408328031445E-2</v>
      </c>
      <c r="T12" s="8">
        <f t="shared" ref="T12:T45" si="12">IF(F12&gt;0,I12/F12*100,I12)</f>
        <v>38.203993161558188</v>
      </c>
      <c r="U12" s="8">
        <f t="shared" ref="U12:U45" si="13">IF(N12&gt;0,P12/N12*100,P12)</f>
        <v>38.200000000000003</v>
      </c>
      <c r="V12" s="8">
        <f t="shared" ref="V12:V45" si="14">AVERAGE(T12:U12)</f>
        <v>38.201996580779095</v>
      </c>
      <c r="W12" s="8">
        <f t="shared" ref="W12:W45" si="15">V12</f>
        <v>38.201996580779095</v>
      </c>
      <c r="X12" s="22">
        <v>1</v>
      </c>
    </row>
    <row r="13" spans="1:29" ht="16">
      <c r="A13" s="9">
        <v>2</v>
      </c>
      <c r="B13" s="9" t="s">
        <v>296</v>
      </c>
      <c r="C13" s="7">
        <v>4125000</v>
      </c>
      <c r="D13" s="8">
        <f t="shared" si="0"/>
        <v>1.1045834173430387E-2</v>
      </c>
      <c r="E13" s="7">
        <v>4125000</v>
      </c>
      <c r="F13" s="8">
        <f t="shared" si="1"/>
        <v>100</v>
      </c>
      <c r="G13" s="8">
        <f t="shared" si="2"/>
        <v>1.1045834173430387E-2</v>
      </c>
      <c r="H13" s="7">
        <v>3285000</v>
      </c>
      <c r="I13" s="8">
        <f t="shared" si="3"/>
        <v>79.63636363636364</v>
      </c>
      <c r="J13" s="8">
        <f t="shared" si="4"/>
        <v>8.7965006690227457E-3</v>
      </c>
      <c r="K13" s="8">
        <f t="shared" si="5"/>
        <v>79.63636363636364</v>
      </c>
      <c r="L13" s="8">
        <f t="shared" si="6"/>
        <v>-2.2493335044076416E-3</v>
      </c>
      <c r="M13" s="7">
        <f t="shared" si="7"/>
        <v>840000</v>
      </c>
      <c r="N13" s="8">
        <v>100</v>
      </c>
      <c r="O13" s="8">
        <f t="shared" si="8"/>
        <v>1.1045834173430387E-2</v>
      </c>
      <c r="P13" s="8">
        <v>79.64</v>
      </c>
      <c r="Q13" s="8">
        <f t="shared" si="9"/>
        <v>8.7969023357199611E-3</v>
      </c>
      <c r="R13" s="8">
        <f t="shared" si="10"/>
        <v>79.64</v>
      </c>
      <c r="S13" s="8">
        <f t="shared" si="11"/>
        <v>-2.2489318377104262E-3</v>
      </c>
      <c r="T13" s="8">
        <f t="shared" si="12"/>
        <v>79.63636363636364</v>
      </c>
      <c r="U13" s="8">
        <f t="shared" si="13"/>
        <v>79.64</v>
      </c>
      <c r="V13" s="8">
        <f t="shared" si="14"/>
        <v>79.63818181818182</v>
      </c>
      <c r="W13" s="8">
        <f t="shared" si="15"/>
        <v>79.63818181818182</v>
      </c>
      <c r="X13" s="22">
        <v>2</v>
      </c>
    </row>
    <row r="14" spans="1:29" ht="32">
      <c r="A14" s="9">
        <v>3</v>
      </c>
      <c r="B14" s="9" t="s">
        <v>688</v>
      </c>
      <c r="C14" s="7">
        <v>1024200</v>
      </c>
      <c r="D14" s="8">
        <f t="shared" si="0"/>
        <v>2.7425802085884613E-3</v>
      </c>
      <c r="E14" s="7">
        <v>1024200</v>
      </c>
      <c r="F14" s="8">
        <f t="shared" si="1"/>
        <v>100</v>
      </c>
      <c r="G14" s="8">
        <f t="shared" si="2"/>
        <v>2.7425802085884617E-3</v>
      </c>
      <c r="H14" s="7">
        <v>0</v>
      </c>
      <c r="I14" s="8">
        <f t="shared" si="3"/>
        <v>0</v>
      </c>
      <c r="J14" s="8">
        <f t="shared" si="4"/>
        <v>0</v>
      </c>
      <c r="K14" s="8">
        <f t="shared" si="5"/>
        <v>0</v>
      </c>
      <c r="L14" s="8">
        <f t="shared" si="6"/>
        <v>-2.7425802085884617E-3</v>
      </c>
      <c r="M14" s="7">
        <f t="shared" si="7"/>
        <v>1024200</v>
      </c>
      <c r="N14" s="8">
        <v>100</v>
      </c>
      <c r="O14" s="8">
        <f t="shared" si="8"/>
        <v>2.7425802085884617E-3</v>
      </c>
      <c r="P14" s="8">
        <v>0</v>
      </c>
      <c r="Q14" s="8">
        <f t="shared" si="9"/>
        <v>0</v>
      </c>
      <c r="R14" s="8">
        <f t="shared" si="10"/>
        <v>0</v>
      </c>
      <c r="S14" s="8">
        <f t="shared" si="11"/>
        <v>-2.7425802085884617E-3</v>
      </c>
      <c r="T14" s="8">
        <f t="shared" si="12"/>
        <v>0</v>
      </c>
      <c r="U14" s="8">
        <f t="shared" si="13"/>
        <v>0</v>
      </c>
      <c r="V14" s="8">
        <f t="shared" si="14"/>
        <v>0</v>
      </c>
      <c r="W14" s="8">
        <f t="shared" si="15"/>
        <v>0</v>
      </c>
      <c r="X14" s="22">
        <v>3</v>
      </c>
    </row>
    <row r="15" spans="1:29" ht="32">
      <c r="A15" s="9">
        <v>4</v>
      </c>
      <c r="B15" s="9" t="s">
        <v>299</v>
      </c>
      <c r="C15" s="7">
        <v>22000000</v>
      </c>
      <c r="D15" s="8">
        <f t="shared" si="0"/>
        <v>5.8911115591628739E-2</v>
      </c>
      <c r="E15" s="7">
        <v>22000000</v>
      </c>
      <c r="F15" s="8">
        <f t="shared" si="1"/>
        <v>100</v>
      </c>
      <c r="G15" s="8">
        <f t="shared" si="2"/>
        <v>5.8911115591628739E-2</v>
      </c>
      <c r="H15" s="7">
        <v>18400000</v>
      </c>
      <c r="I15" s="8">
        <f t="shared" si="3"/>
        <v>83.636363636363626</v>
      </c>
      <c r="J15" s="8">
        <f t="shared" si="4"/>
        <v>4.9271114858453126E-2</v>
      </c>
      <c r="K15" s="8">
        <f t="shared" si="5"/>
        <v>83.636363636363626</v>
      </c>
      <c r="L15" s="8">
        <f t="shared" si="6"/>
        <v>-9.6400007331756132E-3</v>
      </c>
      <c r="M15" s="7">
        <f t="shared" si="7"/>
        <v>3600000</v>
      </c>
      <c r="N15" s="8">
        <v>100</v>
      </c>
      <c r="O15" s="8">
        <f t="shared" si="8"/>
        <v>5.8911115591628739E-2</v>
      </c>
      <c r="P15" s="8">
        <v>81.819999999999993</v>
      </c>
      <c r="Q15" s="8">
        <f t="shared" si="9"/>
        <v>4.8201074777070634E-2</v>
      </c>
      <c r="R15" s="8">
        <f t="shared" si="10"/>
        <v>81.819999999999993</v>
      </c>
      <c r="S15" s="8">
        <f t="shared" si="11"/>
        <v>-1.0710040814558106E-2</v>
      </c>
      <c r="T15" s="8">
        <f t="shared" si="12"/>
        <v>83.636363636363626</v>
      </c>
      <c r="U15" s="8">
        <f t="shared" si="13"/>
        <v>81.819999999999993</v>
      </c>
      <c r="V15" s="8">
        <f t="shared" si="14"/>
        <v>82.72818181818181</v>
      </c>
      <c r="W15" s="8">
        <f t="shared" si="15"/>
        <v>82.72818181818181</v>
      </c>
      <c r="X15" s="22">
        <v>4</v>
      </c>
    </row>
    <row r="16" spans="1:29" ht="32">
      <c r="A16" s="9">
        <v>5</v>
      </c>
      <c r="B16" s="9" t="s">
        <v>689</v>
      </c>
      <c r="C16" s="7">
        <v>18000000</v>
      </c>
      <c r="D16" s="8">
        <f t="shared" si="0"/>
        <v>4.8200003665878059E-2</v>
      </c>
      <c r="E16" s="7">
        <v>18000000</v>
      </c>
      <c r="F16" s="8">
        <f t="shared" si="1"/>
        <v>100</v>
      </c>
      <c r="G16" s="8">
        <f t="shared" si="2"/>
        <v>4.8200003665878059E-2</v>
      </c>
      <c r="H16" s="7">
        <v>0</v>
      </c>
      <c r="I16" s="8">
        <f t="shared" si="3"/>
        <v>0</v>
      </c>
      <c r="J16" s="8">
        <f t="shared" si="4"/>
        <v>0</v>
      </c>
      <c r="K16" s="8">
        <f t="shared" si="5"/>
        <v>0</v>
      </c>
      <c r="L16" s="8">
        <f t="shared" si="6"/>
        <v>-4.8200003665878059E-2</v>
      </c>
      <c r="M16" s="7">
        <f t="shared" si="7"/>
        <v>18000000</v>
      </c>
      <c r="N16" s="8">
        <v>100</v>
      </c>
      <c r="O16" s="8">
        <f t="shared" si="8"/>
        <v>4.8200003665878059E-2</v>
      </c>
      <c r="P16" s="8">
        <v>0</v>
      </c>
      <c r="Q16" s="8">
        <f t="shared" si="9"/>
        <v>0</v>
      </c>
      <c r="R16" s="8">
        <f t="shared" si="10"/>
        <v>0</v>
      </c>
      <c r="S16" s="8">
        <f t="shared" si="11"/>
        <v>-4.8200003665878059E-2</v>
      </c>
      <c r="T16" s="8">
        <f t="shared" si="12"/>
        <v>0</v>
      </c>
      <c r="U16" s="8">
        <f t="shared" si="13"/>
        <v>0</v>
      </c>
      <c r="V16" s="8">
        <f t="shared" si="14"/>
        <v>0</v>
      </c>
      <c r="W16" s="8">
        <f t="shared" si="15"/>
        <v>0</v>
      </c>
      <c r="X16" s="22">
        <v>5</v>
      </c>
    </row>
    <row r="17" spans="1:24" ht="32">
      <c r="A17" s="9">
        <v>6</v>
      </c>
      <c r="B17" s="9" t="s">
        <v>690</v>
      </c>
      <c r="C17" s="7">
        <v>18000000</v>
      </c>
      <c r="D17" s="8">
        <f t="shared" si="0"/>
        <v>4.8200003665878059E-2</v>
      </c>
      <c r="E17" s="7">
        <v>18000000</v>
      </c>
      <c r="F17" s="8">
        <f t="shared" si="1"/>
        <v>100</v>
      </c>
      <c r="G17" s="8">
        <f t="shared" si="2"/>
        <v>4.8200003665878059E-2</v>
      </c>
      <c r="H17" s="7">
        <v>0</v>
      </c>
      <c r="I17" s="8">
        <f t="shared" si="3"/>
        <v>0</v>
      </c>
      <c r="J17" s="8">
        <f t="shared" si="4"/>
        <v>0</v>
      </c>
      <c r="K17" s="8">
        <f t="shared" si="5"/>
        <v>0</v>
      </c>
      <c r="L17" s="8">
        <f t="shared" si="6"/>
        <v>-4.8200003665878059E-2</v>
      </c>
      <c r="M17" s="7">
        <f t="shared" si="7"/>
        <v>18000000</v>
      </c>
      <c r="N17" s="8">
        <v>100</v>
      </c>
      <c r="O17" s="8">
        <f t="shared" si="8"/>
        <v>4.8200003665878059E-2</v>
      </c>
      <c r="P17" s="8">
        <v>0</v>
      </c>
      <c r="Q17" s="8">
        <f t="shared" si="9"/>
        <v>0</v>
      </c>
      <c r="R17" s="8">
        <f t="shared" si="10"/>
        <v>0</v>
      </c>
      <c r="S17" s="8">
        <f t="shared" si="11"/>
        <v>-4.8200003665878059E-2</v>
      </c>
      <c r="T17" s="8">
        <f t="shared" si="12"/>
        <v>0</v>
      </c>
      <c r="U17" s="8">
        <f t="shared" si="13"/>
        <v>0</v>
      </c>
      <c r="V17" s="8">
        <f t="shared" si="14"/>
        <v>0</v>
      </c>
      <c r="W17" s="8">
        <f t="shared" si="15"/>
        <v>0</v>
      </c>
      <c r="X17" s="22">
        <v>6</v>
      </c>
    </row>
    <row r="18" spans="1:24" ht="32">
      <c r="A18" s="9">
        <v>7</v>
      </c>
      <c r="B18" s="9" t="s">
        <v>347</v>
      </c>
      <c r="C18" s="7">
        <v>2942100</v>
      </c>
      <c r="D18" s="8">
        <f t="shared" si="0"/>
        <v>7.8782905991877684E-3</v>
      </c>
      <c r="E18" s="7">
        <v>2942100</v>
      </c>
      <c r="F18" s="8">
        <f t="shared" si="1"/>
        <v>100</v>
      </c>
      <c r="G18" s="8">
        <f t="shared" si="2"/>
        <v>7.8782905991877684E-3</v>
      </c>
      <c r="H18" s="7">
        <v>2825000</v>
      </c>
      <c r="I18" s="8">
        <f t="shared" si="3"/>
        <v>96.019849767173099</v>
      </c>
      <c r="J18" s="8">
        <f t="shared" si="4"/>
        <v>7.5647227975614165E-3</v>
      </c>
      <c r="K18" s="8">
        <f t="shared" si="5"/>
        <v>96.019849767173099</v>
      </c>
      <c r="L18" s="8">
        <f t="shared" si="6"/>
        <v>-3.1356780162635194E-4</v>
      </c>
      <c r="M18" s="7">
        <f t="shared" si="7"/>
        <v>117100</v>
      </c>
      <c r="N18" s="8">
        <v>100</v>
      </c>
      <c r="O18" s="8">
        <f t="shared" si="8"/>
        <v>7.8782905991877684E-3</v>
      </c>
      <c r="P18" s="8">
        <v>96.019849767173085</v>
      </c>
      <c r="Q18" s="8">
        <f t="shared" si="9"/>
        <v>7.5647227975614148E-3</v>
      </c>
      <c r="R18" s="8">
        <f t="shared" si="10"/>
        <v>96.019849767173085</v>
      </c>
      <c r="S18" s="8">
        <f t="shared" si="11"/>
        <v>-3.1356780162635368E-4</v>
      </c>
      <c r="T18" s="8">
        <f t="shared" si="12"/>
        <v>96.019849767173099</v>
      </c>
      <c r="U18" s="8">
        <f t="shared" si="13"/>
        <v>96.019849767173085</v>
      </c>
      <c r="V18" s="8">
        <f t="shared" si="14"/>
        <v>96.019849767173099</v>
      </c>
      <c r="W18" s="8">
        <f t="shared" si="15"/>
        <v>96.019849767173099</v>
      </c>
      <c r="X18" s="22">
        <v>7</v>
      </c>
    </row>
    <row r="19" spans="1:24" ht="16">
      <c r="A19" s="9">
        <v>8</v>
      </c>
      <c r="B19" s="9" t="s">
        <v>300</v>
      </c>
      <c r="C19" s="7">
        <v>8731200</v>
      </c>
      <c r="D19" s="8">
        <f t="shared" si="0"/>
        <v>2.3380215111528584E-2</v>
      </c>
      <c r="E19" s="7">
        <v>8731200</v>
      </c>
      <c r="F19" s="8">
        <f t="shared" si="1"/>
        <v>100</v>
      </c>
      <c r="G19" s="8">
        <f t="shared" si="2"/>
        <v>2.3380215111528588E-2</v>
      </c>
      <c r="H19" s="7">
        <v>7800500</v>
      </c>
      <c r="I19" s="8">
        <f t="shared" si="3"/>
        <v>89.340525929998165</v>
      </c>
      <c r="J19" s="8">
        <f t="shared" si="4"/>
        <v>2.0888007144204544E-2</v>
      </c>
      <c r="K19" s="8">
        <f t="shared" si="5"/>
        <v>89.340525929998165</v>
      </c>
      <c r="L19" s="8">
        <f t="shared" si="6"/>
        <v>-2.4922079673240435E-3</v>
      </c>
      <c r="M19" s="7">
        <f t="shared" si="7"/>
        <v>930700</v>
      </c>
      <c r="N19" s="8">
        <v>100</v>
      </c>
      <c r="O19" s="8">
        <f t="shared" si="8"/>
        <v>2.3380215111528588E-2</v>
      </c>
      <c r="P19" s="8">
        <v>89.34</v>
      </c>
      <c r="Q19" s="8">
        <f t="shared" si="9"/>
        <v>2.0887884180639641E-2</v>
      </c>
      <c r="R19" s="8">
        <f t="shared" si="10"/>
        <v>89.34</v>
      </c>
      <c r="S19" s="8">
        <f t="shared" si="11"/>
        <v>-2.4923309308889467E-3</v>
      </c>
      <c r="T19" s="8">
        <f t="shared" si="12"/>
        <v>89.340525929998165</v>
      </c>
      <c r="U19" s="8">
        <f t="shared" si="13"/>
        <v>89.34</v>
      </c>
      <c r="V19" s="8">
        <f t="shared" si="14"/>
        <v>89.340262964999084</v>
      </c>
      <c r="W19" s="8">
        <f t="shared" si="15"/>
        <v>89.340262964999084</v>
      </c>
      <c r="X19" s="22">
        <v>8</v>
      </c>
    </row>
    <row r="20" spans="1:24" ht="16">
      <c r="A20" s="9">
        <v>9</v>
      </c>
      <c r="B20" s="9" t="s">
        <v>248</v>
      </c>
      <c r="C20" s="7">
        <v>81879900</v>
      </c>
      <c r="D20" s="8">
        <f t="shared" si="0"/>
        <v>0.21925619334231825</v>
      </c>
      <c r="E20" s="7">
        <v>81879900</v>
      </c>
      <c r="F20" s="8">
        <f t="shared" si="1"/>
        <v>100</v>
      </c>
      <c r="G20" s="8">
        <f t="shared" si="2"/>
        <v>0.21925619334231825</v>
      </c>
      <c r="H20" s="7">
        <v>70992000</v>
      </c>
      <c r="I20" s="8">
        <f t="shared" si="3"/>
        <v>86.702597340739302</v>
      </c>
      <c r="J20" s="8">
        <f t="shared" si="4"/>
        <v>0.19010081445822305</v>
      </c>
      <c r="K20" s="8">
        <f t="shared" si="5"/>
        <v>86.702597340739302</v>
      </c>
      <c r="L20" s="8">
        <f t="shared" si="6"/>
        <v>-2.9155378884095196E-2</v>
      </c>
      <c r="M20" s="7">
        <f t="shared" si="7"/>
        <v>10887900</v>
      </c>
      <c r="N20" s="8">
        <v>100</v>
      </c>
      <c r="O20" s="8">
        <f t="shared" si="8"/>
        <v>0.21925619334231825</v>
      </c>
      <c r="P20" s="8">
        <v>86.7</v>
      </c>
      <c r="Q20" s="8">
        <f t="shared" si="9"/>
        <v>0.19009511962778994</v>
      </c>
      <c r="R20" s="8">
        <f t="shared" si="10"/>
        <v>86.7</v>
      </c>
      <c r="S20" s="8">
        <f t="shared" si="11"/>
        <v>-2.9161073714528307E-2</v>
      </c>
      <c r="T20" s="8">
        <f t="shared" si="12"/>
        <v>86.702597340739302</v>
      </c>
      <c r="U20" s="8">
        <f t="shared" si="13"/>
        <v>86.7</v>
      </c>
      <c r="V20" s="8">
        <f t="shared" si="14"/>
        <v>86.701298670369653</v>
      </c>
      <c r="W20" s="8">
        <f t="shared" si="15"/>
        <v>86.701298670369653</v>
      </c>
      <c r="X20" s="22">
        <v>9</v>
      </c>
    </row>
    <row r="21" spans="1:24" ht="32">
      <c r="A21" s="9">
        <v>10</v>
      </c>
      <c r="B21" s="9" t="s">
        <v>366</v>
      </c>
      <c r="C21" s="7">
        <v>3885200</v>
      </c>
      <c r="D21" s="8">
        <f t="shared" si="0"/>
        <v>1.0403703013481634E-2</v>
      </c>
      <c r="E21" s="7">
        <v>3885200</v>
      </c>
      <c r="F21" s="8">
        <f t="shared" si="1"/>
        <v>100</v>
      </c>
      <c r="G21" s="8">
        <f t="shared" si="2"/>
        <v>1.0403703013481636E-2</v>
      </c>
      <c r="H21" s="7">
        <v>1112000</v>
      </c>
      <c r="I21" s="8">
        <f t="shared" si="3"/>
        <v>28.621435189951612</v>
      </c>
      <c r="J21" s="8">
        <f t="shared" si="4"/>
        <v>2.9776891153586887E-3</v>
      </c>
      <c r="K21" s="8">
        <f t="shared" si="5"/>
        <v>28.621435189951612</v>
      </c>
      <c r="L21" s="8">
        <f t="shared" si="6"/>
        <v>-7.4260138981229479E-3</v>
      </c>
      <c r="M21" s="7">
        <f t="shared" si="7"/>
        <v>2773200</v>
      </c>
      <c r="N21" s="8">
        <v>100</v>
      </c>
      <c r="O21" s="8">
        <f t="shared" si="8"/>
        <v>1.0403703013481636E-2</v>
      </c>
      <c r="P21" s="8">
        <v>28.26</v>
      </c>
      <c r="Q21" s="8">
        <f t="shared" si="9"/>
        <v>2.9400864716099102E-3</v>
      </c>
      <c r="R21" s="8">
        <f t="shared" si="10"/>
        <v>28.26</v>
      </c>
      <c r="S21" s="8">
        <f t="shared" si="11"/>
        <v>-7.4636165418717256E-3</v>
      </c>
      <c r="T21" s="8">
        <f t="shared" si="12"/>
        <v>28.621435189951612</v>
      </c>
      <c r="U21" s="8">
        <f t="shared" si="13"/>
        <v>28.26</v>
      </c>
      <c r="V21" s="8">
        <f t="shared" si="14"/>
        <v>28.440717594975808</v>
      </c>
      <c r="W21" s="8">
        <f t="shared" si="15"/>
        <v>28.440717594975808</v>
      </c>
      <c r="X21" s="22">
        <v>10</v>
      </c>
    </row>
    <row r="22" spans="1:24" ht="32">
      <c r="A22" s="9">
        <v>11</v>
      </c>
      <c r="B22" s="9" t="s">
        <v>249</v>
      </c>
      <c r="C22" s="7">
        <v>7068000</v>
      </c>
      <c r="D22" s="8">
        <f t="shared" si="0"/>
        <v>1.892653477280145E-2</v>
      </c>
      <c r="E22" s="7">
        <v>7068000</v>
      </c>
      <c r="F22" s="8">
        <f t="shared" si="1"/>
        <v>100</v>
      </c>
      <c r="G22" s="8">
        <f t="shared" si="2"/>
        <v>1.892653477280145E-2</v>
      </c>
      <c r="H22" s="7">
        <v>4855500</v>
      </c>
      <c r="I22" s="8">
        <f t="shared" si="3"/>
        <v>68.696943972835314</v>
      </c>
      <c r="J22" s="8">
        <f t="shared" si="4"/>
        <v>1.3001950988870605E-2</v>
      </c>
      <c r="K22" s="8">
        <f t="shared" si="5"/>
        <v>68.696943972835314</v>
      </c>
      <c r="L22" s="8">
        <f t="shared" si="6"/>
        <v>-5.9245837839308445E-3</v>
      </c>
      <c r="M22" s="7">
        <f t="shared" si="7"/>
        <v>2212500</v>
      </c>
      <c r="N22" s="8">
        <v>100</v>
      </c>
      <c r="O22" s="8">
        <f t="shared" si="8"/>
        <v>1.892653477280145E-2</v>
      </c>
      <c r="P22" s="8">
        <v>91.6</v>
      </c>
      <c r="Q22" s="8">
        <f t="shared" si="9"/>
        <v>1.7336705851886128E-2</v>
      </c>
      <c r="R22" s="8">
        <f t="shared" si="10"/>
        <v>91.6</v>
      </c>
      <c r="S22" s="8">
        <f t="shared" si="11"/>
        <v>-1.5898289209153212E-3</v>
      </c>
      <c r="T22" s="8">
        <f t="shared" si="12"/>
        <v>68.696943972835314</v>
      </c>
      <c r="U22" s="8">
        <f t="shared" si="13"/>
        <v>91.6</v>
      </c>
      <c r="V22" s="8">
        <f t="shared" si="14"/>
        <v>80.148471986417661</v>
      </c>
      <c r="W22" s="8">
        <f t="shared" si="15"/>
        <v>80.148471986417661</v>
      </c>
      <c r="X22" s="22">
        <v>11</v>
      </c>
    </row>
    <row r="23" spans="1:24" ht="16">
      <c r="A23" s="9">
        <v>12</v>
      </c>
      <c r="B23" s="9" t="s">
        <v>252</v>
      </c>
      <c r="C23" s="7">
        <v>8250000</v>
      </c>
      <c r="D23" s="8">
        <f t="shared" si="0"/>
        <v>2.2091668346860775E-2</v>
      </c>
      <c r="E23" s="7">
        <v>8250000</v>
      </c>
      <c r="F23" s="8">
        <f t="shared" si="1"/>
        <v>100</v>
      </c>
      <c r="G23" s="8">
        <f t="shared" si="2"/>
        <v>2.2091668346860775E-2</v>
      </c>
      <c r="H23" s="7">
        <v>3930000</v>
      </c>
      <c r="I23" s="8">
        <f t="shared" si="3"/>
        <v>47.63636363636364</v>
      </c>
      <c r="J23" s="8">
        <f t="shared" si="4"/>
        <v>1.0523667467050041E-2</v>
      </c>
      <c r="K23" s="8">
        <f t="shared" si="5"/>
        <v>47.63636363636364</v>
      </c>
      <c r="L23" s="8">
        <f t="shared" si="6"/>
        <v>-1.1568000879810733E-2</v>
      </c>
      <c r="M23" s="7">
        <f t="shared" si="7"/>
        <v>4320000</v>
      </c>
      <c r="N23" s="8">
        <v>100</v>
      </c>
      <c r="O23" s="8">
        <f t="shared" si="8"/>
        <v>2.2091668346860775E-2</v>
      </c>
      <c r="P23" s="8">
        <v>47.64</v>
      </c>
      <c r="Q23" s="8">
        <f t="shared" si="9"/>
        <v>1.0524470800444472E-2</v>
      </c>
      <c r="R23" s="8">
        <f t="shared" si="10"/>
        <v>47.64</v>
      </c>
      <c r="S23" s="8">
        <f t="shared" si="11"/>
        <v>-1.1567197546416302E-2</v>
      </c>
      <c r="T23" s="8">
        <f t="shared" si="12"/>
        <v>47.63636363636364</v>
      </c>
      <c r="U23" s="8">
        <f t="shared" si="13"/>
        <v>47.64</v>
      </c>
      <c r="V23" s="8">
        <f t="shared" si="14"/>
        <v>47.63818181818182</v>
      </c>
      <c r="W23" s="8">
        <f t="shared" si="15"/>
        <v>47.63818181818182</v>
      </c>
      <c r="X23" s="22">
        <v>12</v>
      </c>
    </row>
    <row r="24" spans="1:24" ht="32">
      <c r="A24" s="9">
        <v>13</v>
      </c>
      <c r="B24" s="9" t="s">
        <v>367</v>
      </c>
      <c r="C24" s="7">
        <v>1343192000</v>
      </c>
      <c r="D24" s="8">
        <f t="shared" si="0"/>
        <v>3.596769962443227</v>
      </c>
      <c r="E24" s="7">
        <v>1343192000</v>
      </c>
      <c r="F24" s="8">
        <f t="shared" si="1"/>
        <v>100</v>
      </c>
      <c r="G24" s="8">
        <f t="shared" si="2"/>
        <v>3.596769962443227</v>
      </c>
      <c r="H24" s="7">
        <v>701498223</v>
      </c>
      <c r="I24" s="8">
        <f t="shared" si="3"/>
        <v>52.22620615667752</v>
      </c>
      <c r="J24" s="8">
        <f t="shared" si="4"/>
        <v>1.8784564955670524</v>
      </c>
      <c r="K24" s="8">
        <f t="shared" si="5"/>
        <v>52.22620615667752</v>
      </c>
      <c r="L24" s="8">
        <f t="shared" si="6"/>
        <v>-1.7183134668761746</v>
      </c>
      <c r="M24" s="7">
        <f t="shared" si="7"/>
        <v>641693777</v>
      </c>
      <c r="N24" s="8">
        <v>100</v>
      </c>
      <c r="O24" s="8">
        <f t="shared" si="8"/>
        <v>3.596769962443227</v>
      </c>
      <c r="P24" s="8">
        <v>52.22620615667752</v>
      </c>
      <c r="Q24" s="8">
        <f t="shared" si="9"/>
        <v>1.8784564955670524</v>
      </c>
      <c r="R24" s="8">
        <f t="shared" si="10"/>
        <v>52.22620615667752</v>
      </c>
      <c r="S24" s="8">
        <f t="shared" si="11"/>
        <v>-1.7183134668761746</v>
      </c>
      <c r="T24" s="8">
        <f t="shared" si="12"/>
        <v>52.22620615667752</v>
      </c>
      <c r="U24" s="8">
        <f t="shared" si="13"/>
        <v>52.22620615667752</v>
      </c>
      <c r="V24" s="8">
        <f t="shared" si="14"/>
        <v>52.22620615667752</v>
      </c>
      <c r="W24" s="8">
        <f t="shared" si="15"/>
        <v>52.22620615667752</v>
      </c>
      <c r="X24" s="22">
        <v>13</v>
      </c>
    </row>
    <row r="25" spans="1:24" ht="16">
      <c r="A25" s="9">
        <v>14</v>
      </c>
      <c r="B25" s="9" t="s">
        <v>335</v>
      </c>
      <c r="C25" s="7">
        <v>1306600</v>
      </c>
      <c r="D25" s="8">
        <f t="shared" si="0"/>
        <v>3.4987847105464594E-3</v>
      </c>
      <c r="E25" s="7">
        <v>1306600</v>
      </c>
      <c r="F25" s="8">
        <f t="shared" si="1"/>
        <v>100</v>
      </c>
      <c r="G25" s="8">
        <f t="shared" si="2"/>
        <v>3.4987847105464594E-3</v>
      </c>
      <c r="H25" s="7">
        <v>1250000</v>
      </c>
      <c r="I25" s="8">
        <f t="shared" si="3"/>
        <v>95.668146333996631</v>
      </c>
      <c r="J25" s="8">
        <f t="shared" si="4"/>
        <v>3.347222476797087E-3</v>
      </c>
      <c r="K25" s="8">
        <f t="shared" si="5"/>
        <v>95.668146333996631</v>
      </c>
      <c r="L25" s="8">
        <f t="shared" si="6"/>
        <v>-1.5156223374937234E-4</v>
      </c>
      <c r="M25" s="7">
        <f t="shared" si="7"/>
        <v>56600</v>
      </c>
      <c r="N25" s="8">
        <v>100</v>
      </c>
      <c r="O25" s="8">
        <f t="shared" si="8"/>
        <v>3.4987847105464594E-3</v>
      </c>
      <c r="P25" s="8">
        <v>100</v>
      </c>
      <c r="Q25" s="8">
        <f t="shared" si="9"/>
        <v>3.4987847105464594E-3</v>
      </c>
      <c r="R25" s="8">
        <f t="shared" si="10"/>
        <v>100</v>
      </c>
      <c r="S25" s="8">
        <f t="shared" si="11"/>
        <v>0</v>
      </c>
      <c r="T25" s="8">
        <f t="shared" si="12"/>
        <v>95.668146333996631</v>
      </c>
      <c r="U25" s="8">
        <f t="shared" si="13"/>
        <v>100</v>
      </c>
      <c r="V25" s="8">
        <f t="shared" si="14"/>
        <v>97.834073166998309</v>
      </c>
      <c r="W25" s="8">
        <f t="shared" si="15"/>
        <v>97.834073166998309</v>
      </c>
      <c r="X25" s="22">
        <v>14</v>
      </c>
    </row>
    <row r="26" spans="1:24" ht="16">
      <c r="A26" s="9">
        <v>15</v>
      </c>
      <c r="B26" s="9" t="s">
        <v>254</v>
      </c>
      <c r="C26" s="7">
        <v>130303200</v>
      </c>
      <c r="D26" s="8">
        <f t="shared" si="0"/>
        <v>0.34892303987086898</v>
      </c>
      <c r="E26" s="7">
        <v>130303200</v>
      </c>
      <c r="F26" s="8">
        <f t="shared" si="1"/>
        <v>100</v>
      </c>
      <c r="G26" s="8">
        <f t="shared" si="2"/>
        <v>0.34892303987086898</v>
      </c>
      <c r="H26" s="7">
        <v>103200000</v>
      </c>
      <c r="I26" s="8">
        <f t="shared" si="3"/>
        <v>79.199896855948282</v>
      </c>
      <c r="J26" s="8">
        <f t="shared" si="4"/>
        <v>0.27634668768436754</v>
      </c>
      <c r="K26" s="8">
        <f t="shared" si="5"/>
        <v>79.199896855948282</v>
      </c>
      <c r="L26" s="8">
        <f t="shared" si="6"/>
        <v>-7.2576352186501436E-2</v>
      </c>
      <c r="M26" s="7">
        <f t="shared" si="7"/>
        <v>27103200</v>
      </c>
      <c r="N26" s="8">
        <v>100</v>
      </c>
      <c r="O26" s="8">
        <f t="shared" si="8"/>
        <v>0.34892303987086898</v>
      </c>
      <c r="P26" s="8">
        <v>79.2</v>
      </c>
      <c r="Q26" s="8">
        <f t="shared" si="9"/>
        <v>0.27634704757772821</v>
      </c>
      <c r="R26" s="8">
        <f t="shared" si="10"/>
        <v>79.2</v>
      </c>
      <c r="S26" s="8">
        <f t="shared" si="11"/>
        <v>-7.2575992293140767E-2</v>
      </c>
      <c r="T26" s="8">
        <f t="shared" si="12"/>
        <v>79.199896855948282</v>
      </c>
      <c r="U26" s="8">
        <f t="shared" si="13"/>
        <v>79.2</v>
      </c>
      <c r="V26" s="8">
        <f t="shared" si="14"/>
        <v>79.199948427974135</v>
      </c>
      <c r="W26" s="8">
        <f t="shared" si="15"/>
        <v>79.199948427974135</v>
      </c>
      <c r="X26" s="22">
        <v>15</v>
      </c>
    </row>
    <row r="27" spans="1:24" ht="32">
      <c r="A27" s="9">
        <v>16</v>
      </c>
      <c r="B27" s="9" t="s">
        <v>369</v>
      </c>
      <c r="C27" s="7">
        <v>56992800</v>
      </c>
      <c r="D27" s="8">
        <f t="shared" si="0"/>
        <v>0.15261406494048083</v>
      </c>
      <c r="E27" s="7">
        <v>56992800</v>
      </c>
      <c r="F27" s="8">
        <f t="shared" si="1"/>
        <v>100</v>
      </c>
      <c r="G27" s="8">
        <f t="shared" si="2"/>
        <v>0.15261406494048083</v>
      </c>
      <c r="H27" s="7">
        <v>26069243</v>
      </c>
      <c r="I27" s="8">
        <f t="shared" si="3"/>
        <v>45.741291882483402</v>
      </c>
      <c r="J27" s="8">
        <f t="shared" si="4"/>
        <v>6.9807644898148113E-2</v>
      </c>
      <c r="K27" s="8">
        <f t="shared" si="5"/>
        <v>45.741291882483402</v>
      </c>
      <c r="L27" s="8">
        <f t="shared" si="6"/>
        <v>-8.2806420042332712E-2</v>
      </c>
      <c r="M27" s="7">
        <f t="shared" si="7"/>
        <v>30923557</v>
      </c>
      <c r="N27" s="8">
        <v>100</v>
      </c>
      <c r="O27" s="8">
        <f t="shared" si="8"/>
        <v>0.15261406494048083</v>
      </c>
      <c r="P27" s="8">
        <v>45.741291882483402</v>
      </c>
      <c r="Q27" s="8">
        <f t="shared" si="9"/>
        <v>6.9807644898148113E-2</v>
      </c>
      <c r="R27" s="8">
        <f t="shared" si="10"/>
        <v>45.741291882483402</v>
      </c>
      <c r="S27" s="8">
        <f t="shared" si="11"/>
        <v>-8.2806420042332712E-2</v>
      </c>
      <c r="T27" s="8">
        <f t="shared" si="12"/>
        <v>45.741291882483402</v>
      </c>
      <c r="U27" s="8">
        <f t="shared" si="13"/>
        <v>45.741291882483402</v>
      </c>
      <c r="V27" s="8">
        <f t="shared" si="14"/>
        <v>45.741291882483402</v>
      </c>
      <c r="W27" s="8">
        <f t="shared" si="15"/>
        <v>45.741291882483402</v>
      </c>
      <c r="X27" s="22">
        <v>16</v>
      </c>
    </row>
    <row r="28" spans="1:24" ht="16">
      <c r="A28" s="9">
        <v>17</v>
      </c>
      <c r="B28" s="9" t="s">
        <v>473</v>
      </c>
      <c r="C28" s="7">
        <v>83683200</v>
      </c>
      <c r="D28" s="8">
        <f t="shared" si="0"/>
        <v>0.22408503037624483</v>
      </c>
      <c r="E28" s="7">
        <v>83683200</v>
      </c>
      <c r="F28" s="8">
        <f t="shared" si="1"/>
        <v>100</v>
      </c>
      <c r="G28" s="8">
        <f t="shared" si="2"/>
        <v>0.22408503037624483</v>
      </c>
      <c r="H28" s="7">
        <v>46540080</v>
      </c>
      <c r="I28" s="8">
        <f t="shared" si="3"/>
        <v>55.614603648044046</v>
      </c>
      <c r="J28" s="8">
        <f t="shared" si="4"/>
        <v>0.12462400147834768</v>
      </c>
      <c r="K28" s="8">
        <f t="shared" si="5"/>
        <v>55.614603648044046</v>
      </c>
      <c r="L28" s="8">
        <f t="shared" si="6"/>
        <v>-9.9461028897897152E-2</v>
      </c>
      <c r="M28" s="7">
        <f t="shared" si="7"/>
        <v>37143120</v>
      </c>
      <c r="N28" s="8">
        <v>100</v>
      </c>
      <c r="O28" s="8">
        <f t="shared" si="8"/>
        <v>0.22408503037624483</v>
      </c>
      <c r="P28" s="8">
        <v>55.61</v>
      </c>
      <c r="Q28" s="8">
        <f t="shared" si="9"/>
        <v>0.12461368539222976</v>
      </c>
      <c r="R28" s="8">
        <f t="shared" si="10"/>
        <v>55.610000000000007</v>
      </c>
      <c r="S28" s="8">
        <f t="shared" si="11"/>
        <v>-9.9471344984015067E-2</v>
      </c>
      <c r="T28" s="8">
        <f t="shared" si="12"/>
        <v>55.614603648044046</v>
      </c>
      <c r="U28" s="8">
        <f t="shared" si="13"/>
        <v>55.610000000000007</v>
      </c>
      <c r="V28" s="8">
        <f t="shared" si="14"/>
        <v>55.612301824022026</v>
      </c>
      <c r="W28" s="8">
        <f t="shared" si="15"/>
        <v>55.612301824022026</v>
      </c>
      <c r="X28" s="22">
        <v>17</v>
      </c>
    </row>
    <row r="29" spans="1:24" ht="64">
      <c r="A29" s="9">
        <v>18</v>
      </c>
      <c r="B29" s="9" t="s">
        <v>338</v>
      </c>
      <c r="C29" s="7">
        <v>46490000</v>
      </c>
      <c r="D29" s="8">
        <f t="shared" si="0"/>
        <v>0.12448989835703726</v>
      </c>
      <c r="E29" s="7">
        <v>46490000</v>
      </c>
      <c r="F29" s="8">
        <f t="shared" si="1"/>
        <v>100</v>
      </c>
      <c r="G29" s="8">
        <f t="shared" si="2"/>
        <v>0.12448989835703726</v>
      </c>
      <c r="H29" s="7">
        <v>23135321</v>
      </c>
      <c r="I29" s="8">
        <f t="shared" si="3"/>
        <v>49.764080447408041</v>
      </c>
      <c r="J29" s="8">
        <f t="shared" si="4"/>
        <v>6.1951253167292525E-2</v>
      </c>
      <c r="K29" s="8">
        <f t="shared" si="5"/>
        <v>49.764080447408041</v>
      </c>
      <c r="L29" s="8">
        <f t="shared" si="6"/>
        <v>-6.2538645189744738E-2</v>
      </c>
      <c r="M29" s="7">
        <f t="shared" si="7"/>
        <v>23354679</v>
      </c>
      <c r="N29" s="8">
        <v>100</v>
      </c>
      <c r="O29" s="8">
        <f t="shared" si="8"/>
        <v>0.12448989835703726</v>
      </c>
      <c r="P29" s="8">
        <v>49.76</v>
      </c>
      <c r="Q29" s="8">
        <f t="shared" si="9"/>
        <v>6.1946173422461739E-2</v>
      </c>
      <c r="R29" s="8">
        <f t="shared" si="10"/>
        <v>49.76</v>
      </c>
      <c r="S29" s="8">
        <f t="shared" si="11"/>
        <v>-6.2543724934575523E-2</v>
      </c>
      <c r="T29" s="8">
        <f t="shared" si="12"/>
        <v>49.764080447408041</v>
      </c>
      <c r="U29" s="8">
        <f t="shared" si="13"/>
        <v>49.76</v>
      </c>
      <c r="V29" s="8">
        <f t="shared" si="14"/>
        <v>49.76204022370402</v>
      </c>
      <c r="W29" s="8">
        <f t="shared" si="15"/>
        <v>49.76204022370402</v>
      </c>
      <c r="X29" s="22">
        <v>18</v>
      </c>
    </row>
    <row r="30" spans="1:24" ht="64">
      <c r="A30" s="9">
        <v>19</v>
      </c>
      <c r="B30" s="9" t="s">
        <v>474</v>
      </c>
      <c r="C30" s="7">
        <v>115310000</v>
      </c>
      <c r="D30" s="8">
        <f t="shared" si="0"/>
        <v>0.30877457903957767</v>
      </c>
      <c r="E30" s="7">
        <v>115310000</v>
      </c>
      <c r="F30" s="8">
        <f t="shared" si="1"/>
        <v>100</v>
      </c>
      <c r="G30" s="8">
        <f t="shared" si="2"/>
        <v>0.30877457903957767</v>
      </c>
      <c r="H30" s="7">
        <v>46865598</v>
      </c>
      <c r="I30" s="8">
        <f t="shared" si="3"/>
        <v>40.643134160090192</v>
      </c>
      <c r="J30" s="8">
        <f t="shared" si="4"/>
        <v>0.12549566641130927</v>
      </c>
      <c r="K30" s="8">
        <f t="shared" si="5"/>
        <v>40.643134160090192</v>
      </c>
      <c r="L30" s="8">
        <f t="shared" si="6"/>
        <v>-0.1832789126282684</v>
      </c>
      <c r="M30" s="7">
        <f t="shared" si="7"/>
        <v>68444402</v>
      </c>
      <c r="N30" s="8">
        <v>100</v>
      </c>
      <c r="O30" s="8">
        <f t="shared" si="8"/>
        <v>0.30877457903957767</v>
      </c>
      <c r="P30" s="8">
        <v>40.64</v>
      </c>
      <c r="Q30" s="8">
        <f t="shared" si="9"/>
        <v>0.12548598892168436</v>
      </c>
      <c r="R30" s="8">
        <f t="shared" si="10"/>
        <v>40.64</v>
      </c>
      <c r="S30" s="8">
        <f t="shared" si="11"/>
        <v>-0.18328859011789331</v>
      </c>
      <c r="T30" s="8">
        <f t="shared" si="12"/>
        <v>40.643134160090192</v>
      </c>
      <c r="U30" s="8">
        <f t="shared" si="13"/>
        <v>40.64</v>
      </c>
      <c r="V30" s="8">
        <f t="shared" si="14"/>
        <v>40.641567080045093</v>
      </c>
      <c r="W30" s="8">
        <f t="shared" si="15"/>
        <v>40.641567080045093</v>
      </c>
      <c r="X30" s="22">
        <v>19</v>
      </c>
    </row>
    <row r="31" spans="1:24" ht="16">
      <c r="A31" s="9">
        <v>20</v>
      </c>
      <c r="B31" s="9" t="s">
        <v>256</v>
      </c>
      <c r="C31" s="7">
        <v>44915400</v>
      </c>
      <c r="D31" s="8">
        <f t="shared" si="0"/>
        <v>0.12027346914746551</v>
      </c>
      <c r="E31" s="7">
        <v>44915400</v>
      </c>
      <c r="F31" s="8">
        <f t="shared" si="1"/>
        <v>100</v>
      </c>
      <c r="G31" s="8">
        <f t="shared" si="2"/>
        <v>0.12027346914746551</v>
      </c>
      <c r="H31" s="7">
        <v>24750000</v>
      </c>
      <c r="I31" s="8">
        <f t="shared" si="3"/>
        <v>55.103594758145313</v>
      </c>
      <c r="J31" s="8">
        <f t="shared" si="4"/>
        <v>6.6275005040582313E-2</v>
      </c>
      <c r="K31" s="8">
        <f t="shared" si="5"/>
        <v>55.103594758145313</v>
      </c>
      <c r="L31" s="8">
        <f t="shared" si="6"/>
        <v>-5.3998464106883193E-2</v>
      </c>
      <c r="M31" s="7">
        <f t="shared" si="7"/>
        <v>20165400</v>
      </c>
      <c r="N31" s="8">
        <v>100</v>
      </c>
      <c r="O31" s="8">
        <f t="shared" si="8"/>
        <v>0.12027346914746551</v>
      </c>
      <c r="P31" s="8">
        <v>55.103594758145313</v>
      </c>
      <c r="Q31" s="8">
        <f t="shared" si="9"/>
        <v>6.6275005040582313E-2</v>
      </c>
      <c r="R31" s="8">
        <f t="shared" si="10"/>
        <v>55.103594758145313</v>
      </c>
      <c r="S31" s="8">
        <f t="shared" si="11"/>
        <v>-5.3998464106883193E-2</v>
      </c>
      <c r="T31" s="8">
        <f t="shared" si="12"/>
        <v>55.103594758145313</v>
      </c>
      <c r="U31" s="8">
        <f t="shared" si="13"/>
        <v>55.103594758145313</v>
      </c>
      <c r="V31" s="8">
        <f t="shared" si="14"/>
        <v>55.103594758145313</v>
      </c>
      <c r="W31" s="8">
        <f t="shared" si="15"/>
        <v>55.103594758145313</v>
      </c>
      <c r="X31" s="22">
        <v>20</v>
      </c>
    </row>
    <row r="32" spans="1:24" ht="64">
      <c r="A32" s="9">
        <v>21</v>
      </c>
      <c r="B32" s="9" t="s">
        <v>691</v>
      </c>
      <c r="C32" s="7">
        <v>1939538200</v>
      </c>
      <c r="D32" s="8">
        <f t="shared" si="0"/>
        <v>5.1936526861172512</v>
      </c>
      <c r="E32" s="7">
        <v>1939538200</v>
      </c>
      <c r="F32" s="8">
        <f t="shared" si="1"/>
        <v>100</v>
      </c>
      <c r="G32" s="8">
        <f t="shared" si="2"/>
        <v>5.1936526861172512</v>
      </c>
      <c r="H32" s="7">
        <v>1635161785</v>
      </c>
      <c r="I32" s="8">
        <f t="shared" si="3"/>
        <v>84.306758433528145</v>
      </c>
      <c r="J32" s="8">
        <f t="shared" si="4"/>
        <v>4.3786002239613167</v>
      </c>
      <c r="K32" s="8">
        <f t="shared" si="5"/>
        <v>84.306758433528145</v>
      </c>
      <c r="L32" s="8">
        <f t="shared" si="6"/>
        <v>-0.81505246215593452</v>
      </c>
      <c r="M32" s="7">
        <f t="shared" si="7"/>
        <v>304376415</v>
      </c>
      <c r="N32" s="8">
        <v>100</v>
      </c>
      <c r="O32" s="8">
        <f t="shared" si="8"/>
        <v>5.1936526861172512</v>
      </c>
      <c r="P32" s="8">
        <v>100</v>
      </c>
      <c r="Q32" s="8">
        <f t="shared" si="9"/>
        <v>5.1936526861172512</v>
      </c>
      <c r="R32" s="8">
        <f t="shared" si="10"/>
        <v>100</v>
      </c>
      <c r="S32" s="8">
        <f t="shared" si="11"/>
        <v>0</v>
      </c>
      <c r="T32" s="8">
        <f t="shared" si="12"/>
        <v>84.306758433528145</v>
      </c>
      <c r="U32" s="8">
        <f t="shared" si="13"/>
        <v>100</v>
      </c>
      <c r="V32" s="8">
        <f t="shared" si="14"/>
        <v>92.15337921676408</v>
      </c>
      <c r="W32" s="8">
        <f t="shared" si="15"/>
        <v>92.15337921676408</v>
      </c>
      <c r="X32" s="22">
        <v>21</v>
      </c>
    </row>
    <row r="33" spans="1:24" ht="64">
      <c r="A33" s="9">
        <v>22</v>
      </c>
      <c r="B33" s="9" t="s">
        <v>692</v>
      </c>
      <c r="C33" s="7">
        <v>616750000</v>
      </c>
      <c r="D33" s="8">
        <f t="shared" si="0"/>
        <v>1.6515195700516829</v>
      </c>
      <c r="E33" s="7">
        <v>616750000</v>
      </c>
      <c r="F33" s="8">
        <f t="shared" si="1"/>
        <v>100</v>
      </c>
      <c r="G33" s="8">
        <f t="shared" si="2"/>
        <v>1.6515195700516829</v>
      </c>
      <c r="H33" s="7">
        <v>515962500</v>
      </c>
      <c r="I33" s="8">
        <f t="shared" si="3"/>
        <v>83.658289420348595</v>
      </c>
      <c r="J33" s="8">
        <f t="shared" si="4"/>
        <v>1.3816330217475337</v>
      </c>
      <c r="K33" s="8">
        <f t="shared" si="5"/>
        <v>83.658289420348595</v>
      </c>
      <c r="L33" s="8">
        <f t="shared" si="6"/>
        <v>-0.26988654830414927</v>
      </c>
      <c r="M33" s="7">
        <f t="shared" si="7"/>
        <v>100787500</v>
      </c>
      <c r="N33" s="8">
        <v>100</v>
      </c>
      <c r="O33" s="8">
        <f t="shared" si="8"/>
        <v>1.6515195700516829</v>
      </c>
      <c r="P33" s="8">
        <v>100</v>
      </c>
      <c r="Q33" s="8">
        <f t="shared" si="9"/>
        <v>1.6515195700516829</v>
      </c>
      <c r="R33" s="8">
        <f t="shared" si="10"/>
        <v>100</v>
      </c>
      <c r="S33" s="8">
        <f t="shared" si="11"/>
        <v>0</v>
      </c>
      <c r="T33" s="8">
        <f t="shared" si="12"/>
        <v>83.658289420348595</v>
      </c>
      <c r="U33" s="8">
        <f t="shared" si="13"/>
        <v>100</v>
      </c>
      <c r="V33" s="8">
        <f t="shared" si="14"/>
        <v>91.82914471017429</v>
      </c>
      <c r="W33" s="8">
        <f t="shared" si="15"/>
        <v>91.82914471017429</v>
      </c>
      <c r="X33" s="22">
        <v>22</v>
      </c>
    </row>
    <row r="34" spans="1:24" ht="80">
      <c r="A34" s="9">
        <v>23</v>
      </c>
      <c r="B34" s="9" t="s">
        <v>693</v>
      </c>
      <c r="C34" s="7">
        <v>7882300</v>
      </c>
      <c r="D34" s="8">
        <f t="shared" si="0"/>
        <v>2.1107049383086145E-2</v>
      </c>
      <c r="E34" s="7">
        <v>7882300</v>
      </c>
      <c r="F34" s="8">
        <f t="shared" si="1"/>
        <v>100</v>
      </c>
      <c r="G34" s="8">
        <f t="shared" si="2"/>
        <v>2.1107049383086145E-2</v>
      </c>
      <c r="H34" s="7">
        <v>3489500</v>
      </c>
      <c r="I34" s="8">
        <f t="shared" si="3"/>
        <v>44.270073455717238</v>
      </c>
      <c r="J34" s="8">
        <f t="shared" si="4"/>
        <v>9.3441062662267486E-3</v>
      </c>
      <c r="K34" s="8">
        <f t="shared" si="5"/>
        <v>44.270073455717238</v>
      </c>
      <c r="L34" s="8">
        <f t="shared" si="6"/>
        <v>-1.1762943116859397E-2</v>
      </c>
      <c r="M34" s="7">
        <f t="shared" si="7"/>
        <v>4392800</v>
      </c>
      <c r="N34" s="8">
        <v>100</v>
      </c>
      <c r="O34" s="8">
        <f t="shared" si="8"/>
        <v>2.1107049383086145E-2</v>
      </c>
      <c r="P34" s="8">
        <v>44.27</v>
      </c>
      <c r="Q34" s="8">
        <f t="shared" si="9"/>
        <v>9.3440907618922379E-3</v>
      </c>
      <c r="R34" s="8">
        <f t="shared" si="10"/>
        <v>44.27</v>
      </c>
      <c r="S34" s="8">
        <f t="shared" si="11"/>
        <v>-1.1762958621193908E-2</v>
      </c>
      <c r="T34" s="8">
        <f t="shared" si="12"/>
        <v>44.270073455717238</v>
      </c>
      <c r="U34" s="8">
        <f t="shared" si="13"/>
        <v>44.27</v>
      </c>
      <c r="V34" s="8">
        <f t="shared" si="14"/>
        <v>44.270036727858624</v>
      </c>
      <c r="W34" s="8">
        <f t="shared" si="15"/>
        <v>44.270036727858624</v>
      </c>
      <c r="X34" s="22">
        <v>23</v>
      </c>
    </row>
    <row r="35" spans="1:24" ht="112">
      <c r="A35" s="9">
        <v>24</v>
      </c>
      <c r="B35" s="9" t="s">
        <v>311</v>
      </c>
      <c r="C35" s="7">
        <v>27504837800</v>
      </c>
      <c r="D35" s="8">
        <f t="shared" si="0"/>
        <v>73.651849043854526</v>
      </c>
      <c r="E35" s="7">
        <v>27504837800</v>
      </c>
      <c r="F35" s="8">
        <f t="shared" si="1"/>
        <v>100</v>
      </c>
      <c r="G35" s="8">
        <f t="shared" si="2"/>
        <v>73.651849043854526</v>
      </c>
      <c r="H35" s="7">
        <v>27255546200</v>
      </c>
      <c r="I35" s="8">
        <f t="shared" si="3"/>
        <v>99.093644536962145</v>
      </c>
      <c r="J35" s="8">
        <f t="shared" si="4"/>
        <v>72.984301486417152</v>
      </c>
      <c r="K35" s="8">
        <f t="shared" si="5"/>
        <v>99.093644536962145</v>
      </c>
      <c r="L35" s="8">
        <f t="shared" si="6"/>
        <v>-0.66754755743737348</v>
      </c>
      <c r="M35" s="7">
        <f t="shared" si="7"/>
        <v>249291600</v>
      </c>
      <c r="N35" s="8">
        <v>100</v>
      </c>
      <c r="O35" s="8">
        <f t="shared" si="8"/>
        <v>73.651849043854526</v>
      </c>
      <c r="P35" s="8">
        <v>99.093644536962145</v>
      </c>
      <c r="Q35" s="8">
        <f t="shared" si="9"/>
        <v>72.984301486417152</v>
      </c>
      <c r="R35" s="8">
        <f t="shared" si="10"/>
        <v>99.093644536962145</v>
      </c>
      <c r="S35" s="8">
        <f t="shared" si="11"/>
        <v>-0.66754755743737348</v>
      </c>
      <c r="T35" s="8">
        <f t="shared" si="12"/>
        <v>99.093644536962145</v>
      </c>
      <c r="U35" s="8">
        <f t="shared" si="13"/>
        <v>99.093644536962145</v>
      </c>
      <c r="V35" s="8">
        <f t="shared" si="14"/>
        <v>99.093644536962145</v>
      </c>
      <c r="W35" s="8">
        <f t="shared" si="15"/>
        <v>99.093644536962145</v>
      </c>
      <c r="X35" s="22">
        <v>24</v>
      </c>
    </row>
    <row r="36" spans="1:24" ht="112">
      <c r="A36" s="9">
        <v>25</v>
      </c>
      <c r="B36" s="9" t="s">
        <v>315</v>
      </c>
      <c r="C36" s="7">
        <v>49133200</v>
      </c>
      <c r="D36" s="8">
        <f t="shared" si="0"/>
        <v>0.13156780111757332</v>
      </c>
      <c r="E36" s="7">
        <v>49133200</v>
      </c>
      <c r="F36" s="8">
        <f t="shared" si="1"/>
        <v>100</v>
      </c>
      <c r="G36" s="8">
        <f t="shared" si="2"/>
        <v>0.13156780111757332</v>
      </c>
      <c r="H36" s="7">
        <v>17440000</v>
      </c>
      <c r="I36" s="8">
        <f t="shared" si="3"/>
        <v>35.495347341512463</v>
      </c>
      <c r="J36" s="8">
        <f t="shared" si="4"/>
        <v>4.6700447996272966E-2</v>
      </c>
      <c r="K36" s="8">
        <f t="shared" si="5"/>
        <v>35.495347341512463</v>
      </c>
      <c r="L36" s="8">
        <f t="shared" si="6"/>
        <v>-8.4867353121300365E-2</v>
      </c>
      <c r="M36" s="7">
        <f t="shared" si="7"/>
        <v>31693200</v>
      </c>
      <c r="N36" s="8">
        <v>100</v>
      </c>
      <c r="O36" s="8">
        <f t="shared" si="8"/>
        <v>0.13156780111757332</v>
      </c>
      <c r="P36" s="8">
        <v>35.495347341512463</v>
      </c>
      <c r="Q36" s="8">
        <f t="shared" si="9"/>
        <v>4.6700447996272966E-2</v>
      </c>
      <c r="R36" s="8">
        <f t="shared" si="10"/>
        <v>35.495347341512463</v>
      </c>
      <c r="S36" s="8">
        <f t="shared" si="11"/>
        <v>-8.4867353121300365E-2</v>
      </c>
      <c r="T36" s="8">
        <f t="shared" si="12"/>
        <v>35.495347341512463</v>
      </c>
      <c r="U36" s="8">
        <f t="shared" si="13"/>
        <v>35.495347341512463</v>
      </c>
      <c r="V36" s="8">
        <f t="shared" si="14"/>
        <v>35.495347341512463</v>
      </c>
      <c r="W36" s="8">
        <f t="shared" si="15"/>
        <v>35.495347341512463</v>
      </c>
      <c r="X36" s="22">
        <v>25</v>
      </c>
    </row>
    <row r="37" spans="1:24" ht="128">
      <c r="A37" s="9">
        <v>26</v>
      </c>
      <c r="B37" s="9" t="s">
        <v>694</v>
      </c>
      <c r="C37" s="7">
        <v>3052000</v>
      </c>
      <c r="D37" s="8">
        <f t="shared" si="0"/>
        <v>8.1725783993477682E-3</v>
      </c>
      <c r="E37" s="7">
        <v>3052000</v>
      </c>
      <c r="F37" s="8">
        <f t="shared" si="1"/>
        <v>100</v>
      </c>
      <c r="G37" s="8">
        <f t="shared" si="2"/>
        <v>8.1725783993477682E-3</v>
      </c>
      <c r="H37" s="7">
        <v>0</v>
      </c>
      <c r="I37" s="8">
        <f t="shared" si="3"/>
        <v>0</v>
      </c>
      <c r="J37" s="8">
        <f t="shared" si="4"/>
        <v>0</v>
      </c>
      <c r="K37" s="8">
        <f t="shared" si="5"/>
        <v>0</v>
      </c>
      <c r="L37" s="8">
        <f t="shared" si="6"/>
        <v>-8.1725783993477682E-3</v>
      </c>
      <c r="M37" s="7">
        <f t="shared" si="7"/>
        <v>3052000</v>
      </c>
      <c r="N37" s="8">
        <v>100</v>
      </c>
      <c r="O37" s="8">
        <f t="shared" si="8"/>
        <v>8.1725783993477682E-3</v>
      </c>
      <c r="P37" s="8">
        <v>0</v>
      </c>
      <c r="Q37" s="8">
        <f t="shared" si="9"/>
        <v>0</v>
      </c>
      <c r="R37" s="8">
        <f t="shared" si="10"/>
        <v>0</v>
      </c>
      <c r="S37" s="8">
        <f t="shared" si="11"/>
        <v>-8.1725783993477682E-3</v>
      </c>
      <c r="T37" s="8">
        <f t="shared" si="12"/>
        <v>0</v>
      </c>
      <c r="U37" s="8">
        <f t="shared" si="13"/>
        <v>0</v>
      </c>
      <c r="V37" s="8">
        <f t="shared" si="14"/>
        <v>0</v>
      </c>
      <c r="W37" s="8">
        <f t="shared" si="15"/>
        <v>0</v>
      </c>
      <c r="X37" s="22">
        <v>26</v>
      </c>
    </row>
    <row r="38" spans="1:24" ht="80">
      <c r="A38" s="9">
        <v>27</v>
      </c>
      <c r="B38" s="9" t="s">
        <v>318</v>
      </c>
      <c r="C38" s="7">
        <v>27532200</v>
      </c>
      <c r="D38" s="8">
        <f t="shared" si="0"/>
        <v>7.3725118940538209E-2</v>
      </c>
      <c r="E38" s="7">
        <v>27532200</v>
      </c>
      <c r="F38" s="8">
        <f t="shared" si="1"/>
        <v>100</v>
      </c>
      <c r="G38" s="8">
        <f t="shared" si="2"/>
        <v>7.3725118940538209E-2</v>
      </c>
      <c r="H38" s="7">
        <v>0</v>
      </c>
      <c r="I38" s="8">
        <f t="shared" si="3"/>
        <v>0</v>
      </c>
      <c r="J38" s="8">
        <f t="shared" si="4"/>
        <v>0</v>
      </c>
      <c r="K38" s="8">
        <f t="shared" si="5"/>
        <v>0</v>
      </c>
      <c r="L38" s="8">
        <f t="shared" si="6"/>
        <v>-7.3725118940538209E-2</v>
      </c>
      <c r="M38" s="7">
        <f t="shared" si="7"/>
        <v>27532200</v>
      </c>
      <c r="N38" s="8">
        <v>100</v>
      </c>
      <c r="O38" s="8">
        <f t="shared" si="8"/>
        <v>7.3725118940538209E-2</v>
      </c>
      <c r="P38" s="8">
        <v>0</v>
      </c>
      <c r="Q38" s="8">
        <f t="shared" si="9"/>
        <v>0</v>
      </c>
      <c r="R38" s="8">
        <f t="shared" si="10"/>
        <v>0</v>
      </c>
      <c r="S38" s="8">
        <f t="shared" si="11"/>
        <v>-7.3725118940538209E-2</v>
      </c>
      <c r="T38" s="8">
        <f t="shared" si="12"/>
        <v>0</v>
      </c>
      <c r="U38" s="8">
        <f t="shared" si="13"/>
        <v>0</v>
      </c>
      <c r="V38" s="8">
        <f t="shared" si="14"/>
        <v>0</v>
      </c>
      <c r="W38" s="8">
        <f t="shared" si="15"/>
        <v>0</v>
      </c>
      <c r="X38" s="22">
        <v>27</v>
      </c>
    </row>
    <row r="39" spans="1:24" ht="80">
      <c r="A39" s="9">
        <v>28</v>
      </c>
      <c r="B39" s="9" t="s">
        <v>321</v>
      </c>
      <c r="C39" s="7">
        <v>66726000</v>
      </c>
      <c r="D39" s="8">
        <f t="shared" si="0"/>
        <v>0.17867741358940997</v>
      </c>
      <c r="E39" s="7">
        <v>66726000</v>
      </c>
      <c r="F39" s="8">
        <f t="shared" si="1"/>
        <v>100</v>
      </c>
      <c r="G39" s="8">
        <f t="shared" si="2"/>
        <v>0.17867741358940997</v>
      </c>
      <c r="H39" s="7">
        <v>53310000</v>
      </c>
      <c r="I39" s="8">
        <f t="shared" si="3"/>
        <v>79.89389443395379</v>
      </c>
      <c r="J39" s="8">
        <f t="shared" si="4"/>
        <v>0.14275234419044222</v>
      </c>
      <c r="K39" s="8">
        <f t="shared" si="5"/>
        <v>79.89389443395379</v>
      </c>
      <c r="L39" s="8">
        <f t="shared" si="6"/>
        <v>-3.5925069398967752E-2</v>
      </c>
      <c r="M39" s="7">
        <f t="shared" si="7"/>
        <v>13416000</v>
      </c>
      <c r="N39" s="8">
        <v>100</v>
      </c>
      <c r="O39" s="8">
        <f t="shared" si="8"/>
        <v>0.17867741358940997</v>
      </c>
      <c r="P39" s="8">
        <v>79.790000000000006</v>
      </c>
      <c r="Q39" s="8">
        <f t="shared" si="9"/>
        <v>0.14256670830299023</v>
      </c>
      <c r="R39" s="8">
        <f t="shared" si="10"/>
        <v>79.790000000000006</v>
      </c>
      <c r="S39" s="8">
        <f t="shared" si="11"/>
        <v>-3.6110705286419742E-2</v>
      </c>
      <c r="T39" s="8">
        <f t="shared" si="12"/>
        <v>79.89389443395379</v>
      </c>
      <c r="U39" s="8">
        <f t="shared" si="13"/>
        <v>79.790000000000006</v>
      </c>
      <c r="V39" s="8">
        <f t="shared" si="14"/>
        <v>79.841947216976905</v>
      </c>
      <c r="W39" s="8">
        <f t="shared" si="15"/>
        <v>79.841947216976905</v>
      </c>
      <c r="X39" s="22">
        <v>28</v>
      </c>
    </row>
    <row r="40" spans="1:24" ht="80">
      <c r="A40" s="9">
        <v>29</v>
      </c>
      <c r="B40" s="9" t="s">
        <v>323</v>
      </c>
      <c r="C40" s="7">
        <v>3188400</v>
      </c>
      <c r="D40" s="8">
        <f t="shared" si="0"/>
        <v>8.5378273160158658E-3</v>
      </c>
      <c r="E40" s="7">
        <v>3188400</v>
      </c>
      <c r="F40" s="8">
        <f t="shared" si="1"/>
        <v>100</v>
      </c>
      <c r="G40" s="8">
        <f t="shared" si="2"/>
        <v>8.5378273160158658E-3</v>
      </c>
      <c r="H40" s="7">
        <v>2771400</v>
      </c>
      <c r="I40" s="8">
        <f t="shared" si="3"/>
        <v>86.921339856981561</v>
      </c>
      <c r="J40" s="8">
        <f t="shared" si="4"/>
        <v>7.4211938977563575E-3</v>
      </c>
      <c r="K40" s="8">
        <f t="shared" si="5"/>
        <v>86.921339856981561</v>
      </c>
      <c r="L40" s="8">
        <f t="shared" si="6"/>
        <v>-1.1166334182595083E-3</v>
      </c>
      <c r="M40" s="7">
        <f t="shared" si="7"/>
        <v>417000</v>
      </c>
      <c r="N40" s="8">
        <v>100</v>
      </c>
      <c r="O40" s="8">
        <f t="shared" si="8"/>
        <v>8.5378273160158658E-3</v>
      </c>
      <c r="P40" s="8">
        <v>86.92</v>
      </c>
      <c r="Q40" s="8">
        <f t="shared" si="9"/>
        <v>7.4210795030809906E-3</v>
      </c>
      <c r="R40" s="8">
        <f t="shared" si="10"/>
        <v>86.92</v>
      </c>
      <c r="S40" s="8">
        <f t="shared" si="11"/>
        <v>-1.1167478129348752E-3</v>
      </c>
      <c r="T40" s="8">
        <f t="shared" si="12"/>
        <v>86.921339856981561</v>
      </c>
      <c r="U40" s="8">
        <f t="shared" si="13"/>
        <v>86.92</v>
      </c>
      <c r="V40" s="8">
        <f t="shared" si="14"/>
        <v>86.920669928490781</v>
      </c>
      <c r="W40" s="8">
        <f t="shared" si="15"/>
        <v>86.920669928490781</v>
      </c>
      <c r="X40" s="22">
        <v>29</v>
      </c>
    </row>
    <row r="41" spans="1:24" ht="80">
      <c r="A41" s="9">
        <v>30</v>
      </c>
      <c r="B41" s="9" t="s">
        <v>325</v>
      </c>
      <c r="C41" s="7">
        <v>139646800</v>
      </c>
      <c r="D41" s="8">
        <f t="shared" si="0"/>
        <v>0.37394312621823</v>
      </c>
      <c r="E41" s="7">
        <v>139646800</v>
      </c>
      <c r="F41" s="8">
        <f t="shared" si="1"/>
        <v>100</v>
      </c>
      <c r="G41" s="8">
        <f t="shared" si="2"/>
        <v>0.37394312621823</v>
      </c>
      <c r="H41" s="7">
        <v>114258000</v>
      </c>
      <c r="I41" s="8">
        <f t="shared" si="3"/>
        <v>81.819275486441512</v>
      </c>
      <c r="J41" s="8">
        <f t="shared" si="4"/>
        <v>0.30595755660310531</v>
      </c>
      <c r="K41" s="8">
        <f t="shared" si="5"/>
        <v>81.819275486441512</v>
      </c>
      <c r="L41" s="8">
        <f t="shared" si="6"/>
        <v>-6.7985569615124697E-2</v>
      </c>
      <c r="M41" s="7">
        <f t="shared" si="7"/>
        <v>25388800</v>
      </c>
      <c r="N41" s="8">
        <v>100</v>
      </c>
      <c r="O41" s="8">
        <f t="shared" si="8"/>
        <v>0.37394312621823</v>
      </c>
      <c r="P41" s="8">
        <v>100</v>
      </c>
      <c r="Q41" s="8">
        <f t="shared" si="9"/>
        <v>0.37394312621823</v>
      </c>
      <c r="R41" s="8">
        <f t="shared" si="10"/>
        <v>100</v>
      </c>
      <c r="S41" s="8">
        <f t="shared" si="11"/>
        <v>0</v>
      </c>
      <c r="T41" s="8">
        <f t="shared" si="12"/>
        <v>81.819275486441512</v>
      </c>
      <c r="U41" s="8">
        <f t="shared" si="13"/>
        <v>100</v>
      </c>
      <c r="V41" s="8">
        <f t="shared" si="14"/>
        <v>90.909637743220756</v>
      </c>
      <c r="W41" s="8">
        <f t="shared" si="15"/>
        <v>90.909637743220756</v>
      </c>
      <c r="X41" s="22">
        <v>30</v>
      </c>
    </row>
    <row r="42" spans="1:24" ht="96">
      <c r="A42" s="9">
        <v>31</v>
      </c>
      <c r="B42" s="9" t="s">
        <v>328</v>
      </c>
      <c r="C42" s="7">
        <v>280020000</v>
      </c>
      <c r="D42" s="8">
        <f t="shared" si="0"/>
        <v>0.74983139036217628</v>
      </c>
      <c r="E42" s="7">
        <v>280020000</v>
      </c>
      <c r="F42" s="8">
        <f t="shared" si="1"/>
        <v>100</v>
      </c>
      <c r="G42" s="8">
        <f t="shared" si="2"/>
        <v>0.74983139036217628</v>
      </c>
      <c r="H42" s="7">
        <v>274980000</v>
      </c>
      <c r="I42" s="8">
        <f t="shared" si="3"/>
        <v>98.200128562245553</v>
      </c>
      <c r="J42" s="8">
        <f t="shared" si="4"/>
        <v>0.73633538933573039</v>
      </c>
      <c r="K42" s="8">
        <f t="shared" si="5"/>
        <v>98.200128562245553</v>
      </c>
      <c r="L42" s="8">
        <f t="shared" si="6"/>
        <v>-1.3496001026445881E-2</v>
      </c>
      <c r="M42" s="7">
        <f t="shared" si="7"/>
        <v>5040000</v>
      </c>
      <c r="N42" s="8">
        <v>100</v>
      </c>
      <c r="O42" s="8">
        <f t="shared" si="8"/>
        <v>0.74983139036217628</v>
      </c>
      <c r="P42" s="8">
        <v>100</v>
      </c>
      <c r="Q42" s="8">
        <f t="shared" si="9"/>
        <v>0.74983139036217628</v>
      </c>
      <c r="R42" s="8">
        <f t="shared" si="10"/>
        <v>100</v>
      </c>
      <c r="S42" s="8">
        <f t="shared" si="11"/>
        <v>0</v>
      </c>
      <c r="T42" s="8">
        <f t="shared" si="12"/>
        <v>98.200128562245553</v>
      </c>
      <c r="U42" s="8">
        <f t="shared" si="13"/>
        <v>100</v>
      </c>
      <c r="V42" s="8">
        <f t="shared" si="14"/>
        <v>99.100064281122769</v>
      </c>
      <c r="W42" s="8">
        <f t="shared" si="15"/>
        <v>99.100064281122769</v>
      </c>
      <c r="X42" s="22">
        <v>31</v>
      </c>
    </row>
    <row r="43" spans="1:24" ht="96">
      <c r="A43" s="9">
        <v>32</v>
      </c>
      <c r="B43" s="9" t="s">
        <v>330</v>
      </c>
      <c r="C43" s="7">
        <v>11110000</v>
      </c>
      <c r="D43" s="8">
        <f t="shared" si="0"/>
        <v>2.9750113373772515E-2</v>
      </c>
      <c r="E43" s="7">
        <v>11110000</v>
      </c>
      <c r="F43" s="8">
        <f t="shared" si="1"/>
        <v>100</v>
      </c>
      <c r="G43" s="8">
        <f t="shared" si="2"/>
        <v>2.9750113373772515E-2</v>
      </c>
      <c r="H43" s="7">
        <v>5673000</v>
      </c>
      <c r="I43" s="8">
        <f t="shared" si="3"/>
        <v>51.06210621062106</v>
      </c>
      <c r="J43" s="8">
        <f t="shared" si="4"/>
        <v>1.5191034488695902E-2</v>
      </c>
      <c r="K43" s="8">
        <f t="shared" si="5"/>
        <v>51.06210621062106</v>
      </c>
      <c r="L43" s="8">
        <f t="shared" si="6"/>
        <v>-1.4559078885076612E-2</v>
      </c>
      <c r="M43" s="7">
        <f t="shared" si="7"/>
        <v>5437000</v>
      </c>
      <c r="N43" s="8">
        <v>100</v>
      </c>
      <c r="O43" s="8">
        <f t="shared" si="8"/>
        <v>2.9750113373772515E-2</v>
      </c>
      <c r="P43" s="8">
        <v>100</v>
      </c>
      <c r="Q43" s="8">
        <f t="shared" si="9"/>
        <v>2.9750113373772515E-2</v>
      </c>
      <c r="R43" s="8">
        <f t="shared" si="10"/>
        <v>100</v>
      </c>
      <c r="S43" s="8">
        <f t="shared" si="11"/>
        <v>0</v>
      </c>
      <c r="T43" s="8">
        <f t="shared" si="12"/>
        <v>51.06210621062106</v>
      </c>
      <c r="U43" s="8">
        <f t="shared" si="13"/>
        <v>100</v>
      </c>
      <c r="V43" s="8">
        <f t="shared" si="14"/>
        <v>75.531053105310534</v>
      </c>
      <c r="W43" s="8">
        <f t="shared" si="15"/>
        <v>75.531053105310534</v>
      </c>
      <c r="X43" s="22">
        <v>32</v>
      </c>
    </row>
    <row r="44" spans="1:24" ht="112">
      <c r="A44" s="9">
        <v>33</v>
      </c>
      <c r="B44" s="9" t="s">
        <v>695</v>
      </c>
      <c r="C44" s="7">
        <v>3603483000</v>
      </c>
      <c r="D44" s="8">
        <f t="shared" si="0"/>
        <v>9.6493274338849595</v>
      </c>
      <c r="E44" s="7">
        <v>3603483000</v>
      </c>
      <c r="F44" s="8">
        <f t="shared" si="1"/>
        <v>100</v>
      </c>
      <c r="G44" s="8">
        <f t="shared" si="2"/>
        <v>9.6493274338849595</v>
      </c>
      <c r="H44" s="7">
        <v>3601435000</v>
      </c>
      <c r="I44" s="8">
        <f t="shared" si="3"/>
        <v>99.943166097911387</v>
      </c>
      <c r="J44" s="8">
        <f t="shared" si="4"/>
        <v>9.6438433445789755</v>
      </c>
      <c r="K44" s="8">
        <f t="shared" si="5"/>
        <v>99.943166097911387</v>
      </c>
      <c r="L44" s="8">
        <f t="shared" si="6"/>
        <v>-5.4840893059839857E-3</v>
      </c>
      <c r="M44" s="7">
        <f t="shared" si="7"/>
        <v>2048000</v>
      </c>
      <c r="N44" s="8">
        <v>100</v>
      </c>
      <c r="O44" s="8">
        <f t="shared" si="8"/>
        <v>9.6493274338849595</v>
      </c>
      <c r="P44" s="8">
        <v>100</v>
      </c>
      <c r="Q44" s="8">
        <f t="shared" si="9"/>
        <v>9.6493274338849595</v>
      </c>
      <c r="R44" s="8">
        <f t="shared" si="10"/>
        <v>100</v>
      </c>
      <c r="S44" s="8">
        <f t="shared" si="11"/>
        <v>0</v>
      </c>
      <c r="T44" s="8">
        <f t="shared" si="12"/>
        <v>99.943166097911387</v>
      </c>
      <c r="U44" s="8">
        <f t="shared" si="13"/>
        <v>100</v>
      </c>
      <c r="V44" s="8">
        <f t="shared" si="14"/>
        <v>99.971583048955694</v>
      </c>
      <c r="W44" s="8">
        <f t="shared" si="15"/>
        <v>99.971583048955694</v>
      </c>
      <c r="X44" s="22">
        <v>33</v>
      </c>
    </row>
    <row r="45" spans="1:24" ht="112">
      <c r="A45" s="9">
        <v>34</v>
      </c>
      <c r="B45" s="9" t="s">
        <v>696</v>
      </c>
      <c r="C45" s="7">
        <v>395680000</v>
      </c>
      <c r="D45" s="8">
        <f t="shared" si="0"/>
        <v>1.0595431916952571</v>
      </c>
      <c r="E45" s="7">
        <v>395680000</v>
      </c>
      <c r="F45" s="8">
        <f t="shared" si="1"/>
        <v>100</v>
      </c>
      <c r="G45" s="8">
        <f t="shared" si="2"/>
        <v>1.0595431916952571</v>
      </c>
      <c r="H45" s="7">
        <v>362760000</v>
      </c>
      <c r="I45" s="8">
        <f t="shared" si="3"/>
        <v>91.680145572179541</v>
      </c>
      <c r="J45" s="8">
        <f t="shared" si="4"/>
        <v>0.97139074054632901</v>
      </c>
      <c r="K45" s="8">
        <f t="shared" si="5"/>
        <v>91.680145572179541</v>
      </c>
      <c r="L45" s="8">
        <f t="shared" si="6"/>
        <v>-8.8152451148928113E-2</v>
      </c>
      <c r="M45" s="7">
        <f t="shared" si="7"/>
        <v>32920000</v>
      </c>
      <c r="N45" s="8">
        <v>100</v>
      </c>
      <c r="O45" s="8">
        <f t="shared" si="8"/>
        <v>1.0595431916952571</v>
      </c>
      <c r="P45" s="8">
        <v>100</v>
      </c>
      <c r="Q45" s="8">
        <f t="shared" si="9"/>
        <v>1.0595431916952571</v>
      </c>
      <c r="R45" s="8">
        <f t="shared" si="10"/>
        <v>100</v>
      </c>
      <c r="S45" s="8">
        <f t="shared" si="11"/>
        <v>0</v>
      </c>
      <c r="T45" s="8">
        <f t="shared" si="12"/>
        <v>91.680145572179541</v>
      </c>
      <c r="U45" s="8">
        <f t="shared" si="13"/>
        <v>100</v>
      </c>
      <c r="V45" s="8">
        <f t="shared" si="14"/>
        <v>95.840072786089763</v>
      </c>
      <c r="W45" s="8">
        <f t="shared" si="15"/>
        <v>95.840072786089763</v>
      </c>
      <c r="X45" s="22">
        <v>34</v>
      </c>
    </row>
    <row r="46" spans="1:24" ht="128">
      <c r="A46" s="9">
        <v>35</v>
      </c>
      <c r="B46" s="9" t="s">
        <v>697</v>
      </c>
      <c r="C46" s="7">
        <v>167390000</v>
      </c>
      <c r="D46" s="8">
        <f t="shared" si="0"/>
        <v>0.44823325631285155</v>
      </c>
      <c r="E46" s="7">
        <v>167390000</v>
      </c>
      <c r="F46" s="8">
        <f t="shared" si="1"/>
        <v>100</v>
      </c>
      <c r="G46" s="8">
        <f t="shared" si="2"/>
        <v>0.4482332563128516</v>
      </c>
      <c r="H46" s="7">
        <v>137646000</v>
      </c>
      <c r="I46" s="8">
        <f t="shared" si="3"/>
        <v>82.230718680924781</v>
      </c>
      <c r="J46" s="8">
        <f t="shared" si="4"/>
        <v>0.36858542803296951</v>
      </c>
      <c r="K46" s="8">
        <f t="shared" si="5"/>
        <v>82.230718680924781</v>
      </c>
      <c r="L46" s="8"/>
      <c r="M46" s="7">
        <f t="shared" si="7"/>
        <v>29744000</v>
      </c>
      <c r="N46" s="8">
        <v>100</v>
      </c>
      <c r="O46" s="8">
        <f t="shared" si="8"/>
        <v>0.4482332563128516</v>
      </c>
      <c r="P46" s="8">
        <v>100</v>
      </c>
      <c r="Q46" s="8">
        <f t="shared" si="9"/>
        <v>0.4482332563128516</v>
      </c>
      <c r="R46" s="8">
        <f t="shared" si="10"/>
        <v>100</v>
      </c>
      <c r="S46" s="8"/>
      <c r="T46" s="8"/>
      <c r="U46" s="8"/>
      <c r="V46" s="8"/>
      <c r="W46" s="8"/>
      <c r="X46" s="22">
        <v>35</v>
      </c>
    </row>
    <row r="47" spans="1:24" ht="32">
      <c r="A47" s="9">
        <v>36</v>
      </c>
      <c r="B47" s="9" t="s">
        <v>698</v>
      </c>
      <c r="C47" s="7">
        <v>513948800</v>
      </c>
      <c r="D47" s="8">
        <f t="shared" si="0"/>
        <v>1.3762407802263126</v>
      </c>
      <c r="E47" s="7">
        <v>513948800</v>
      </c>
      <c r="F47" s="8">
        <f t="shared" si="1"/>
        <v>100</v>
      </c>
      <c r="G47" s="8">
        <f t="shared" si="2"/>
        <v>1.3762407802263126</v>
      </c>
      <c r="H47" s="7">
        <v>487362000</v>
      </c>
      <c r="I47" s="8">
        <f t="shared" si="3"/>
        <v>94.826955525530948</v>
      </c>
      <c r="J47" s="8">
        <f t="shared" si="4"/>
        <v>1.3050472325894256</v>
      </c>
      <c r="K47" s="8">
        <f t="shared" si="5"/>
        <v>94.826955525530948</v>
      </c>
      <c r="L47" s="8">
        <f t="shared" si="6"/>
        <v>-7.1193547636887011E-2</v>
      </c>
      <c r="M47" s="7">
        <f t="shared" si="7"/>
        <v>26586800</v>
      </c>
      <c r="N47" s="8">
        <v>100</v>
      </c>
      <c r="O47" s="8">
        <f t="shared" si="8"/>
        <v>1.3762407802263126</v>
      </c>
      <c r="P47" s="8">
        <v>100</v>
      </c>
      <c r="Q47" s="8">
        <f t="shared" si="9"/>
        <v>1.3762407802263126</v>
      </c>
      <c r="R47" s="8">
        <f t="shared" si="10"/>
        <v>100</v>
      </c>
      <c r="S47" s="8"/>
      <c r="T47" s="8"/>
      <c r="U47" s="8"/>
      <c r="V47" s="8"/>
      <c r="W47" s="8"/>
      <c r="X47" s="22">
        <v>36</v>
      </c>
    </row>
    <row r="48" spans="1:24">
      <c r="A48" s="10"/>
      <c r="B48" s="10"/>
      <c r="C48" s="11"/>
      <c r="D48" s="12"/>
      <c r="E48" s="11"/>
      <c r="F48" s="12"/>
      <c r="G48" s="12"/>
      <c r="H48" s="11"/>
      <c r="I48" s="12"/>
      <c r="J48" s="12"/>
      <c r="K48" s="12"/>
      <c r="L48" s="12"/>
      <c r="M48" s="11"/>
      <c r="N48" s="12"/>
      <c r="O48" s="12"/>
      <c r="P48" s="12"/>
      <c r="Q48" s="12"/>
      <c r="R48" s="12"/>
      <c r="S48" s="12"/>
      <c r="T48" s="12"/>
      <c r="U48" s="12"/>
      <c r="V48" s="12"/>
      <c r="W48" s="12"/>
    </row>
    <row r="49" spans="1:23">
      <c r="A49" s="13"/>
      <c r="B49" s="13" t="s">
        <v>14</v>
      </c>
      <c r="C49" s="14">
        <f>SUM(C12:C47)</f>
        <v>37344395500</v>
      </c>
      <c r="D49" s="15">
        <f>SUM(D12:D47)</f>
        <v>100.00000000000001</v>
      </c>
      <c r="E49" s="14">
        <f>SUM(E12:E47)</f>
        <v>37344395500</v>
      </c>
      <c r="F49" s="15">
        <f>G49</f>
        <v>100.00000000000001</v>
      </c>
      <c r="G49" s="15">
        <f>SUM(G12:G47)</f>
        <v>100.00000000000001</v>
      </c>
      <c r="H49" s="14">
        <f>SUM(H12:H47)</f>
        <v>35560560900</v>
      </c>
      <c r="I49" s="15">
        <f>H49/C49*100</f>
        <v>95.223286985593319</v>
      </c>
      <c r="J49" s="15">
        <f>SUM(J12:J47)</f>
        <v>95.223286985593333</v>
      </c>
      <c r="K49" s="15">
        <f>IF(E49=0,0,H49/E49*100)</f>
        <v>95.223286985593319</v>
      </c>
      <c r="L49" s="15">
        <f>SUM(L12:L47)</f>
        <v>-4.6970651861267987</v>
      </c>
      <c r="M49" s="14">
        <f>SUM(M12:M47)</f>
        <v>1783834600</v>
      </c>
      <c r="N49" s="15">
        <f>O49</f>
        <v>100.00000000000001</v>
      </c>
      <c r="O49" s="15">
        <f>SUM(O12:O47)</f>
        <v>100.00000000000001</v>
      </c>
      <c r="P49" s="15">
        <f>Q49</f>
        <v>96.651906393048989</v>
      </c>
      <c r="Q49" s="15">
        <f>SUM(Q12:Q47)</f>
        <v>96.651906393048989</v>
      </c>
      <c r="R49" s="15">
        <f>IF(N49=0,0,P49/N49*100)</f>
        <v>96.651906393048975</v>
      </c>
      <c r="S49" s="15">
        <f>SUM(S12:S47)</f>
        <v>-3.3480936069510152</v>
      </c>
      <c r="T49" s="15">
        <f>IF(G49&gt;0,J49/G49*100,J49)</f>
        <v>95.223286985593319</v>
      </c>
      <c r="U49" s="15">
        <f>IF(O49&gt;0,Q49/O49*100,Q49)</f>
        <v>96.651906393048975</v>
      </c>
      <c r="V49" s="15">
        <f>AVERAGE(T49:U49)</f>
        <v>95.93759668932114</v>
      </c>
      <c r="W49" s="15"/>
    </row>
    <row r="50" spans="1:23">
      <c r="C50" s="16">
        <f>[7]Bakesbangpol!$C$49</f>
        <v>10636395320</v>
      </c>
    </row>
    <row r="51" spans="1:23">
      <c r="C51" s="16">
        <f>C49-C50</f>
        <v>26708000180</v>
      </c>
    </row>
    <row r="54" spans="1:23">
      <c r="B54" s="1" t="s">
        <v>490</v>
      </c>
      <c r="C54" s="1" t="s">
        <v>491</v>
      </c>
      <c r="D54" s="1" t="s">
        <v>492</v>
      </c>
    </row>
    <row r="55" spans="1:23">
      <c r="B55" s="1" t="s">
        <v>493</v>
      </c>
      <c r="C55" s="1">
        <f>COUNTIFS($K$12:$K$47,"&gt;=90")</f>
        <v>7</v>
      </c>
      <c r="D55" s="1">
        <f>COUNTIFS($R$12:$R$47,"&gt;=90")</f>
        <v>13</v>
      </c>
    </row>
    <row r="56" spans="1:23">
      <c r="B56" s="1" t="s">
        <v>494</v>
      </c>
      <c r="C56" s="1">
        <f>COUNTIFS($K$12:$K$47,"&gt;=80",$K$12:$K$47,"&lt;90")</f>
        <v>8</v>
      </c>
      <c r="D56" s="1">
        <f>COUNTIFS($R$12:$R$47,"&gt;=80",$R$12:$R$47,"&lt;90")</f>
        <v>4</v>
      </c>
    </row>
    <row r="57" spans="1:23">
      <c r="B57" s="1" t="s">
        <v>495</v>
      </c>
      <c r="C57" s="1">
        <f>COUNTIFS($K$12:$K$47,"&gt;=65",$K$12:$K$47,"&lt;80")</f>
        <v>4</v>
      </c>
      <c r="D57" s="1">
        <f>COUNTIFS($R$12:$R$47,"&gt;=65",$R$12:$R$47,"&lt;80")</f>
        <v>3</v>
      </c>
    </row>
    <row r="58" spans="1:23">
      <c r="B58" s="1" t="s">
        <v>496</v>
      </c>
      <c r="C58" s="1">
        <f>COUNTIF($K$12:$K$47,"&lt;65")</f>
        <v>17</v>
      </c>
      <c r="D58" s="1">
        <f>COUNTIF($R$12:$R$47,"&lt;65")</f>
        <v>16</v>
      </c>
    </row>
    <row r="59" spans="1:23">
      <c r="B59" s="17"/>
      <c r="C59" s="1">
        <f>SUM(C55:C58)</f>
        <v>36</v>
      </c>
      <c r="D59" s="1">
        <f>SUM(D55:D58)</f>
        <v>36</v>
      </c>
    </row>
    <row r="60" spans="1:23">
      <c r="B60" s="17"/>
    </row>
    <row r="71" spans="2:5" ht="32">
      <c r="B71" t="s">
        <v>189</v>
      </c>
      <c r="C71" s="18" t="s">
        <v>195</v>
      </c>
      <c r="D71" s="18" t="s">
        <v>196</v>
      </c>
    </row>
    <row r="72" spans="2:5">
      <c r="B72" s="207" t="str">
        <f>Cetak!P67</f>
        <v>31 Desember 2023</v>
      </c>
      <c r="C72" s="19">
        <f>I49</f>
        <v>95.223286985593319</v>
      </c>
      <c r="D72" s="19">
        <f>P49</f>
        <v>96.651906393048989</v>
      </c>
      <c r="E72" s="21">
        <f>D72-C72</f>
        <v>1.4286194074556704</v>
      </c>
    </row>
    <row r="73" spans="2:5">
      <c r="B73" s="207" t="str">
        <f>Cetak!P68</f>
        <v>30  November 2023</v>
      </c>
      <c r="C73" s="19">
        <f>Cetak!D72</f>
        <v>46.848422299896235</v>
      </c>
      <c r="D73" s="19">
        <f>Cetak!E72</f>
        <v>96.808628832347679</v>
      </c>
      <c r="E73" s="21">
        <f>D73-C73</f>
        <v>49.960206532451444</v>
      </c>
    </row>
    <row r="74" spans="2:5">
      <c r="B74"/>
      <c r="C74" s="20">
        <f>C72-C73</f>
        <v>48.374864685697084</v>
      </c>
      <c r="D74" s="20">
        <f>D72-D73</f>
        <v>-0.15672243929869012</v>
      </c>
    </row>
    <row r="75" spans="2:5">
      <c r="B75"/>
      <c r="C75"/>
      <c r="D75"/>
    </row>
    <row r="76" spans="2:5" ht="32">
      <c r="B76" t="s">
        <v>189</v>
      </c>
      <c r="C76" s="18" t="s">
        <v>195</v>
      </c>
      <c r="D76" s="18" t="s">
        <v>196</v>
      </c>
    </row>
    <row r="77" spans="2:5">
      <c r="B77" s="207" t="str">
        <f>Cetak!P67</f>
        <v>31 Desember 2023</v>
      </c>
      <c r="C77" s="19">
        <f>C72</f>
        <v>95.223286985593319</v>
      </c>
      <c r="D77" s="19">
        <f>D72</f>
        <v>96.651906393048989</v>
      </c>
    </row>
    <row r="78" spans="2:5">
      <c r="B78" s="207" t="str">
        <f>Cetak!P69</f>
        <v>31 Desember 2022</v>
      </c>
      <c r="C78" s="19">
        <f>Cetak!H72</f>
        <v>46.848422299896235</v>
      </c>
      <c r="D78" s="19">
        <f>Cetak!I72</f>
        <v>85.105803167722044</v>
      </c>
    </row>
    <row r="79" spans="2:5">
      <c r="B79"/>
      <c r="C79" s="20">
        <f>C77-C78</f>
        <v>48.374864685697084</v>
      </c>
      <c r="D79" s="20">
        <f>D77-D78</f>
        <v>11.546103225326945</v>
      </c>
    </row>
  </sheetData>
  <sheetProtection formatCells="0" formatColumns="0" formatRows="0" insertColumns="0" insertRows="0" insertHyperlinks="0" deleteColumns="0" deleteRows="0" sort="0" autoFilter="0" pivotTables="0"/>
  <autoFilter ref="B11:X47" xr:uid="{00000000-0009-0000-0000-00001E000000}">
    <sortState xmlns:xlrd2="http://schemas.microsoft.com/office/spreadsheetml/2017/richdata2" ref="B13:X47">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49" header="0.3" footer="0.3"/>
  <pageSetup paperSize="14" scale="75"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B050"/>
    <pageSetUpPr fitToPage="1"/>
  </sheetPr>
  <dimension ref="A1:AC100"/>
  <sheetViews>
    <sheetView view="pageBreakPreview" zoomScale="90" zoomScaleNormal="80" zoomScaleSheetLayoutView="90" workbookViewId="0">
      <pane xSplit="2" ySplit="11" topLeftCell="M66" activePane="bottomRight" state="frozen"/>
      <selection activeCell="AB57" sqref="AB57"/>
      <selection pane="topRight" activeCell="AB57" sqref="AB57"/>
      <selection pane="bottomLeft" activeCell="AB57" sqref="AB57"/>
      <selection pane="bottomRight" activeCell="P12" sqref="P12:P70"/>
    </sheetView>
  </sheetViews>
  <sheetFormatPr baseColWidth="10" defaultColWidth="9.1640625" defaultRowHeight="15"/>
  <cols>
    <col min="1" max="1" width="4" style="1" customWidth="1"/>
    <col min="2" max="2" width="35" style="1" customWidth="1"/>
    <col min="3" max="3" width="18" style="1" customWidth="1"/>
    <col min="4" max="4" width="9.83203125" style="1" customWidth="1"/>
    <col min="5" max="5" width="18" style="1" customWidth="1"/>
    <col min="6" max="6" width="10.6640625" style="1" customWidth="1"/>
    <col min="7" max="7" width="9" style="1" hidden="1" customWidth="1"/>
    <col min="8" max="8" width="18" style="1" customWidth="1"/>
    <col min="9" max="9" width="10.5" style="1" customWidth="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699</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700</v>
      </c>
      <c r="C12" s="7">
        <v>3349800</v>
      </c>
      <c r="D12" s="8">
        <f>C12/$C$72*100</f>
        <v>1.4008980001248037E-2</v>
      </c>
      <c r="E12" s="7">
        <v>3349800</v>
      </c>
      <c r="F12" s="8">
        <f>E12/C12*100</f>
        <v>100</v>
      </c>
      <c r="G12" s="8">
        <f>F12*D12/100</f>
        <v>1.4008980001248037E-2</v>
      </c>
      <c r="H12" s="7">
        <v>0</v>
      </c>
      <c r="I12" s="8">
        <f>H12/C12*100</f>
        <v>0</v>
      </c>
      <c r="J12" s="8">
        <f>I12*D12/100</f>
        <v>0</v>
      </c>
      <c r="K12" s="8">
        <f>IF(E12=0,0,H12/E12*100)</f>
        <v>0</v>
      </c>
      <c r="L12" s="8">
        <f>J12-G12</f>
        <v>-1.4008980001248037E-2</v>
      </c>
      <c r="M12" s="7">
        <f>C12-H12</f>
        <v>3349800</v>
      </c>
      <c r="N12" s="8">
        <v>100</v>
      </c>
      <c r="O12" s="8">
        <f>N12*D12/100</f>
        <v>1.4008980001248037E-2</v>
      </c>
      <c r="P12" s="8">
        <v>0</v>
      </c>
      <c r="Q12" s="8">
        <f>P12*D12/100</f>
        <v>0</v>
      </c>
      <c r="R12" s="8">
        <f>IF(N12=0,0,P12/N12*100)</f>
        <v>0</v>
      </c>
      <c r="S12" s="8">
        <f>Q12-O12</f>
        <v>-1.4008980001248037E-2</v>
      </c>
      <c r="T12" s="8">
        <f>IF(F12&gt;0,I12/F12*100,I12)</f>
        <v>0</v>
      </c>
      <c r="U12" s="8">
        <f>IF(N12&gt;0,P12/N12*100,P12)</f>
        <v>0</v>
      </c>
      <c r="V12" s="8">
        <f>AVERAGE(T12:U12)</f>
        <v>0</v>
      </c>
      <c r="W12" s="8">
        <f>V12</f>
        <v>0</v>
      </c>
      <c r="X12" s="22">
        <v>1</v>
      </c>
      <c r="Y12" s="21">
        <f t="shared" ref="Y12:Y70" si="0">N12-F12</f>
        <v>0</v>
      </c>
      <c r="Z12" s="21">
        <f t="shared" ref="Z12:Z70" si="1">P12-I12</f>
        <v>0</v>
      </c>
    </row>
    <row r="13" spans="1:29" ht="48">
      <c r="A13" s="9">
        <v>2</v>
      </c>
      <c r="B13" s="9" t="s">
        <v>701</v>
      </c>
      <c r="C13" s="7">
        <v>4000000</v>
      </c>
      <c r="D13" s="8">
        <f>C13/$C$72*100</f>
        <v>1.6728138994863018E-2</v>
      </c>
      <c r="E13" s="7">
        <v>4000000</v>
      </c>
      <c r="F13" s="8">
        <f>E13/C13*100</f>
        <v>100</v>
      </c>
      <c r="G13" s="8">
        <f>F13*D13/100</f>
        <v>1.6728138994863018E-2</v>
      </c>
      <c r="H13" s="7">
        <v>1590000</v>
      </c>
      <c r="I13" s="8">
        <f>H13/C13*100</f>
        <v>39.75</v>
      </c>
      <c r="J13" s="8">
        <f>I13*D13/100</f>
        <v>6.6494352504580497E-3</v>
      </c>
      <c r="K13" s="8">
        <f>IF(E13=0,0,H13/E13*100)</f>
        <v>39.75</v>
      </c>
      <c r="L13" s="8">
        <f>J13-G13</f>
        <v>-1.007870374440497E-2</v>
      </c>
      <c r="M13" s="7">
        <f>C13-H13</f>
        <v>2410000</v>
      </c>
      <c r="N13" s="8">
        <v>100</v>
      </c>
      <c r="O13" s="8">
        <f>N13*D13/100</f>
        <v>1.6728138994863018E-2</v>
      </c>
      <c r="P13" s="8">
        <v>47.375</v>
      </c>
      <c r="Q13" s="8">
        <f>P13*D13/100</f>
        <v>7.9249558488163549E-3</v>
      </c>
      <c r="R13" s="8">
        <f>IF(N13=0,0,P13/N13*100)</f>
        <v>47.375</v>
      </c>
      <c r="S13" s="8">
        <f>Q13-O13</f>
        <v>-8.8031831460466635E-3</v>
      </c>
      <c r="T13" s="8">
        <f>IF(F13&gt;0,I13/F13*100,I13)</f>
        <v>39.75</v>
      </c>
      <c r="U13" s="8">
        <f>IF(N13&gt;0,P13/N13*100,P13)</f>
        <v>47.375</v>
      </c>
      <c r="V13" s="8">
        <f>AVERAGE(T13:U13)</f>
        <v>43.5625</v>
      </c>
      <c r="W13" s="8">
        <f>V13</f>
        <v>43.5625</v>
      </c>
      <c r="X13" s="22">
        <v>2</v>
      </c>
      <c r="Y13" s="21">
        <f t="shared" si="0"/>
        <v>0</v>
      </c>
      <c r="Z13" s="21">
        <f t="shared" si="1"/>
        <v>7.625</v>
      </c>
    </row>
    <row r="14" spans="1:29" ht="32">
      <c r="A14" s="9">
        <v>3</v>
      </c>
      <c r="B14" s="9" t="s">
        <v>498</v>
      </c>
      <c r="C14" s="7">
        <v>49600</v>
      </c>
      <c r="D14" s="8">
        <f t="shared" ref="D14:D70" si="2">C14/$C$72*100</f>
        <v>2.0742892353630145E-4</v>
      </c>
      <c r="E14" s="7">
        <v>49600</v>
      </c>
      <c r="F14" s="8">
        <f t="shared" ref="F14:F70" si="3">E14/C14*100</f>
        <v>100</v>
      </c>
      <c r="G14" s="8">
        <f t="shared" ref="G14:G70" si="4">F14*D14/100</f>
        <v>2.0742892353630145E-4</v>
      </c>
      <c r="H14" s="7">
        <v>0</v>
      </c>
      <c r="I14" s="8">
        <f t="shared" ref="I14:I70" si="5">H14/C14*100</f>
        <v>0</v>
      </c>
      <c r="J14" s="8">
        <f t="shared" ref="J14:J70" si="6">I14*D14/100</f>
        <v>0</v>
      </c>
      <c r="K14" s="8">
        <f t="shared" ref="K14:K70" si="7">IF(E14=0,0,H14/E14*100)</f>
        <v>0</v>
      </c>
      <c r="L14" s="8">
        <f t="shared" ref="L14:L70" si="8">J14-G14</f>
        <v>-2.0742892353630145E-4</v>
      </c>
      <c r="M14" s="7">
        <f t="shared" ref="M14:M70" si="9">C14-H14</f>
        <v>49600</v>
      </c>
      <c r="N14" s="8">
        <v>100</v>
      </c>
      <c r="O14" s="8">
        <f t="shared" ref="O14:O70" si="10">N14*D14/100</f>
        <v>2.0742892353630145E-4</v>
      </c>
      <c r="P14" s="8">
        <v>0</v>
      </c>
      <c r="Q14" s="8">
        <f t="shared" ref="Q14:Q70" si="11">P14*D14/100</f>
        <v>0</v>
      </c>
      <c r="R14" s="8">
        <f t="shared" ref="R14:R70" si="12">IF(N14=0,0,P14/N14*100)</f>
        <v>0</v>
      </c>
      <c r="S14" s="8">
        <f t="shared" ref="S14:S66" si="13">Q14-O14</f>
        <v>-2.0742892353630145E-4</v>
      </c>
      <c r="T14" s="8">
        <f t="shared" ref="T14:T66" si="14">IF(F14&gt;0,I14/F14*100,I14)</f>
        <v>0</v>
      </c>
      <c r="U14" s="8">
        <f t="shared" ref="U14:U66" si="15">IF(N14&gt;0,P14/N14*100,P14)</f>
        <v>0</v>
      </c>
      <c r="V14" s="8">
        <f t="shared" ref="V14:V66" si="16">AVERAGE(T14:U14)</f>
        <v>0</v>
      </c>
      <c r="W14" s="8">
        <f t="shared" ref="W14:W66" si="17">V14</f>
        <v>0</v>
      </c>
      <c r="X14" s="22">
        <v>3</v>
      </c>
      <c r="Y14" s="21">
        <f t="shared" si="0"/>
        <v>0</v>
      </c>
      <c r="Z14" s="21">
        <f t="shared" si="1"/>
        <v>0</v>
      </c>
    </row>
    <row r="15" spans="1:29" ht="32">
      <c r="A15" s="9">
        <v>4</v>
      </c>
      <c r="B15" s="9" t="s">
        <v>299</v>
      </c>
      <c r="C15" s="7">
        <v>22000000</v>
      </c>
      <c r="D15" s="8">
        <f t="shared" si="2"/>
        <v>9.2004764471746617E-2</v>
      </c>
      <c r="E15" s="7">
        <v>22000000</v>
      </c>
      <c r="F15" s="8">
        <f t="shared" si="3"/>
        <v>100</v>
      </c>
      <c r="G15" s="8">
        <f t="shared" si="4"/>
        <v>9.2004764471746617E-2</v>
      </c>
      <c r="H15" s="7">
        <v>19000000</v>
      </c>
      <c r="I15" s="8">
        <f t="shared" si="5"/>
        <v>86.36363636363636</v>
      </c>
      <c r="J15" s="8">
        <f t="shared" si="6"/>
        <v>7.9458660225599345E-2</v>
      </c>
      <c r="K15" s="8">
        <f t="shared" si="7"/>
        <v>86.36363636363636</v>
      </c>
      <c r="L15" s="8">
        <f t="shared" si="8"/>
        <v>-1.2546104246147272E-2</v>
      </c>
      <c r="M15" s="7">
        <f t="shared" si="9"/>
        <v>3000000</v>
      </c>
      <c r="N15" s="8">
        <v>100</v>
      </c>
      <c r="O15" s="8">
        <f t="shared" si="10"/>
        <v>9.2004764471746617E-2</v>
      </c>
      <c r="P15" s="8">
        <v>100</v>
      </c>
      <c r="Q15" s="8">
        <f t="shared" si="11"/>
        <v>9.2004764471746617E-2</v>
      </c>
      <c r="R15" s="8">
        <f t="shared" si="12"/>
        <v>100</v>
      </c>
      <c r="S15" s="8">
        <f t="shared" si="13"/>
        <v>0</v>
      </c>
      <c r="T15" s="8">
        <f t="shared" si="14"/>
        <v>86.36363636363636</v>
      </c>
      <c r="U15" s="8">
        <f t="shared" si="15"/>
        <v>100</v>
      </c>
      <c r="V15" s="8">
        <f t="shared" si="16"/>
        <v>93.181818181818187</v>
      </c>
      <c r="W15" s="8">
        <f t="shared" si="17"/>
        <v>93.181818181818187</v>
      </c>
      <c r="X15" s="22">
        <v>4</v>
      </c>
      <c r="Y15" s="21">
        <f t="shared" si="0"/>
        <v>0</v>
      </c>
      <c r="Z15" s="21">
        <f t="shared" si="1"/>
        <v>13.63636363636364</v>
      </c>
    </row>
    <row r="16" spans="1:29" ht="32">
      <c r="A16" s="9">
        <v>5</v>
      </c>
      <c r="B16" s="9" t="s">
        <v>702</v>
      </c>
      <c r="C16" s="7">
        <v>315204000</v>
      </c>
      <c r="D16" s="8">
        <f t="shared" si="2"/>
        <v>1.3181940809342008</v>
      </c>
      <c r="E16" s="7">
        <v>315204000</v>
      </c>
      <c r="F16" s="8">
        <f t="shared" si="3"/>
        <v>100</v>
      </c>
      <c r="G16" s="8">
        <f t="shared" si="4"/>
        <v>1.3181940809342008</v>
      </c>
      <c r="H16" s="7">
        <v>195145517</v>
      </c>
      <c r="I16" s="8">
        <f t="shared" si="5"/>
        <v>61.910863123564418</v>
      </c>
      <c r="J16" s="8">
        <f t="shared" si="6"/>
        <v>0.81610533315010103</v>
      </c>
      <c r="K16" s="8">
        <f t="shared" si="7"/>
        <v>61.910863123564418</v>
      </c>
      <c r="L16" s="8">
        <f t="shared" si="8"/>
        <v>-0.50208874778409973</v>
      </c>
      <c r="M16" s="7">
        <f t="shared" si="9"/>
        <v>120058483</v>
      </c>
      <c r="N16" s="8">
        <v>100</v>
      </c>
      <c r="O16" s="8">
        <f t="shared" si="10"/>
        <v>1.3181940809342008</v>
      </c>
      <c r="P16" s="8">
        <v>61.910863123564418</v>
      </c>
      <c r="Q16" s="8">
        <f t="shared" si="11"/>
        <v>0.81610533315010103</v>
      </c>
      <c r="R16" s="8">
        <f t="shared" si="12"/>
        <v>61.910863123564418</v>
      </c>
      <c r="S16" s="8">
        <f t="shared" si="13"/>
        <v>-0.50208874778409973</v>
      </c>
      <c r="T16" s="8">
        <f t="shared" si="14"/>
        <v>61.910863123564418</v>
      </c>
      <c r="U16" s="8">
        <f t="shared" si="15"/>
        <v>61.910863123564418</v>
      </c>
      <c r="V16" s="8">
        <f t="shared" si="16"/>
        <v>61.910863123564418</v>
      </c>
      <c r="W16" s="8">
        <f t="shared" si="17"/>
        <v>61.910863123564418</v>
      </c>
      <c r="X16" s="22">
        <v>5</v>
      </c>
      <c r="Y16" s="21">
        <f t="shared" si="0"/>
        <v>0</v>
      </c>
      <c r="Z16" s="21">
        <f t="shared" si="1"/>
        <v>0</v>
      </c>
    </row>
    <row r="17" spans="1:26" ht="32">
      <c r="A17" s="9">
        <v>6</v>
      </c>
      <c r="B17" s="9" t="s">
        <v>377</v>
      </c>
      <c r="C17" s="7">
        <v>34485400</v>
      </c>
      <c r="D17" s="8">
        <f t="shared" si="2"/>
        <v>0.14421914112336229</v>
      </c>
      <c r="E17" s="7">
        <v>34485400</v>
      </c>
      <c r="F17" s="8">
        <f t="shared" si="3"/>
        <v>100</v>
      </c>
      <c r="G17" s="8">
        <f t="shared" si="4"/>
        <v>0.14421914112336229</v>
      </c>
      <c r="H17" s="7">
        <v>34018000</v>
      </c>
      <c r="I17" s="8">
        <f t="shared" si="5"/>
        <v>98.644643820283363</v>
      </c>
      <c r="J17" s="8">
        <f t="shared" si="6"/>
        <v>0.14226445808181254</v>
      </c>
      <c r="K17" s="8">
        <f t="shared" si="7"/>
        <v>98.644643820283363</v>
      </c>
      <c r="L17" s="8">
        <f t="shared" si="8"/>
        <v>-1.9546830415497485E-3</v>
      </c>
      <c r="M17" s="7">
        <f t="shared" si="9"/>
        <v>467400</v>
      </c>
      <c r="N17" s="8">
        <v>100</v>
      </c>
      <c r="O17" s="8">
        <f t="shared" si="10"/>
        <v>0.14421914112336229</v>
      </c>
      <c r="P17" s="8">
        <v>100</v>
      </c>
      <c r="Q17" s="8">
        <f t="shared" si="11"/>
        <v>0.14421914112336229</v>
      </c>
      <c r="R17" s="8">
        <f t="shared" si="12"/>
        <v>100</v>
      </c>
      <c r="S17" s="8">
        <f t="shared" si="13"/>
        <v>0</v>
      </c>
      <c r="T17" s="8">
        <f t="shared" si="14"/>
        <v>98.644643820283363</v>
      </c>
      <c r="U17" s="8">
        <f t="shared" si="15"/>
        <v>100</v>
      </c>
      <c r="V17" s="8">
        <f t="shared" si="16"/>
        <v>99.322321910141682</v>
      </c>
      <c r="W17" s="8">
        <f t="shared" si="17"/>
        <v>99.322321910141682</v>
      </c>
      <c r="X17" s="22">
        <v>6</v>
      </c>
      <c r="Y17" s="21">
        <f t="shared" si="0"/>
        <v>0</v>
      </c>
      <c r="Z17" s="21">
        <f t="shared" si="1"/>
        <v>1.3553561797166367</v>
      </c>
    </row>
    <row r="18" spans="1:26" ht="32">
      <c r="A18" s="9">
        <v>7</v>
      </c>
      <c r="B18" s="9" t="s">
        <v>244</v>
      </c>
      <c r="C18" s="7">
        <v>34958700</v>
      </c>
      <c r="D18" s="8">
        <f t="shared" si="2"/>
        <v>0.14619849816992947</v>
      </c>
      <c r="E18" s="7">
        <v>34958700</v>
      </c>
      <c r="F18" s="8">
        <f t="shared" si="3"/>
        <v>100</v>
      </c>
      <c r="G18" s="8">
        <f t="shared" si="4"/>
        <v>0.14619849816992947</v>
      </c>
      <c r="H18" s="7">
        <v>34392000</v>
      </c>
      <c r="I18" s="8">
        <f t="shared" si="5"/>
        <v>98.378944297127759</v>
      </c>
      <c r="J18" s="8">
        <f t="shared" si="6"/>
        <v>0.14382853907783225</v>
      </c>
      <c r="K18" s="8">
        <f t="shared" si="7"/>
        <v>98.378944297127759</v>
      </c>
      <c r="L18" s="8">
        <f t="shared" si="8"/>
        <v>-2.3699590920972236E-3</v>
      </c>
      <c r="M18" s="7">
        <f t="shared" si="9"/>
        <v>566700</v>
      </c>
      <c r="N18" s="8">
        <v>100</v>
      </c>
      <c r="O18" s="8">
        <f t="shared" si="10"/>
        <v>0.14619849816992947</v>
      </c>
      <c r="P18" s="8">
        <v>100</v>
      </c>
      <c r="Q18" s="8">
        <f t="shared" si="11"/>
        <v>0.14619849816992947</v>
      </c>
      <c r="R18" s="8">
        <f t="shared" si="12"/>
        <v>100</v>
      </c>
      <c r="S18" s="8">
        <f t="shared" si="13"/>
        <v>0</v>
      </c>
      <c r="T18" s="8">
        <f t="shared" si="14"/>
        <v>98.378944297127759</v>
      </c>
      <c r="U18" s="8">
        <f t="shared" si="15"/>
        <v>100</v>
      </c>
      <c r="V18" s="8">
        <f t="shared" si="16"/>
        <v>99.18947214856388</v>
      </c>
      <c r="W18" s="8">
        <f t="shared" si="17"/>
        <v>99.18947214856388</v>
      </c>
      <c r="X18" s="22">
        <v>7</v>
      </c>
      <c r="Y18" s="21">
        <f t="shared" si="0"/>
        <v>0</v>
      </c>
      <c r="Z18" s="21">
        <f t="shared" si="1"/>
        <v>1.6210557028722405</v>
      </c>
    </row>
    <row r="19" spans="1:26" ht="16">
      <c r="A19" s="9">
        <v>8</v>
      </c>
      <c r="B19" s="9" t="s">
        <v>300</v>
      </c>
      <c r="C19" s="7">
        <v>21073000</v>
      </c>
      <c r="D19" s="8">
        <f t="shared" si="2"/>
        <v>8.8128018259687108E-2</v>
      </c>
      <c r="E19" s="7">
        <v>21073000</v>
      </c>
      <c r="F19" s="8">
        <f t="shared" si="3"/>
        <v>100</v>
      </c>
      <c r="G19" s="8">
        <f t="shared" si="4"/>
        <v>8.8128018259687108E-2</v>
      </c>
      <c r="H19" s="7">
        <v>20069200</v>
      </c>
      <c r="I19" s="8">
        <f t="shared" si="5"/>
        <v>95.236558629525931</v>
      </c>
      <c r="J19" s="8">
        <f t="shared" si="6"/>
        <v>8.3930091778926227E-2</v>
      </c>
      <c r="K19" s="8">
        <f t="shared" si="7"/>
        <v>95.236558629525931</v>
      </c>
      <c r="L19" s="8">
        <f t="shared" si="8"/>
        <v>-4.1979264807608802E-3</v>
      </c>
      <c r="M19" s="7">
        <f t="shared" si="9"/>
        <v>1003800</v>
      </c>
      <c r="N19" s="8">
        <v>100</v>
      </c>
      <c r="O19" s="8">
        <f t="shared" si="10"/>
        <v>8.8128018259687108E-2</v>
      </c>
      <c r="P19" s="8">
        <v>100</v>
      </c>
      <c r="Q19" s="8">
        <f t="shared" si="11"/>
        <v>8.8128018259687108E-2</v>
      </c>
      <c r="R19" s="8">
        <f t="shared" si="12"/>
        <v>100</v>
      </c>
      <c r="S19" s="8">
        <f t="shared" si="13"/>
        <v>0</v>
      </c>
      <c r="T19" s="8">
        <f t="shared" si="14"/>
        <v>95.236558629525931</v>
      </c>
      <c r="U19" s="8">
        <f t="shared" si="15"/>
        <v>100</v>
      </c>
      <c r="V19" s="8">
        <f t="shared" si="16"/>
        <v>97.618279314762958</v>
      </c>
      <c r="W19" s="8">
        <f t="shared" si="17"/>
        <v>97.618279314762958</v>
      </c>
      <c r="X19" s="22">
        <v>8</v>
      </c>
      <c r="Y19" s="21">
        <f t="shared" si="0"/>
        <v>0</v>
      </c>
      <c r="Z19" s="21">
        <f t="shared" si="1"/>
        <v>4.7634413704740695</v>
      </c>
    </row>
    <row r="20" spans="1:26" ht="16">
      <c r="A20" s="9">
        <v>9</v>
      </c>
      <c r="B20" s="9" t="s">
        <v>248</v>
      </c>
      <c r="C20" s="7">
        <v>139481800</v>
      </c>
      <c r="D20" s="8">
        <f t="shared" si="2"/>
        <v>0.58331773441342116</v>
      </c>
      <c r="E20" s="7">
        <v>139481800</v>
      </c>
      <c r="F20" s="8">
        <f t="shared" si="3"/>
        <v>100</v>
      </c>
      <c r="G20" s="8">
        <f t="shared" si="4"/>
        <v>0.58331773441342116</v>
      </c>
      <c r="H20" s="7">
        <v>119708500</v>
      </c>
      <c r="I20" s="8">
        <f t="shared" si="5"/>
        <v>85.823741878868788</v>
      </c>
      <c r="J20" s="8">
        <f t="shared" si="6"/>
        <v>0.50062510671663996</v>
      </c>
      <c r="K20" s="8">
        <f t="shared" si="7"/>
        <v>85.823741878868788</v>
      </c>
      <c r="L20" s="8">
        <f t="shared" si="8"/>
        <v>-8.2692627696781207E-2</v>
      </c>
      <c r="M20" s="7">
        <f t="shared" si="9"/>
        <v>19773300</v>
      </c>
      <c r="N20" s="8">
        <v>100</v>
      </c>
      <c r="O20" s="8">
        <f t="shared" si="10"/>
        <v>0.58331773441342116</v>
      </c>
      <c r="P20" s="8">
        <v>100</v>
      </c>
      <c r="Q20" s="8">
        <f t="shared" si="11"/>
        <v>0.58331773441342116</v>
      </c>
      <c r="R20" s="8">
        <f t="shared" si="12"/>
        <v>100</v>
      </c>
      <c r="S20" s="8">
        <f t="shared" si="13"/>
        <v>0</v>
      </c>
      <c r="T20" s="8">
        <f t="shared" si="14"/>
        <v>85.823741878868788</v>
      </c>
      <c r="U20" s="8">
        <f t="shared" si="15"/>
        <v>100</v>
      </c>
      <c r="V20" s="8">
        <f t="shared" si="16"/>
        <v>92.911870939434394</v>
      </c>
      <c r="W20" s="8">
        <f t="shared" si="17"/>
        <v>92.911870939434394</v>
      </c>
      <c r="X20" s="22">
        <v>9</v>
      </c>
      <c r="Y20" s="21">
        <f t="shared" si="0"/>
        <v>0</v>
      </c>
      <c r="Z20" s="21">
        <f t="shared" si="1"/>
        <v>14.176258121131212</v>
      </c>
    </row>
    <row r="21" spans="1:26" ht="32">
      <c r="A21" s="9">
        <v>10</v>
      </c>
      <c r="B21" s="9" t="s">
        <v>366</v>
      </c>
      <c r="C21" s="7">
        <v>41229800</v>
      </c>
      <c r="D21" s="8">
        <f t="shared" si="2"/>
        <v>0.17242445628260084</v>
      </c>
      <c r="E21" s="7">
        <v>41229800</v>
      </c>
      <c r="F21" s="8">
        <f t="shared" si="3"/>
        <v>100</v>
      </c>
      <c r="G21" s="8">
        <f t="shared" si="4"/>
        <v>0.17242445628260084</v>
      </c>
      <c r="H21" s="7">
        <v>32339000</v>
      </c>
      <c r="I21" s="8">
        <f t="shared" si="5"/>
        <v>78.435985622050069</v>
      </c>
      <c r="J21" s="8">
        <f t="shared" si="6"/>
        <v>0.13524282173871879</v>
      </c>
      <c r="K21" s="8">
        <f t="shared" si="7"/>
        <v>78.435985622050069</v>
      </c>
      <c r="L21" s="8">
        <f t="shared" si="8"/>
        <v>-3.7181634543882042E-2</v>
      </c>
      <c r="M21" s="7">
        <f t="shared" si="9"/>
        <v>8890800</v>
      </c>
      <c r="N21" s="8">
        <v>100</v>
      </c>
      <c r="O21" s="8">
        <f t="shared" si="10"/>
        <v>0.17242445628260084</v>
      </c>
      <c r="P21" s="8">
        <v>100</v>
      </c>
      <c r="Q21" s="8">
        <f t="shared" si="11"/>
        <v>0.17242445628260084</v>
      </c>
      <c r="R21" s="8">
        <f t="shared" si="12"/>
        <v>100</v>
      </c>
      <c r="S21" s="8">
        <f t="shared" si="13"/>
        <v>0</v>
      </c>
      <c r="T21" s="8">
        <f t="shared" si="14"/>
        <v>78.435985622050069</v>
      </c>
      <c r="U21" s="8">
        <f t="shared" si="15"/>
        <v>100</v>
      </c>
      <c r="V21" s="8">
        <f t="shared" si="16"/>
        <v>89.217992811025027</v>
      </c>
      <c r="W21" s="8">
        <f t="shared" si="17"/>
        <v>89.217992811025027</v>
      </c>
      <c r="X21" s="22">
        <v>10</v>
      </c>
      <c r="Y21" s="21">
        <f t="shared" si="0"/>
        <v>0</v>
      </c>
      <c r="Z21" s="21">
        <f t="shared" si="1"/>
        <v>21.564014377949931</v>
      </c>
    </row>
    <row r="22" spans="1:26" ht="16">
      <c r="A22" s="9">
        <v>11</v>
      </c>
      <c r="B22" s="9" t="s">
        <v>252</v>
      </c>
      <c r="C22" s="7">
        <v>56445000</v>
      </c>
      <c r="D22" s="8">
        <f t="shared" si="2"/>
        <v>0.23605495139126079</v>
      </c>
      <c r="E22" s="7">
        <v>56445000</v>
      </c>
      <c r="F22" s="8">
        <f t="shared" si="3"/>
        <v>100</v>
      </c>
      <c r="G22" s="8">
        <f t="shared" si="4"/>
        <v>0.23605495139126076</v>
      </c>
      <c r="H22" s="7">
        <v>36272500</v>
      </c>
      <c r="I22" s="8">
        <f t="shared" si="5"/>
        <v>64.261670652847897</v>
      </c>
      <c r="J22" s="8">
        <f t="shared" si="6"/>
        <v>0.15169285542279221</v>
      </c>
      <c r="K22" s="8">
        <f t="shared" si="7"/>
        <v>64.261670652847897</v>
      </c>
      <c r="L22" s="8">
        <f t="shared" si="8"/>
        <v>-8.4362095968468553E-2</v>
      </c>
      <c r="M22" s="7">
        <f t="shared" si="9"/>
        <v>20172500</v>
      </c>
      <c r="N22" s="8">
        <v>100</v>
      </c>
      <c r="O22" s="8">
        <f t="shared" si="10"/>
        <v>0.23605495139126076</v>
      </c>
      <c r="P22" s="8">
        <v>64.261670652847897</v>
      </c>
      <c r="Q22" s="8">
        <f t="shared" si="11"/>
        <v>0.15169285542279221</v>
      </c>
      <c r="R22" s="8">
        <f t="shared" si="12"/>
        <v>64.261670652847897</v>
      </c>
      <c r="S22" s="8">
        <f t="shared" si="13"/>
        <v>-8.4362095968468553E-2</v>
      </c>
      <c r="T22" s="8">
        <f t="shared" si="14"/>
        <v>64.261670652847897</v>
      </c>
      <c r="U22" s="8">
        <f t="shared" si="15"/>
        <v>64.261670652847897</v>
      </c>
      <c r="V22" s="8">
        <f t="shared" si="16"/>
        <v>64.261670652847897</v>
      </c>
      <c r="W22" s="8">
        <f t="shared" si="17"/>
        <v>64.261670652847897</v>
      </c>
      <c r="X22" s="22">
        <v>11</v>
      </c>
      <c r="Y22" s="21">
        <f t="shared" si="0"/>
        <v>0</v>
      </c>
      <c r="Z22" s="21">
        <f t="shared" si="1"/>
        <v>0</v>
      </c>
    </row>
    <row r="23" spans="1:26" ht="32">
      <c r="A23" s="9">
        <v>12</v>
      </c>
      <c r="B23" s="9" t="s">
        <v>367</v>
      </c>
      <c r="C23" s="7">
        <v>677051000</v>
      </c>
      <c r="D23" s="8">
        <f t="shared" si="2"/>
        <v>2.8314508086527508</v>
      </c>
      <c r="E23" s="7">
        <v>677051000</v>
      </c>
      <c r="F23" s="8">
        <f t="shared" si="3"/>
        <v>100</v>
      </c>
      <c r="G23" s="8">
        <f t="shared" si="4"/>
        <v>2.8314508086527508</v>
      </c>
      <c r="H23" s="7">
        <v>524855634</v>
      </c>
      <c r="I23" s="8">
        <f t="shared" si="5"/>
        <v>77.520841709117931</v>
      </c>
      <c r="J23" s="8">
        <f t="shared" si="6"/>
        <v>2.1949644994472384</v>
      </c>
      <c r="K23" s="8">
        <f t="shared" si="7"/>
        <v>77.520841709117931</v>
      </c>
      <c r="L23" s="8">
        <f t="shared" si="8"/>
        <v>-0.63648630920551241</v>
      </c>
      <c r="M23" s="7">
        <f t="shared" si="9"/>
        <v>152195366</v>
      </c>
      <c r="N23" s="8">
        <v>100</v>
      </c>
      <c r="O23" s="8">
        <f t="shared" si="10"/>
        <v>2.8314508086527508</v>
      </c>
      <c r="P23" s="8">
        <v>77.520841709117931</v>
      </c>
      <c r="Q23" s="8">
        <f t="shared" si="11"/>
        <v>2.1949644994472384</v>
      </c>
      <c r="R23" s="8">
        <f t="shared" si="12"/>
        <v>77.520841709117931</v>
      </c>
      <c r="S23" s="8">
        <f t="shared" si="13"/>
        <v>-0.63648630920551241</v>
      </c>
      <c r="T23" s="8">
        <f t="shared" si="14"/>
        <v>77.520841709117931</v>
      </c>
      <c r="U23" s="8">
        <f t="shared" si="15"/>
        <v>77.520841709117931</v>
      </c>
      <c r="V23" s="8">
        <f t="shared" si="16"/>
        <v>77.520841709117931</v>
      </c>
      <c r="W23" s="8">
        <f t="shared" si="17"/>
        <v>77.520841709117931</v>
      </c>
      <c r="X23" s="22">
        <v>12</v>
      </c>
      <c r="Y23" s="21">
        <f t="shared" si="0"/>
        <v>0</v>
      </c>
      <c r="Z23" s="21">
        <f t="shared" si="1"/>
        <v>0</v>
      </c>
    </row>
    <row r="24" spans="1:26" ht="16">
      <c r="A24" s="9">
        <v>13</v>
      </c>
      <c r="B24" s="9" t="s">
        <v>335</v>
      </c>
      <c r="C24" s="7">
        <v>120691200</v>
      </c>
      <c r="D24" s="8">
        <f t="shared" si="2"/>
        <v>0.50473479226420292</v>
      </c>
      <c r="E24" s="7">
        <v>120691200</v>
      </c>
      <c r="F24" s="8">
        <f t="shared" si="3"/>
        <v>100</v>
      </c>
      <c r="G24" s="8">
        <f t="shared" si="4"/>
        <v>0.50473479226420292</v>
      </c>
      <c r="H24" s="7">
        <v>118000000</v>
      </c>
      <c r="I24" s="8">
        <f t="shared" si="5"/>
        <v>97.770177113161523</v>
      </c>
      <c r="J24" s="8">
        <f t="shared" si="6"/>
        <v>0.49348010034845907</v>
      </c>
      <c r="K24" s="8">
        <f t="shared" si="7"/>
        <v>97.770177113161523</v>
      </c>
      <c r="L24" s="8">
        <f t="shared" si="8"/>
        <v>-1.1254691915743853E-2</v>
      </c>
      <c r="M24" s="7">
        <f t="shared" si="9"/>
        <v>2691200</v>
      </c>
      <c r="N24" s="8">
        <v>100</v>
      </c>
      <c r="O24" s="8">
        <f t="shared" si="10"/>
        <v>0.50473479226420292</v>
      </c>
      <c r="P24" s="8">
        <v>100</v>
      </c>
      <c r="Q24" s="8">
        <f t="shared" si="11"/>
        <v>0.50473479226420292</v>
      </c>
      <c r="R24" s="8">
        <f t="shared" si="12"/>
        <v>100</v>
      </c>
      <c r="S24" s="8">
        <f t="shared" si="13"/>
        <v>0</v>
      </c>
      <c r="T24" s="8">
        <f t="shared" si="14"/>
        <v>97.770177113161523</v>
      </c>
      <c r="U24" s="8">
        <f t="shared" si="15"/>
        <v>100</v>
      </c>
      <c r="V24" s="8">
        <f t="shared" si="16"/>
        <v>98.885088556580769</v>
      </c>
      <c r="W24" s="8">
        <f t="shared" si="17"/>
        <v>98.885088556580769</v>
      </c>
      <c r="X24" s="22">
        <v>13</v>
      </c>
      <c r="Y24" s="21">
        <f t="shared" si="0"/>
        <v>0</v>
      </c>
      <c r="Z24" s="21">
        <f t="shared" si="1"/>
        <v>2.2298228868384768</v>
      </c>
    </row>
    <row r="25" spans="1:26" ht="16">
      <c r="A25" s="9">
        <v>14</v>
      </c>
      <c r="B25" s="9" t="s">
        <v>254</v>
      </c>
      <c r="C25" s="7">
        <v>521556200</v>
      </c>
      <c r="D25" s="8">
        <f t="shared" si="2"/>
        <v>2.181166151808144</v>
      </c>
      <c r="E25" s="7">
        <v>521556200</v>
      </c>
      <c r="F25" s="8">
        <f t="shared" si="3"/>
        <v>100</v>
      </c>
      <c r="G25" s="8">
        <f t="shared" si="4"/>
        <v>2.181166151808144</v>
      </c>
      <c r="H25" s="7">
        <v>489405000</v>
      </c>
      <c r="I25" s="8">
        <f t="shared" si="5"/>
        <v>93.835525299095281</v>
      </c>
      <c r="J25" s="8">
        <f t="shared" si="6"/>
        <v>2.046708716195234</v>
      </c>
      <c r="K25" s="8">
        <f t="shared" si="7"/>
        <v>93.835525299095281</v>
      </c>
      <c r="L25" s="8">
        <f t="shared" si="8"/>
        <v>-0.13445743561291001</v>
      </c>
      <c r="M25" s="7">
        <f t="shared" si="9"/>
        <v>32151200</v>
      </c>
      <c r="N25" s="8">
        <v>100</v>
      </c>
      <c r="O25" s="8">
        <f t="shared" si="10"/>
        <v>2.181166151808144</v>
      </c>
      <c r="P25" s="8">
        <v>100</v>
      </c>
      <c r="Q25" s="8">
        <f t="shared" si="11"/>
        <v>2.181166151808144</v>
      </c>
      <c r="R25" s="8">
        <f t="shared" si="12"/>
        <v>100</v>
      </c>
      <c r="S25" s="8">
        <f t="shared" si="13"/>
        <v>0</v>
      </c>
      <c r="T25" s="8">
        <f t="shared" si="14"/>
        <v>93.835525299095281</v>
      </c>
      <c r="U25" s="8">
        <f t="shared" si="15"/>
        <v>100</v>
      </c>
      <c r="V25" s="8">
        <f t="shared" si="16"/>
        <v>96.91776264954764</v>
      </c>
      <c r="W25" s="8">
        <f t="shared" si="17"/>
        <v>96.91776264954764</v>
      </c>
      <c r="X25" s="22">
        <v>14</v>
      </c>
      <c r="Y25" s="21">
        <f t="shared" si="0"/>
        <v>0</v>
      </c>
      <c r="Z25" s="21">
        <f t="shared" si="1"/>
        <v>6.1644747009047194</v>
      </c>
    </row>
    <row r="26" spans="1:26" ht="32">
      <c r="A26" s="9">
        <v>15</v>
      </c>
      <c r="B26" s="9" t="s">
        <v>472</v>
      </c>
      <c r="C26" s="7">
        <v>3154200000</v>
      </c>
      <c r="D26" s="8">
        <f t="shared" si="2"/>
        <v>13.190974004399234</v>
      </c>
      <c r="E26" s="7">
        <v>3154200000</v>
      </c>
      <c r="F26" s="8">
        <f t="shared" si="3"/>
        <v>100</v>
      </c>
      <c r="G26" s="8">
        <f t="shared" si="4"/>
        <v>13.190974004399234</v>
      </c>
      <c r="H26" s="7">
        <v>2699335262</v>
      </c>
      <c r="I26" s="8">
        <f t="shared" si="5"/>
        <v>85.579077483989593</v>
      </c>
      <c r="J26" s="8">
        <f t="shared" si="6"/>
        <v>11.288713864117744</v>
      </c>
      <c r="K26" s="8">
        <f t="shared" si="7"/>
        <v>85.579077483989593</v>
      </c>
      <c r="L26" s="8">
        <f t="shared" si="8"/>
        <v>-1.9022601402814896</v>
      </c>
      <c r="M26" s="7">
        <f t="shared" si="9"/>
        <v>454864738</v>
      </c>
      <c r="N26" s="8">
        <v>100</v>
      </c>
      <c r="O26" s="8">
        <f t="shared" si="10"/>
        <v>13.190974004399234</v>
      </c>
      <c r="P26" s="8">
        <v>100</v>
      </c>
      <c r="Q26" s="8">
        <f t="shared" si="11"/>
        <v>13.190974004399234</v>
      </c>
      <c r="R26" s="8">
        <f t="shared" si="12"/>
        <v>100</v>
      </c>
      <c r="S26" s="8">
        <f t="shared" si="13"/>
        <v>0</v>
      </c>
      <c r="T26" s="8">
        <f t="shared" si="14"/>
        <v>85.579077483989593</v>
      </c>
      <c r="U26" s="8">
        <f t="shared" si="15"/>
        <v>100</v>
      </c>
      <c r="V26" s="8">
        <f t="shared" si="16"/>
        <v>92.789538741994789</v>
      </c>
      <c r="W26" s="8">
        <f t="shared" si="17"/>
        <v>92.789538741994789</v>
      </c>
      <c r="X26" s="22">
        <v>15</v>
      </c>
      <c r="Y26" s="21">
        <f t="shared" si="0"/>
        <v>0</v>
      </c>
      <c r="Z26" s="21">
        <f t="shared" si="1"/>
        <v>14.420922516010407</v>
      </c>
    </row>
    <row r="27" spans="1:26" ht="32">
      <c r="A27" s="9">
        <v>16</v>
      </c>
      <c r="B27" s="9" t="s">
        <v>703</v>
      </c>
      <c r="C27" s="7">
        <v>32289200</v>
      </c>
      <c r="D27" s="8">
        <f t="shared" si="2"/>
        <v>0.13503455640823275</v>
      </c>
      <c r="E27" s="7">
        <v>32289200</v>
      </c>
      <c r="F27" s="8">
        <f t="shared" si="3"/>
        <v>100</v>
      </c>
      <c r="G27" s="8">
        <f t="shared" si="4"/>
        <v>0.13503455640823275</v>
      </c>
      <c r="H27" s="7">
        <v>26840000</v>
      </c>
      <c r="I27" s="8">
        <f t="shared" si="5"/>
        <v>83.123768938220834</v>
      </c>
      <c r="J27" s="8">
        <f t="shared" si="6"/>
        <v>0.11224581265553088</v>
      </c>
      <c r="K27" s="8">
        <f t="shared" si="7"/>
        <v>83.123768938220834</v>
      </c>
      <c r="L27" s="8">
        <f t="shared" si="8"/>
        <v>-2.2788743752701873E-2</v>
      </c>
      <c r="M27" s="7">
        <f t="shared" si="9"/>
        <v>5449200</v>
      </c>
      <c r="N27" s="8">
        <v>100</v>
      </c>
      <c r="O27" s="8">
        <f t="shared" si="10"/>
        <v>0.13503455640823275</v>
      </c>
      <c r="P27" s="8">
        <v>100</v>
      </c>
      <c r="Q27" s="8">
        <f t="shared" si="11"/>
        <v>0.13503455640823275</v>
      </c>
      <c r="R27" s="8">
        <f t="shared" si="12"/>
        <v>100</v>
      </c>
      <c r="S27" s="8">
        <f t="shared" si="13"/>
        <v>0</v>
      </c>
      <c r="T27" s="8">
        <f t="shared" si="14"/>
        <v>83.123768938220834</v>
      </c>
      <c r="U27" s="8">
        <f t="shared" si="15"/>
        <v>100</v>
      </c>
      <c r="V27" s="8">
        <f t="shared" si="16"/>
        <v>91.561884469110424</v>
      </c>
      <c r="W27" s="8">
        <f t="shared" si="17"/>
        <v>91.561884469110424</v>
      </c>
      <c r="X27" s="22">
        <v>16</v>
      </c>
      <c r="Y27" s="21">
        <f t="shared" si="0"/>
        <v>0</v>
      </c>
      <c r="Z27" s="21">
        <f t="shared" si="1"/>
        <v>16.876231061779166</v>
      </c>
    </row>
    <row r="28" spans="1:26" ht="32">
      <c r="A28" s="9">
        <v>17</v>
      </c>
      <c r="B28" s="9" t="s">
        <v>704</v>
      </c>
      <c r="C28" s="7">
        <v>523953750</v>
      </c>
      <c r="D28" s="8">
        <f t="shared" si="2"/>
        <v>2.1911927892199272</v>
      </c>
      <c r="E28" s="7">
        <v>523953750</v>
      </c>
      <c r="F28" s="8">
        <f t="shared" si="3"/>
        <v>100</v>
      </c>
      <c r="G28" s="8">
        <f t="shared" si="4"/>
        <v>2.1911927892199272</v>
      </c>
      <c r="H28" s="7">
        <v>520847120</v>
      </c>
      <c r="I28" s="8">
        <f t="shared" si="5"/>
        <v>99.407079346220911</v>
      </c>
      <c r="J28" s="8">
        <f t="shared" si="6"/>
        <v>2.178200754608524</v>
      </c>
      <c r="K28" s="8">
        <f t="shared" si="7"/>
        <v>99.407079346220911</v>
      </c>
      <c r="L28" s="8">
        <f t="shared" si="8"/>
        <v>-1.2992034611403191E-2</v>
      </c>
      <c r="M28" s="7">
        <f t="shared" si="9"/>
        <v>3106630</v>
      </c>
      <c r="N28" s="8">
        <v>100</v>
      </c>
      <c r="O28" s="8">
        <f t="shared" si="10"/>
        <v>2.1911927892199272</v>
      </c>
      <c r="P28" s="8">
        <v>100</v>
      </c>
      <c r="Q28" s="8">
        <f t="shared" si="11"/>
        <v>2.1911927892199272</v>
      </c>
      <c r="R28" s="8">
        <f t="shared" si="12"/>
        <v>100</v>
      </c>
      <c r="S28" s="8">
        <f t="shared" si="13"/>
        <v>0</v>
      </c>
      <c r="T28" s="8">
        <f t="shared" si="14"/>
        <v>99.407079346220911</v>
      </c>
      <c r="U28" s="8">
        <f t="shared" si="15"/>
        <v>100</v>
      </c>
      <c r="V28" s="8">
        <f t="shared" si="16"/>
        <v>99.703539673110456</v>
      </c>
      <c r="W28" s="8">
        <f t="shared" si="17"/>
        <v>99.703539673110456</v>
      </c>
      <c r="X28" s="22">
        <v>17</v>
      </c>
      <c r="Y28" s="21">
        <f t="shared" si="0"/>
        <v>0</v>
      </c>
      <c r="Z28" s="21">
        <f t="shared" si="1"/>
        <v>0.59292065377908898</v>
      </c>
    </row>
    <row r="29" spans="1:26" ht="16">
      <c r="A29" s="9">
        <v>18</v>
      </c>
      <c r="B29" s="9" t="s">
        <v>348</v>
      </c>
      <c r="C29" s="7">
        <v>5000000</v>
      </c>
      <c r="D29" s="8">
        <f t="shared" si="2"/>
        <v>2.0910173743578776E-2</v>
      </c>
      <c r="E29" s="7">
        <v>5000000</v>
      </c>
      <c r="F29" s="8">
        <f t="shared" si="3"/>
        <v>100</v>
      </c>
      <c r="G29" s="8">
        <f t="shared" si="4"/>
        <v>2.0910173743578776E-2</v>
      </c>
      <c r="H29" s="7">
        <v>3998000</v>
      </c>
      <c r="I29" s="8">
        <f t="shared" si="5"/>
        <v>79.959999999999994</v>
      </c>
      <c r="J29" s="8">
        <f t="shared" si="6"/>
        <v>1.6719774925365586E-2</v>
      </c>
      <c r="K29" s="8">
        <f t="shared" si="7"/>
        <v>79.959999999999994</v>
      </c>
      <c r="L29" s="8">
        <f t="shared" si="8"/>
        <v>-4.1903988182131896E-3</v>
      </c>
      <c r="M29" s="7">
        <f t="shared" si="9"/>
        <v>1002000</v>
      </c>
      <c r="N29" s="8">
        <v>100</v>
      </c>
      <c r="O29" s="8">
        <f t="shared" si="10"/>
        <v>2.0910173743578776E-2</v>
      </c>
      <c r="P29" s="8">
        <v>89.86</v>
      </c>
      <c r="Q29" s="8">
        <f t="shared" si="11"/>
        <v>1.8789882125979887E-2</v>
      </c>
      <c r="R29" s="8">
        <f t="shared" si="12"/>
        <v>89.86</v>
      </c>
      <c r="S29" s="8">
        <f t="shared" si="13"/>
        <v>-2.1202916175988885E-3</v>
      </c>
      <c r="T29" s="8">
        <f t="shared" si="14"/>
        <v>79.959999999999994</v>
      </c>
      <c r="U29" s="8">
        <f t="shared" si="15"/>
        <v>89.86</v>
      </c>
      <c r="V29" s="8">
        <f t="shared" si="16"/>
        <v>84.91</v>
      </c>
      <c r="W29" s="8">
        <f t="shared" si="17"/>
        <v>84.91</v>
      </c>
      <c r="X29" s="22">
        <v>18</v>
      </c>
      <c r="Y29" s="21">
        <f t="shared" si="0"/>
        <v>0</v>
      </c>
      <c r="Z29" s="21">
        <f t="shared" si="1"/>
        <v>9.9000000000000057</v>
      </c>
    </row>
    <row r="30" spans="1:26" ht="32">
      <c r="A30" s="9">
        <v>19</v>
      </c>
      <c r="B30" s="9" t="s">
        <v>369</v>
      </c>
      <c r="C30" s="7">
        <v>281490000</v>
      </c>
      <c r="D30" s="8">
        <f t="shared" si="2"/>
        <v>1.1772009614159977</v>
      </c>
      <c r="E30" s="7">
        <v>281490000</v>
      </c>
      <c r="F30" s="8">
        <f t="shared" si="3"/>
        <v>100</v>
      </c>
      <c r="G30" s="8">
        <f t="shared" si="4"/>
        <v>1.1772009614159977</v>
      </c>
      <c r="H30" s="7">
        <v>241397963</v>
      </c>
      <c r="I30" s="8">
        <f t="shared" si="5"/>
        <v>85.757207360829867</v>
      </c>
      <c r="J30" s="8">
        <f t="shared" si="6"/>
        <v>1.0095346695351999</v>
      </c>
      <c r="K30" s="8">
        <f t="shared" si="7"/>
        <v>85.757207360829867</v>
      </c>
      <c r="L30" s="8">
        <f t="shared" si="8"/>
        <v>-0.16766629188079785</v>
      </c>
      <c r="M30" s="7">
        <f t="shared" si="9"/>
        <v>40092037</v>
      </c>
      <c r="N30" s="8">
        <v>100</v>
      </c>
      <c r="O30" s="8">
        <f t="shared" si="10"/>
        <v>1.1772009614159977</v>
      </c>
      <c r="P30" s="8">
        <v>95.929193932288896</v>
      </c>
      <c r="Q30" s="8">
        <f t="shared" si="11"/>
        <v>1.1292793932495218</v>
      </c>
      <c r="R30" s="8">
        <f t="shared" si="12"/>
        <v>95.929193932288896</v>
      </c>
      <c r="S30" s="8">
        <f t="shared" si="13"/>
        <v>-4.792156816647597E-2</v>
      </c>
      <c r="T30" s="8">
        <f t="shared" si="14"/>
        <v>85.757207360829867</v>
      </c>
      <c r="U30" s="8">
        <f t="shared" si="15"/>
        <v>95.929193932288896</v>
      </c>
      <c r="V30" s="8">
        <f t="shared" si="16"/>
        <v>90.843200646559382</v>
      </c>
      <c r="W30" s="8">
        <f t="shared" si="17"/>
        <v>90.843200646559382</v>
      </c>
      <c r="X30" s="22">
        <v>19</v>
      </c>
      <c r="Y30" s="21">
        <f t="shared" si="0"/>
        <v>0</v>
      </c>
      <c r="Z30" s="21">
        <f t="shared" si="1"/>
        <v>10.17198657145903</v>
      </c>
    </row>
    <row r="31" spans="1:26" ht="16">
      <c r="A31" s="9">
        <v>20</v>
      </c>
      <c r="B31" s="9" t="s">
        <v>473</v>
      </c>
      <c r="C31" s="7">
        <v>109399600</v>
      </c>
      <c r="D31" s="8">
        <f t="shared" si="2"/>
        <v>0.45751292869560412</v>
      </c>
      <c r="E31" s="7">
        <v>109399600</v>
      </c>
      <c r="F31" s="8">
        <f t="shared" si="3"/>
        <v>100</v>
      </c>
      <c r="G31" s="8">
        <f t="shared" si="4"/>
        <v>0.45751292869560412</v>
      </c>
      <c r="H31" s="7">
        <v>95480160</v>
      </c>
      <c r="I31" s="8">
        <f t="shared" si="5"/>
        <v>87.276516550334733</v>
      </c>
      <c r="J31" s="8">
        <f t="shared" si="6"/>
        <v>0.39930134693294006</v>
      </c>
      <c r="K31" s="8">
        <f t="shared" si="7"/>
        <v>87.276516550334733</v>
      </c>
      <c r="L31" s="8">
        <f t="shared" si="8"/>
        <v>-5.8211581762664055E-2</v>
      </c>
      <c r="M31" s="7">
        <f t="shared" si="9"/>
        <v>13919440</v>
      </c>
      <c r="N31" s="8">
        <v>100</v>
      </c>
      <c r="O31" s="8">
        <f t="shared" si="10"/>
        <v>0.45751292869560412</v>
      </c>
      <c r="P31" s="8">
        <v>87.276516550334733</v>
      </c>
      <c r="Q31" s="8">
        <f t="shared" si="11"/>
        <v>0.39930134693294006</v>
      </c>
      <c r="R31" s="8">
        <f t="shared" si="12"/>
        <v>87.276516550334733</v>
      </c>
      <c r="S31" s="8">
        <f t="shared" si="13"/>
        <v>-5.8211581762664055E-2</v>
      </c>
      <c r="T31" s="8">
        <f t="shared" si="14"/>
        <v>87.276516550334733</v>
      </c>
      <c r="U31" s="8">
        <f t="shared" si="15"/>
        <v>87.276516550334733</v>
      </c>
      <c r="V31" s="8">
        <f t="shared" si="16"/>
        <v>87.276516550334733</v>
      </c>
      <c r="W31" s="8">
        <f t="shared" si="17"/>
        <v>87.276516550334733</v>
      </c>
      <c r="X31" s="22">
        <v>20</v>
      </c>
      <c r="Y31" s="21">
        <f t="shared" si="0"/>
        <v>0</v>
      </c>
      <c r="Z31" s="21">
        <f t="shared" si="1"/>
        <v>0</v>
      </c>
    </row>
    <row r="32" spans="1:26" ht="64">
      <c r="A32" s="9">
        <v>21</v>
      </c>
      <c r="B32" s="9" t="s">
        <v>338</v>
      </c>
      <c r="C32" s="7">
        <v>41709600</v>
      </c>
      <c r="D32" s="8">
        <f t="shared" si="2"/>
        <v>0.17443099655503466</v>
      </c>
      <c r="E32" s="7">
        <v>41709600</v>
      </c>
      <c r="F32" s="8">
        <f t="shared" si="3"/>
        <v>100</v>
      </c>
      <c r="G32" s="8">
        <f t="shared" si="4"/>
        <v>0.17443099655503466</v>
      </c>
      <c r="H32" s="7">
        <v>25766907</v>
      </c>
      <c r="I32" s="8">
        <f t="shared" si="5"/>
        <v>61.776921859715749</v>
      </c>
      <c r="J32" s="8">
        <f t="shared" si="6"/>
        <v>0.10775810044092723</v>
      </c>
      <c r="K32" s="8">
        <f t="shared" si="7"/>
        <v>61.776921859715749</v>
      </c>
      <c r="L32" s="8">
        <f t="shared" si="8"/>
        <v>-6.6672896114107427E-2</v>
      </c>
      <c r="M32" s="7">
        <f t="shared" si="9"/>
        <v>15942693</v>
      </c>
      <c r="N32" s="8">
        <v>100</v>
      </c>
      <c r="O32" s="8">
        <f t="shared" si="10"/>
        <v>0.17443099655503466</v>
      </c>
      <c r="P32" s="8">
        <v>61.776921859715749</v>
      </c>
      <c r="Q32" s="8">
        <f t="shared" si="11"/>
        <v>0.10775810044092723</v>
      </c>
      <c r="R32" s="8">
        <f t="shared" si="12"/>
        <v>61.776921859715749</v>
      </c>
      <c r="S32" s="8">
        <f t="shared" si="13"/>
        <v>-6.6672896114107427E-2</v>
      </c>
      <c r="T32" s="8">
        <f t="shared" si="14"/>
        <v>61.776921859715749</v>
      </c>
      <c r="U32" s="8">
        <f t="shared" si="15"/>
        <v>61.776921859715749</v>
      </c>
      <c r="V32" s="8">
        <f t="shared" si="16"/>
        <v>61.776921859715749</v>
      </c>
      <c r="W32" s="8">
        <f t="shared" si="17"/>
        <v>61.776921859715749</v>
      </c>
      <c r="X32" s="22">
        <v>21</v>
      </c>
      <c r="Y32" s="21">
        <f t="shared" si="0"/>
        <v>0</v>
      </c>
      <c r="Z32" s="21">
        <f t="shared" si="1"/>
        <v>0</v>
      </c>
    </row>
    <row r="33" spans="1:26" ht="48">
      <c r="A33" s="9">
        <v>22</v>
      </c>
      <c r="B33" s="9" t="s">
        <v>340</v>
      </c>
      <c r="C33" s="7">
        <v>195715700</v>
      </c>
      <c r="D33" s="8">
        <f t="shared" si="2"/>
        <v>0.81848985826922815</v>
      </c>
      <c r="E33" s="7">
        <v>195715700</v>
      </c>
      <c r="F33" s="8">
        <f t="shared" si="3"/>
        <v>100</v>
      </c>
      <c r="G33" s="8">
        <f t="shared" si="4"/>
        <v>0.81848985826922815</v>
      </c>
      <c r="H33" s="7">
        <v>110878962</v>
      </c>
      <c r="I33" s="8">
        <f t="shared" si="5"/>
        <v>56.653074842743834</v>
      </c>
      <c r="J33" s="8">
        <f t="shared" si="6"/>
        <v>0.46369967198553375</v>
      </c>
      <c r="K33" s="8">
        <f t="shared" si="7"/>
        <v>56.653074842743834</v>
      </c>
      <c r="L33" s="8">
        <f t="shared" si="8"/>
        <v>-0.35479018628369441</v>
      </c>
      <c r="M33" s="7">
        <f t="shared" si="9"/>
        <v>84836738</v>
      </c>
      <c r="N33" s="8">
        <v>100</v>
      </c>
      <c r="O33" s="8">
        <f t="shared" si="10"/>
        <v>0.81848985826922815</v>
      </c>
      <c r="P33" s="8">
        <v>60.507205604864609</v>
      </c>
      <c r="Q33" s="8">
        <f t="shared" si="11"/>
        <v>0.49524534139792675</v>
      </c>
      <c r="R33" s="8">
        <f t="shared" si="12"/>
        <v>60.507205604864609</v>
      </c>
      <c r="S33" s="8">
        <f t="shared" si="13"/>
        <v>-0.3232445168713014</v>
      </c>
      <c r="T33" s="8">
        <f t="shared" si="14"/>
        <v>56.653074842743834</v>
      </c>
      <c r="U33" s="8">
        <f t="shared" si="15"/>
        <v>60.507205604864609</v>
      </c>
      <c r="V33" s="8">
        <f t="shared" si="16"/>
        <v>58.580140223804221</v>
      </c>
      <c r="W33" s="8">
        <f t="shared" si="17"/>
        <v>58.580140223804221</v>
      </c>
      <c r="X33" s="22">
        <v>22</v>
      </c>
      <c r="Y33" s="21">
        <f t="shared" si="0"/>
        <v>0</v>
      </c>
      <c r="Z33" s="21">
        <f t="shared" si="1"/>
        <v>3.854130762120775</v>
      </c>
    </row>
    <row r="34" spans="1:26" ht="16">
      <c r="A34" s="9">
        <v>23</v>
      </c>
      <c r="B34" s="9" t="s">
        <v>256</v>
      </c>
      <c r="C34" s="7">
        <v>59730000</v>
      </c>
      <c r="D34" s="8">
        <f t="shared" si="2"/>
        <v>0.24979293554079204</v>
      </c>
      <c r="E34" s="7">
        <v>59730000</v>
      </c>
      <c r="F34" s="8">
        <f t="shared" si="3"/>
        <v>100</v>
      </c>
      <c r="G34" s="8">
        <f t="shared" si="4"/>
        <v>0.24979293554079207</v>
      </c>
      <c r="H34" s="7">
        <v>57232500</v>
      </c>
      <c r="I34" s="8">
        <f t="shared" si="5"/>
        <v>95.818684078352589</v>
      </c>
      <c r="J34" s="8">
        <f t="shared" si="6"/>
        <v>0.23934830375587446</v>
      </c>
      <c r="K34" s="8">
        <f t="shared" si="7"/>
        <v>95.818684078352589</v>
      </c>
      <c r="L34" s="8">
        <f t="shared" si="8"/>
        <v>-1.0444631784917613E-2</v>
      </c>
      <c r="M34" s="7">
        <f t="shared" si="9"/>
        <v>2497500</v>
      </c>
      <c r="N34" s="8">
        <v>100</v>
      </c>
      <c r="O34" s="8">
        <f t="shared" si="10"/>
        <v>0.24979293554079207</v>
      </c>
      <c r="P34" s="8">
        <v>95.818684078352589</v>
      </c>
      <c r="Q34" s="8">
        <f t="shared" si="11"/>
        <v>0.23934830375587446</v>
      </c>
      <c r="R34" s="8">
        <f t="shared" si="12"/>
        <v>95.818684078352589</v>
      </c>
      <c r="S34" s="8">
        <f t="shared" si="13"/>
        <v>-1.0444631784917613E-2</v>
      </c>
      <c r="T34" s="8">
        <f t="shared" si="14"/>
        <v>95.818684078352589</v>
      </c>
      <c r="U34" s="8">
        <f t="shared" si="15"/>
        <v>95.818684078352589</v>
      </c>
      <c r="V34" s="8">
        <f t="shared" si="16"/>
        <v>95.818684078352589</v>
      </c>
      <c r="W34" s="8">
        <f t="shared" si="17"/>
        <v>95.818684078352589</v>
      </c>
      <c r="X34" s="22">
        <v>23</v>
      </c>
      <c r="Y34" s="21">
        <f t="shared" si="0"/>
        <v>0</v>
      </c>
      <c r="Z34" s="21">
        <f t="shared" si="1"/>
        <v>0</v>
      </c>
    </row>
    <row r="35" spans="1:26" ht="32">
      <c r="A35" s="9">
        <v>24</v>
      </c>
      <c r="B35" s="9" t="s">
        <v>475</v>
      </c>
      <c r="C35" s="7">
        <v>313126000</v>
      </c>
      <c r="D35" s="8">
        <f t="shared" si="2"/>
        <v>1.3095038127263696</v>
      </c>
      <c r="E35" s="7">
        <v>313126000</v>
      </c>
      <c r="F35" s="8">
        <f t="shared" si="3"/>
        <v>100</v>
      </c>
      <c r="G35" s="8">
        <f t="shared" si="4"/>
        <v>1.3095038127263698</v>
      </c>
      <c r="H35" s="7">
        <v>311861953</v>
      </c>
      <c r="I35" s="8">
        <f t="shared" si="5"/>
        <v>99.596313624547307</v>
      </c>
      <c r="J35" s="8">
        <f t="shared" si="6"/>
        <v>1.3042175242483598</v>
      </c>
      <c r="K35" s="8">
        <f t="shared" si="7"/>
        <v>99.596313624547307</v>
      </c>
      <c r="L35" s="8">
        <f t="shared" si="8"/>
        <v>-5.2862884780100483E-3</v>
      </c>
      <c r="M35" s="7">
        <f t="shared" si="9"/>
        <v>1264047</v>
      </c>
      <c r="N35" s="8">
        <v>100</v>
      </c>
      <c r="O35" s="8">
        <f t="shared" si="10"/>
        <v>1.3095038127263698</v>
      </c>
      <c r="P35" s="8">
        <v>100</v>
      </c>
      <c r="Q35" s="8">
        <f t="shared" si="11"/>
        <v>1.3095038127263698</v>
      </c>
      <c r="R35" s="8">
        <f t="shared" si="12"/>
        <v>100</v>
      </c>
      <c r="S35" s="8">
        <f t="shared" si="13"/>
        <v>0</v>
      </c>
      <c r="T35" s="8">
        <f t="shared" si="14"/>
        <v>99.596313624547307</v>
      </c>
      <c r="U35" s="8">
        <f t="shared" si="15"/>
        <v>100</v>
      </c>
      <c r="V35" s="8">
        <f t="shared" si="16"/>
        <v>99.798156812273646</v>
      </c>
      <c r="W35" s="8">
        <f t="shared" si="17"/>
        <v>99.798156812273646</v>
      </c>
      <c r="X35" s="22">
        <v>24</v>
      </c>
      <c r="Y35" s="21">
        <f t="shared" si="0"/>
        <v>0</v>
      </c>
      <c r="Z35" s="21">
        <f t="shared" si="1"/>
        <v>0.40368637545269337</v>
      </c>
    </row>
    <row r="36" spans="1:26" ht="48">
      <c r="A36" s="9">
        <v>25</v>
      </c>
      <c r="B36" s="9" t="s">
        <v>705</v>
      </c>
      <c r="C36" s="7">
        <v>2594800</v>
      </c>
      <c r="D36" s="8">
        <f t="shared" si="2"/>
        <v>1.0851543765967642E-2</v>
      </c>
      <c r="E36" s="7">
        <v>2594800</v>
      </c>
      <c r="F36" s="8">
        <f t="shared" si="3"/>
        <v>100</v>
      </c>
      <c r="G36" s="8">
        <f t="shared" si="4"/>
        <v>1.0851543765967642E-2</v>
      </c>
      <c r="H36" s="7">
        <v>2511300</v>
      </c>
      <c r="I36" s="8">
        <f t="shared" si="5"/>
        <v>96.782025589640824</v>
      </c>
      <c r="J36" s="8">
        <f t="shared" si="6"/>
        <v>1.0502343864449877E-2</v>
      </c>
      <c r="K36" s="8">
        <f t="shared" si="7"/>
        <v>96.782025589640824</v>
      </c>
      <c r="L36" s="8">
        <f t="shared" si="8"/>
        <v>-3.4919990151776464E-4</v>
      </c>
      <c r="M36" s="7">
        <f t="shared" si="9"/>
        <v>83500</v>
      </c>
      <c r="N36" s="8">
        <v>100</v>
      </c>
      <c r="O36" s="8">
        <f t="shared" si="10"/>
        <v>1.0851543765967642E-2</v>
      </c>
      <c r="P36" s="8">
        <v>100</v>
      </c>
      <c r="Q36" s="8">
        <f t="shared" si="11"/>
        <v>1.0851543765967642E-2</v>
      </c>
      <c r="R36" s="8">
        <f t="shared" si="12"/>
        <v>100</v>
      </c>
      <c r="S36" s="8">
        <f t="shared" si="13"/>
        <v>0</v>
      </c>
      <c r="T36" s="8">
        <f t="shared" si="14"/>
        <v>96.782025589640824</v>
      </c>
      <c r="U36" s="8">
        <f t="shared" si="15"/>
        <v>100</v>
      </c>
      <c r="V36" s="8">
        <f t="shared" si="16"/>
        <v>98.391012794820412</v>
      </c>
      <c r="W36" s="8">
        <f t="shared" si="17"/>
        <v>98.391012794820412</v>
      </c>
      <c r="X36" s="22">
        <v>25</v>
      </c>
      <c r="Y36" s="21">
        <f t="shared" si="0"/>
        <v>0</v>
      </c>
      <c r="Z36" s="21">
        <f t="shared" si="1"/>
        <v>3.2179744103591759</v>
      </c>
    </row>
    <row r="37" spans="1:26" ht="48">
      <c r="A37" s="9">
        <v>26</v>
      </c>
      <c r="B37" s="9" t="s">
        <v>706</v>
      </c>
      <c r="C37" s="7">
        <v>26840000</v>
      </c>
      <c r="D37" s="8">
        <f t="shared" si="2"/>
        <v>0.11224581265553085</v>
      </c>
      <c r="E37" s="7">
        <v>26840000</v>
      </c>
      <c r="F37" s="8">
        <f t="shared" si="3"/>
        <v>100</v>
      </c>
      <c r="G37" s="8">
        <f t="shared" si="4"/>
        <v>0.11224581265553085</v>
      </c>
      <c r="H37" s="7">
        <v>14934000</v>
      </c>
      <c r="I37" s="8">
        <f t="shared" si="5"/>
        <v>55.640834575260797</v>
      </c>
      <c r="J37" s="8">
        <f t="shared" si="6"/>
        <v>6.2454506937321075E-2</v>
      </c>
      <c r="K37" s="8">
        <f t="shared" si="7"/>
        <v>55.640834575260797</v>
      </c>
      <c r="L37" s="8">
        <f t="shared" si="8"/>
        <v>-4.9791305718209777E-2</v>
      </c>
      <c r="M37" s="7">
        <f t="shared" si="9"/>
        <v>11906000</v>
      </c>
      <c r="N37" s="8">
        <v>100</v>
      </c>
      <c r="O37" s="8">
        <f t="shared" si="10"/>
        <v>0.11224581265553085</v>
      </c>
      <c r="P37" s="8">
        <v>100</v>
      </c>
      <c r="Q37" s="8">
        <f t="shared" si="11"/>
        <v>0.11224581265553085</v>
      </c>
      <c r="R37" s="8">
        <f t="shared" si="12"/>
        <v>100</v>
      </c>
      <c r="S37" s="8">
        <f t="shared" si="13"/>
        <v>0</v>
      </c>
      <c r="T37" s="8">
        <f t="shared" si="14"/>
        <v>55.640834575260797</v>
      </c>
      <c r="U37" s="8">
        <f t="shared" si="15"/>
        <v>100</v>
      </c>
      <c r="V37" s="8">
        <f t="shared" si="16"/>
        <v>77.820417287630391</v>
      </c>
      <c r="W37" s="8">
        <f t="shared" si="17"/>
        <v>77.820417287630391</v>
      </c>
      <c r="X37" s="22">
        <v>26</v>
      </c>
      <c r="Y37" s="21">
        <f t="shared" si="0"/>
        <v>0</v>
      </c>
      <c r="Z37" s="21">
        <f t="shared" si="1"/>
        <v>44.359165424739203</v>
      </c>
    </row>
    <row r="38" spans="1:26" ht="48">
      <c r="A38" s="9">
        <v>27</v>
      </c>
      <c r="B38" s="9" t="s">
        <v>707</v>
      </c>
      <c r="C38" s="7">
        <v>186815200</v>
      </c>
      <c r="D38" s="8">
        <f t="shared" si="2"/>
        <v>0.78126765798828357</v>
      </c>
      <c r="E38" s="7">
        <v>186815200</v>
      </c>
      <c r="F38" s="8">
        <f t="shared" si="3"/>
        <v>100</v>
      </c>
      <c r="G38" s="8">
        <f t="shared" si="4"/>
        <v>0.78126765798828357</v>
      </c>
      <c r="H38" s="7">
        <v>169578440</v>
      </c>
      <c r="I38" s="8">
        <f t="shared" si="5"/>
        <v>90.773363195286038</v>
      </c>
      <c r="J38" s="8">
        <f t="shared" si="6"/>
        <v>0.70918292871300981</v>
      </c>
      <c r="K38" s="8">
        <f t="shared" si="7"/>
        <v>90.773363195286038</v>
      </c>
      <c r="L38" s="8">
        <f t="shared" si="8"/>
        <v>-7.2084729275273762E-2</v>
      </c>
      <c r="M38" s="7">
        <f t="shared" si="9"/>
        <v>17236760</v>
      </c>
      <c r="N38" s="8">
        <v>100</v>
      </c>
      <c r="O38" s="8">
        <f t="shared" si="10"/>
        <v>0.78126765798828357</v>
      </c>
      <c r="P38" s="8">
        <v>95.96343873517786</v>
      </c>
      <c r="Q38" s="8">
        <f t="shared" si="11"/>
        <v>0.74973131033134532</v>
      </c>
      <c r="R38" s="8">
        <f t="shared" si="12"/>
        <v>95.96343873517786</v>
      </c>
      <c r="S38" s="8">
        <f t="shared" si="13"/>
        <v>-3.1536347656938246E-2</v>
      </c>
      <c r="T38" s="8">
        <f t="shared" si="14"/>
        <v>90.773363195286038</v>
      </c>
      <c r="U38" s="8">
        <f t="shared" si="15"/>
        <v>95.96343873517786</v>
      </c>
      <c r="V38" s="8">
        <f t="shared" si="16"/>
        <v>93.368400965231956</v>
      </c>
      <c r="W38" s="8">
        <f t="shared" si="17"/>
        <v>93.368400965231956</v>
      </c>
      <c r="X38" s="22">
        <v>27</v>
      </c>
      <c r="Y38" s="21">
        <f t="shared" si="0"/>
        <v>0</v>
      </c>
      <c r="Z38" s="21">
        <f t="shared" si="1"/>
        <v>5.1900755398918221</v>
      </c>
    </row>
    <row r="39" spans="1:26" ht="48">
      <c r="A39" s="9">
        <v>28</v>
      </c>
      <c r="B39" s="9" t="s">
        <v>708</v>
      </c>
      <c r="C39" s="7">
        <v>13792800</v>
      </c>
      <c r="D39" s="8">
        <f t="shared" si="2"/>
        <v>5.7681968882086668E-2</v>
      </c>
      <c r="E39" s="7">
        <v>13792800</v>
      </c>
      <c r="F39" s="8">
        <f t="shared" si="3"/>
        <v>100</v>
      </c>
      <c r="G39" s="8">
        <f t="shared" si="4"/>
        <v>5.7681968882086675E-2</v>
      </c>
      <c r="H39" s="7">
        <v>9956200</v>
      </c>
      <c r="I39" s="8">
        <f t="shared" si="5"/>
        <v>72.184038048837067</v>
      </c>
      <c r="J39" s="8">
        <f t="shared" si="6"/>
        <v>4.1637174365163794E-2</v>
      </c>
      <c r="K39" s="8">
        <f t="shared" si="7"/>
        <v>72.184038048837067</v>
      </c>
      <c r="L39" s="8">
        <f t="shared" si="8"/>
        <v>-1.6044794516922881E-2</v>
      </c>
      <c r="M39" s="7">
        <f t="shared" si="9"/>
        <v>3836600</v>
      </c>
      <c r="N39" s="8">
        <v>100</v>
      </c>
      <c r="O39" s="8">
        <f t="shared" si="10"/>
        <v>5.7681968882086675E-2</v>
      </c>
      <c r="P39" s="8">
        <v>100</v>
      </c>
      <c r="Q39" s="8">
        <f t="shared" si="11"/>
        <v>5.7681968882086675E-2</v>
      </c>
      <c r="R39" s="8">
        <f t="shared" si="12"/>
        <v>100</v>
      </c>
      <c r="S39" s="8">
        <f t="shared" si="13"/>
        <v>0</v>
      </c>
      <c r="T39" s="8">
        <f t="shared" si="14"/>
        <v>72.184038048837067</v>
      </c>
      <c r="U39" s="8">
        <f t="shared" si="15"/>
        <v>100</v>
      </c>
      <c r="V39" s="8">
        <f t="shared" si="16"/>
        <v>86.092019024418533</v>
      </c>
      <c r="W39" s="8">
        <f t="shared" si="17"/>
        <v>86.092019024418533</v>
      </c>
      <c r="X39" s="22">
        <v>28</v>
      </c>
      <c r="Y39" s="21">
        <f t="shared" si="0"/>
        <v>0</v>
      </c>
      <c r="Z39" s="21">
        <f t="shared" si="1"/>
        <v>27.815961951162933</v>
      </c>
    </row>
    <row r="40" spans="1:26" ht="48">
      <c r="A40" s="9">
        <v>29</v>
      </c>
      <c r="B40" s="9" t="s">
        <v>709</v>
      </c>
      <c r="C40" s="7">
        <v>838366220</v>
      </c>
      <c r="D40" s="8">
        <f t="shared" si="2"/>
        <v>3.5060766641894774</v>
      </c>
      <c r="E40" s="7">
        <v>838366220</v>
      </c>
      <c r="F40" s="8">
        <f t="shared" si="3"/>
        <v>100</v>
      </c>
      <c r="G40" s="8">
        <f t="shared" si="4"/>
        <v>3.5060766641894774</v>
      </c>
      <c r="H40" s="7">
        <v>787061820</v>
      </c>
      <c r="I40" s="8">
        <f t="shared" si="5"/>
        <v>93.880430917171253</v>
      </c>
      <c r="J40" s="8">
        <f t="shared" si="6"/>
        <v>3.2915198806274644</v>
      </c>
      <c r="K40" s="8">
        <f t="shared" si="7"/>
        <v>93.880430917171253</v>
      </c>
      <c r="L40" s="8">
        <f t="shared" si="8"/>
        <v>-0.21455678356201302</v>
      </c>
      <c r="M40" s="7">
        <f t="shared" si="9"/>
        <v>51304400</v>
      </c>
      <c r="N40" s="8">
        <v>100</v>
      </c>
      <c r="O40" s="8">
        <f t="shared" si="10"/>
        <v>3.5060766641894774</v>
      </c>
      <c r="P40" s="8">
        <v>93.880430917171253</v>
      </c>
      <c r="Q40" s="8">
        <f t="shared" si="11"/>
        <v>3.2915198806274644</v>
      </c>
      <c r="R40" s="8">
        <f t="shared" si="12"/>
        <v>93.880430917171253</v>
      </c>
      <c r="S40" s="8">
        <f t="shared" si="13"/>
        <v>-0.21455678356201302</v>
      </c>
      <c r="T40" s="8">
        <f t="shared" si="14"/>
        <v>93.880430917171253</v>
      </c>
      <c r="U40" s="8">
        <f t="shared" si="15"/>
        <v>93.880430917171253</v>
      </c>
      <c r="V40" s="8">
        <f t="shared" si="16"/>
        <v>93.880430917171253</v>
      </c>
      <c r="W40" s="8">
        <f t="shared" si="17"/>
        <v>93.880430917171253</v>
      </c>
      <c r="X40" s="22">
        <v>29</v>
      </c>
      <c r="Y40" s="21">
        <f t="shared" si="0"/>
        <v>0</v>
      </c>
      <c r="Z40" s="21">
        <f t="shared" si="1"/>
        <v>0</v>
      </c>
    </row>
    <row r="41" spans="1:26" ht="48">
      <c r="A41" s="9">
        <v>30</v>
      </c>
      <c r="B41" s="9" t="s">
        <v>710</v>
      </c>
      <c r="C41" s="7">
        <v>16230800</v>
      </c>
      <c r="D41" s="8">
        <f t="shared" si="2"/>
        <v>6.7877769599455684E-2</v>
      </c>
      <c r="E41" s="7">
        <v>16230800</v>
      </c>
      <c r="F41" s="8">
        <f t="shared" si="3"/>
        <v>100</v>
      </c>
      <c r="G41" s="8">
        <f t="shared" si="4"/>
        <v>6.7877769599455684E-2</v>
      </c>
      <c r="H41" s="7">
        <v>10030000</v>
      </c>
      <c r="I41" s="8">
        <f t="shared" si="5"/>
        <v>61.796091381817284</v>
      </c>
      <c r="J41" s="8">
        <f t="shared" si="6"/>
        <v>4.1945808529619023E-2</v>
      </c>
      <c r="K41" s="8">
        <f t="shared" si="7"/>
        <v>61.796091381817284</v>
      </c>
      <c r="L41" s="8">
        <f t="shared" si="8"/>
        <v>-2.5931961069836661E-2</v>
      </c>
      <c r="M41" s="7">
        <f t="shared" si="9"/>
        <v>6200800</v>
      </c>
      <c r="N41" s="8">
        <v>100</v>
      </c>
      <c r="O41" s="8">
        <f t="shared" si="10"/>
        <v>6.7877769599455684E-2</v>
      </c>
      <c r="P41" s="8">
        <v>100</v>
      </c>
      <c r="Q41" s="8">
        <f t="shared" si="11"/>
        <v>6.7877769599455684E-2</v>
      </c>
      <c r="R41" s="8">
        <f t="shared" si="12"/>
        <v>100</v>
      </c>
      <c r="S41" s="8">
        <f t="shared" si="13"/>
        <v>0</v>
      </c>
      <c r="T41" s="8">
        <f t="shared" si="14"/>
        <v>61.796091381817284</v>
      </c>
      <c r="U41" s="8">
        <f t="shared" si="15"/>
        <v>100</v>
      </c>
      <c r="V41" s="8">
        <f t="shared" si="16"/>
        <v>80.898045690908646</v>
      </c>
      <c r="W41" s="8">
        <f t="shared" si="17"/>
        <v>80.898045690908646</v>
      </c>
      <c r="X41" s="22">
        <v>30</v>
      </c>
      <c r="Y41" s="21">
        <f t="shared" si="0"/>
        <v>0</v>
      </c>
      <c r="Z41" s="21">
        <f t="shared" si="1"/>
        <v>38.203908618182716</v>
      </c>
    </row>
    <row r="42" spans="1:26" ht="64">
      <c r="A42" s="9">
        <v>31</v>
      </c>
      <c r="B42" s="9" t="s">
        <v>711</v>
      </c>
      <c r="C42" s="7">
        <v>20000000</v>
      </c>
      <c r="D42" s="8">
        <f t="shared" si="2"/>
        <v>8.3640694974315102E-2</v>
      </c>
      <c r="E42" s="7">
        <v>20000000</v>
      </c>
      <c r="F42" s="8">
        <f t="shared" si="3"/>
        <v>100</v>
      </c>
      <c r="G42" s="8">
        <f t="shared" si="4"/>
        <v>8.3640694974315102E-2</v>
      </c>
      <c r="H42" s="7">
        <v>8584000</v>
      </c>
      <c r="I42" s="8">
        <f t="shared" si="5"/>
        <v>42.92</v>
      </c>
      <c r="J42" s="8">
        <f t="shared" si="6"/>
        <v>3.5898586282976042E-2</v>
      </c>
      <c r="K42" s="8">
        <f t="shared" si="7"/>
        <v>42.92</v>
      </c>
      <c r="L42" s="8">
        <f t="shared" si="8"/>
        <v>-4.7742108691339061E-2</v>
      </c>
      <c r="M42" s="7">
        <f t="shared" si="9"/>
        <v>11416000</v>
      </c>
      <c r="N42" s="8">
        <v>100</v>
      </c>
      <c r="O42" s="8">
        <f t="shared" si="10"/>
        <v>8.3640694974315102E-2</v>
      </c>
      <c r="P42" s="8">
        <v>42.92</v>
      </c>
      <c r="Q42" s="8">
        <f t="shared" si="11"/>
        <v>3.5898586282976042E-2</v>
      </c>
      <c r="R42" s="8">
        <f t="shared" si="12"/>
        <v>42.92</v>
      </c>
      <c r="S42" s="8">
        <f t="shared" si="13"/>
        <v>-4.7742108691339061E-2</v>
      </c>
      <c r="T42" s="8">
        <f t="shared" si="14"/>
        <v>42.92</v>
      </c>
      <c r="U42" s="8">
        <f t="shared" si="15"/>
        <v>42.92</v>
      </c>
      <c r="V42" s="8">
        <f t="shared" si="16"/>
        <v>42.92</v>
      </c>
      <c r="W42" s="8">
        <f t="shared" si="17"/>
        <v>42.92</v>
      </c>
      <c r="X42" s="22">
        <v>31</v>
      </c>
      <c r="Y42" s="21">
        <f t="shared" si="0"/>
        <v>0</v>
      </c>
      <c r="Z42" s="21">
        <f t="shared" si="1"/>
        <v>0</v>
      </c>
    </row>
    <row r="43" spans="1:26" ht="16">
      <c r="A43" s="9">
        <v>32</v>
      </c>
      <c r="B43" s="9" t="s">
        <v>712</v>
      </c>
      <c r="C43" s="7">
        <v>1718199800</v>
      </c>
      <c r="D43" s="8">
        <f t="shared" si="2"/>
        <v>7.1855712688364601</v>
      </c>
      <c r="E43" s="7">
        <v>1718199800</v>
      </c>
      <c r="F43" s="8">
        <f t="shared" si="3"/>
        <v>100</v>
      </c>
      <c r="G43" s="8">
        <f t="shared" si="4"/>
        <v>7.1855712688364601</v>
      </c>
      <c r="H43" s="7">
        <v>1484429880</v>
      </c>
      <c r="I43" s="8">
        <f t="shared" si="5"/>
        <v>86.394485670409225</v>
      </c>
      <c r="J43" s="8">
        <f t="shared" si="6"/>
        <v>6.2079373401919575</v>
      </c>
      <c r="K43" s="8">
        <f t="shared" si="7"/>
        <v>86.394485670409225</v>
      </c>
      <c r="L43" s="8">
        <f t="shared" si="8"/>
        <v>-0.9776339286445026</v>
      </c>
      <c r="M43" s="7">
        <f t="shared" si="9"/>
        <v>233769920</v>
      </c>
      <c r="N43" s="8">
        <v>100</v>
      </c>
      <c r="O43" s="8">
        <f t="shared" si="10"/>
        <v>7.1855712688364601</v>
      </c>
      <c r="P43" s="8">
        <v>86.394485670409225</v>
      </c>
      <c r="Q43" s="8">
        <f t="shared" si="11"/>
        <v>6.2079373401919575</v>
      </c>
      <c r="R43" s="8">
        <f t="shared" si="12"/>
        <v>86.394485670409225</v>
      </c>
      <c r="S43" s="8">
        <f t="shared" si="13"/>
        <v>-0.9776339286445026</v>
      </c>
      <c r="T43" s="8">
        <f t="shared" si="14"/>
        <v>86.394485670409225</v>
      </c>
      <c r="U43" s="8">
        <f t="shared" si="15"/>
        <v>86.394485670409225</v>
      </c>
      <c r="V43" s="8">
        <f t="shared" si="16"/>
        <v>86.394485670409225</v>
      </c>
      <c r="W43" s="8">
        <f t="shared" si="17"/>
        <v>86.394485670409225</v>
      </c>
      <c r="X43" s="22">
        <v>32</v>
      </c>
      <c r="Y43" s="21">
        <f t="shared" si="0"/>
        <v>0</v>
      </c>
      <c r="Z43" s="21">
        <f t="shared" si="1"/>
        <v>0</v>
      </c>
    </row>
    <row r="44" spans="1:26" ht="16">
      <c r="A44" s="9">
        <v>33</v>
      </c>
      <c r="B44" s="9" t="s">
        <v>713</v>
      </c>
      <c r="C44" s="7">
        <v>158100000</v>
      </c>
      <c r="D44" s="8">
        <f t="shared" si="2"/>
        <v>0.66117969377196095</v>
      </c>
      <c r="E44" s="7">
        <v>158100000</v>
      </c>
      <c r="F44" s="8">
        <f t="shared" si="3"/>
        <v>100</v>
      </c>
      <c r="G44" s="8">
        <f t="shared" si="4"/>
        <v>0.66117969377196095</v>
      </c>
      <c r="H44" s="7">
        <v>152997400</v>
      </c>
      <c r="I44" s="8">
        <f t="shared" si="5"/>
        <v>96.772549019607851</v>
      </c>
      <c r="J44" s="8">
        <f t="shared" si="6"/>
        <v>0.63984044326316403</v>
      </c>
      <c r="K44" s="8">
        <f t="shared" si="7"/>
        <v>96.772549019607851</v>
      </c>
      <c r="L44" s="8">
        <f t="shared" si="8"/>
        <v>-2.1339250508796925E-2</v>
      </c>
      <c r="M44" s="7">
        <f t="shared" si="9"/>
        <v>5102600</v>
      </c>
      <c r="N44" s="8">
        <v>100</v>
      </c>
      <c r="O44" s="8">
        <f t="shared" si="10"/>
        <v>0.66117969377196095</v>
      </c>
      <c r="P44" s="8">
        <v>96.772549019607851</v>
      </c>
      <c r="Q44" s="8">
        <f t="shared" si="11"/>
        <v>0.63984044326316403</v>
      </c>
      <c r="R44" s="8">
        <f t="shared" si="12"/>
        <v>96.772549019607851</v>
      </c>
      <c r="S44" s="8">
        <f t="shared" si="13"/>
        <v>-2.1339250508796925E-2</v>
      </c>
      <c r="T44" s="8">
        <f t="shared" si="14"/>
        <v>96.772549019607851</v>
      </c>
      <c r="U44" s="8">
        <f t="shared" si="15"/>
        <v>96.772549019607851</v>
      </c>
      <c r="V44" s="8">
        <f t="shared" si="16"/>
        <v>96.772549019607851</v>
      </c>
      <c r="W44" s="8">
        <f t="shared" si="17"/>
        <v>96.772549019607851</v>
      </c>
      <c r="X44" s="22">
        <v>33</v>
      </c>
      <c r="Y44" s="21">
        <f t="shared" si="0"/>
        <v>0</v>
      </c>
      <c r="Z44" s="21">
        <f t="shared" si="1"/>
        <v>0</v>
      </c>
    </row>
    <row r="45" spans="1:26" ht="16">
      <c r="A45" s="9">
        <v>34</v>
      </c>
      <c r="B45" s="9" t="s">
        <v>714</v>
      </c>
      <c r="C45" s="7">
        <v>65000000</v>
      </c>
      <c r="D45" s="8">
        <f t="shared" si="2"/>
        <v>0.27183225866652405</v>
      </c>
      <c r="E45" s="7">
        <v>65000000</v>
      </c>
      <c r="F45" s="8">
        <f t="shared" si="3"/>
        <v>100</v>
      </c>
      <c r="G45" s="8">
        <f t="shared" si="4"/>
        <v>0.27183225866652405</v>
      </c>
      <c r="H45" s="7">
        <v>62800000</v>
      </c>
      <c r="I45" s="8">
        <f t="shared" si="5"/>
        <v>96.615384615384613</v>
      </c>
      <c r="J45" s="8">
        <f t="shared" si="6"/>
        <v>0.26263178221934941</v>
      </c>
      <c r="K45" s="8">
        <f t="shared" si="7"/>
        <v>96.615384615384613</v>
      </c>
      <c r="L45" s="8">
        <f t="shared" si="8"/>
        <v>-9.2004764471746436E-3</v>
      </c>
      <c r="M45" s="7">
        <f t="shared" si="9"/>
        <v>2200000</v>
      </c>
      <c r="N45" s="8">
        <v>100</v>
      </c>
      <c r="O45" s="8">
        <f t="shared" si="10"/>
        <v>0.27183225866652405</v>
      </c>
      <c r="P45" s="8">
        <v>100</v>
      </c>
      <c r="Q45" s="8">
        <f t="shared" si="11"/>
        <v>0.27183225866652405</v>
      </c>
      <c r="R45" s="8">
        <f t="shared" si="12"/>
        <v>100</v>
      </c>
      <c r="S45" s="8">
        <f t="shared" si="13"/>
        <v>0</v>
      </c>
      <c r="T45" s="8">
        <f t="shared" si="14"/>
        <v>96.615384615384613</v>
      </c>
      <c r="U45" s="8">
        <f t="shared" si="15"/>
        <v>100</v>
      </c>
      <c r="V45" s="8">
        <f t="shared" si="16"/>
        <v>98.307692307692307</v>
      </c>
      <c r="W45" s="8">
        <f t="shared" si="17"/>
        <v>98.307692307692307</v>
      </c>
      <c r="X45" s="22">
        <v>34</v>
      </c>
      <c r="Y45" s="21">
        <f t="shared" si="0"/>
        <v>0</v>
      </c>
      <c r="Z45" s="21">
        <f t="shared" si="1"/>
        <v>3.3846153846153868</v>
      </c>
    </row>
    <row r="46" spans="1:26" ht="16">
      <c r="A46" s="9">
        <v>35</v>
      </c>
      <c r="B46" s="9" t="s">
        <v>715</v>
      </c>
      <c r="C46" s="7">
        <v>4981200</v>
      </c>
      <c r="D46" s="8">
        <f t="shared" si="2"/>
        <v>2.083155149030292E-2</v>
      </c>
      <c r="E46" s="7">
        <v>4981200</v>
      </c>
      <c r="F46" s="8">
        <f t="shared" si="3"/>
        <v>100</v>
      </c>
      <c r="G46" s="8">
        <f t="shared" si="4"/>
        <v>2.0831551490302923E-2</v>
      </c>
      <c r="H46" s="7">
        <v>0</v>
      </c>
      <c r="I46" s="8">
        <f t="shared" si="5"/>
        <v>0</v>
      </c>
      <c r="J46" s="8">
        <f t="shared" si="6"/>
        <v>0</v>
      </c>
      <c r="K46" s="8">
        <f t="shared" si="7"/>
        <v>0</v>
      </c>
      <c r="L46" s="8">
        <f t="shared" si="8"/>
        <v>-2.0831551490302923E-2</v>
      </c>
      <c r="M46" s="7">
        <f t="shared" si="9"/>
        <v>4981200</v>
      </c>
      <c r="N46" s="8">
        <v>100</v>
      </c>
      <c r="O46" s="8">
        <f t="shared" si="10"/>
        <v>2.0831551490302923E-2</v>
      </c>
      <c r="P46" s="8">
        <v>0</v>
      </c>
      <c r="Q46" s="8">
        <f t="shared" si="11"/>
        <v>0</v>
      </c>
      <c r="R46" s="8">
        <f t="shared" si="12"/>
        <v>0</v>
      </c>
      <c r="S46" s="8">
        <f t="shared" si="13"/>
        <v>-2.0831551490302923E-2</v>
      </c>
      <c r="T46" s="8">
        <f t="shared" si="14"/>
        <v>0</v>
      </c>
      <c r="U46" s="8">
        <f t="shared" si="15"/>
        <v>0</v>
      </c>
      <c r="V46" s="8">
        <f t="shared" si="16"/>
        <v>0</v>
      </c>
      <c r="W46" s="8">
        <f t="shared" si="17"/>
        <v>0</v>
      </c>
      <c r="X46" s="22">
        <v>35</v>
      </c>
      <c r="Y46" s="21">
        <f t="shared" si="0"/>
        <v>0</v>
      </c>
      <c r="Z46" s="21">
        <f t="shared" si="1"/>
        <v>0</v>
      </c>
    </row>
    <row r="47" spans="1:26" ht="32">
      <c r="A47" s="9">
        <v>36</v>
      </c>
      <c r="B47" s="9" t="s">
        <v>716</v>
      </c>
      <c r="C47" s="7">
        <v>670968720</v>
      </c>
      <c r="D47" s="8">
        <f t="shared" si="2"/>
        <v>2.8060145023413319</v>
      </c>
      <c r="E47" s="7">
        <v>670968720</v>
      </c>
      <c r="F47" s="8">
        <f t="shared" si="3"/>
        <v>100</v>
      </c>
      <c r="G47" s="8">
        <f t="shared" si="4"/>
        <v>2.8060145023413323</v>
      </c>
      <c r="H47" s="7">
        <v>565950560</v>
      </c>
      <c r="I47" s="8">
        <f t="shared" si="5"/>
        <v>84.348277815395036</v>
      </c>
      <c r="J47" s="8">
        <f t="shared" si="6"/>
        <v>2.3668249079751411</v>
      </c>
      <c r="K47" s="8">
        <f t="shared" si="7"/>
        <v>84.348277815395036</v>
      </c>
      <c r="L47" s="8">
        <f t="shared" si="8"/>
        <v>-0.4391895943661912</v>
      </c>
      <c r="M47" s="7">
        <f t="shared" si="9"/>
        <v>105018160</v>
      </c>
      <c r="N47" s="8">
        <v>100</v>
      </c>
      <c r="O47" s="8">
        <f t="shared" si="10"/>
        <v>2.8060145023413323</v>
      </c>
      <c r="P47" s="8">
        <v>91.543972422440206</v>
      </c>
      <c r="Q47" s="8">
        <f t="shared" si="11"/>
        <v>2.5687371421930214</v>
      </c>
      <c r="R47" s="8">
        <f t="shared" si="12"/>
        <v>91.543972422440206</v>
      </c>
      <c r="S47" s="8">
        <f t="shared" si="13"/>
        <v>-0.23727736014831091</v>
      </c>
      <c r="T47" s="8">
        <f t="shared" si="14"/>
        <v>84.348277815395036</v>
      </c>
      <c r="U47" s="8">
        <f t="shared" si="15"/>
        <v>91.543972422440206</v>
      </c>
      <c r="V47" s="8">
        <f t="shared" si="16"/>
        <v>87.946125118917621</v>
      </c>
      <c r="W47" s="8">
        <f t="shared" si="17"/>
        <v>87.946125118917621</v>
      </c>
      <c r="X47" s="22">
        <v>36</v>
      </c>
      <c r="Y47" s="21">
        <f t="shared" si="0"/>
        <v>0</v>
      </c>
      <c r="Z47" s="21">
        <f t="shared" si="1"/>
        <v>7.1956946070451693</v>
      </c>
    </row>
    <row r="48" spans="1:26" ht="64">
      <c r="A48" s="9">
        <v>37</v>
      </c>
      <c r="B48" s="9" t="s">
        <v>717</v>
      </c>
      <c r="C48" s="7">
        <v>167060400</v>
      </c>
      <c r="D48" s="8">
        <f t="shared" si="2"/>
        <v>0.69865239793435352</v>
      </c>
      <c r="E48" s="7">
        <v>167060400</v>
      </c>
      <c r="F48" s="8">
        <f t="shared" si="3"/>
        <v>100</v>
      </c>
      <c r="G48" s="8">
        <f t="shared" si="4"/>
        <v>0.69865239793435352</v>
      </c>
      <c r="H48" s="7">
        <v>154150000</v>
      </c>
      <c r="I48" s="8">
        <f t="shared" si="5"/>
        <v>92.272016588012491</v>
      </c>
      <c r="J48" s="8">
        <f t="shared" si="6"/>
        <v>0.64466065651453375</v>
      </c>
      <c r="K48" s="8">
        <f t="shared" si="7"/>
        <v>92.272016588012491</v>
      </c>
      <c r="L48" s="8">
        <f t="shared" si="8"/>
        <v>-5.3991741419819772E-2</v>
      </c>
      <c r="M48" s="7">
        <f t="shared" si="9"/>
        <v>12910400</v>
      </c>
      <c r="N48" s="8">
        <v>100</v>
      </c>
      <c r="O48" s="8">
        <f t="shared" si="10"/>
        <v>0.69865239793435352</v>
      </c>
      <c r="P48" s="8">
        <v>92.272016588012491</v>
      </c>
      <c r="Q48" s="8">
        <f t="shared" si="11"/>
        <v>0.64466065651453375</v>
      </c>
      <c r="R48" s="8">
        <f t="shared" si="12"/>
        <v>92.272016588012491</v>
      </c>
      <c r="S48" s="8">
        <f t="shared" si="13"/>
        <v>-5.3991741419819772E-2</v>
      </c>
      <c r="T48" s="8">
        <f t="shared" si="14"/>
        <v>92.272016588012491</v>
      </c>
      <c r="U48" s="8">
        <f t="shared" si="15"/>
        <v>92.272016588012491</v>
      </c>
      <c r="V48" s="8">
        <f t="shared" si="16"/>
        <v>92.272016588012491</v>
      </c>
      <c r="W48" s="8">
        <f t="shared" si="17"/>
        <v>92.272016588012491</v>
      </c>
      <c r="X48" s="22">
        <v>37</v>
      </c>
      <c r="Y48" s="21">
        <f t="shared" si="0"/>
        <v>0</v>
      </c>
      <c r="Z48" s="21">
        <f t="shared" si="1"/>
        <v>0</v>
      </c>
    </row>
    <row r="49" spans="1:26" ht="48">
      <c r="A49" s="9">
        <v>38</v>
      </c>
      <c r="B49" s="9" t="s">
        <v>718</v>
      </c>
      <c r="C49" s="7">
        <v>10000000</v>
      </c>
      <c r="D49" s="8">
        <f t="shared" si="2"/>
        <v>4.1820347487157551E-2</v>
      </c>
      <c r="E49" s="7">
        <v>10000000</v>
      </c>
      <c r="F49" s="8">
        <f t="shared" si="3"/>
        <v>100</v>
      </c>
      <c r="G49" s="8">
        <f t="shared" si="4"/>
        <v>4.1820347487157551E-2</v>
      </c>
      <c r="H49" s="7">
        <v>0</v>
      </c>
      <c r="I49" s="8">
        <f t="shared" si="5"/>
        <v>0</v>
      </c>
      <c r="J49" s="8">
        <f t="shared" si="6"/>
        <v>0</v>
      </c>
      <c r="K49" s="8">
        <f t="shared" si="7"/>
        <v>0</v>
      </c>
      <c r="L49" s="8">
        <f t="shared" si="8"/>
        <v>-4.1820347487157551E-2</v>
      </c>
      <c r="M49" s="7">
        <f t="shared" si="9"/>
        <v>10000000</v>
      </c>
      <c r="N49" s="8">
        <v>100</v>
      </c>
      <c r="O49" s="8">
        <f t="shared" si="10"/>
        <v>4.1820347487157551E-2</v>
      </c>
      <c r="P49" s="8">
        <v>0</v>
      </c>
      <c r="Q49" s="8">
        <f t="shared" si="11"/>
        <v>0</v>
      </c>
      <c r="R49" s="8">
        <f t="shared" si="12"/>
        <v>0</v>
      </c>
      <c r="S49" s="8">
        <f t="shared" si="13"/>
        <v>-4.1820347487157551E-2</v>
      </c>
      <c r="T49" s="8">
        <f t="shared" si="14"/>
        <v>0</v>
      </c>
      <c r="U49" s="8">
        <f t="shared" si="15"/>
        <v>0</v>
      </c>
      <c r="V49" s="8">
        <f t="shared" si="16"/>
        <v>0</v>
      </c>
      <c r="W49" s="8">
        <f t="shared" si="17"/>
        <v>0</v>
      </c>
      <c r="X49" s="22">
        <v>38</v>
      </c>
      <c r="Y49" s="21">
        <f t="shared" si="0"/>
        <v>0</v>
      </c>
      <c r="Z49" s="21">
        <f t="shared" si="1"/>
        <v>0</v>
      </c>
    </row>
    <row r="50" spans="1:26" ht="32">
      <c r="A50" s="9">
        <v>39</v>
      </c>
      <c r="B50" s="9" t="s">
        <v>719</v>
      </c>
      <c r="C50" s="7">
        <v>71637400</v>
      </c>
      <c r="D50" s="8">
        <f t="shared" si="2"/>
        <v>0.29959009610765003</v>
      </c>
      <c r="E50" s="7">
        <v>71637400</v>
      </c>
      <c r="F50" s="8">
        <f t="shared" si="3"/>
        <v>100</v>
      </c>
      <c r="G50" s="8">
        <f t="shared" si="4"/>
        <v>0.29959009610765003</v>
      </c>
      <c r="H50" s="7">
        <v>43260000</v>
      </c>
      <c r="I50" s="8">
        <f t="shared" si="5"/>
        <v>60.387451247532709</v>
      </c>
      <c r="J50" s="8">
        <f t="shared" si="6"/>
        <v>0.18091482322944355</v>
      </c>
      <c r="K50" s="8">
        <f t="shared" si="7"/>
        <v>60.387451247532709</v>
      </c>
      <c r="L50" s="8">
        <f t="shared" si="8"/>
        <v>-0.11867527287820648</v>
      </c>
      <c r="M50" s="7">
        <f t="shared" si="9"/>
        <v>28377400</v>
      </c>
      <c r="N50" s="8">
        <v>100</v>
      </c>
      <c r="O50" s="8">
        <f t="shared" si="10"/>
        <v>0.29959009610765003</v>
      </c>
      <c r="P50" s="8">
        <v>60.387451247532709</v>
      </c>
      <c r="Q50" s="8">
        <f t="shared" si="11"/>
        <v>0.18091482322944355</v>
      </c>
      <c r="R50" s="8">
        <f t="shared" si="12"/>
        <v>60.387451247532709</v>
      </c>
      <c r="S50" s="8">
        <f t="shared" si="13"/>
        <v>-0.11867527287820648</v>
      </c>
      <c r="T50" s="8">
        <f t="shared" si="14"/>
        <v>60.387451247532709</v>
      </c>
      <c r="U50" s="8">
        <f t="shared" si="15"/>
        <v>60.387451247532709</v>
      </c>
      <c r="V50" s="8">
        <f t="shared" si="16"/>
        <v>60.387451247532709</v>
      </c>
      <c r="W50" s="8">
        <f t="shared" si="17"/>
        <v>60.387451247532709</v>
      </c>
      <c r="X50" s="22">
        <v>39</v>
      </c>
      <c r="Y50" s="21">
        <f t="shared" si="0"/>
        <v>0</v>
      </c>
      <c r="Z50" s="21">
        <f t="shared" si="1"/>
        <v>0</v>
      </c>
    </row>
    <row r="51" spans="1:26" ht="16">
      <c r="A51" s="9">
        <v>40</v>
      </c>
      <c r="B51" s="9" t="s">
        <v>720</v>
      </c>
      <c r="C51" s="7">
        <v>294499450</v>
      </c>
      <c r="D51" s="8">
        <f t="shared" si="2"/>
        <v>1.231606933377678</v>
      </c>
      <c r="E51" s="7">
        <v>294499450</v>
      </c>
      <c r="F51" s="8">
        <f t="shared" si="3"/>
        <v>100</v>
      </c>
      <c r="G51" s="8">
        <f t="shared" si="4"/>
        <v>1.231606933377678</v>
      </c>
      <c r="H51" s="7">
        <v>271111462</v>
      </c>
      <c r="I51" s="8">
        <f t="shared" si="5"/>
        <v>92.058393317882263</v>
      </c>
      <c r="J51" s="8">
        <f t="shared" si="6"/>
        <v>1.133797554859131</v>
      </c>
      <c r="K51" s="8">
        <f t="shared" si="7"/>
        <v>92.058393317882263</v>
      </c>
      <c r="L51" s="8">
        <f t="shared" si="8"/>
        <v>-9.7809378518546986E-2</v>
      </c>
      <c r="M51" s="7">
        <f t="shared" si="9"/>
        <v>23387988</v>
      </c>
      <c r="N51" s="8">
        <v>100</v>
      </c>
      <c r="O51" s="8">
        <f t="shared" si="10"/>
        <v>1.231606933377678</v>
      </c>
      <c r="P51" s="8">
        <v>100.49178360095409</v>
      </c>
      <c r="Q51" s="8">
        <f t="shared" si="11"/>
        <v>1.2376637743042429</v>
      </c>
      <c r="R51" s="8">
        <f t="shared" si="12"/>
        <v>100.49178360095409</v>
      </c>
      <c r="S51" s="8">
        <f t="shared" si="13"/>
        <v>6.0568409265648882E-3</v>
      </c>
      <c r="T51" s="8">
        <f t="shared" si="14"/>
        <v>92.058393317882263</v>
      </c>
      <c r="U51" s="8">
        <f t="shared" si="15"/>
        <v>100.49178360095409</v>
      </c>
      <c r="V51" s="8">
        <f t="shared" si="16"/>
        <v>96.275088459418185</v>
      </c>
      <c r="W51" s="8">
        <f t="shared" si="17"/>
        <v>96.275088459418185</v>
      </c>
      <c r="X51" s="22">
        <v>40</v>
      </c>
      <c r="Y51" s="21">
        <f t="shared" si="0"/>
        <v>0</v>
      </c>
      <c r="Z51" s="21">
        <f t="shared" si="1"/>
        <v>8.4333902830718301</v>
      </c>
    </row>
    <row r="52" spans="1:26" ht="16">
      <c r="A52" s="9">
        <v>41</v>
      </c>
      <c r="B52" s="9" t="s">
        <v>721</v>
      </c>
      <c r="C52" s="7">
        <v>24999800</v>
      </c>
      <c r="D52" s="8">
        <f t="shared" si="2"/>
        <v>0.10455003231094413</v>
      </c>
      <c r="E52" s="7">
        <v>24999800</v>
      </c>
      <c r="F52" s="8">
        <f t="shared" si="3"/>
        <v>100</v>
      </c>
      <c r="G52" s="8">
        <f t="shared" si="4"/>
        <v>0.10455003231094412</v>
      </c>
      <c r="H52" s="7">
        <v>22240000</v>
      </c>
      <c r="I52" s="8">
        <f t="shared" si="5"/>
        <v>88.960711685693482</v>
      </c>
      <c r="J52" s="8">
        <f t="shared" si="6"/>
        <v>9.3008452811438394E-2</v>
      </c>
      <c r="K52" s="8">
        <f t="shared" si="7"/>
        <v>88.960711685693482</v>
      </c>
      <c r="L52" s="8">
        <f t="shared" si="8"/>
        <v>-1.1541579499505725E-2</v>
      </c>
      <c r="M52" s="7">
        <f t="shared" si="9"/>
        <v>2759800</v>
      </c>
      <c r="N52" s="8">
        <v>100</v>
      </c>
      <c r="O52" s="8">
        <f t="shared" si="10"/>
        <v>0.10455003231094412</v>
      </c>
      <c r="P52" s="8">
        <v>88.960711685693482</v>
      </c>
      <c r="Q52" s="8">
        <f t="shared" si="11"/>
        <v>9.3008452811438394E-2</v>
      </c>
      <c r="R52" s="8">
        <f t="shared" si="12"/>
        <v>88.960711685693482</v>
      </c>
      <c r="S52" s="8">
        <f t="shared" si="13"/>
        <v>-1.1541579499505725E-2</v>
      </c>
      <c r="T52" s="8">
        <f t="shared" si="14"/>
        <v>88.960711685693482</v>
      </c>
      <c r="U52" s="8">
        <f t="shared" si="15"/>
        <v>88.960711685693482</v>
      </c>
      <c r="V52" s="8">
        <f t="shared" si="16"/>
        <v>88.960711685693482</v>
      </c>
      <c r="W52" s="8">
        <f t="shared" si="17"/>
        <v>88.960711685693482</v>
      </c>
      <c r="X52" s="22">
        <v>41</v>
      </c>
      <c r="Y52" s="21">
        <f t="shared" si="0"/>
        <v>0</v>
      </c>
      <c r="Z52" s="21">
        <f t="shared" si="1"/>
        <v>0</v>
      </c>
    </row>
    <row r="53" spans="1:26" ht="16">
      <c r="A53" s="9">
        <v>42</v>
      </c>
      <c r="B53" s="9" t="s">
        <v>722</v>
      </c>
      <c r="C53" s="7">
        <v>11170800</v>
      </c>
      <c r="D53" s="8">
        <f t="shared" si="2"/>
        <v>4.6716673770953954E-2</v>
      </c>
      <c r="E53" s="7">
        <v>11170800</v>
      </c>
      <c r="F53" s="8">
        <f t="shared" si="3"/>
        <v>100</v>
      </c>
      <c r="G53" s="8">
        <f t="shared" si="4"/>
        <v>4.6716673770953954E-2</v>
      </c>
      <c r="H53" s="7">
        <v>700000</v>
      </c>
      <c r="I53" s="8">
        <f t="shared" si="5"/>
        <v>6.2663372363662404</v>
      </c>
      <c r="J53" s="8">
        <f t="shared" si="6"/>
        <v>2.9274243241010282E-3</v>
      </c>
      <c r="K53" s="8">
        <f t="shared" si="7"/>
        <v>6.2663372363662404</v>
      </c>
      <c r="L53" s="8">
        <f t="shared" si="8"/>
        <v>-4.3789249446852925E-2</v>
      </c>
      <c r="M53" s="7">
        <f t="shared" si="9"/>
        <v>10470800</v>
      </c>
      <c r="N53" s="8">
        <v>100</v>
      </c>
      <c r="O53" s="8">
        <f t="shared" si="10"/>
        <v>4.6716673770953954E-2</v>
      </c>
      <c r="P53" s="8">
        <v>6.2663372363662404</v>
      </c>
      <c r="Q53" s="8">
        <f t="shared" si="11"/>
        <v>2.9274243241010282E-3</v>
      </c>
      <c r="R53" s="8">
        <f t="shared" si="12"/>
        <v>6.2663372363662404</v>
      </c>
      <c r="S53" s="8">
        <f t="shared" si="13"/>
        <v>-4.3789249446852925E-2</v>
      </c>
      <c r="T53" s="8">
        <f t="shared" si="14"/>
        <v>6.2663372363662404</v>
      </c>
      <c r="U53" s="8">
        <f t="shared" si="15"/>
        <v>6.2663372363662404</v>
      </c>
      <c r="V53" s="8">
        <f t="shared" si="16"/>
        <v>6.2663372363662404</v>
      </c>
      <c r="W53" s="8">
        <f t="shared" si="17"/>
        <v>6.2663372363662404</v>
      </c>
      <c r="X53" s="22">
        <v>42</v>
      </c>
      <c r="Y53" s="21">
        <f t="shared" si="0"/>
        <v>0</v>
      </c>
      <c r="Z53" s="21">
        <f t="shared" si="1"/>
        <v>0</v>
      </c>
    </row>
    <row r="54" spans="1:26" ht="16">
      <c r="A54" s="9">
        <v>43</v>
      </c>
      <c r="B54" s="9" t="s">
        <v>723</v>
      </c>
      <c r="C54" s="7">
        <v>67150000</v>
      </c>
      <c r="D54" s="8">
        <f t="shared" si="2"/>
        <v>0.28082363337626293</v>
      </c>
      <c r="E54" s="7">
        <v>67150000</v>
      </c>
      <c r="F54" s="8">
        <f t="shared" si="3"/>
        <v>100</v>
      </c>
      <c r="G54" s="8">
        <f t="shared" si="4"/>
        <v>0.28082363337626293</v>
      </c>
      <c r="H54" s="7">
        <v>53280000</v>
      </c>
      <c r="I54" s="8">
        <f t="shared" si="5"/>
        <v>79.344750558451224</v>
      </c>
      <c r="J54" s="8">
        <f t="shared" si="6"/>
        <v>0.22281881141157542</v>
      </c>
      <c r="K54" s="8">
        <f t="shared" si="7"/>
        <v>79.344750558451224</v>
      </c>
      <c r="L54" s="8">
        <f t="shared" si="8"/>
        <v>-5.8004821964687509E-2</v>
      </c>
      <c r="M54" s="7">
        <f t="shared" si="9"/>
        <v>13870000</v>
      </c>
      <c r="N54" s="8">
        <v>100</v>
      </c>
      <c r="O54" s="8">
        <f t="shared" si="10"/>
        <v>0.28082363337626293</v>
      </c>
      <c r="P54" s="8">
        <v>79.344750558451224</v>
      </c>
      <c r="Q54" s="8">
        <f t="shared" si="11"/>
        <v>0.22281881141157542</v>
      </c>
      <c r="R54" s="8">
        <f t="shared" si="12"/>
        <v>79.344750558451224</v>
      </c>
      <c r="S54" s="8">
        <f t="shared" si="13"/>
        <v>-5.8004821964687509E-2</v>
      </c>
      <c r="T54" s="8">
        <f t="shared" si="14"/>
        <v>79.344750558451224</v>
      </c>
      <c r="U54" s="8">
        <f t="shared" si="15"/>
        <v>79.344750558451224</v>
      </c>
      <c r="V54" s="8">
        <f t="shared" si="16"/>
        <v>79.344750558451224</v>
      </c>
      <c r="W54" s="8">
        <f t="shared" si="17"/>
        <v>79.344750558451224</v>
      </c>
      <c r="X54" s="22">
        <v>43</v>
      </c>
      <c r="Y54" s="21">
        <f t="shared" si="0"/>
        <v>0</v>
      </c>
      <c r="Z54" s="21">
        <f t="shared" si="1"/>
        <v>0</v>
      </c>
    </row>
    <row r="55" spans="1:26" ht="64">
      <c r="A55" s="9">
        <v>44</v>
      </c>
      <c r="B55" s="9" t="s">
        <v>724</v>
      </c>
      <c r="C55" s="7">
        <v>89412000</v>
      </c>
      <c r="D55" s="8">
        <f t="shared" si="2"/>
        <v>0.3739240909521731</v>
      </c>
      <c r="E55" s="7">
        <v>89412000</v>
      </c>
      <c r="F55" s="8">
        <f t="shared" si="3"/>
        <v>100</v>
      </c>
      <c r="G55" s="8">
        <f t="shared" si="4"/>
        <v>0.3739240909521731</v>
      </c>
      <c r="H55" s="7">
        <v>72460000</v>
      </c>
      <c r="I55" s="8">
        <f t="shared" si="5"/>
        <v>81.04057620900997</v>
      </c>
      <c r="J55" s="8">
        <f t="shared" si="6"/>
        <v>0.30303023789194361</v>
      </c>
      <c r="K55" s="8">
        <f t="shared" si="7"/>
        <v>81.04057620900997</v>
      </c>
      <c r="L55" s="8">
        <f t="shared" si="8"/>
        <v>-7.0893853060229495E-2</v>
      </c>
      <c r="M55" s="7">
        <f t="shared" si="9"/>
        <v>16952000</v>
      </c>
      <c r="N55" s="8">
        <v>100</v>
      </c>
      <c r="O55" s="8">
        <f t="shared" si="10"/>
        <v>0.3739240909521731</v>
      </c>
      <c r="P55" s="8">
        <v>100</v>
      </c>
      <c r="Q55" s="8">
        <f t="shared" si="11"/>
        <v>0.3739240909521731</v>
      </c>
      <c r="R55" s="8">
        <f t="shared" si="12"/>
        <v>100</v>
      </c>
      <c r="S55" s="8">
        <f t="shared" si="13"/>
        <v>0</v>
      </c>
      <c r="T55" s="8">
        <f t="shared" si="14"/>
        <v>81.04057620900997</v>
      </c>
      <c r="U55" s="8">
        <f t="shared" si="15"/>
        <v>100</v>
      </c>
      <c r="V55" s="8">
        <f t="shared" si="16"/>
        <v>90.520288104504985</v>
      </c>
      <c r="W55" s="8">
        <f t="shared" si="17"/>
        <v>90.520288104504985</v>
      </c>
      <c r="X55" s="22">
        <v>44</v>
      </c>
      <c r="Y55" s="21">
        <f t="shared" si="0"/>
        <v>0</v>
      </c>
      <c r="Z55" s="21">
        <f t="shared" si="1"/>
        <v>18.95942379099003</v>
      </c>
    </row>
    <row r="56" spans="1:26" ht="48">
      <c r="A56" s="9">
        <v>45</v>
      </c>
      <c r="B56" s="9" t="s">
        <v>725</v>
      </c>
      <c r="C56" s="7">
        <v>2500000</v>
      </c>
      <c r="D56" s="8">
        <f t="shared" si="2"/>
        <v>1.0455086871789388E-2</v>
      </c>
      <c r="E56" s="7">
        <v>2500000</v>
      </c>
      <c r="F56" s="8">
        <f t="shared" si="3"/>
        <v>100</v>
      </c>
      <c r="G56" s="8">
        <f t="shared" si="4"/>
        <v>1.0455086871789388E-2</v>
      </c>
      <c r="H56" s="7">
        <v>2080000</v>
      </c>
      <c r="I56" s="8">
        <f t="shared" si="5"/>
        <v>83.2</v>
      </c>
      <c r="J56" s="8">
        <f t="shared" si="6"/>
        <v>8.6986322773287706E-3</v>
      </c>
      <c r="K56" s="8">
        <f t="shared" si="7"/>
        <v>83.2</v>
      </c>
      <c r="L56" s="8">
        <f t="shared" si="8"/>
        <v>-1.7564545944606172E-3</v>
      </c>
      <c r="M56" s="7">
        <f t="shared" si="9"/>
        <v>420000</v>
      </c>
      <c r="N56" s="8">
        <v>100</v>
      </c>
      <c r="O56" s="8">
        <f t="shared" si="10"/>
        <v>1.0455086871789388E-2</v>
      </c>
      <c r="P56" s="8">
        <v>100</v>
      </c>
      <c r="Q56" s="8">
        <f t="shared" si="11"/>
        <v>1.0455086871789388E-2</v>
      </c>
      <c r="R56" s="8">
        <f t="shared" si="12"/>
        <v>100</v>
      </c>
      <c r="S56" s="8">
        <f t="shared" si="13"/>
        <v>0</v>
      </c>
      <c r="T56" s="8">
        <f t="shared" si="14"/>
        <v>83.2</v>
      </c>
      <c r="U56" s="8">
        <f t="shared" si="15"/>
        <v>100</v>
      </c>
      <c r="V56" s="8">
        <f t="shared" si="16"/>
        <v>91.6</v>
      </c>
      <c r="W56" s="8">
        <f t="shared" si="17"/>
        <v>91.6</v>
      </c>
      <c r="X56" s="22">
        <v>45</v>
      </c>
      <c r="Y56" s="21">
        <f t="shared" si="0"/>
        <v>0</v>
      </c>
      <c r="Z56" s="21">
        <f t="shared" si="1"/>
        <v>16.799999999999997</v>
      </c>
    </row>
    <row r="57" spans="1:26" ht="16">
      <c r="A57" s="9">
        <v>46</v>
      </c>
      <c r="B57" s="9" t="s">
        <v>726</v>
      </c>
      <c r="C57" s="7">
        <v>100000</v>
      </c>
      <c r="D57" s="8">
        <f t="shared" si="2"/>
        <v>4.1820347487157551E-4</v>
      </c>
      <c r="E57" s="7">
        <v>100000</v>
      </c>
      <c r="F57" s="8">
        <f t="shared" si="3"/>
        <v>100</v>
      </c>
      <c r="G57" s="8">
        <f t="shared" si="4"/>
        <v>4.1820347487157551E-4</v>
      </c>
      <c r="H57" s="7">
        <v>0</v>
      </c>
      <c r="I57" s="8">
        <f t="shared" si="5"/>
        <v>0</v>
      </c>
      <c r="J57" s="8">
        <f t="shared" si="6"/>
        <v>0</v>
      </c>
      <c r="K57" s="8">
        <f t="shared" si="7"/>
        <v>0</v>
      </c>
      <c r="L57" s="8">
        <f t="shared" si="8"/>
        <v>-4.1820347487157551E-4</v>
      </c>
      <c r="M57" s="7">
        <f t="shared" si="9"/>
        <v>100000</v>
      </c>
      <c r="N57" s="8">
        <v>100</v>
      </c>
      <c r="O57" s="8">
        <f t="shared" si="10"/>
        <v>4.1820347487157551E-4</v>
      </c>
      <c r="P57" s="8">
        <v>0</v>
      </c>
      <c r="Q57" s="8">
        <f t="shared" si="11"/>
        <v>0</v>
      </c>
      <c r="R57" s="8">
        <f t="shared" si="12"/>
        <v>0</v>
      </c>
      <c r="S57" s="8">
        <f t="shared" si="13"/>
        <v>-4.1820347487157551E-4</v>
      </c>
      <c r="T57" s="8">
        <f t="shared" si="14"/>
        <v>0</v>
      </c>
      <c r="U57" s="8">
        <f t="shared" si="15"/>
        <v>0</v>
      </c>
      <c r="V57" s="8">
        <f t="shared" si="16"/>
        <v>0</v>
      </c>
      <c r="W57" s="8">
        <f t="shared" si="17"/>
        <v>0</v>
      </c>
      <c r="X57" s="22">
        <v>46</v>
      </c>
      <c r="Y57" s="21">
        <f t="shared" si="0"/>
        <v>0</v>
      </c>
      <c r="Z57" s="21">
        <f t="shared" si="1"/>
        <v>0</v>
      </c>
    </row>
    <row r="58" spans="1:26" ht="16">
      <c r="A58" s="9">
        <v>47</v>
      </c>
      <c r="B58" s="9" t="s">
        <v>727</v>
      </c>
      <c r="C58" s="7">
        <v>100000</v>
      </c>
      <c r="D58" s="8">
        <f t="shared" si="2"/>
        <v>4.1820347487157551E-4</v>
      </c>
      <c r="E58" s="7">
        <v>100000</v>
      </c>
      <c r="F58" s="8">
        <f t="shared" si="3"/>
        <v>100</v>
      </c>
      <c r="G58" s="8">
        <f t="shared" si="4"/>
        <v>4.1820347487157551E-4</v>
      </c>
      <c r="H58" s="7">
        <v>0</v>
      </c>
      <c r="I58" s="8">
        <f t="shared" si="5"/>
        <v>0</v>
      </c>
      <c r="J58" s="8">
        <f t="shared" si="6"/>
        <v>0</v>
      </c>
      <c r="K58" s="8">
        <f t="shared" si="7"/>
        <v>0</v>
      </c>
      <c r="L58" s="8">
        <f t="shared" si="8"/>
        <v>-4.1820347487157551E-4</v>
      </c>
      <c r="M58" s="7">
        <f t="shared" si="9"/>
        <v>100000</v>
      </c>
      <c r="N58" s="8">
        <v>100</v>
      </c>
      <c r="O58" s="8">
        <f t="shared" si="10"/>
        <v>4.1820347487157551E-4</v>
      </c>
      <c r="P58" s="8">
        <v>0</v>
      </c>
      <c r="Q58" s="8">
        <f t="shared" si="11"/>
        <v>0</v>
      </c>
      <c r="R58" s="8">
        <f t="shared" si="12"/>
        <v>0</v>
      </c>
      <c r="S58" s="8">
        <f t="shared" si="13"/>
        <v>-4.1820347487157551E-4</v>
      </c>
      <c r="T58" s="8">
        <f t="shared" si="14"/>
        <v>0</v>
      </c>
      <c r="U58" s="8">
        <f t="shared" si="15"/>
        <v>0</v>
      </c>
      <c r="V58" s="8">
        <f t="shared" si="16"/>
        <v>0</v>
      </c>
      <c r="W58" s="8">
        <f t="shared" si="17"/>
        <v>0</v>
      </c>
      <c r="X58" s="22">
        <v>47</v>
      </c>
      <c r="Y58" s="21">
        <f t="shared" si="0"/>
        <v>0</v>
      </c>
      <c r="Z58" s="21">
        <f t="shared" si="1"/>
        <v>0</v>
      </c>
    </row>
    <row r="59" spans="1:26" ht="32">
      <c r="A59" s="9">
        <v>48</v>
      </c>
      <c r="B59" s="9" t="s">
        <v>728</v>
      </c>
      <c r="C59" s="7">
        <v>100000</v>
      </c>
      <c r="D59" s="8">
        <f t="shared" si="2"/>
        <v>4.1820347487157551E-4</v>
      </c>
      <c r="E59" s="7">
        <v>100000</v>
      </c>
      <c r="F59" s="8">
        <f t="shared" si="3"/>
        <v>100</v>
      </c>
      <c r="G59" s="8">
        <f t="shared" si="4"/>
        <v>4.1820347487157551E-4</v>
      </c>
      <c r="H59" s="7">
        <v>0</v>
      </c>
      <c r="I59" s="8">
        <f t="shared" si="5"/>
        <v>0</v>
      </c>
      <c r="J59" s="8">
        <f t="shared" si="6"/>
        <v>0</v>
      </c>
      <c r="K59" s="8">
        <f t="shared" si="7"/>
        <v>0</v>
      </c>
      <c r="L59" s="8">
        <f t="shared" si="8"/>
        <v>-4.1820347487157551E-4</v>
      </c>
      <c r="M59" s="7">
        <f t="shared" si="9"/>
        <v>100000</v>
      </c>
      <c r="N59" s="8">
        <v>100</v>
      </c>
      <c r="O59" s="8">
        <f t="shared" si="10"/>
        <v>4.1820347487157551E-4</v>
      </c>
      <c r="P59" s="8">
        <v>0</v>
      </c>
      <c r="Q59" s="8">
        <f t="shared" si="11"/>
        <v>0</v>
      </c>
      <c r="R59" s="8">
        <f t="shared" si="12"/>
        <v>0</v>
      </c>
      <c r="S59" s="8">
        <f t="shared" si="13"/>
        <v>-4.1820347487157551E-4</v>
      </c>
      <c r="T59" s="8">
        <f t="shared" si="14"/>
        <v>0</v>
      </c>
      <c r="U59" s="8">
        <f t="shared" si="15"/>
        <v>0</v>
      </c>
      <c r="V59" s="8">
        <f t="shared" si="16"/>
        <v>0</v>
      </c>
      <c r="W59" s="8">
        <f t="shared" si="17"/>
        <v>0</v>
      </c>
      <c r="X59" s="22">
        <v>48</v>
      </c>
      <c r="Y59" s="21">
        <f t="shared" si="0"/>
        <v>0</v>
      </c>
      <c r="Z59" s="21">
        <f t="shared" si="1"/>
        <v>0</v>
      </c>
    </row>
    <row r="60" spans="1:26" ht="32">
      <c r="A60" s="9">
        <v>49</v>
      </c>
      <c r="B60" s="9" t="s">
        <v>729</v>
      </c>
      <c r="C60" s="7">
        <v>1068990000</v>
      </c>
      <c r="D60" s="8">
        <f t="shared" si="2"/>
        <v>4.4705533260296546</v>
      </c>
      <c r="E60" s="7">
        <v>1068990000</v>
      </c>
      <c r="F60" s="8">
        <f t="shared" si="3"/>
        <v>100</v>
      </c>
      <c r="G60" s="8">
        <f t="shared" si="4"/>
        <v>4.4705533260296546</v>
      </c>
      <c r="H60" s="7">
        <v>925000872</v>
      </c>
      <c r="I60" s="8">
        <f t="shared" si="5"/>
        <v>86.530357814385539</v>
      </c>
      <c r="J60" s="8">
        <f t="shared" si="6"/>
        <v>3.868385789296374</v>
      </c>
      <c r="K60" s="8">
        <f t="shared" si="7"/>
        <v>86.530357814385539</v>
      </c>
      <c r="L60" s="8">
        <f t="shared" si="8"/>
        <v>-0.60216753673328061</v>
      </c>
      <c r="M60" s="7">
        <f t="shared" si="9"/>
        <v>143989128</v>
      </c>
      <c r="N60" s="8">
        <v>100</v>
      </c>
      <c r="O60" s="8">
        <f t="shared" si="10"/>
        <v>4.4705533260296546</v>
      </c>
      <c r="P60" s="8">
        <v>92.508846855442982</v>
      </c>
      <c r="Q60" s="8">
        <f t="shared" si="11"/>
        <v>4.1356573299676862</v>
      </c>
      <c r="R60" s="8">
        <f t="shared" si="12"/>
        <v>92.508846855442982</v>
      </c>
      <c r="S60" s="8">
        <f t="shared" si="13"/>
        <v>-0.3348959960619684</v>
      </c>
      <c r="T60" s="8">
        <f t="shared" si="14"/>
        <v>86.530357814385539</v>
      </c>
      <c r="U60" s="8">
        <f t="shared" si="15"/>
        <v>92.508846855442982</v>
      </c>
      <c r="V60" s="8">
        <f t="shared" si="16"/>
        <v>89.519602334914254</v>
      </c>
      <c r="W60" s="8">
        <f t="shared" si="17"/>
        <v>89.519602334914254</v>
      </c>
      <c r="X60" s="22">
        <v>49</v>
      </c>
      <c r="Y60" s="21">
        <f t="shared" si="0"/>
        <v>0</v>
      </c>
      <c r="Z60" s="21">
        <f t="shared" si="1"/>
        <v>5.9784890410574434</v>
      </c>
    </row>
    <row r="61" spans="1:26" ht="32">
      <c r="A61" s="9">
        <v>50</v>
      </c>
      <c r="B61" s="9" t="s">
        <v>730</v>
      </c>
      <c r="C61" s="7">
        <v>287040320</v>
      </c>
      <c r="D61" s="8">
        <f t="shared" si="2"/>
        <v>1.20041259252249</v>
      </c>
      <c r="E61" s="7">
        <v>287040320</v>
      </c>
      <c r="F61" s="8">
        <f t="shared" si="3"/>
        <v>100</v>
      </c>
      <c r="G61" s="8">
        <f t="shared" si="4"/>
        <v>1.20041259252249</v>
      </c>
      <c r="H61" s="7">
        <v>236740320</v>
      </c>
      <c r="I61" s="8">
        <f t="shared" si="5"/>
        <v>82.476329457826694</v>
      </c>
      <c r="J61" s="8">
        <f t="shared" si="6"/>
        <v>0.99005624466208753</v>
      </c>
      <c r="K61" s="8">
        <f t="shared" si="7"/>
        <v>82.476329457826694</v>
      </c>
      <c r="L61" s="8">
        <f t="shared" si="8"/>
        <v>-0.21035634786040247</v>
      </c>
      <c r="M61" s="7">
        <f t="shared" si="9"/>
        <v>50300000</v>
      </c>
      <c r="N61" s="8">
        <v>100</v>
      </c>
      <c r="O61" s="8">
        <f t="shared" si="10"/>
        <v>1.20041259252249</v>
      </c>
      <c r="P61" s="8">
        <v>86.990789307927201</v>
      </c>
      <c r="Q61" s="8">
        <f t="shared" si="11"/>
        <v>1.044248389187066</v>
      </c>
      <c r="R61" s="8">
        <f t="shared" si="12"/>
        <v>86.990789307927201</v>
      </c>
      <c r="S61" s="8">
        <f t="shared" si="13"/>
        <v>-0.15616420333542402</v>
      </c>
      <c r="T61" s="8">
        <f t="shared" si="14"/>
        <v>82.476329457826694</v>
      </c>
      <c r="U61" s="8">
        <f t="shared" si="15"/>
        <v>86.990789307927201</v>
      </c>
      <c r="V61" s="8">
        <f t="shared" si="16"/>
        <v>84.733559382876948</v>
      </c>
      <c r="W61" s="8">
        <f t="shared" si="17"/>
        <v>84.733559382876948</v>
      </c>
      <c r="X61" s="22">
        <v>50</v>
      </c>
      <c r="Y61" s="21">
        <f t="shared" si="0"/>
        <v>0</v>
      </c>
      <c r="Z61" s="21">
        <f t="shared" si="1"/>
        <v>4.5144598501005078</v>
      </c>
    </row>
    <row r="62" spans="1:26" ht="32">
      <c r="A62" s="9">
        <v>51</v>
      </c>
      <c r="B62" s="9" t="s">
        <v>731</v>
      </c>
      <c r="C62" s="7">
        <v>8940743420</v>
      </c>
      <c r="D62" s="8">
        <f t="shared" si="2"/>
        <v>37.390499661791743</v>
      </c>
      <c r="E62" s="7">
        <v>8940743420</v>
      </c>
      <c r="F62" s="8">
        <f t="shared" si="3"/>
        <v>100</v>
      </c>
      <c r="G62" s="8">
        <f t="shared" si="4"/>
        <v>37.390499661791743</v>
      </c>
      <c r="H62" s="7">
        <v>8078408142</v>
      </c>
      <c r="I62" s="8">
        <f t="shared" si="5"/>
        <v>90.354993567190405</v>
      </c>
      <c r="J62" s="8">
        <f t="shared" si="6"/>
        <v>33.784183564152279</v>
      </c>
      <c r="K62" s="8">
        <f t="shared" si="7"/>
        <v>90.354993567190405</v>
      </c>
      <c r="L62" s="8">
        <f t="shared" si="8"/>
        <v>-3.6063160976394641</v>
      </c>
      <c r="M62" s="7">
        <f t="shared" si="9"/>
        <v>862335278</v>
      </c>
      <c r="N62" s="8">
        <v>100</v>
      </c>
      <c r="O62" s="8">
        <f t="shared" si="10"/>
        <v>37.390499661791743</v>
      </c>
      <c r="P62" s="8">
        <v>100</v>
      </c>
      <c r="Q62" s="8">
        <f t="shared" si="11"/>
        <v>37.390499661791743</v>
      </c>
      <c r="R62" s="8">
        <f t="shared" si="12"/>
        <v>100</v>
      </c>
      <c r="S62" s="8">
        <f t="shared" si="13"/>
        <v>0</v>
      </c>
      <c r="T62" s="8">
        <f t="shared" si="14"/>
        <v>90.354993567190405</v>
      </c>
      <c r="U62" s="8">
        <f t="shared" si="15"/>
        <v>100</v>
      </c>
      <c r="V62" s="8">
        <f t="shared" si="16"/>
        <v>95.177496783595203</v>
      </c>
      <c r="W62" s="8">
        <f t="shared" si="17"/>
        <v>95.177496783595203</v>
      </c>
      <c r="X62" s="22">
        <v>51</v>
      </c>
      <c r="Y62" s="21">
        <f t="shared" si="0"/>
        <v>0</v>
      </c>
      <c r="Z62" s="21">
        <f t="shared" si="1"/>
        <v>9.6450064328095948</v>
      </c>
    </row>
    <row r="63" spans="1:26" ht="32">
      <c r="A63" s="9">
        <v>52</v>
      </c>
      <c r="B63" s="9" t="s">
        <v>732</v>
      </c>
      <c r="C63" s="7">
        <v>432072000</v>
      </c>
      <c r="D63" s="8">
        <f t="shared" si="2"/>
        <v>1.8069401179471138</v>
      </c>
      <c r="E63" s="7">
        <v>432072000</v>
      </c>
      <c r="F63" s="8">
        <f t="shared" si="3"/>
        <v>100</v>
      </c>
      <c r="G63" s="8">
        <f t="shared" si="4"/>
        <v>1.8069401179471136</v>
      </c>
      <c r="H63" s="7">
        <v>418885600</v>
      </c>
      <c r="I63" s="8">
        <f t="shared" si="5"/>
        <v>96.948101242385533</v>
      </c>
      <c r="J63" s="8">
        <f t="shared" si="6"/>
        <v>1.7517941349366484</v>
      </c>
      <c r="K63" s="8">
        <f t="shared" si="7"/>
        <v>96.948101242385533</v>
      </c>
      <c r="L63" s="8">
        <f t="shared" si="8"/>
        <v>-5.5145983010465249E-2</v>
      </c>
      <c r="M63" s="7">
        <f t="shared" si="9"/>
        <v>13186400</v>
      </c>
      <c r="N63" s="8">
        <v>100</v>
      </c>
      <c r="O63" s="8">
        <f t="shared" si="10"/>
        <v>1.8069401179471136</v>
      </c>
      <c r="P63" s="8">
        <v>100</v>
      </c>
      <c r="Q63" s="8">
        <f t="shared" si="11"/>
        <v>1.8069401179471136</v>
      </c>
      <c r="R63" s="8">
        <f t="shared" si="12"/>
        <v>100</v>
      </c>
      <c r="S63" s="8">
        <f t="shared" si="13"/>
        <v>0</v>
      </c>
      <c r="T63" s="8">
        <f t="shared" si="14"/>
        <v>96.948101242385533</v>
      </c>
      <c r="U63" s="8">
        <f t="shared" si="15"/>
        <v>100</v>
      </c>
      <c r="V63" s="8">
        <f t="shared" si="16"/>
        <v>98.47405062119276</v>
      </c>
      <c r="W63" s="8">
        <f t="shared" si="17"/>
        <v>98.47405062119276</v>
      </c>
      <c r="X63" s="22">
        <v>52</v>
      </c>
      <c r="Y63" s="21">
        <f t="shared" si="0"/>
        <v>0</v>
      </c>
      <c r="Z63" s="21">
        <f t="shared" si="1"/>
        <v>3.0518987576144667</v>
      </c>
    </row>
    <row r="64" spans="1:26" ht="16">
      <c r="A64" s="9">
        <v>53</v>
      </c>
      <c r="B64" s="9" t="s">
        <v>733</v>
      </c>
      <c r="C64" s="7">
        <v>553942600</v>
      </c>
      <c r="D64" s="8">
        <f t="shared" si="2"/>
        <v>2.3166072019939521</v>
      </c>
      <c r="E64" s="7">
        <v>553942600</v>
      </c>
      <c r="F64" s="8">
        <f t="shared" si="3"/>
        <v>100</v>
      </c>
      <c r="G64" s="8">
        <f t="shared" si="4"/>
        <v>2.3166072019939521</v>
      </c>
      <c r="H64" s="7">
        <v>505043100</v>
      </c>
      <c r="I64" s="8">
        <f t="shared" si="5"/>
        <v>91.172460828973982</v>
      </c>
      <c r="J64" s="8">
        <f t="shared" si="6"/>
        <v>2.1121077937991264</v>
      </c>
      <c r="K64" s="8">
        <f t="shared" si="7"/>
        <v>91.172460828973982</v>
      </c>
      <c r="L64" s="8">
        <f t="shared" si="8"/>
        <v>-0.2044994081948257</v>
      </c>
      <c r="M64" s="7">
        <f t="shared" si="9"/>
        <v>48899500</v>
      </c>
      <c r="N64" s="8">
        <v>100</v>
      </c>
      <c r="O64" s="8">
        <f t="shared" si="10"/>
        <v>2.3166072019939521</v>
      </c>
      <c r="P64" s="8">
        <v>94.178205467497904</v>
      </c>
      <c r="Q64" s="8">
        <f t="shared" si="11"/>
        <v>2.1817390905687186</v>
      </c>
      <c r="R64" s="8">
        <f t="shared" si="12"/>
        <v>94.178205467497904</v>
      </c>
      <c r="S64" s="8">
        <f t="shared" si="13"/>
        <v>-0.13486811142523347</v>
      </c>
      <c r="T64" s="8">
        <f t="shared" si="14"/>
        <v>91.172460828973982</v>
      </c>
      <c r="U64" s="8">
        <f t="shared" si="15"/>
        <v>94.178205467497904</v>
      </c>
      <c r="V64" s="8">
        <f t="shared" si="16"/>
        <v>92.67533314823595</v>
      </c>
      <c r="W64" s="8">
        <f t="shared" si="17"/>
        <v>92.67533314823595</v>
      </c>
      <c r="X64" s="22">
        <v>53</v>
      </c>
      <c r="Y64" s="21">
        <f t="shared" si="0"/>
        <v>0</v>
      </c>
      <c r="Z64" s="21">
        <f t="shared" si="1"/>
        <v>3.0057446385239217</v>
      </c>
    </row>
    <row r="65" spans="1:26" ht="16">
      <c r="A65" s="9">
        <v>54</v>
      </c>
      <c r="B65" s="9" t="s">
        <v>713</v>
      </c>
      <c r="C65" s="7">
        <v>983199600</v>
      </c>
      <c r="D65" s="8">
        <f t="shared" si="2"/>
        <v>4.1117748921234307</v>
      </c>
      <c r="E65" s="7">
        <v>983199600</v>
      </c>
      <c r="F65" s="8">
        <f t="shared" si="3"/>
        <v>100</v>
      </c>
      <c r="G65" s="8">
        <f t="shared" si="4"/>
        <v>4.1117748921234307</v>
      </c>
      <c r="H65" s="7">
        <v>906091500</v>
      </c>
      <c r="I65" s="8">
        <f t="shared" si="5"/>
        <v>92.157431715798097</v>
      </c>
      <c r="J65" s="8">
        <f t="shared" si="6"/>
        <v>3.7893061385159812</v>
      </c>
      <c r="K65" s="8">
        <f t="shared" si="7"/>
        <v>92.157431715798097</v>
      </c>
      <c r="L65" s="8">
        <f t="shared" si="8"/>
        <v>-0.32246875360744953</v>
      </c>
      <c r="M65" s="7">
        <f t="shared" si="9"/>
        <v>77108100</v>
      </c>
      <c r="N65" s="8">
        <v>100</v>
      </c>
      <c r="O65" s="8">
        <f t="shared" si="10"/>
        <v>4.1117748921234307</v>
      </c>
      <c r="P65" s="8">
        <v>96.371042054939821</v>
      </c>
      <c r="Q65" s="8">
        <f t="shared" si="11"/>
        <v>3.9625603104927278</v>
      </c>
      <c r="R65" s="8">
        <f t="shared" si="12"/>
        <v>96.371042054939821</v>
      </c>
      <c r="S65" s="8">
        <f t="shared" si="13"/>
        <v>-0.14921458163070289</v>
      </c>
      <c r="T65" s="8">
        <f t="shared" si="14"/>
        <v>92.157431715798097</v>
      </c>
      <c r="U65" s="8">
        <f t="shared" si="15"/>
        <v>96.371042054939821</v>
      </c>
      <c r="V65" s="8">
        <f t="shared" si="16"/>
        <v>94.264236885368959</v>
      </c>
      <c r="W65" s="8">
        <f t="shared" si="17"/>
        <v>94.264236885368959</v>
      </c>
      <c r="X65" s="22">
        <v>54</v>
      </c>
      <c r="Y65" s="21">
        <f t="shared" si="0"/>
        <v>0</v>
      </c>
      <c r="Z65" s="21">
        <f t="shared" si="1"/>
        <v>4.2136103391417237</v>
      </c>
    </row>
    <row r="66" spans="1:26" ht="32">
      <c r="A66" s="9">
        <v>55</v>
      </c>
      <c r="B66" s="9" t="s">
        <v>734</v>
      </c>
      <c r="C66" s="7">
        <v>23276640</v>
      </c>
      <c r="D66" s="8">
        <f t="shared" si="2"/>
        <v>9.7343717313347095E-2</v>
      </c>
      <c r="E66" s="7">
        <v>23276640</v>
      </c>
      <c r="F66" s="8">
        <f t="shared" si="3"/>
        <v>100</v>
      </c>
      <c r="G66" s="8">
        <f t="shared" si="4"/>
        <v>9.7343717313347095E-2</v>
      </c>
      <c r="H66" s="7">
        <v>23270040</v>
      </c>
      <c r="I66" s="8">
        <f t="shared" si="5"/>
        <v>99.971645392118447</v>
      </c>
      <c r="J66" s="8">
        <f t="shared" si="6"/>
        <v>9.7316115884005558E-2</v>
      </c>
      <c r="K66" s="8">
        <f t="shared" si="7"/>
        <v>99.971645392118447</v>
      </c>
      <c r="L66" s="8">
        <f t="shared" si="8"/>
        <v>-2.7601429341536643E-5</v>
      </c>
      <c r="M66" s="7">
        <f t="shared" si="9"/>
        <v>6600</v>
      </c>
      <c r="N66" s="8">
        <v>100</v>
      </c>
      <c r="O66" s="8">
        <f t="shared" si="10"/>
        <v>9.7343717313347095E-2</v>
      </c>
      <c r="P66" s="8">
        <v>99.971645392118447</v>
      </c>
      <c r="Q66" s="8">
        <f t="shared" si="11"/>
        <v>9.7316115884005558E-2</v>
      </c>
      <c r="R66" s="8">
        <f t="shared" si="12"/>
        <v>99.971645392118447</v>
      </c>
      <c r="S66" s="8">
        <f t="shared" si="13"/>
        <v>-2.7601429341536643E-5</v>
      </c>
      <c r="T66" s="8">
        <f t="shared" si="14"/>
        <v>99.971645392118447</v>
      </c>
      <c r="U66" s="8">
        <f t="shared" si="15"/>
        <v>99.971645392118447</v>
      </c>
      <c r="V66" s="8">
        <f t="shared" si="16"/>
        <v>99.971645392118447</v>
      </c>
      <c r="W66" s="8">
        <f t="shared" si="17"/>
        <v>99.971645392118447</v>
      </c>
      <c r="X66" s="22">
        <v>55</v>
      </c>
      <c r="Y66" s="21">
        <f t="shared" si="0"/>
        <v>0</v>
      </c>
      <c r="Z66" s="21">
        <f t="shared" si="1"/>
        <v>0</v>
      </c>
    </row>
    <row r="67" spans="1:26" ht="16">
      <c r="A67" s="9">
        <v>56</v>
      </c>
      <c r="B67" s="24" t="s">
        <v>735</v>
      </c>
      <c r="C67" s="29">
        <v>40500020</v>
      </c>
      <c r="D67" s="8">
        <f t="shared" si="2"/>
        <v>0.16937249096368304</v>
      </c>
      <c r="E67" s="7">
        <v>40500020</v>
      </c>
      <c r="F67" s="8">
        <f t="shared" si="3"/>
        <v>100</v>
      </c>
      <c r="G67" s="8">
        <f t="shared" si="4"/>
        <v>0.16937249096368304</v>
      </c>
      <c r="H67" s="7">
        <v>31086000</v>
      </c>
      <c r="I67" s="8">
        <f t="shared" si="5"/>
        <v>76.755517651596222</v>
      </c>
      <c r="J67" s="8">
        <f t="shared" si="6"/>
        <v>0.13000273219857794</v>
      </c>
      <c r="K67" s="8">
        <f t="shared" si="7"/>
        <v>76.755517651596222</v>
      </c>
      <c r="L67" s="8">
        <f t="shared" si="8"/>
        <v>-3.9369758765105095E-2</v>
      </c>
      <c r="M67" s="7">
        <f t="shared" si="9"/>
        <v>9414020</v>
      </c>
      <c r="N67" s="8">
        <v>100</v>
      </c>
      <c r="O67" s="8">
        <f t="shared" si="10"/>
        <v>0.16937249096368304</v>
      </c>
      <c r="P67" s="8">
        <v>76.755517651596222</v>
      </c>
      <c r="Q67" s="8">
        <f t="shared" si="11"/>
        <v>0.13000273219857794</v>
      </c>
      <c r="R67" s="8">
        <f t="shared" si="12"/>
        <v>76.755517651596222</v>
      </c>
      <c r="S67" s="26"/>
      <c r="T67" s="26"/>
      <c r="U67" s="26"/>
      <c r="V67" s="26"/>
      <c r="W67" s="26"/>
      <c r="X67" s="22">
        <v>56</v>
      </c>
      <c r="Y67" s="21">
        <f t="shared" si="0"/>
        <v>0</v>
      </c>
      <c r="Z67" s="21">
        <f t="shared" si="1"/>
        <v>0</v>
      </c>
    </row>
    <row r="68" spans="1:26" ht="16">
      <c r="A68" s="9">
        <v>57</v>
      </c>
      <c r="B68" s="24" t="s">
        <v>736</v>
      </c>
      <c r="C68" s="29">
        <v>169998200</v>
      </c>
      <c r="D68" s="8">
        <f t="shared" si="2"/>
        <v>0.71093837961913064</v>
      </c>
      <c r="E68" s="7">
        <v>169998200</v>
      </c>
      <c r="F68" s="8">
        <f t="shared" si="3"/>
        <v>100</v>
      </c>
      <c r="G68" s="8">
        <f t="shared" si="4"/>
        <v>0.71093837961913064</v>
      </c>
      <c r="H68" s="7">
        <v>119532000</v>
      </c>
      <c r="I68" s="8">
        <f t="shared" si="5"/>
        <v>70.313685674318904</v>
      </c>
      <c r="J68" s="8">
        <f t="shared" si="6"/>
        <v>0.4998869775834916</v>
      </c>
      <c r="K68" s="8">
        <f t="shared" si="7"/>
        <v>70.313685674318904</v>
      </c>
      <c r="L68" s="8">
        <f t="shared" si="8"/>
        <v>-0.21105140203563905</v>
      </c>
      <c r="M68" s="7">
        <f t="shared" si="9"/>
        <v>50466200</v>
      </c>
      <c r="N68" s="8">
        <v>100</v>
      </c>
      <c r="O68" s="8">
        <f t="shared" si="10"/>
        <v>0.71093837961913064</v>
      </c>
      <c r="P68" s="8">
        <v>99.998999989411658</v>
      </c>
      <c r="Q68" s="8">
        <f t="shared" si="11"/>
        <v>0.71093127016005786</v>
      </c>
      <c r="R68" s="8">
        <f t="shared" si="12"/>
        <v>99.998999989411658</v>
      </c>
      <c r="S68" s="26"/>
      <c r="T68" s="26"/>
      <c r="U68" s="26"/>
      <c r="V68" s="26"/>
      <c r="W68" s="26"/>
      <c r="X68" s="22">
        <v>57</v>
      </c>
      <c r="Y68" s="21">
        <f t="shared" si="0"/>
        <v>0</v>
      </c>
      <c r="Z68" s="21">
        <f t="shared" si="1"/>
        <v>29.685314315092754</v>
      </c>
    </row>
    <row r="69" spans="1:26" ht="32">
      <c r="A69" s="9">
        <v>58</v>
      </c>
      <c r="B69" s="24" t="s">
        <v>737</v>
      </c>
      <c r="C69" s="29">
        <v>243145200</v>
      </c>
      <c r="D69" s="8">
        <f t="shared" si="2"/>
        <v>1.0168416753834419</v>
      </c>
      <c r="E69" s="7">
        <v>243145200</v>
      </c>
      <c r="F69" s="8">
        <f t="shared" si="3"/>
        <v>100</v>
      </c>
      <c r="G69" s="8">
        <f t="shared" si="4"/>
        <v>1.0168416753834419</v>
      </c>
      <c r="H69" s="7">
        <v>226082500</v>
      </c>
      <c r="I69" s="8">
        <f t="shared" si="5"/>
        <v>92.982505926499883</v>
      </c>
      <c r="J69" s="8">
        <f t="shared" si="6"/>
        <v>0.94548487107652956</v>
      </c>
      <c r="K69" s="8">
        <f t="shared" si="7"/>
        <v>92.982505926499883</v>
      </c>
      <c r="L69" s="8">
        <f t="shared" si="8"/>
        <v>-7.135680430691238E-2</v>
      </c>
      <c r="M69" s="7">
        <f t="shared" si="9"/>
        <v>17062700</v>
      </c>
      <c r="N69" s="8">
        <v>100</v>
      </c>
      <c r="O69" s="8">
        <f t="shared" si="10"/>
        <v>1.0168416753834419</v>
      </c>
      <c r="P69" s="8">
        <v>92.982505926499883</v>
      </c>
      <c r="Q69" s="8">
        <f t="shared" si="11"/>
        <v>0.94548487107652956</v>
      </c>
      <c r="R69" s="8">
        <f t="shared" si="12"/>
        <v>92.982505926499883</v>
      </c>
      <c r="S69" s="26"/>
      <c r="T69" s="26"/>
      <c r="U69" s="26"/>
      <c r="V69" s="26"/>
      <c r="W69" s="26"/>
      <c r="X69" s="22">
        <v>58</v>
      </c>
      <c r="Y69" s="21">
        <f t="shared" si="0"/>
        <v>0</v>
      </c>
      <c r="Z69" s="21">
        <f t="shared" si="1"/>
        <v>0</v>
      </c>
    </row>
    <row r="70" spans="1:26" ht="32">
      <c r="A70" s="9">
        <v>59</v>
      </c>
      <c r="B70" s="24" t="s">
        <v>738</v>
      </c>
      <c r="C70" s="29">
        <v>88400</v>
      </c>
      <c r="D70" s="8">
        <f t="shared" si="2"/>
        <v>3.6969187178647277E-4</v>
      </c>
      <c r="E70" s="7">
        <v>88400</v>
      </c>
      <c r="F70" s="8">
        <f t="shared" si="3"/>
        <v>100</v>
      </c>
      <c r="G70" s="8">
        <f t="shared" si="4"/>
        <v>3.6969187178647277E-4</v>
      </c>
      <c r="H70" s="7">
        <v>0</v>
      </c>
      <c r="I70" s="8">
        <f t="shared" si="5"/>
        <v>0</v>
      </c>
      <c r="J70" s="8">
        <f t="shared" si="6"/>
        <v>0</v>
      </c>
      <c r="K70" s="8">
        <f t="shared" si="7"/>
        <v>0</v>
      </c>
      <c r="L70" s="8">
        <f t="shared" si="8"/>
        <v>-3.6969187178647277E-4</v>
      </c>
      <c r="M70" s="7">
        <f t="shared" si="9"/>
        <v>88400</v>
      </c>
      <c r="N70" s="8">
        <v>100</v>
      </c>
      <c r="O70" s="8">
        <f t="shared" si="10"/>
        <v>3.6969187178647277E-4</v>
      </c>
      <c r="P70" s="8">
        <v>0</v>
      </c>
      <c r="Q70" s="8">
        <f t="shared" si="11"/>
        <v>0</v>
      </c>
      <c r="R70" s="8">
        <f t="shared" si="12"/>
        <v>0</v>
      </c>
      <c r="S70" s="26"/>
      <c r="T70" s="26"/>
      <c r="U70" s="26"/>
      <c r="V70" s="26"/>
      <c r="W70" s="26"/>
      <c r="X70" s="22">
        <v>59</v>
      </c>
      <c r="Y70" s="21">
        <f t="shared" si="0"/>
        <v>0</v>
      </c>
      <c r="Z70" s="21">
        <f t="shared" si="1"/>
        <v>0</v>
      </c>
    </row>
    <row r="71" spans="1:26">
      <c r="A71" s="10"/>
      <c r="B71" s="10"/>
      <c r="C71" s="11"/>
      <c r="D71" s="12"/>
      <c r="E71" s="11"/>
      <c r="F71" s="12"/>
      <c r="G71" s="12"/>
      <c r="H71" s="11"/>
      <c r="I71" s="12"/>
      <c r="J71" s="12"/>
      <c r="K71" s="12"/>
      <c r="L71" s="12"/>
      <c r="M71" s="11"/>
      <c r="N71" s="12"/>
      <c r="O71" s="12"/>
      <c r="P71" s="12"/>
      <c r="Q71" s="12"/>
      <c r="R71" s="12"/>
      <c r="S71" s="12"/>
      <c r="T71" s="12"/>
      <c r="U71" s="12"/>
      <c r="V71" s="12"/>
      <c r="W71" s="12"/>
    </row>
    <row r="72" spans="1:26">
      <c r="A72" s="13"/>
      <c r="B72" s="13" t="s">
        <v>14</v>
      </c>
      <c r="C72" s="14">
        <f>SUM(C12:C70)</f>
        <v>23911805140</v>
      </c>
      <c r="D72" s="15">
        <f>SUM(D12:D70)</f>
        <v>100</v>
      </c>
      <c r="E72" s="14">
        <f>SUM(E12:E70)</f>
        <v>23911805140</v>
      </c>
      <c r="F72" s="15">
        <f>G72</f>
        <v>100</v>
      </c>
      <c r="G72" s="15">
        <f>SUM(G12:G70)</f>
        <v>100</v>
      </c>
      <c r="H72" s="14">
        <f>SUM(H12:H70)</f>
        <v>21076689314</v>
      </c>
      <c r="I72" s="15">
        <f>J72</f>
        <v>88.14344709903402</v>
      </c>
      <c r="J72" s="15">
        <f>SUM(J12:J70)</f>
        <v>88.14344709903402</v>
      </c>
      <c r="K72" s="15">
        <f>IF(E72=0,0,H72/E72*100)</f>
        <v>88.143447099034034</v>
      </c>
      <c r="L72" s="15">
        <f>SUM(L12:L66)</f>
        <v>-11.534405243986532</v>
      </c>
      <c r="M72" s="14">
        <f>SUM(M12:M70)</f>
        <v>2835115826</v>
      </c>
      <c r="N72" s="15">
        <f>O72</f>
        <v>100</v>
      </c>
      <c r="O72" s="15">
        <f>SUM(O12:O70)</f>
        <v>100</v>
      </c>
      <c r="P72" s="15">
        <f>Q72</f>
        <v>95.485215797471966</v>
      </c>
      <c r="Q72" s="15">
        <f>SUM(Q12:Q70)</f>
        <v>95.485215797471966</v>
      </c>
      <c r="R72" s="15">
        <f>IF(N72=0,0,P72/N72*100)</f>
        <v>95.485215797471966</v>
      </c>
      <c r="S72" s="15">
        <f>SUM(S12:S66)</f>
        <v>-4.4036808381251298</v>
      </c>
      <c r="T72" s="15">
        <f>IF(G72&gt;0,J72/G72*100,J72)</f>
        <v>88.14344709903402</v>
      </c>
      <c r="U72" s="15">
        <f>IF(O72&gt;0,Q72/O72*100,Q72)</f>
        <v>95.485215797471966</v>
      </c>
      <c r="V72" s="15">
        <f>AVERAGE(T72:U72)</f>
        <v>91.814331448253</v>
      </c>
      <c r="W72" s="15"/>
    </row>
    <row r="73" spans="1:26">
      <c r="C73" s="16">
        <f>[7]Dinsos!$C$68</f>
        <v>24762369220</v>
      </c>
      <c r="F73" s="21"/>
      <c r="G73" s="21"/>
    </row>
    <row r="74" spans="1:26">
      <c r="C74" s="16">
        <f>C72-C73</f>
        <v>-850564080</v>
      </c>
    </row>
    <row r="77" spans="1:26">
      <c r="B77" s="1" t="s">
        <v>490</v>
      </c>
      <c r="C77" s="1" t="s">
        <v>491</v>
      </c>
      <c r="D77" s="1" t="s">
        <v>492</v>
      </c>
    </row>
    <row r="78" spans="1:26">
      <c r="B78" s="1" t="s">
        <v>493</v>
      </c>
      <c r="C78" s="1">
        <f>COUNTIFS($K$12:$K$70,"&gt;=90")</f>
        <v>21</v>
      </c>
      <c r="D78" s="1">
        <f>COUNTIFS($R$12:$R$70,"&gt;=90")</f>
        <v>35</v>
      </c>
    </row>
    <row r="79" spans="1:26">
      <c r="B79" s="1" t="s">
        <v>494</v>
      </c>
      <c r="C79" s="1">
        <f>COUNTIFS($K$12:$K$70,"&gt;=80",$K$12:$K$70,"&lt;90")</f>
        <v>13</v>
      </c>
      <c r="D79" s="1">
        <f>COUNTIFS($R$12:$R$70,"&gt;=80",$R$12:$R$70,"&lt;90")</f>
        <v>5</v>
      </c>
    </row>
    <row r="80" spans="1:26">
      <c r="B80" s="1" t="s">
        <v>495</v>
      </c>
      <c r="C80" s="1">
        <f>COUNTIFS($K$12:$K$70,"&gt;=65",$K$12:$K$70,"&lt;80")</f>
        <v>7</v>
      </c>
      <c r="D80" s="1">
        <f>COUNTIFS($R$12:$R$70,"&gt;=65",$R$12:$R$70,"&lt;80")</f>
        <v>3</v>
      </c>
    </row>
    <row r="81" spans="2:4">
      <c r="B81" s="1" t="s">
        <v>496</v>
      </c>
      <c r="C81" s="1">
        <f>COUNTIF($K$12:$K$70,"&lt;65")</f>
        <v>18</v>
      </c>
      <c r="D81" s="1">
        <f>COUNTIF($R$12:$R$70,"&lt;65")</f>
        <v>16</v>
      </c>
    </row>
    <row r="82" spans="2:4">
      <c r="B82" s="17"/>
      <c r="C82" s="1">
        <f>SUM(C78:C81)</f>
        <v>59</v>
      </c>
      <c r="D82" s="1">
        <f>SUM(D78:D81)</f>
        <v>59</v>
      </c>
    </row>
    <row r="83" spans="2:4">
      <c r="B83" s="17"/>
    </row>
    <row r="85" spans="2:4">
      <c r="B85" s="17"/>
    </row>
    <row r="92" spans="2:4" ht="32">
      <c r="B92" t="s">
        <v>189</v>
      </c>
      <c r="C92" s="18" t="s">
        <v>195</v>
      </c>
      <c r="D92" s="18" t="s">
        <v>196</v>
      </c>
    </row>
    <row r="93" spans="2:4">
      <c r="B93" s="207" t="str">
        <f>Cetak!P67</f>
        <v>31 Desember 2023</v>
      </c>
      <c r="C93" s="19">
        <f>I72</f>
        <v>88.14344709903402</v>
      </c>
      <c r="D93" s="19">
        <f>P72</f>
        <v>95.485215797471966</v>
      </c>
    </row>
    <row r="94" spans="2:4">
      <c r="B94" s="207" t="str">
        <f>Cetak!P68</f>
        <v>30  November 2023</v>
      </c>
      <c r="C94" s="19">
        <f>Cetak!D73</f>
        <v>76.776723713677029</v>
      </c>
      <c r="D94" s="19">
        <f>Cetak!E73</f>
        <v>85.367843529796161</v>
      </c>
    </row>
    <row r="95" spans="2:4">
      <c r="B95"/>
      <c r="C95" s="20">
        <f>C93-C94</f>
        <v>11.366723385356991</v>
      </c>
      <c r="D95" s="20">
        <f>D93-D94</f>
        <v>10.117372267675805</v>
      </c>
    </row>
    <row r="96" spans="2:4">
      <c r="B96"/>
      <c r="C96"/>
      <c r="D96"/>
    </row>
    <row r="97" spans="2:4" ht="32">
      <c r="B97" t="s">
        <v>189</v>
      </c>
      <c r="C97" s="18" t="s">
        <v>195</v>
      </c>
      <c r="D97" s="18" t="s">
        <v>196</v>
      </c>
    </row>
    <row r="98" spans="2:4">
      <c r="B98" s="207" t="str">
        <f>B93</f>
        <v>31 Desember 2023</v>
      </c>
      <c r="C98" s="19">
        <f>C93</f>
        <v>88.14344709903402</v>
      </c>
      <c r="D98" s="19">
        <f>D93</f>
        <v>95.485215797471966</v>
      </c>
    </row>
    <row r="99" spans="2:4">
      <c r="B99" s="207" t="str">
        <f>Cetak!P69</f>
        <v>31 Desember 2022</v>
      </c>
      <c r="C99" s="19">
        <f>Cetak!H73</f>
        <v>76.776723713677029</v>
      </c>
      <c r="D99" s="19">
        <f>Cetak!I73</f>
        <v>76.776723713677043</v>
      </c>
    </row>
    <row r="100" spans="2:4">
      <c r="B100"/>
      <c r="C100" s="20">
        <f>C98-C99</f>
        <v>11.366723385356991</v>
      </c>
      <c r="D100" s="20">
        <f>D98-D99</f>
        <v>18.708492083794923</v>
      </c>
    </row>
  </sheetData>
  <sheetProtection formatCells="0" formatColumns="0" formatRows="0" insertColumns="0" insertRows="0" insertHyperlinks="0" deleteColumns="0" deleteRows="0" sort="0" autoFilter="0" pivotTables="0"/>
  <autoFilter ref="B11:X70" xr:uid="{00000000-0009-0000-0000-00001F000000}">
    <sortState xmlns:xlrd2="http://schemas.microsoft.com/office/spreadsheetml/2017/richdata2" ref="B13:X70">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23611111111111099" header="0.3" footer="0.3"/>
  <pageSetup paperSize="14" scale="77" fitToHeight="0" orientation="landscape"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B050"/>
    <pageSetUpPr fitToPage="1"/>
  </sheetPr>
  <dimension ref="A1:AC91"/>
  <sheetViews>
    <sheetView view="pageBreakPreview" zoomScale="80" zoomScaleNormal="80" zoomScaleSheetLayoutView="80" workbookViewId="0">
      <pane xSplit="2" ySplit="11" topLeftCell="I57" activePane="bottomRight" state="frozen"/>
      <selection activeCell="AB57" sqref="AB57"/>
      <selection pane="topRight" activeCell="AB57" sqref="AB57"/>
      <selection pane="bottomLeft" activeCell="AB57" sqref="AB57"/>
      <selection pane="bottomRight" activeCell="A3" sqref="A3:W3"/>
    </sheetView>
  </sheetViews>
  <sheetFormatPr baseColWidth="10" defaultColWidth="9.1640625" defaultRowHeight="15"/>
  <cols>
    <col min="1" max="1" width="4" style="1" customWidth="1"/>
    <col min="2" max="2" width="35" style="1" customWidth="1"/>
    <col min="3" max="3" width="18" style="1" customWidth="1"/>
    <col min="4" max="4" width="7.33203125" style="1" customWidth="1"/>
    <col min="5" max="5" width="18" style="1" customWidth="1"/>
    <col min="6" max="6" width="7.83203125" style="1" customWidth="1"/>
    <col min="7" max="7" width="9" style="1" hidden="1" customWidth="1"/>
    <col min="8" max="8" width="18" style="1" customWidth="1"/>
    <col min="9" max="9" width="9.1640625" style="1"/>
    <col min="10" max="10" width="9" style="1" hidden="1" customWidth="1"/>
    <col min="11" max="11" width="10.33203125" style="1"/>
    <col min="12" max="12" width="9" style="1" hidden="1" customWidth="1"/>
    <col min="13" max="13" width="18" style="1" customWidth="1"/>
    <col min="14" max="14" width="8.6640625" style="1" customWidth="1"/>
    <col min="15" max="15" width="7.33203125" style="1" hidden="1" customWidth="1"/>
    <col min="16" max="16" width="9.1640625" style="1"/>
    <col min="17" max="17" width="9.5" style="1" hidden="1" customWidth="1"/>
    <col min="18" max="18" width="9.6640625" style="1" customWidth="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739</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740</v>
      </c>
      <c r="C12" s="7">
        <v>11738400</v>
      </c>
      <c r="D12" s="8">
        <f t="shared" ref="D12:D56" si="0">C12/$C$58*100</f>
        <v>0.38649228304136635</v>
      </c>
      <c r="E12" s="7">
        <v>11738400</v>
      </c>
      <c r="F12" s="8">
        <f t="shared" ref="F12:F56" si="1">E12/C12*100</f>
        <v>100</v>
      </c>
      <c r="G12" s="8">
        <f t="shared" ref="G12:G56" si="2">F12*D12/100</f>
        <v>0.38649228304136635</v>
      </c>
      <c r="H12" s="7">
        <v>9522600</v>
      </c>
      <c r="I12" s="8">
        <f t="shared" ref="I12:I56" si="3">H12/C12*100</f>
        <v>81.123492128399093</v>
      </c>
      <c r="J12" s="8">
        <f t="shared" ref="J12:J56" si="4">I12*D12/100</f>
        <v>0.31353603680993275</v>
      </c>
      <c r="K12" s="8">
        <f t="shared" ref="K12:K56" si="5">IF(E12=0,0,H12/E12*100)</f>
        <v>81.123492128399093</v>
      </c>
      <c r="L12" s="8">
        <f t="shared" ref="L12:L55" si="6">J12-G12</f>
        <v>-7.2956246231433597E-2</v>
      </c>
      <c r="M12" s="7">
        <f t="shared" ref="M12:M56" si="7">C12-H12</f>
        <v>2215800</v>
      </c>
      <c r="N12" s="8">
        <v>100</v>
      </c>
      <c r="O12" s="26">
        <f t="shared" ref="O12:O56" si="8">N12*D12/100</f>
        <v>0.38649228304136635</v>
      </c>
      <c r="P12" s="8">
        <v>100</v>
      </c>
      <c r="Q12" s="26">
        <f t="shared" ref="Q12:Q56" si="9">P12*D12/100</f>
        <v>0.38649228304136635</v>
      </c>
      <c r="R12" s="51">
        <f t="shared" ref="R12:R56" si="10">IF(N12=0,0,P12/N12*100)</f>
        <v>100</v>
      </c>
      <c r="S12" s="8">
        <f t="shared" ref="S12:S55" si="11">Q12-O12</f>
        <v>0</v>
      </c>
      <c r="T12" s="8">
        <f t="shared" ref="T12:T55" si="12">IF(F12&gt;0,I12/F12*100,I12)</f>
        <v>81.123492128399093</v>
      </c>
      <c r="U12" s="8">
        <f t="shared" ref="U12:U55" si="13">IF(N12&gt;0,P12/N12*100,P12)</f>
        <v>100</v>
      </c>
      <c r="V12" s="8">
        <f t="shared" ref="V12:V55" si="14">AVERAGE(T12:U12)</f>
        <v>90.561746064199554</v>
      </c>
      <c r="W12" s="8">
        <f t="shared" ref="W12:W55" si="15">V12</f>
        <v>90.561746064199554</v>
      </c>
      <c r="X12" s="22">
        <v>1</v>
      </c>
    </row>
    <row r="13" spans="1:29" ht="32">
      <c r="A13" s="9">
        <v>2</v>
      </c>
      <c r="B13" s="9" t="s">
        <v>741</v>
      </c>
      <c r="C13" s="7">
        <v>800000</v>
      </c>
      <c r="D13" s="8">
        <f t="shared" si="0"/>
        <v>2.6340372319318909E-2</v>
      </c>
      <c r="E13" s="7">
        <v>800000</v>
      </c>
      <c r="F13" s="8">
        <f t="shared" si="1"/>
        <v>100</v>
      </c>
      <c r="G13" s="8">
        <f t="shared" si="2"/>
        <v>2.6340372319318909E-2</v>
      </c>
      <c r="H13" s="7">
        <v>500000</v>
      </c>
      <c r="I13" s="8">
        <f t="shared" si="3"/>
        <v>62.5</v>
      </c>
      <c r="J13" s="8">
        <f t="shared" si="4"/>
        <v>1.6462732699574319E-2</v>
      </c>
      <c r="K13" s="8">
        <f t="shared" si="5"/>
        <v>62.5</v>
      </c>
      <c r="L13" s="8">
        <f t="shared" si="6"/>
        <v>-9.8776396197445895E-3</v>
      </c>
      <c r="M13" s="7">
        <f t="shared" si="7"/>
        <v>300000</v>
      </c>
      <c r="N13" s="8">
        <v>100</v>
      </c>
      <c r="O13" s="26">
        <f t="shared" si="8"/>
        <v>2.6340372319318909E-2</v>
      </c>
      <c r="P13" s="8">
        <v>100</v>
      </c>
      <c r="Q13" s="26">
        <f t="shared" si="9"/>
        <v>2.6340372319318909E-2</v>
      </c>
      <c r="R13" s="51">
        <f t="shared" si="10"/>
        <v>100</v>
      </c>
      <c r="S13" s="8">
        <f t="shared" si="11"/>
        <v>0</v>
      </c>
      <c r="T13" s="8">
        <f t="shared" si="12"/>
        <v>62.5</v>
      </c>
      <c r="U13" s="8">
        <f t="shared" si="13"/>
        <v>100</v>
      </c>
      <c r="V13" s="8">
        <f t="shared" si="14"/>
        <v>81.25</v>
      </c>
      <c r="W13" s="8">
        <f t="shared" si="15"/>
        <v>81.25</v>
      </c>
      <c r="X13" s="22">
        <v>2</v>
      </c>
    </row>
    <row r="14" spans="1:29" ht="48">
      <c r="A14" s="9">
        <v>3</v>
      </c>
      <c r="B14" s="9" t="s">
        <v>742</v>
      </c>
      <c r="C14" s="7">
        <v>800000</v>
      </c>
      <c r="D14" s="8">
        <f t="shared" si="0"/>
        <v>2.6340372319318909E-2</v>
      </c>
      <c r="E14" s="7">
        <v>800000</v>
      </c>
      <c r="F14" s="8">
        <f t="shared" si="1"/>
        <v>100</v>
      </c>
      <c r="G14" s="8">
        <f t="shared" si="2"/>
        <v>2.6340372319318909E-2</v>
      </c>
      <c r="H14" s="7">
        <v>500000</v>
      </c>
      <c r="I14" s="8">
        <f t="shared" si="3"/>
        <v>62.5</v>
      </c>
      <c r="J14" s="8">
        <f t="shared" si="4"/>
        <v>1.6462732699574319E-2</v>
      </c>
      <c r="K14" s="8">
        <f t="shared" si="5"/>
        <v>62.5</v>
      </c>
      <c r="L14" s="8">
        <f t="shared" si="6"/>
        <v>-9.8776396197445895E-3</v>
      </c>
      <c r="M14" s="7">
        <f t="shared" si="7"/>
        <v>300000</v>
      </c>
      <c r="N14" s="8">
        <v>100</v>
      </c>
      <c r="O14" s="26">
        <f t="shared" si="8"/>
        <v>2.6340372319318909E-2</v>
      </c>
      <c r="P14" s="8">
        <v>100</v>
      </c>
      <c r="Q14" s="26">
        <f t="shared" si="9"/>
        <v>2.6340372319318909E-2</v>
      </c>
      <c r="R14" s="51">
        <f t="shared" si="10"/>
        <v>100</v>
      </c>
      <c r="S14" s="8">
        <f t="shared" si="11"/>
        <v>0</v>
      </c>
      <c r="T14" s="8">
        <f t="shared" si="12"/>
        <v>62.5</v>
      </c>
      <c r="U14" s="8">
        <f t="shared" si="13"/>
        <v>100</v>
      </c>
      <c r="V14" s="8">
        <f t="shared" si="14"/>
        <v>81.25</v>
      </c>
      <c r="W14" s="8">
        <f t="shared" si="15"/>
        <v>81.25</v>
      </c>
      <c r="X14" s="22">
        <v>3</v>
      </c>
    </row>
    <row r="15" spans="1:29" ht="32">
      <c r="A15" s="9">
        <v>4</v>
      </c>
      <c r="B15" s="9" t="s">
        <v>743</v>
      </c>
      <c r="C15" s="7">
        <v>2969000</v>
      </c>
      <c r="D15" s="8">
        <f t="shared" si="0"/>
        <v>9.7755706770072309E-2</v>
      </c>
      <c r="E15" s="7">
        <v>2969000</v>
      </c>
      <c r="F15" s="8">
        <f t="shared" si="1"/>
        <v>100</v>
      </c>
      <c r="G15" s="8">
        <f t="shared" si="2"/>
        <v>9.7755706770072309E-2</v>
      </c>
      <c r="H15" s="7">
        <v>2000000</v>
      </c>
      <c r="I15" s="8">
        <f t="shared" si="3"/>
        <v>67.362748400134734</v>
      </c>
      <c r="J15" s="8">
        <f t="shared" si="4"/>
        <v>6.5850930798297277E-2</v>
      </c>
      <c r="K15" s="8">
        <f t="shared" si="5"/>
        <v>67.362748400134734</v>
      </c>
      <c r="L15" s="8">
        <f t="shared" si="6"/>
        <v>-3.1904775971775032E-2</v>
      </c>
      <c r="M15" s="7">
        <f t="shared" si="7"/>
        <v>969000</v>
      </c>
      <c r="N15" s="8">
        <v>100</v>
      </c>
      <c r="O15" s="26">
        <f t="shared" si="8"/>
        <v>9.7755706770072309E-2</v>
      </c>
      <c r="P15" s="8">
        <v>100</v>
      </c>
      <c r="Q15" s="26">
        <f t="shared" si="9"/>
        <v>9.7755706770072309E-2</v>
      </c>
      <c r="R15" s="51">
        <f t="shared" si="10"/>
        <v>100</v>
      </c>
      <c r="S15" s="8">
        <f t="shared" si="11"/>
        <v>0</v>
      </c>
      <c r="T15" s="8">
        <f t="shared" si="12"/>
        <v>67.362748400134734</v>
      </c>
      <c r="U15" s="8">
        <f t="shared" si="13"/>
        <v>100</v>
      </c>
      <c r="V15" s="8">
        <f t="shared" si="14"/>
        <v>83.681374200067367</v>
      </c>
      <c r="W15" s="8">
        <f t="shared" si="15"/>
        <v>83.681374200067367</v>
      </c>
      <c r="X15" s="22">
        <v>4</v>
      </c>
    </row>
    <row r="16" spans="1:29" ht="32">
      <c r="A16" s="9">
        <v>5</v>
      </c>
      <c r="B16" s="9" t="s">
        <v>744</v>
      </c>
      <c r="C16" s="7">
        <v>604800</v>
      </c>
      <c r="D16" s="8">
        <f t="shared" si="0"/>
        <v>1.9913321473405094E-2</v>
      </c>
      <c r="E16" s="7">
        <v>604800</v>
      </c>
      <c r="F16" s="8">
        <f t="shared" si="1"/>
        <v>100</v>
      </c>
      <c r="G16" s="8">
        <f t="shared" si="2"/>
        <v>1.9913321473405094E-2</v>
      </c>
      <c r="H16" s="7">
        <v>0</v>
      </c>
      <c r="I16" s="8">
        <f t="shared" si="3"/>
        <v>0</v>
      </c>
      <c r="J16" s="8">
        <f t="shared" si="4"/>
        <v>0</v>
      </c>
      <c r="K16" s="8">
        <f t="shared" si="5"/>
        <v>0</v>
      </c>
      <c r="L16" s="8">
        <f t="shared" si="6"/>
        <v>-1.9913321473405094E-2</v>
      </c>
      <c r="M16" s="7">
        <f t="shared" si="7"/>
        <v>604800</v>
      </c>
      <c r="N16" s="8">
        <v>100</v>
      </c>
      <c r="O16" s="26">
        <f t="shared" si="8"/>
        <v>1.9913321473405094E-2</v>
      </c>
      <c r="P16" s="8">
        <v>0</v>
      </c>
      <c r="Q16" s="26">
        <f t="shared" si="9"/>
        <v>0</v>
      </c>
      <c r="R16" s="51">
        <f t="shared" si="10"/>
        <v>0</v>
      </c>
      <c r="S16" s="8">
        <f t="shared" si="11"/>
        <v>-1.9913321473405094E-2</v>
      </c>
      <c r="T16" s="8">
        <f t="shared" si="12"/>
        <v>0</v>
      </c>
      <c r="U16" s="8">
        <f t="shared" si="13"/>
        <v>0</v>
      </c>
      <c r="V16" s="8">
        <f t="shared" si="14"/>
        <v>0</v>
      </c>
      <c r="W16" s="8">
        <f t="shared" si="15"/>
        <v>0</v>
      </c>
      <c r="X16" s="22">
        <v>5</v>
      </c>
    </row>
    <row r="17" spans="1:24" ht="48">
      <c r="A17" s="9">
        <v>6</v>
      </c>
      <c r="B17" s="9" t="s">
        <v>745</v>
      </c>
      <c r="C17" s="7">
        <v>500000</v>
      </c>
      <c r="D17" s="8">
        <f t="shared" si="0"/>
        <v>1.6462732699574319E-2</v>
      </c>
      <c r="E17" s="7">
        <v>500000</v>
      </c>
      <c r="F17" s="8">
        <f t="shared" si="1"/>
        <v>100</v>
      </c>
      <c r="G17" s="8">
        <f t="shared" si="2"/>
        <v>1.6462732699574319E-2</v>
      </c>
      <c r="H17" s="7">
        <v>282500</v>
      </c>
      <c r="I17" s="8">
        <f t="shared" si="3"/>
        <v>56.499999999999993</v>
      </c>
      <c r="J17" s="8">
        <f t="shared" si="4"/>
        <v>9.301443975259489E-3</v>
      </c>
      <c r="K17" s="8">
        <f t="shared" si="5"/>
        <v>56.499999999999993</v>
      </c>
      <c r="L17" s="8">
        <f t="shared" si="6"/>
        <v>-7.1612887243148304E-3</v>
      </c>
      <c r="M17" s="7">
        <f t="shared" si="7"/>
        <v>217500</v>
      </c>
      <c r="N17" s="8">
        <v>100</v>
      </c>
      <c r="O17" s="26">
        <f t="shared" si="8"/>
        <v>1.6462732699574319E-2</v>
      </c>
      <c r="P17" s="8">
        <v>100</v>
      </c>
      <c r="Q17" s="26">
        <f t="shared" si="9"/>
        <v>1.6462732699574319E-2</v>
      </c>
      <c r="R17" s="51">
        <f t="shared" si="10"/>
        <v>100</v>
      </c>
      <c r="S17" s="8">
        <f t="shared" si="11"/>
        <v>0</v>
      </c>
      <c r="T17" s="8">
        <f t="shared" si="12"/>
        <v>56.499999999999993</v>
      </c>
      <c r="U17" s="8">
        <f t="shared" si="13"/>
        <v>100</v>
      </c>
      <c r="V17" s="8">
        <f t="shared" si="14"/>
        <v>78.25</v>
      </c>
      <c r="W17" s="8">
        <f t="shared" si="15"/>
        <v>78.25</v>
      </c>
      <c r="X17" s="22">
        <v>6</v>
      </c>
    </row>
    <row r="18" spans="1:24" ht="32">
      <c r="A18" s="9">
        <v>7</v>
      </c>
      <c r="B18" s="9" t="s">
        <v>746</v>
      </c>
      <c r="C18" s="7">
        <v>26200000</v>
      </c>
      <c r="D18" s="8">
        <f t="shared" si="0"/>
        <v>0.86264719345769425</v>
      </c>
      <c r="E18" s="7">
        <v>26200000</v>
      </c>
      <c r="F18" s="8">
        <f t="shared" si="1"/>
        <v>100</v>
      </c>
      <c r="G18" s="8">
        <f t="shared" si="2"/>
        <v>0.86264719345769425</v>
      </c>
      <c r="H18" s="7">
        <v>22420000</v>
      </c>
      <c r="I18" s="8">
        <f t="shared" si="3"/>
        <v>85.572519083969468</v>
      </c>
      <c r="J18" s="8">
        <f t="shared" si="4"/>
        <v>0.73818893424891241</v>
      </c>
      <c r="K18" s="8">
        <f t="shared" si="5"/>
        <v>85.572519083969468</v>
      </c>
      <c r="L18" s="8">
        <f t="shared" si="6"/>
        <v>-0.12445825920878184</v>
      </c>
      <c r="M18" s="7">
        <f t="shared" si="7"/>
        <v>3780000</v>
      </c>
      <c r="N18" s="8">
        <v>100</v>
      </c>
      <c r="O18" s="26">
        <f t="shared" si="8"/>
        <v>0.86264719345769425</v>
      </c>
      <c r="P18" s="8">
        <v>100</v>
      </c>
      <c r="Q18" s="26">
        <f t="shared" si="9"/>
        <v>0.86264719345769425</v>
      </c>
      <c r="R18" s="51">
        <f t="shared" si="10"/>
        <v>100</v>
      </c>
      <c r="S18" s="8">
        <f t="shared" si="11"/>
        <v>0</v>
      </c>
      <c r="T18" s="8">
        <f t="shared" si="12"/>
        <v>85.572519083969468</v>
      </c>
      <c r="U18" s="8">
        <f t="shared" si="13"/>
        <v>100</v>
      </c>
      <c r="V18" s="8">
        <f t="shared" si="14"/>
        <v>92.786259541984734</v>
      </c>
      <c r="W18" s="8">
        <f t="shared" si="15"/>
        <v>92.786259541984734</v>
      </c>
      <c r="X18" s="22">
        <v>7</v>
      </c>
    </row>
    <row r="19" spans="1:24" ht="48">
      <c r="A19" s="9">
        <v>8</v>
      </c>
      <c r="B19" s="9" t="s">
        <v>747</v>
      </c>
      <c r="C19" s="7">
        <v>4243200</v>
      </c>
      <c r="D19" s="8">
        <f t="shared" si="0"/>
        <v>0.13970933478166747</v>
      </c>
      <c r="E19" s="7">
        <v>4243200</v>
      </c>
      <c r="F19" s="8">
        <f t="shared" si="1"/>
        <v>100</v>
      </c>
      <c r="G19" s="8">
        <f t="shared" si="2"/>
        <v>0.13970933478166747</v>
      </c>
      <c r="H19" s="7">
        <v>3851700</v>
      </c>
      <c r="I19" s="8">
        <f t="shared" si="3"/>
        <v>90.773472850678743</v>
      </c>
      <c r="J19" s="8">
        <f t="shared" si="4"/>
        <v>0.1268190150779008</v>
      </c>
      <c r="K19" s="8">
        <f t="shared" si="5"/>
        <v>90.773472850678743</v>
      </c>
      <c r="L19" s="8">
        <f t="shared" si="6"/>
        <v>-1.2890319703766667E-2</v>
      </c>
      <c r="M19" s="7">
        <f t="shared" si="7"/>
        <v>391500</v>
      </c>
      <c r="N19" s="8">
        <v>100</v>
      </c>
      <c r="O19" s="26">
        <f t="shared" si="8"/>
        <v>0.13970933478166747</v>
      </c>
      <c r="P19" s="8">
        <v>100</v>
      </c>
      <c r="Q19" s="26">
        <f t="shared" si="9"/>
        <v>0.13970933478166747</v>
      </c>
      <c r="R19" s="51">
        <f t="shared" si="10"/>
        <v>100</v>
      </c>
      <c r="S19" s="8">
        <f t="shared" si="11"/>
        <v>0</v>
      </c>
      <c r="T19" s="8">
        <f t="shared" si="12"/>
        <v>90.773472850678743</v>
      </c>
      <c r="U19" s="8">
        <f t="shared" si="13"/>
        <v>100</v>
      </c>
      <c r="V19" s="8">
        <f t="shared" si="14"/>
        <v>95.386736425339365</v>
      </c>
      <c r="W19" s="8">
        <f t="shared" si="15"/>
        <v>95.386736425339365</v>
      </c>
      <c r="X19" s="22">
        <v>8</v>
      </c>
    </row>
    <row r="20" spans="1:24" ht="32">
      <c r="A20" s="9">
        <v>9</v>
      </c>
      <c r="B20" s="9" t="s">
        <v>748</v>
      </c>
      <c r="C20" s="7">
        <v>15989000</v>
      </c>
      <c r="D20" s="8">
        <f t="shared" si="0"/>
        <v>0.52644526626698751</v>
      </c>
      <c r="E20" s="7">
        <v>15989000</v>
      </c>
      <c r="F20" s="8">
        <f t="shared" si="1"/>
        <v>100</v>
      </c>
      <c r="G20" s="8">
        <f t="shared" si="2"/>
        <v>0.52644526626698751</v>
      </c>
      <c r="H20" s="7">
        <v>14458000</v>
      </c>
      <c r="I20" s="8">
        <f t="shared" si="3"/>
        <v>90.42466695853399</v>
      </c>
      <c r="J20" s="8">
        <f t="shared" si="4"/>
        <v>0.47603637874089094</v>
      </c>
      <c r="K20" s="8">
        <f t="shared" si="5"/>
        <v>90.42466695853399</v>
      </c>
      <c r="L20" s="8">
        <f t="shared" si="6"/>
        <v>-5.0408887526096569E-2</v>
      </c>
      <c r="M20" s="7">
        <f t="shared" si="7"/>
        <v>1531000</v>
      </c>
      <c r="N20" s="8">
        <v>100</v>
      </c>
      <c r="O20" s="26">
        <f t="shared" si="8"/>
        <v>0.52644526626698751</v>
      </c>
      <c r="P20" s="8">
        <v>100</v>
      </c>
      <c r="Q20" s="26">
        <f t="shared" si="9"/>
        <v>0.52644526626698751</v>
      </c>
      <c r="R20" s="51">
        <f t="shared" si="10"/>
        <v>100</v>
      </c>
      <c r="S20" s="8">
        <f t="shared" si="11"/>
        <v>0</v>
      </c>
      <c r="T20" s="8">
        <f t="shared" si="12"/>
        <v>90.42466695853399</v>
      </c>
      <c r="U20" s="8">
        <f t="shared" si="13"/>
        <v>100</v>
      </c>
      <c r="V20" s="8">
        <f t="shared" si="14"/>
        <v>95.212333479266988</v>
      </c>
      <c r="W20" s="8">
        <f t="shared" si="15"/>
        <v>95.212333479266988</v>
      </c>
      <c r="X20" s="22">
        <v>9</v>
      </c>
    </row>
    <row r="21" spans="1:24" ht="32">
      <c r="A21" s="9">
        <v>10</v>
      </c>
      <c r="B21" s="9" t="s">
        <v>749</v>
      </c>
      <c r="C21" s="7">
        <v>12667800</v>
      </c>
      <c r="D21" s="8">
        <f t="shared" si="0"/>
        <v>0.41709321058333504</v>
      </c>
      <c r="E21" s="7">
        <v>12667800</v>
      </c>
      <c r="F21" s="8">
        <f t="shared" si="1"/>
        <v>100</v>
      </c>
      <c r="G21" s="8">
        <f t="shared" si="2"/>
        <v>0.41709321058333498</v>
      </c>
      <c r="H21" s="7">
        <v>8354800</v>
      </c>
      <c r="I21" s="8">
        <f t="shared" si="3"/>
        <v>65.953046306383115</v>
      </c>
      <c r="J21" s="8">
        <f t="shared" si="4"/>
        <v>0.27508567831680703</v>
      </c>
      <c r="K21" s="8">
        <f t="shared" si="5"/>
        <v>65.953046306383115</v>
      </c>
      <c r="L21" s="8">
        <f t="shared" si="6"/>
        <v>-0.14200753226652796</v>
      </c>
      <c r="M21" s="7">
        <f t="shared" si="7"/>
        <v>4313000</v>
      </c>
      <c r="N21" s="8">
        <v>100</v>
      </c>
      <c r="O21" s="26">
        <f t="shared" si="8"/>
        <v>0.41709321058333498</v>
      </c>
      <c r="P21" s="8">
        <v>100</v>
      </c>
      <c r="Q21" s="26">
        <f t="shared" si="9"/>
        <v>0.41709321058333498</v>
      </c>
      <c r="R21" s="51">
        <f t="shared" si="10"/>
        <v>100</v>
      </c>
      <c r="S21" s="8">
        <f t="shared" si="11"/>
        <v>0</v>
      </c>
      <c r="T21" s="8">
        <f t="shared" si="12"/>
        <v>65.953046306383115</v>
      </c>
      <c r="U21" s="8">
        <f t="shared" si="13"/>
        <v>100</v>
      </c>
      <c r="V21" s="8">
        <f t="shared" si="14"/>
        <v>82.97652315319155</v>
      </c>
      <c r="W21" s="8">
        <f t="shared" si="15"/>
        <v>82.97652315319155</v>
      </c>
      <c r="X21" s="22">
        <v>10</v>
      </c>
    </row>
    <row r="22" spans="1:24" ht="32">
      <c r="A22" s="9">
        <v>11</v>
      </c>
      <c r="B22" s="9" t="s">
        <v>750</v>
      </c>
      <c r="C22" s="7">
        <v>37108300</v>
      </c>
      <c r="D22" s="8">
        <f t="shared" si="0"/>
        <v>1.2218080476712272</v>
      </c>
      <c r="E22" s="7">
        <v>37108300</v>
      </c>
      <c r="F22" s="8">
        <f t="shared" si="1"/>
        <v>100</v>
      </c>
      <c r="G22" s="8">
        <f t="shared" si="2"/>
        <v>1.2218080476712272</v>
      </c>
      <c r="H22" s="7">
        <v>35629000</v>
      </c>
      <c r="I22" s="8">
        <f t="shared" si="3"/>
        <v>96.013560308610195</v>
      </c>
      <c r="J22" s="8">
        <f t="shared" si="4"/>
        <v>1.1731014067062666</v>
      </c>
      <c r="K22" s="8">
        <f t="shared" si="5"/>
        <v>96.013560308610195</v>
      </c>
      <c r="L22" s="8">
        <f t="shared" si="6"/>
        <v>-4.8706640964960579E-2</v>
      </c>
      <c r="M22" s="7">
        <f t="shared" si="7"/>
        <v>1479300</v>
      </c>
      <c r="N22" s="8">
        <v>100</v>
      </c>
      <c r="O22" s="26">
        <f t="shared" si="8"/>
        <v>1.2218080476712272</v>
      </c>
      <c r="P22" s="8">
        <v>100</v>
      </c>
      <c r="Q22" s="26">
        <f t="shared" si="9"/>
        <v>1.2218080476712272</v>
      </c>
      <c r="R22" s="51">
        <f t="shared" si="10"/>
        <v>100</v>
      </c>
      <c r="S22" s="8">
        <f t="shared" si="11"/>
        <v>0</v>
      </c>
      <c r="T22" s="8">
        <f t="shared" si="12"/>
        <v>96.013560308610195</v>
      </c>
      <c r="U22" s="8">
        <f t="shared" si="13"/>
        <v>100</v>
      </c>
      <c r="V22" s="8">
        <f t="shared" si="14"/>
        <v>98.00678015430509</v>
      </c>
      <c r="W22" s="8">
        <f t="shared" si="15"/>
        <v>98.00678015430509</v>
      </c>
      <c r="X22" s="22">
        <v>11</v>
      </c>
    </row>
    <row r="23" spans="1:24" ht="32">
      <c r="A23" s="9">
        <v>12</v>
      </c>
      <c r="B23" s="9" t="s">
        <v>751</v>
      </c>
      <c r="C23" s="7">
        <v>15009300</v>
      </c>
      <c r="D23" s="8">
        <f t="shared" si="0"/>
        <v>0.4941881878154416</v>
      </c>
      <c r="E23" s="7">
        <v>15009300</v>
      </c>
      <c r="F23" s="8">
        <f t="shared" si="1"/>
        <v>100</v>
      </c>
      <c r="G23" s="8">
        <f t="shared" si="2"/>
        <v>0.4941881878154416</v>
      </c>
      <c r="H23" s="7">
        <v>10050000</v>
      </c>
      <c r="I23" s="8">
        <f t="shared" si="3"/>
        <v>66.958485738841915</v>
      </c>
      <c r="J23" s="8">
        <f t="shared" si="4"/>
        <v>0.33090092726144377</v>
      </c>
      <c r="K23" s="8">
        <f t="shared" si="5"/>
        <v>66.958485738841915</v>
      </c>
      <c r="L23" s="8">
        <f t="shared" si="6"/>
        <v>-0.16328726055399784</v>
      </c>
      <c r="M23" s="7">
        <f t="shared" si="7"/>
        <v>4959300</v>
      </c>
      <c r="N23" s="8">
        <v>100</v>
      </c>
      <c r="O23" s="26">
        <f t="shared" si="8"/>
        <v>0.4941881878154416</v>
      </c>
      <c r="P23" s="8">
        <v>66.958485738841915</v>
      </c>
      <c r="Q23" s="26">
        <f t="shared" si="9"/>
        <v>0.33090092726144377</v>
      </c>
      <c r="R23" s="51">
        <f t="shared" si="10"/>
        <v>66.958485738841915</v>
      </c>
      <c r="S23" s="8">
        <f t="shared" si="11"/>
        <v>-0.16328726055399784</v>
      </c>
      <c r="T23" s="8">
        <f t="shared" si="12"/>
        <v>66.958485738841915</v>
      </c>
      <c r="U23" s="8">
        <f t="shared" si="13"/>
        <v>66.958485738841915</v>
      </c>
      <c r="V23" s="8">
        <f t="shared" si="14"/>
        <v>66.958485738841915</v>
      </c>
      <c r="W23" s="8">
        <f t="shared" si="15"/>
        <v>66.958485738841915</v>
      </c>
      <c r="X23" s="22">
        <v>12</v>
      </c>
    </row>
    <row r="24" spans="1:24" ht="32">
      <c r="A24" s="9">
        <v>13</v>
      </c>
      <c r="B24" s="9" t="s">
        <v>752</v>
      </c>
      <c r="C24" s="7">
        <v>6138000</v>
      </c>
      <c r="D24" s="8">
        <f t="shared" si="0"/>
        <v>0.2020965066199743</v>
      </c>
      <c r="E24" s="7">
        <v>6138000</v>
      </c>
      <c r="F24" s="8">
        <f t="shared" si="1"/>
        <v>100</v>
      </c>
      <c r="G24" s="8">
        <f t="shared" si="2"/>
        <v>0.2020965066199743</v>
      </c>
      <c r="H24" s="7">
        <v>3904000</v>
      </c>
      <c r="I24" s="8">
        <f t="shared" si="3"/>
        <v>63.603779732811994</v>
      </c>
      <c r="J24" s="8">
        <f t="shared" si="4"/>
        <v>0.12854101691827627</v>
      </c>
      <c r="K24" s="8">
        <f t="shared" si="5"/>
        <v>63.603779732811994</v>
      </c>
      <c r="L24" s="8">
        <f t="shared" si="6"/>
        <v>-7.3555489701698035E-2</v>
      </c>
      <c r="M24" s="7">
        <f t="shared" si="7"/>
        <v>2234000</v>
      </c>
      <c r="N24" s="8">
        <v>100</v>
      </c>
      <c r="O24" s="26">
        <f t="shared" si="8"/>
        <v>0.2020965066199743</v>
      </c>
      <c r="P24" s="8">
        <v>100</v>
      </c>
      <c r="Q24" s="26">
        <f t="shared" si="9"/>
        <v>0.2020965066199743</v>
      </c>
      <c r="R24" s="51">
        <f t="shared" si="10"/>
        <v>100</v>
      </c>
      <c r="S24" s="8">
        <f t="shared" si="11"/>
        <v>0</v>
      </c>
      <c r="T24" s="8">
        <f t="shared" si="12"/>
        <v>63.603779732811994</v>
      </c>
      <c r="U24" s="8">
        <f t="shared" si="13"/>
        <v>100</v>
      </c>
      <c r="V24" s="8">
        <f t="shared" si="14"/>
        <v>81.801889866406</v>
      </c>
      <c r="W24" s="8">
        <f t="shared" si="15"/>
        <v>81.801889866406</v>
      </c>
      <c r="X24" s="22">
        <v>13</v>
      </c>
    </row>
    <row r="25" spans="1:24" ht="32">
      <c r="A25" s="9">
        <v>14</v>
      </c>
      <c r="B25" s="9" t="s">
        <v>753</v>
      </c>
      <c r="C25" s="7">
        <v>11000000</v>
      </c>
      <c r="D25" s="8">
        <f t="shared" si="0"/>
        <v>0.36218011939063499</v>
      </c>
      <c r="E25" s="7">
        <v>11000000</v>
      </c>
      <c r="F25" s="8">
        <f t="shared" si="1"/>
        <v>100</v>
      </c>
      <c r="G25" s="8">
        <f t="shared" si="2"/>
        <v>0.36218011939063499</v>
      </c>
      <c r="H25" s="7">
        <v>4577500</v>
      </c>
      <c r="I25" s="8">
        <f t="shared" si="3"/>
        <v>41.613636363636367</v>
      </c>
      <c r="J25" s="8">
        <f t="shared" si="4"/>
        <v>0.15071631786460288</v>
      </c>
      <c r="K25" s="8">
        <f t="shared" si="5"/>
        <v>41.613636363636367</v>
      </c>
      <c r="L25" s="8">
        <f t="shared" si="6"/>
        <v>-0.21146380152603211</v>
      </c>
      <c r="M25" s="7">
        <f t="shared" si="7"/>
        <v>6422500</v>
      </c>
      <c r="N25" s="8">
        <v>100</v>
      </c>
      <c r="O25" s="26">
        <f t="shared" si="8"/>
        <v>0.36218011939063499</v>
      </c>
      <c r="P25" s="8">
        <v>68.659090909090921</v>
      </c>
      <c r="Q25" s="26">
        <f t="shared" si="9"/>
        <v>0.2486695774270701</v>
      </c>
      <c r="R25" s="51">
        <f t="shared" si="10"/>
        <v>68.659090909090921</v>
      </c>
      <c r="S25" s="8">
        <f t="shared" si="11"/>
        <v>-0.11351054196356489</v>
      </c>
      <c r="T25" s="8">
        <f t="shared" si="12"/>
        <v>41.613636363636367</v>
      </c>
      <c r="U25" s="8">
        <f t="shared" si="13"/>
        <v>68.659090909090921</v>
      </c>
      <c r="V25" s="8">
        <f t="shared" si="14"/>
        <v>55.13636363636364</v>
      </c>
      <c r="W25" s="8">
        <f t="shared" si="15"/>
        <v>55.13636363636364</v>
      </c>
      <c r="X25" s="22">
        <v>14</v>
      </c>
    </row>
    <row r="26" spans="1:24" ht="48">
      <c r="A26" s="9">
        <v>15</v>
      </c>
      <c r="B26" s="9" t="s">
        <v>754</v>
      </c>
      <c r="C26" s="7">
        <v>480360000</v>
      </c>
      <c r="D26" s="8">
        <f t="shared" si="0"/>
        <v>15.816076559135036</v>
      </c>
      <c r="E26" s="7">
        <v>480360000</v>
      </c>
      <c r="F26" s="8">
        <f t="shared" si="1"/>
        <v>100</v>
      </c>
      <c r="G26" s="8">
        <f t="shared" si="2"/>
        <v>15.816076559135036</v>
      </c>
      <c r="H26" s="7">
        <v>344706527</v>
      </c>
      <c r="I26" s="8">
        <f t="shared" si="3"/>
        <v>71.760039761845292</v>
      </c>
      <c r="J26" s="8">
        <f t="shared" si="4"/>
        <v>11.349622827599195</v>
      </c>
      <c r="K26" s="8">
        <f t="shared" si="5"/>
        <v>71.760039761845292</v>
      </c>
      <c r="L26" s="8">
        <f t="shared" si="6"/>
        <v>-4.4664537315358412</v>
      </c>
      <c r="M26" s="7">
        <f t="shared" si="7"/>
        <v>135653473</v>
      </c>
      <c r="N26" s="8">
        <v>100</v>
      </c>
      <c r="O26" s="26">
        <f t="shared" si="8"/>
        <v>15.816076559135036</v>
      </c>
      <c r="P26" s="8">
        <v>93.087684236822383</v>
      </c>
      <c r="Q26" s="26">
        <f t="shared" si="9"/>
        <v>14.722819406021705</v>
      </c>
      <c r="R26" s="51">
        <f t="shared" si="10"/>
        <v>93.087684236822383</v>
      </c>
      <c r="S26" s="8">
        <f t="shared" si="11"/>
        <v>-1.0932571531133313</v>
      </c>
      <c r="T26" s="8">
        <f t="shared" si="12"/>
        <v>71.760039761845292</v>
      </c>
      <c r="U26" s="8">
        <f t="shared" si="13"/>
        <v>93.087684236822383</v>
      </c>
      <c r="V26" s="8">
        <f t="shared" si="14"/>
        <v>82.423861999333838</v>
      </c>
      <c r="W26" s="8">
        <f t="shared" si="15"/>
        <v>82.423861999333838</v>
      </c>
      <c r="X26" s="22">
        <v>15</v>
      </c>
    </row>
    <row r="27" spans="1:24" ht="32">
      <c r="A27" s="9">
        <v>16</v>
      </c>
      <c r="B27" s="9" t="s">
        <v>755</v>
      </c>
      <c r="C27" s="7">
        <v>46321400</v>
      </c>
      <c r="D27" s="8">
        <f t="shared" si="0"/>
        <v>1.5251536529401235</v>
      </c>
      <c r="E27" s="7">
        <v>46321400</v>
      </c>
      <c r="F27" s="8">
        <f t="shared" si="1"/>
        <v>100</v>
      </c>
      <c r="G27" s="8">
        <f t="shared" si="2"/>
        <v>1.5251536529401235</v>
      </c>
      <c r="H27" s="7">
        <v>40350000</v>
      </c>
      <c r="I27" s="8">
        <f t="shared" si="3"/>
        <v>87.108766142646815</v>
      </c>
      <c r="J27" s="8">
        <f t="shared" si="4"/>
        <v>1.3285425288556474</v>
      </c>
      <c r="K27" s="8">
        <f t="shared" si="5"/>
        <v>87.108766142646815</v>
      </c>
      <c r="L27" s="8">
        <f t="shared" si="6"/>
        <v>-0.19661112408447612</v>
      </c>
      <c r="M27" s="7">
        <f t="shared" si="7"/>
        <v>5971400</v>
      </c>
      <c r="N27" s="8">
        <v>100</v>
      </c>
      <c r="O27" s="26">
        <f t="shared" si="8"/>
        <v>1.5251536529401235</v>
      </c>
      <c r="P27" s="8">
        <v>100</v>
      </c>
      <c r="Q27" s="26">
        <f t="shared" si="9"/>
        <v>1.5251536529401235</v>
      </c>
      <c r="R27" s="51">
        <f t="shared" si="10"/>
        <v>100</v>
      </c>
      <c r="S27" s="8">
        <f t="shared" si="11"/>
        <v>0</v>
      </c>
      <c r="T27" s="8">
        <f t="shared" si="12"/>
        <v>87.108766142646815</v>
      </c>
      <c r="U27" s="8">
        <f t="shared" si="13"/>
        <v>100</v>
      </c>
      <c r="V27" s="8">
        <f t="shared" si="14"/>
        <v>93.5543830713234</v>
      </c>
      <c r="W27" s="8">
        <f t="shared" si="15"/>
        <v>93.5543830713234</v>
      </c>
      <c r="X27" s="22">
        <v>16</v>
      </c>
    </row>
    <row r="28" spans="1:24" ht="32">
      <c r="A28" s="9">
        <v>17</v>
      </c>
      <c r="B28" s="9" t="s">
        <v>756</v>
      </c>
      <c r="C28" s="7">
        <v>264337000</v>
      </c>
      <c r="D28" s="8">
        <f t="shared" si="0"/>
        <v>8.7034187472147533</v>
      </c>
      <c r="E28" s="7">
        <v>264337000</v>
      </c>
      <c r="F28" s="8">
        <f t="shared" si="1"/>
        <v>100</v>
      </c>
      <c r="G28" s="8">
        <f t="shared" si="2"/>
        <v>8.7034187472147533</v>
      </c>
      <c r="H28" s="7">
        <v>235500000</v>
      </c>
      <c r="I28" s="8">
        <f t="shared" si="3"/>
        <v>89.090819673371485</v>
      </c>
      <c r="J28" s="8">
        <f t="shared" si="4"/>
        <v>7.7539471014995032</v>
      </c>
      <c r="K28" s="8">
        <f t="shared" si="5"/>
        <v>89.090819673371485</v>
      </c>
      <c r="L28" s="8">
        <f t="shared" si="6"/>
        <v>-0.94947164571525011</v>
      </c>
      <c r="M28" s="7">
        <f t="shared" si="7"/>
        <v>28837000</v>
      </c>
      <c r="N28" s="8">
        <v>100</v>
      </c>
      <c r="O28" s="26">
        <f t="shared" si="8"/>
        <v>8.7034187472147533</v>
      </c>
      <c r="P28" s="8">
        <v>100</v>
      </c>
      <c r="Q28" s="26">
        <f t="shared" si="9"/>
        <v>8.7034187472147533</v>
      </c>
      <c r="R28" s="51">
        <f t="shared" si="10"/>
        <v>100</v>
      </c>
      <c r="S28" s="8">
        <f t="shared" si="11"/>
        <v>0</v>
      </c>
      <c r="T28" s="8">
        <f t="shared" si="12"/>
        <v>89.090819673371485</v>
      </c>
      <c r="U28" s="8">
        <f t="shared" si="13"/>
        <v>100</v>
      </c>
      <c r="V28" s="8">
        <f t="shared" si="14"/>
        <v>94.545409836685735</v>
      </c>
      <c r="W28" s="8">
        <f t="shared" si="15"/>
        <v>94.545409836685735</v>
      </c>
      <c r="X28" s="22">
        <v>17</v>
      </c>
    </row>
    <row r="29" spans="1:24" ht="32">
      <c r="A29" s="9">
        <v>18</v>
      </c>
      <c r="B29" s="9" t="s">
        <v>757</v>
      </c>
      <c r="C29" s="7">
        <v>549000</v>
      </c>
      <c r="D29" s="8">
        <f t="shared" si="0"/>
        <v>1.8076080504132598E-2</v>
      </c>
      <c r="E29" s="7">
        <v>549000</v>
      </c>
      <c r="F29" s="8">
        <f t="shared" si="1"/>
        <v>100</v>
      </c>
      <c r="G29" s="8">
        <f t="shared" si="2"/>
        <v>1.8076080504132598E-2</v>
      </c>
      <c r="H29" s="7">
        <v>0</v>
      </c>
      <c r="I29" s="8">
        <f t="shared" si="3"/>
        <v>0</v>
      </c>
      <c r="J29" s="8">
        <f t="shared" si="4"/>
        <v>0</v>
      </c>
      <c r="K29" s="8">
        <f t="shared" si="5"/>
        <v>0</v>
      </c>
      <c r="L29" s="8">
        <f t="shared" si="6"/>
        <v>-1.8076080504132598E-2</v>
      </c>
      <c r="M29" s="7">
        <f t="shared" si="7"/>
        <v>549000</v>
      </c>
      <c r="N29" s="8">
        <v>100</v>
      </c>
      <c r="O29" s="26">
        <f t="shared" si="8"/>
        <v>1.8076080504132598E-2</v>
      </c>
      <c r="P29" s="8">
        <v>0</v>
      </c>
      <c r="Q29" s="26">
        <f t="shared" si="9"/>
        <v>0</v>
      </c>
      <c r="R29" s="51">
        <f t="shared" si="10"/>
        <v>0</v>
      </c>
      <c r="S29" s="8">
        <f t="shared" si="11"/>
        <v>-1.8076080504132598E-2</v>
      </c>
      <c r="T29" s="8">
        <f t="shared" si="12"/>
        <v>0</v>
      </c>
      <c r="U29" s="8">
        <f t="shared" si="13"/>
        <v>0</v>
      </c>
      <c r="V29" s="8">
        <f t="shared" si="14"/>
        <v>0</v>
      </c>
      <c r="W29" s="8">
        <f t="shared" si="15"/>
        <v>0</v>
      </c>
      <c r="X29" s="22">
        <v>18</v>
      </c>
    </row>
    <row r="30" spans="1:24" ht="48">
      <c r="A30" s="9">
        <v>19</v>
      </c>
      <c r="B30" s="9" t="s">
        <v>758</v>
      </c>
      <c r="C30" s="7">
        <v>61555200</v>
      </c>
      <c r="D30" s="8">
        <f t="shared" si="0"/>
        <v>2.0267336077376741</v>
      </c>
      <c r="E30" s="7">
        <v>61555200</v>
      </c>
      <c r="F30" s="8">
        <f t="shared" si="1"/>
        <v>100</v>
      </c>
      <c r="G30" s="8">
        <f t="shared" si="2"/>
        <v>2.0267336077376741</v>
      </c>
      <c r="H30" s="7">
        <v>61434108</v>
      </c>
      <c r="I30" s="8">
        <f t="shared" si="3"/>
        <v>99.803279008109797</v>
      </c>
      <c r="J30" s="8">
        <f t="shared" si="4"/>
        <v>2.0227465972815604</v>
      </c>
      <c r="K30" s="8">
        <f t="shared" si="5"/>
        <v>99.803279008109797</v>
      </c>
      <c r="L30" s="8">
        <f t="shared" si="6"/>
        <v>-3.9870104561137154E-3</v>
      </c>
      <c r="M30" s="7">
        <f t="shared" si="7"/>
        <v>121092</v>
      </c>
      <c r="N30" s="8">
        <v>100</v>
      </c>
      <c r="O30" s="26">
        <f t="shared" si="8"/>
        <v>2.0267336077376741</v>
      </c>
      <c r="P30" s="8">
        <v>100</v>
      </c>
      <c r="Q30" s="26">
        <f t="shared" si="9"/>
        <v>2.0267336077376741</v>
      </c>
      <c r="R30" s="51">
        <f t="shared" si="10"/>
        <v>100</v>
      </c>
      <c r="S30" s="8">
        <f t="shared" si="11"/>
        <v>0</v>
      </c>
      <c r="T30" s="8">
        <f t="shared" si="12"/>
        <v>99.803279008109797</v>
      </c>
      <c r="U30" s="8">
        <f t="shared" si="13"/>
        <v>100</v>
      </c>
      <c r="V30" s="8">
        <f t="shared" si="14"/>
        <v>99.901639504054899</v>
      </c>
      <c r="W30" s="8">
        <f t="shared" si="15"/>
        <v>99.901639504054899</v>
      </c>
      <c r="X30" s="22">
        <v>19</v>
      </c>
    </row>
    <row r="31" spans="1:24" ht="32">
      <c r="A31" s="9">
        <v>20</v>
      </c>
      <c r="B31" s="9" t="s">
        <v>759</v>
      </c>
      <c r="C31" s="7">
        <v>97006560</v>
      </c>
      <c r="D31" s="8">
        <f t="shared" si="0"/>
        <v>3.1939861347704359</v>
      </c>
      <c r="E31" s="7">
        <v>97006560</v>
      </c>
      <c r="F31" s="8">
        <f t="shared" si="1"/>
        <v>100</v>
      </c>
      <c r="G31" s="8">
        <f t="shared" si="2"/>
        <v>3.1939861347704355</v>
      </c>
      <c r="H31" s="7">
        <v>95460160</v>
      </c>
      <c r="I31" s="8">
        <f t="shared" si="3"/>
        <v>98.405881004336209</v>
      </c>
      <c r="J31" s="8">
        <f t="shared" si="4"/>
        <v>3.1430701950771924</v>
      </c>
      <c r="K31" s="8">
        <f t="shared" si="5"/>
        <v>98.405881004336209</v>
      </c>
      <c r="L31" s="8">
        <f t="shared" si="6"/>
        <v>-5.091593969324304E-2</v>
      </c>
      <c r="M31" s="7">
        <f t="shared" si="7"/>
        <v>1546400</v>
      </c>
      <c r="N31" s="8">
        <v>100</v>
      </c>
      <c r="O31" s="26">
        <f t="shared" si="8"/>
        <v>3.1939861347704355</v>
      </c>
      <c r="P31" s="8">
        <v>100</v>
      </c>
      <c r="Q31" s="26">
        <f t="shared" si="9"/>
        <v>3.1939861347704355</v>
      </c>
      <c r="R31" s="51">
        <f t="shared" si="10"/>
        <v>100</v>
      </c>
      <c r="S31" s="8">
        <f t="shared" si="11"/>
        <v>0</v>
      </c>
      <c r="T31" s="8">
        <f t="shared" si="12"/>
        <v>98.405881004336209</v>
      </c>
      <c r="U31" s="8">
        <f t="shared" si="13"/>
        <v>100</v>
      </c>
      <c r="V31" s="8">
        <f t="shared" si="14"/>
        <v>99.202940502168104</v>
      </c>
      <c r="W31" s="8">
        <f t="shared" si="15"/>
        <v>99.202940502168104</v>
      </c>
      <c r="X31" s="22">
        <v>20</v>
      </c>
    </row>
    <row r="32" spans="1:24" ht="64">
      <c r="A32" s="9">
        <v>21</v>
      </c>
      <c r="B32" s="9" t="s">
        <v>760</v>
      </c>
      <c r="C32" s="7">
        <v>38990000</v>
      </c>
      <c r="D32" s="8">
        <f t="shared" si="0"/>
        <v>1.2837638959128053</v>
      </c>
      <c r="E32" s="7">
        <v>38990000</v>
      </c>
      <c r="F32" s="8">
        <f t="shared" si="1"/>
        <v>100</v>
      </c>
      <c r="G32" s="8">
        <f t="shared" si="2"/>
        <v>1.283763895912805</v>
      </c>
      <c r="H32" s="7">
        <v>31097687</v>
      </c>
      <c r="I32" s="8">
        <f t="shared" si="3"/>
        <v>79.758109771736343</v>
      </c>
      <c r="J32" s="8">
        <f t="shared" si="4"/>
        <v>1.0239058173120543</v>
      </c>
      <c r="K32" s="8">
        <f t="shared" si="5"/>
        <v>79.758109771736343</v>
      </c>
      <c r="L32" s="8">
        <f t="shared" si="6"/>
        <v>-0.25985807860075072</v>
      </c>
      <c r="M32" s="7">
        <f t="shared" si="7"/>
        <v>7892313</v>
      </c>
      <c r="N32" s="8">
        <v>100</v>
      </c>
      <c r="O32" s="26">
        <f t="shared" si="8"/>
        <v>1.283763895912805</v>
      </c>
      <c r="P32" s="8">
        <v>100</v>
      </c>
      <c r="Q32" s="26">
        <f t="shared" si="9"/>
        <v>1.283763895912805</v>
      </c>
      <c r="R32" s="51">
        <f t="shared" si="10"/>
        <v>100</v>
      </c>
      <c r="S32" s="8">
        <f t="shared" si="11"/>
        <v>0</v>
      </c>
      <c r="T32" s="8">
        <f t="shared" si="12"/>
        <v>79.758109771736343</v>
      </c>
      <c r="U32" s="8">
        <f t="shared" si="13"/>
        <v>100</v>
      </c>
      <c r="V32" s="8">
        <f t="shared" si="14"/>
        <v>89.879054885868172</v>
      </c>
      <c r="W32" s="8">
        <f t="shared" si="15"/>
        <v>89.879054885868172</v>
      </c>
      <c r="X32" s="22">
        <v>21</v>
      </c>
    </row>
    <row r="33" spans="1:24" ht="64">
      <c r="A33" s="9">
        <v>22</v>
      </c>
      <c r="B33" s="9" t="s">
        <v>761</v>
      </c>
      <c r="C33" s="7">
        <v>84402000</v>
      </c>
      <c r="D33" s="8">
        <f t="shared" si="0"/>
        <v>2.7789751306189427</v>
      </c>
      <c r="E33" s="7">
        <v>84402000</v>
      </c>
      <c r="F33" s="8">
        <f t="shared" si="1"/>
        <v>100</v>
      </c>
      <c r="G33" s="8">
        <f t="shared" si="2"/>
        <v>2.7789751306189432</v>
      </c>
      <c r="H33" s="7">
        <v>45810000</v>
      </c>
      <c r="I33" s="8">
        <f t="shared" si="3"/>
        <v>54.275965024525483</v>
      </c>
      <c r="J33" s="8">
        <f t="shared" si="4"/>
        <v>1.5083155699349988</v>
      </c>
      <c r="K33" s="8">
        <f t="shared" si="5"/>
        <v>54.275965024525483</v>
      </c>
      <c r="L33" s="8">
        <f t="shared" si="6"/>
        <v>-1.2706595606839444</v>
      </c>
      <c r="M33" s="7">
        <f t="shared" si="7"/>
        <v>38592000</v>
      </c>
      <c r="N33" s="8">
        <v>100</v>
      </c>
      <c r="O33" s="26">
        <f t="shared" si="8"/>
        <v>2.7789751306189432</v>
      </c>
      <c r="P33" s="8">
        <v>100</v>
      </c>
      <c r="Q33" s="26">
        <f t="shared" si="9"/>
        <v>2.7789751306189432</v>
      </c>
      <c r="R33" s="51">
        <f t="shared" si="10"/>
        <v>100</v>
      </c>
      <c r="S33" s="8">
        <f t="shared" si="11"/>
        <v>0</v>
      </c>
      <c r="T33" s="8">
        <f t="shared" si="12"/>
        <v>54.275965024525483</v>
      </c>
      <c r="U33" s="8">
        <f t="shared" si="13"/>
        <v>100</v>
      </c>
      <c r="V33" s="8">
        <f t="shared" si="14"/>
        <v>77.137982512262738</v>
      </c>
      <c r="W33" s="8">
        <f t="shared" si="15"/>
        <v>77.137982512262738</v>
      </c>
      <c r="X33" s="22">
        <v>22</v>
      </c>
    </row>
    <row r="34" spans="1:24" ht="64">
      <c r="A34" s="9">
        <v>23</v>
      </c>
      <c r="B34" s="9" t="s">
        <v>762</v>
      </c>
      <c r="C34" s="7">
        <v>18680000</v>
      </c>
      <c r="D34" s="8">
        <f t="shared" si="0"/>
        <v>0.61504769365609657</v>
      </c>
      <c r="E34" s="7">
        <v>18680000</v>
      </c>
      <c r="F34" s="8">
        <f t="shared" si="1"/>
        <v>100</v>
      </c>
      <c r="G34" s="8">
        <f t="shared" si="2"/>
        <v>0.61504769365609657</v>
      </c>
      <c r="H34" s="7">
        <v>10493000</v>
      </c>
      <c r="I34" s="8">
        <f t="shared" si="3"/>
        <v>56.172376873661669</v>
      </c>
      <c r="J34" s="8">
        <f t="shared" si="4"/>
        <v>0.34548690843326668</v>
      </c>
      <c r="K34" s="8">
        <f t="shared" si="5"/>
        <v>56.172376873661669</v>
      </c>
      <c r="L34" s="8">
        <f t="shared" si="6"/>
        <v>-0.26956078522282989</v>
      </c>
      <c r="M34" s="7">
        <f t="shared" si="7"/>
        <v>8187000</v>
      </c>
      <c r="N34" s="8">
        <v>100</v>
      </c>
      <c r="O34" s="26">
        <f t="shared" si="8"/>
        <v>0.61504769365609657</v>
      </c>
      <c r="P34" s="8">
        <v>100</v>
      </c>
      <c r="Q34" s="26">
        <f t="shared" si="9"/>
        <v>0.61504769365609657</v>
      </c>
      <c r="R34" s="51">
        <f t="shared" si="10"/>
        <v>100</v>
      </c>
      <c r="S34" s="8">
        <f t="shared" si="11"/>
        <v>0</v>
      </c>
      <c r="T34" s="8">
        <f t="shared" si="12"/>
        <v>56.172376873661669</v>
      </c>
      <c r="U34" s="8">
        <f t="shared" si="13"/>
        <v>100</v>
      </c>
      <c r="V34" s="8">
        <f t="shared" si="14"/>
        <v>78.086188436830838</v>
      </c>
      <c r="W34" s="8">
        <f t="shared" si="15"/>
        <v>78.086188436830838</v>
      </c>
      <c r="X34" s="22">
        <v>23</v>
      </c>
    </row>
    <row r="35" spans="1:24" ht="48">
      <c r="A35" s="9">
        <v>24</v>
      </c>
      <c r="B35" s="9" t="s">
        <v>763</v>
      </c>
      <c r="C35" s="7">
        <v>47345000</v>
      </c>
      <c r="D35" s="8">
        <f t="shared" si="0"/>
        <v>1.5588561593226922</v>
      </c>
      <c r="E35" s="7">
        <v>47345000</v>
      </c>
      <c r="F35" s="8">
        <f t="shared" si="1"/>
        <v>100</v>
      </c>
      <c r="G35" s="8">
        <f t="shared" si="2"/>
        <v>1.5588561593226922</v>
      </c>
      <c r="H35" s="7">
        <v>36736800</v>
      </c>
      <c r="I35" s="8">
        <f t="shared" si="3"/>
        <v>77.593832506072445</v>
      </c>
      <c r="J35" s="8">
        <f t="shared" si="4"/>
        <v>1.2095762372754435</v>
      </c>
      <c r="K35" s="8">
        <f t="shared" si="5"/>
        <v>77.593832506072445</v>
      </c>
      <c r="L35" s="8">
        <f t="shared" si="6"/>
        <v>-0.34927992204724867</v>
      </c>
      <c r="M35" s="7">
        <f t="shared" si="7"/>
        <v>10608200</v>
      </c>
      <c r="N35" s="8">
        <v>100</v>
      </c>
      <c r="O35" s="26">
        <f t="shared" si="8"/>
        <v>1.5588561593226922</v>
      </c>
      <c r="P35" s="8">
        <v>83.073186186503321</v>
      </c>
      <c r="Q35" s="26">
        <f t="shared" si="9"/>
        <v>1.2949914796139148</v>
      </c>
      <c r="R35" s="51">
        <f t="shared" si="10"/>
        <v>83.073186186503321</v>
      </c>
      <c r="S35" s="8">
        <f t="shared" si="11"/>
        <v>-0.26386467970877736</v>
      </c>
      <c r="T35" s="8">
        <f t="shared" si="12"/>
        <v>77.593832506072445</v>
      </c>
      <c r="U35" s="8">
        <f t="shared" si="13"/>
        <v>83.073186186503321</v>
      </c>
      <c r="V35" s="8">
        <f t="shared" si="14"/>
        <v>80.333509346287883</v>
      </c>
      <c r="W35" s="8">
        <f t="shared" si="15"/>
        <v>80.333509346287883</v>
      </c>
      <c r="X35" s="22">
        <v>24</v>
      </c>
    </row>
    <row r="36" spans="1:24" ht="48">
      <c r="A36" s="9">
        <v>25</v>
      </c>
      <c r="B36" s="9" t="s">
        <v>764</v>
      </c>
      <c r="C36" s="7">
        <v>15000000</v>
      </c>
      <c r="D36" s="8">
        <f t="shared" si="0"/>
        <v>0.49388198098722946</v>
      </c>
      <c r="E36" s="7">
        <v>15000000</v>
      </c>
      <c r="F36" s="8">
        <f t="shared" si="1"/>
        <v>100</v>
      </c>
      <c r="G36" s="8">
        <f t="shared" si="2"/>
        <v>0.49388198098722946</v>
      </c>
      <c r="H36" s="7">
        <v>12425000</v>
      </c>
      <c r="I36" s="8">
        <f t="shared" si="3"/>
        <v>82.833333333333343</v>
      </c>
      <c r="J36" s="8">
        <f t="shared" si="4"/>
        <v>0.4090989075844218</v>
      </c>
      <c r="K36" s="8">
        <f t="shared" si="5"/>
        <v>82.833333333333343</v>
      </c>
      <c r="L36" s="8">
        <f t="shared" si="6"/>
        <v>-8.4783073402807663E-2</v>
      </c>
      <c r="M36" s="7">
        <f t="shared" si="7"/>
        <v>2575000</v>
      </c>
      <c r="N36" s="8">
        <v>100</v>
      </c>
      <c r="O36" s="26">
        <f t="shared" si="8"/>
        <v>0.49388198098722946</v>
      </c>
      <c r="P36" s="8">
        <v>100</v>
      </c>
      <c r="Q36" s="26">
        <f t="shared" si="9"/>
        <v>0.49388198098722946</v>
      </c>
      <c r="R36" s="51">
        <f t="shared" si="10"/>
        <v>100</v>
      </c>
      <c r="S36" s="8">
        <f t="shared" si="11"/>
        <v>0</v>
      </c>
      <c r="T36" s="8">
        <f t="shared" si="12"/>
        <v>82.833333333333343</v>
      </c>
      <c r="U36" s="8">
        <f t="shared" si="13"/>
        <v>100</v>
      </c>
      <c r="V36" s="8">
        <f t="shared" si="14"/>
        <v>91.416666666666671</v>
      </c>
      <c r="W36" s="8">
        <f t="shared" si="15"/>
        <v>91.416666666666671</v>
      </c>
      <c r="X36" s="22">
        <v>25</v>
      </c>
    </row>
    <row r="37" spans="1:24" ht="80">
      <c r="A37" s="9">
        <v>26</v>
      </c>
      <c r="B37" s="9" t="s">
        <v>765</v>
      </c>
      <c r="C37" s="7">
        <v>67422600</v>
      </c>
      <c r="D37" s="8">
        <f t="shared" si="0"/>
        <v>2.2199204834206387</v>
      </c>
      <c r="E37" s="7">
        <v>67422600</v>
      </c>
      <c r="F37" s="8">
        <f t="shared" si="1"/>
        <v>100</v>
      </c>
      <c r="G37" s="8">
        <f t="shared" si="2"/>
        <v>2.2199204834206387</v>
      </c>
      <c r="H37" s="7">
        <v>64490100</v>
      </c>
      <c r="I37" s="8">
        <f t="shared" si="3"/>
        <v>95.650568207099695</v>
      </c>
      <c r="J37" s="8">
        <f t="shared" si="4"/>
        <v>2.1233665561376354</v>
      </c>
      <c r="K37" s="8">
        <f t="shared" si="5"/>
        <v>95.650568207099695</v>
      </c>
      <c r="L37" s="8">
        <f t="shared" si="6"/>
        <v>-9.6553927283003382E-2</v>
      </c>
      <c r="M37" s="7">
        <f t="shared" si="7"/>
        <v>2932500</v>
      </c>
      <c r="N37" s="8">
        <v>100</v>
      </c>
      <c r="O37" s="26">
        <f t="shared" si="8"/>
        <v>2.2199204834206387</v>
      </c>
      <c r="P37" s="8">
        <v>100</v>
      </c>
      <c r="Q37" s="26">
        <f t="shared" si="9"/>
        <v>2.2199204834206387</v>
      </c>
      <c r="R37" s="51">
        <f t="shared" si="10"/>
        <v>100</v>
      </c>
      <c r="S37" s="8">
        <f t="shared" si="11"/>
        <v>0</v>
      </c>
      <c r="T37" s="8">
        <f t="shared" si="12"/>
        <v>95.650568207099695</v>
      </c>
      <c r="U37" s="8">
        <f t="shared" si="13"/>
        <v>100</v>
      </c>
      <c r="V37" s="8">
        <f t="shared" si="14"/>
        <v>97.825284103549848</v>
      </c>
      <c r="W37" s="8">
        <f t="shared" si="15"/>
        <v>97.825284103549848</v>
      </c>
      <c r="X37" s="22">
        <v>26</v>
      </c>
    </row>
    <row r="38" spans="1:24" ht="64">
      <c r="A38" s="9">
        <v>27</v>
      </c>
      <c r="B38" s="9" t="s">
        <v>766</v>
      </c>
      <c r="C38" s="7">
        <v>146580000</v>
      </c>
      <c r="D38" s="8">
        <f t="shared" si="0"/>
        <v>4.8262147182072068</v>
      </c>
      <c r="E38" s="7">
        <v>146580000</v>
      </c>
      <c r="F38" s="8">
        <f t="shared" si="1"/>
        <v>100</v>
      </c>
      <c r="G38" s="8">
        <f t="shared" si="2"/>
        <v>4.8262147182072068</v>
      </c>
      <c r="H38" s="7">
        <v>143962000</v>
      </c>
      <c r="I38" s="8">
        <f t="shared" si="3"/>
        <v>98.213944603629415</v>
      </c>
      <c r="J38" s="8">
        <f t="shared" si="4"/>
        <v>4.7400158497922353</v>
      </c>
      <c r="K38" s="8">
        <f t="shared" si="5"/>
        <v>98.213944603629415</v>
      </c>
      <c r="L38" s="8">
        <f t="shared" si="6"/>
        <v>-8.6198868414971486E-2</v>
      </c>
      <c r="M38" s="7">
        <f t="shared" si="7"/>
        <v>2618000</v>
      </c>
      <c r="N38" s="8">
        <v>100</v>
      </c>
      <c r="O38" s="26">
        <f t="shared" si="8"/>
        <v>4.8262147182072068</v>
      </c>
      <c r="P38" s="8">
        <v>100</v>
      </c>
      <c r="Q38" s="26">
        <f t="shared" si="9"/>
        <v>4.8262147182072068</v>
      </c>
      <c r="R38" s="51">
        <f t="shared" si="10"/>
        <v>100</v>
      </c>
      <c r="S38" s="8">
        <f t="shared" si="11"/>
        <v>0</v>
      </c>
      <c r="T38" s="8">
        <f t="shared" si="12"/>
        <v>98.213944603629415</v>
      </c>
      <c r="U38" s="8">
        <f t="shared" si="13"/>
        <v>100</v>
      </c>
      <c r="V38" s="8">
        <f t="shared" si="14"/>
        <v>99.106972301814707</v>
      </c>
      <c r="W38" s="8">
        <f t="shared" si="15"/>
        <v>99.106972301814707</v>
      </c>
      <c r="X38" s="22">
        <v>27</v>
      </c>
    </row>
    <row r="39" spans="1:24" ht="64">
      <c r="A39" s="9">
        <v>28</v>
      </c>
      <c r="B39" s="9" t="s">
        <v>767</v>
      </c>
      <c r="C39" s="7">
        <v>56656000</v>
      </c>
      <c r="D39" s="8">
        <f t="shared" si="0"/>
        <v>1.8654251676541649</v>
      </c>
      <c r="E39" s="7">
        <v>56656000</v>
      </c>
      <c r="F39" s="8">
        <f t="shared" si="1"/>
        <v>100</v>
      </c>
      <c r="G39" s="8">
        <f t="shared" si="2"/>
        <v>1.8654251676541649</v>
      </c>
      <c r="H39" s="7">
        <v>40482200</v>
      </c>
      <c r="I39" s="8">
        <f t="shared" si="3"/>
        <v>71.452626376729739</v>
      </c>
      <c r="J39" s="8">
        <f t="shared" si="4"/>
        <v>1.3328952753814147</v>
      </c>
      <c r="K39" s="8">
        <f t="shared" si="5"/>
        <v>71.452626376729739</v>
      </c>
      <c r="L39" s="8">
        <f t="shared" si="6"/>
        <v>-0.53252989227275016</v>
      </c>
      <c r="M39" s="7">
        <f t="shared" si="7"/>
        <v>16173800</v>
      </c>
      <c r="N39" s="8">
        <v>100</v>
      </c>
      <c r="O39" s="26">
        <f t="shared" si="8"/>
        <v>1.8654251676541649</v>
      </c>
      <c r="P39" s="8">
        <v>71.971194577802876</v>
      </c>
      <c r="Q39" s="26">
        <f t="shared" si="9"/>
        <v>1.3425687771156845</v>
      </c>
      <c r="R39" s="51">
        <f t="shared" si="10"/>
        <v>71.971194577802876</v>
      </c>
      <c r="S39" s="8">
        <f t="shared" si="11"/>
        <v>-0.52285639053848043</v>
      </c>
      <c r="T39" s="8">
        <f t="shared" si="12"/>
        <v>71.452626376729739</v>
      </c>
      <c r="U39" s="8">
        <f t="shared" si="13"/>
        <v>71.971194577802876</v>
      </c>
      <c r="V39" s="8">
        <f t="shared" si="14"/>
        <v>71.711910477266315</v>
      </c>
      <c r="W39" s="8">
        <f t="shared" si="15"/>
        <v>71.711910477266315</v>
      </c>
      <c r="X39" s="22">
        <v>28</v>
      </c>
    </row>
    <row r="40" spans="1:24" ht="80">
      <c r="A40" s="9">
        <v>29</v>
      </c>
      <c r="B40" s="9" t="s">
        <v>768</v>
      </c>
      <c r="C40" s="7">
        <v>76208800</v>
      </c>
      <c r="D40" s="8">
        <f t="shared" si="0"/>
        <v>2.5092102075106384</v>
      </c>
      <c r="E40" s="7">
        <v>76208800</v>
      </c>
      <c r="F40" s="8">
        <f t="shared" si="1"/>
        <v>100</v>
      </c>
      <c r="G40" s="8">
        <f t="shared" si="2"/>
        <v>2.5092102075106384</v>
      </c>
      <c r="H40" s="7">
        <v>74227300</v>
      </c>
      <c r="I40" s="8">
        <f t="shared" si="3"/>
        <v>97.39990657246932</v>
      </c>
      <c r="J40" s="8">
        <f t="shared" si="4"/>
        <v>2.4439683978222253</v>
      </c>
      <c r="K40" s="8">
        <f t="shared" si="5"/>
        <v>97.39990657246932</v>
      </c>
      <c r="L40" s="8">
        <f t="shared" si="6"/>
        <v>-6.5241809688413088E-2</v>
      </c>
      <c r="M40" s="7">
        <f t="shared" si="7"/>
        <v>1981500</v>
      </c>
      <c r="N40" s="8">
        <v>100</v>
      </c>
      <c r="O40" s="26">
        <f t="shared" si="8"/>
        <v>2.5092102075106384</v>
      </c>
      <c r="P40" s="8">
        <v>100</v>
      </c>
      <c r="Q40" s="26">
        <f t="shared" si="9"/>
        <v>2.5092102075106384</v>
      </c>
      <c r="R40" s="51">
        <f t="shared" si="10"/>
        <v>100</v>
      </c>
      <c r="S40" s="8">
        <f t="shared" si="11"/>
        <v>0</v>
      </c>
      <c r="T40" s="8">
        <f t="shared" si="12"/>
        <v>97.39990657246932</v>
      </c>
      <c r="U40" s="8">
        <f t="shared" si="13"/>
        <v>100</v>
      </c>
      <c r="V40" s="8">
        <f t="shared" si="14"/>
        <v>98.69995328623466</v>
      </c>
      <c r="W40" s="8">
        <f t="shared" si="15"/>
        <v>98.69995328623466</v>
      </c>
      <c r="X40" s="22">
        <v>29</v>
      </c>
    </row>
    <row r="41" spans="1:24" ht="64">
      <c r="A41" s="9">
        <v>30</v>
      </c>
      <c r="B41" s="9" t="s">
        <v>769</v>
      </c>
      <c r="C41" s="7">
        <v>22100000</v>
      </c>
      <c r="D41" s="8">
        <f t="shared" si="0"/>
        <v>0.72765278532118483</v>
      </c>
      <c r="E41" s="7">
        <v>22100000</v>
      </c>
      <c r="F41" s="8">
        <f t="shared" si="1"/>
        <v>100</v>
      </c>
      <c r="G41" s="8">
        <f t="shared" si="2"/>
        <v>0.72765278532118483</v>
      </c>
      <c r="H41" s="7">
        <v>22050000</v>
      </c>
      <c r="I41" s="8">
        <f t="shared" si="3"/>
        <v>99.773755656108591</v>
      </c>
      <c r="J41" s="8">
        <f t="shared" si="4"/>
        <v>0.72600651205122735</v>
      </c>
      <c r="K41" s="8">
        <f t="shared" si="5"/>
        <v>99.773755656108591</v>
      </c>
      <c r="L41" s="8">
        <f t="shared" si="6"/>
        <v>-1.6462732699574767E-3</v>
      </c>
      <c r="M41" s="7">
        <f t="shared" si="7"/>
        <v>50000</v>
      </c>
      <c r="N41" s="8">
        <v>100</v>
      </c>
      <c r="O41" s="26">
        <f t="shared" si="8"/>
        <v>0.72765278532118483</v>
      </c>
      <c r="P41" s="8">
        <v>100</v>
      </c>
      <c r="Q41" s="26">
        <f t="shared" si="9"/>
        <v>0.72765278532118483</v>
      </c>
      <c r="R41" s="51">
        <f t="shared" si="10"/>
        <v>100</v>
      </c>
      <c r="S41" s="8">
        <f t="shared" si="11"/>
        <v>0</v>
      </c>
      <c r="T41" s="8">
        <f t="shared" si="12"/>
        <v>99.773755656108591</v>
      </c>
      <c r="U41" s="8">
        <f t="shared" si="13"/>
        <v>100</v>
      </c>
      <c r="V41" s="8">
        <f t="shared" si="14"/>
        <v>99.886877828054295</v>
      </c>
      <c r="W41" s="8">
        <f t="shared" si="15"/>
        <v>99.886877828054295</v>
      </c>
      <c r="X41" s="22">
        <v>30</v>
      </c>
    </row>
    <row r="42" spans="1:24" ht="64">
      <c r="A42" s="9">
        <v>31</v>
      </c>
      <c r="B42" s="9" t="s">
        <v>770</v>
      </c>
      <c r="C42" s="7">
        <v>15154200</v>
      </c>
      <c r="D42" s="8">
        <f t="shared" si="0"/>
        <v>0.49895908775177827</v>
      </c>
      <c r="E42" s="7">
        <v>15154200</v>
      </c>
      <c r="F42" s="8">
        <f t="shared" si="1"/>
        <v>100</v>
      </c>
      <c r="G42" s="8">
        <f t="shared" si="2"/>
        <v>0.49895908775177827</v>
      </c>
      <c r="H42" s="7">
        <v>14310500</v>
      </c>
      <c r="I42" s="8">
        <f t="shared" si="3"/>
        <v>94.432566549207479</v>
      </c>
      <c r="J42" s="8">
        <f t="shared" si="4"/>
        <v>0.4711798725945166</v>
      </c>
      <c r="K42" s="8">
        <f t="shared" si="5"/>
        <v>94.432566549207479</v>
      </c>
      <c r="L42" s="8">
        <f t="shared" si="6"/>
        <v>-2.7779215157261672E-2</v>
      </c>
      <c r="M42" s="7">
        <f t="shared" si="7"/>
        <v>843700</v>
      </c>
      <c r="N42" s="8">
        <v>100</v>
      </c>
      <c r="O42" s="26">
        <f t="shared" si="8"/>
        <v>0.49895908775177827</v>
      </c>
      <c r="P42" s="8">
        <v>100</v>
      </c>
      <c r="Q42" s="26">
        <f t="shared" si="9"/>
        <v>0.49895908775177827</v>
      </c>
      <c r="R42" s="51">
        <f t="shared" si="10"/>
        <v>100</v>
      </c>
      <c r="S42" s="8">
        <f t="shared" si="11"/>
        <v>0</v>
      </c>
      <c r="T42" s="8">
        <f t="shared" si="12"/>
        <v>94.432566549207479</v>
      </c>
      <c r="U42" s="8">
        <f t="shared" si="13"/>
        <v>100</v>
      </c>
      <c r="V42" s="8">
        <f t="shared" si="14"/>
        <v>97.21628327460374</v>
      </c>
      <c r="W42" s="8">
        <f t="shared" si="15"/>
        <v>97.21628327460374</v>
      </c>
      <c r="X42" s="22">
        <v>31</v>
      </c>
    </row>
    <row r="43" spans="1:24" ht="64">
      <c r="A43" s="9">
        <v>32</v>
      </c>
      <c r="B43" s="9" t="s">
        <v>771</v>
      </c>
      <c r="C43" s="7">
        <v>67970000</v>
      </c>
      <c r="D43" s="8">
        <f t="shared" si="0"/>
        <v>2.2379438831801326</v>
      </c>
      <c r="E43" s="7">
        <v>67970000</v>
      </c>
      <c r="F43" s="8">
        <f t="shared" si="1"/>
        <v>100</v>
      </c>
      <c r="G43" s="8">
        <f t="shared" si="2"/>
        <v>2.2379438831801326</v>
      </c>
      <c r="H43" s="7">
        <v>56210000</v>
      </c>
      <c r="I43" s="8">
        <f t="shared" si="3"/>
        <v>82.6982492276004</v>
      </c>
      <c r="J43" s="8">
        <f t="shared" si="4"/>
        <v>1.8507404100861444</v>
      </c>
      <c r="K43" s="8">
        <f t="shared" si="5"/>
        <v>82.6982492276004</v>
      </c>
      <c r="L43" s="8">
        <f t="shared" si="6"/>
        <v>-0.38720347309398817</v>
      </c>
      <c r="M43" s="7">
        <f t="shared" si="7"/>
        <v>11760000</v>
      </c>
      <c r="N43" s="8">
        <v>100</v>
      </c>
      <c r="O43" s="26">
        <f t="shared" si="8"/>
        <v>2.2379438831801326</v>
      </c>
      <c r="P43" s="8">
        <v>86.641165219949983</v>
      </c>
      <c r="Q43" s="26">
        <f t="shared" si="9"/>
        <v>1.938980657355863</v>
      </c>
      <c r="R43" s="51">
        <f t="shared" si="10"/>
        <v>86.641165219949983</v>
      </c>
      <c r="S43" s="8">
        <f t="shared" si="11"/>
        <v>-0.2989632258242696</v>
      </c>
      <c r="T43" s="8">
        <f t="shared" si="12"/>
        <v>82.6982492276004</v>
      </c>
      <c r="U43" s="8">
        <f t="shared" si="13"/>
        <v>86.641165219949983</v>
      </c>
      <c r="V43" s="8">
        <f t="shared" si="14"/>
        <v>84.669707223775191</v>
      </c>
      <c r="W43" s="8">
        <f t="shared" si="15"/>
        <v>84.669707223775191</v>
      </c>
      <c r="X43" s="22">
        <v>32</v>
      </c>
    </row>
    <row r="44" spans="1:24" ht="64">
      <c r="A44" s="9">
        <v>33</v>
      </c>
      <c r="B44" s="9" t="s">
        <v>772</v>
      </c>
      <c r="C44" s="7">
        <v>248090000</v>
      </c>
      <c r="D44" s="8">
        <f t="shared" si="0"/>
        <v>8.1684787108747852</v>
      </c>
      <c r="E44" s="7">
        <v>248090000</v>
      </c>
      <c r="F44" s="8">
        <f t="shared" si="1"/>
        <v>100</v>
      </c>
      <c r="G44" s="8">
        <f t="shared" si="2"/>
        <v>8.1684787108747852</v>
      </c>
      <c r="H44" s="7">
        <v>193987186</v>
      </c>
      <c r="I44" s="8">
        <f t="shared" si="3"/>
        <v>78.19226329154742</v>
      </c>
      <c r="J44" s="8">
        <f t="shared" si="4"/>
        <v>6.3871183805212102</v>
      </c>
      <c r="K44" s="8">
        <f t="shared" si="5"/>
        <v>78.19226329154742</v>
      </c>
      <c r="L44" s="8">
        <f t="shared" si="6"/>
        <v>-1.781360330353575</v>
      </c>
      <c r="M44" s="7">
        <f t="shared" si="7"/>
        <v>54102814</v>
      </c>
      <c r="N44" s="8">
        <v>100</v>
      </c>
      <c r="O44" s="26">
        <f t="shared" si="8"/>
        <v>8.1684787108747852</v>
      </c>
      <c r="P44" s="8">
        <v>97.732274577774191</v>
      </c>
      <c r="Q44" s="26">
        <f t="shared" si="9"/>
        <v>7.9832400425391743</v>
      </c>
      <c r="R44" s="51">
        <f t="shared" si="10"/>
        <v>97.732274577774191</v>
      </c>
      <c r="S44" s="8">
        <f t="shared" si="11"/>
        <v>-0.18523866833561087</v>
      </c>
      <c r="T44" s="8">
        <f t="shared" si="12"/>
        <v>78.19226329154742</v>
      </c>
      <c r="U44" s="8">
        <f t="shared" si="13"/>
        <v>97.732274577774191</v>
      </c>
      <c r="V44" s="8">
        <f t="shared" si="14"/>
        <v>87.962268934660813</v>
      </c>
      <c r="W44" s="8">
        <f t="shared" si="15"/>
        <v>87.962268934660813</v>
      </c>
      <c r="X44" s="22">
        <v>33</v>
      </c>
    </row>
    <row r="45" spans="1:24" ht="80">
      <c r="A45" s="9">
        <v>34</v>
      </c>
      <c r="B45" s="9" t="s">
        <v>773</v>
      </c>
      <c r="C45" s="7">
        <v>179999680</v>
      </c>
      <c r="D45" s="8">
        <f t="shared" si="0"/>
        <v>5.9265732356978269</v>
      </c>
      <c r="E45" s="7">
        <v>179999680</v>
      </c>
      <c r="F45" s="8">
        <f t="shared" si="1"/>
        <v>100</v>
      </c>
      <c r="G45" s="8">
        <f t="shared" si="2"/>
        <v>5.9265732356978269</v>
      </c>
      <c r="H45" s="7">
        <v>158307879</v>
      </c>
      <c r="I45" s="8">
        <f t="shared" si="3"/>
        <v>87.948978020405363</v>
      </c>
      <c r="J45" s="8">
        <f t="shared" si="4"/>
        <v>5.2123605924271086</v>
      </c>
      <c r="K45" s="8">
        <f t="shared" si="5"/>
        <v>87.948978020405363</v>
      </c>
      <c r="L45" s="8">
        <f t="shared" si="6"/>
        <v>-0.71421264327071832</v>
      </c>
      <c r="M45" s="7">
        <f t="shared" si="7"/>
        <v>21691801</v>
      </c>
      <c r="N45" s="8">
        <v>100</v>
      </c>
      <c r="O45" s="26">
        <f t="shared" si="8"/>
        <v>5.9265732356978269</v>
      </c>
      <c r="P45" s="8">
        <v>98.700664356736638</v>
      </c>
      <c r="Q45" s="26">
        <f t="shared" si="9"/>
        <v>5.8495671572222987</v>
      </c>
      <c r="R45" s="51">
        <f t="shared" si="10"/>
        <v>98.700664356736638</v>
      </c>
      <c r="S45" s="8">
        <f t="shared" si="11"/>
        <v>-7.7006078475528206E-2</v>
      </c>
      <c r="T45" s="8">
        <f t="shared" si="12"/>
        <v>87.948978020405363</v>
      </c>
      <c r="U45" s="8">
        <f t="shared" si="13"/>
        <v>98.700664356736638</v>
      </c>
      <c r="V45" s="8">
        <f t="shared" si="14"/>
        <v>93.324821188571008</v>
      </c>
      <c r="W45" s="8">
        <f t="shared" si="15"/>
        <v>93.324821188571008</v>
      </c>
      <c r="X45" s="22">
        <v>34</v>
      </c>
    </row>
    <row r="46" spans="1:24" ht="48">
      <c r="A46" s="9">
        <v>35</v>
      </c>
      <c r="B46" s="9" t="s">
        <v>774</v>
      </c>
      <c r="C46" s="7">
        <v>35500000</v>
      </c>
      <c r="D46" s="8">
        <f t="shared" si="0"/>
        <v>1.1688540216697765</v>
      </c>
      <c r="E46" s="7">
        <v>35500000</v>
      </c>
      <c r="F46" s="8">
        <f t="shared" si="1"/>
        <v>100</v>
      </c>
      <c r="G46" s="8">
        <f t="shared" si="2"/>
        <v>1.1688540216697765</v>
      </c>
      <c r="H46" s="7">
        <v>33460000</v>
      </c>
      <c r="I46" s="8">
        <f t="shared" si="3"/>
        <v>94.25352112676056</v>
      </c>
      <c r="J46" s="8">
        <f t="shared" si="4"/>
        <v>1.1016860722555133</v>
      </c>
      <c r="K46" s="8">
        <f t="shared" si="5"/>
        <v>94.25352112676056</v>
      </c>
      <c r="L46" s="8">
        <f t="shared" si="6"/>
        <v>-6.7167949414263184E-2</v>
      </c>
      <c r="M46" s="7">
        <f t="shared" si="7"/>
        <v>2040000</v>
      </c>
      <c r="N46" s="8">
        <v>100</v>
      </c>
      <c r="O46" s="26">
        <f t="shared" si="8"/>
        <v>1.1688540216697765</v>
      </c>
      <c r="P46" s="8">
        <v>100</v>
      </c>
      <c r="Q46" s="26">
        <f t="shared" si="9"/>
        <v>1.1688540216697765</v>
      </c>
      <c r="R46" s="51">
        <f t="shared" si="10"/>
        <v>100</v>
      </c>
      <c r="S46" s="8">
        <f t="shared" si="11"/>
        <v>0</v>
      </c>
      <c r="T46" s="8">
        <f t="shared" si="12"/>
        <v>94.25352112676056</v>
      </c>
      <c r="U46" s="8">
        <f t="shared" si="13"/>
        <v>100</v>
      </c>
      <c r="V46" s="8">
        <f t="shared" si="14"/>
        <v>97.126760563380287</v>
      </c>
      <c r="W46" s="8">
        <f t="shared" si="15"/>
        <v>97.126760563380287</v>
      </c>
      <c r="X46" s="22">
        <v>35</v>
      </c>
    </row>
    <row r="47" spans="1:24" ht="64">
      <c r="A47" s="9">
        <v>36</v>
      </c>
      <c r="B47" s="9" t="s">
        <v>775</v>
      </c>
      <c r="C47" s="7">
        <v>35500000</v>
      </c>
      <c r="D47" s="8">
        <f t="shared" si="0"/>
        <v>1.1688540216697765</v>
      </c>
      <c r="E47" s="7">
        <v>35500000</v>
      </c>
      <c r="F47" s="8">
        <f t="shared" si="1"/>
        <v>100</v>
      </c>
      <c r="G47" s="8">
        <f t="shared" si="2"/>
        <v>1.1688540216697765</v>
      </c>
      <c r="H47" s="7">
        <v>33252000</v>
      </c>
      <c r="I47" s="8">
        <f t="shared" si="3"/>
        <v>93.667605633802822</v>
      </c>
      <c r="J47" s="8">
        <f t="shared" si="4"/>
        <v>1.0948375754524904</v>
      </c>
      <c r="K47" s="8">
        <f t="shared" si="5"/>
        <v>93.667605633802822</v>
      </c>
      <c r="L47" s="8">
        <f t="shared" si="6"/>
        <v>-7.4016446217286092E-2</v>
      </c>
      <c r="M47" s="7">
        <f t="shared" si="7"/>
        <v>2248000</v>
      </c>
      <c r="N47" s="8">
        <v>100</v>
      </c>
      <c r="O47" s="26">
        <f t="shared" si="8"/>
        <v>1.1688540216697765</v>
      </c>
      <c r="P47" s="8">
        <v>100</v>
      </c>
      <c r="Q47" s="26">
        <f t="shared" si="9"/>
        <v>1.1688540216697765</v>
      </c>
      <c r="R47" s="51">
        <f t="shared" si="10"/>
        <v>100</v>
      </c>
      <c r="S47" s="8">
        <f t="shared" si="11"/>
        <v>0</v>
      </c>
      <c r="T47" s="8">
        <f t="shared" si="12"/>
        <v>93.667605633802822</v>
      </c>
      <c r="U47" s="8">
        <f t="shared" si="13"/>
        <v>100</v>
      </c>
      <c r="V47" s="8">
        <f t="shared" si="14"/>
        <v>96.833802816901411</v>
      </c>
      <c r="W47" s="8">
        <f t="shared" si="15"/>
        <v>96.833802816901411</v>
      </c>
      <c r="X47" s="22">
        <v>36</v>
      </c>
    </row>
    <row r="48" spans="1:24" ht="80">
      <c r="A48" s="9">
        <v>37</v>
      </c>
      <c r="B48" s="9" t="s">
        <v>776</v>
      </c>
      <c r="C48" s="7">
        <v>21590400</v>
      </c>
      <c r="D48" s="8">
        <f t="shared" si="0"/>
        <v>0.71087396815377868</v>
      </c>
      <c r="E48" s="7">
        <v>21590400</v>
      </c>
      <c r="F48" s="8">
        <f t="shared" si="1"/>
        <v>100</v>
      </c>
      <c r="G48" s="8">
        <f t="shared" si="2"/>
        <v>0.71087396815377868</v>
      </c>
      <c r="H48" s="7">
        <v>19140000</v>
      </c>
      <c r="I48" s="8">
        <f t="shared" si="3"/>
        <v>88.65051133837261</v>
      </c>
      <c r="J48" s="8">
        <f t="shared" si="4"/>
        <v>0.63019340773970489</v>
      </c>
      <c r="K48" s="8">
        <f t="shared" si="5"/>
        <v>88.65051133837261</v>
      </c>
      <c r="L48" s="8">
        <f t="shared" si="6"/>
        <v>-8.0680560414073788E-2</v>
      </c>
      <c r="M48" s="7">
        <f t="shared" si="7"/>
        <v>2450400</v>
      </c>
      <c r="N48" s="8">
        <v>100</v>
      </c>
      <c r="O48" s="26">
        <f t="shared" si="8"/>
        <v>0.71087396815377868</v>
      </c>
      <c r="P48" s="8">
        <v>100</v>
      </c>
      <c r="Q48" s="26">
        <f t="shared" si="9"/>
        <v>0.71087396815377868</v>
      </c>
      <c r="R48" s="51">
        <f t="shared" si="10"/>
        <v>100</v>
      </c>
      <c r="S48" s="8">
        <f t="shared" si="11"/>
        <v>0</v>
      </c>
      <c r="T48" s="8">
        <f t="shared" si="12"/>
        <v>88.65051133837261</v>
      </c>
      <c r="U48" s="8">
        <f t="shared" si="13"/>
        <v>100</v>
      </c>
      <c r="V48" s="8">
        <f t="shared" si="14"/>
        <v>94.325255669186305</v>
      </c>
      <c r="W48" s="8">
        <f t="shared" si="15"/>
        <v>94.325255669186305</v>
      </c>
      <c r="X48" s="22">
        <v>37</v>
      </c>
    </row>
    <row r="49" spans="1:24" ht="48">
      <c r="A49" s="9">
        <v>38</v>
      </c>
      <c r="B49" s="9" t="s">
        <v>777</v>
      </c>
      <c r="C49" s="7">
        <v>75680000</v>
      </c>
      <c r="D49" s="8">
        <f t="shared" si="0"/>
        <v>2.4917992214075686</v>
      </c>
      <c r="E49" s="7">
        <v>75680000</v>
      </c>
      <c r="F49" s="8">
        <f t="shared" si="1"/>
        <v>100</v>
      </c>
      <c r="G49" s="8">
        <f t="shared" si="2"/>
        <v>2.4917992214075686</v>
      </c>
      <c r="H49" s="7">
        <v>67730000</v>
      </c>
      <c r="I49" s="8">
        <f t="shared" si="3"/>
        <v>89.495243128964063</v>
      </c>
      <c r="J49" s="8">
        <f t="shared" si="4"/>
        <v>2.2300417714843372</v>
      </c>
      <c r="K49" s="8">
        <f t="shared" si="5"/>
        <v>89.495243128964063</v>
      </c>
      <c r="L49" s="8">
        <f t="shared" si="6"/>
        <v>-0.26175744992323136</v>
      </c>
      <c r="M49" s="7">
        <f t="shared" si="7"/>
        <v>7950000</v>
      </c>
      <c r="N49" s="8">
        <v>100</v>
      </c>
      <c r="O49" s="26">
        <f t="shared" si="8"/>
        <v>2.4917992214075686</v>
      </c>
      <c r="P49" s="8">
        <v>100</v>
      </c>
      <c r="Q49" s="26">
        <f t="shared" si="9"/>
        <v>2.4917992214075686</v>
      </c>
      <c r="R49" s="51">
        <f t="shared" si="10"/>
        <v>100</v>
      </c>
      <c r="S49" s="8">
        <f t="shared" si="11"/>
        <v>0</v>
      </c>
      <c r="T49" s="8">
        <f t="shared" si="12"/>
        <v>89.495243128964063</v>
      </c>
      <c r="U49" s="8">
        <f t="shared" si="13"/>
        <v>100</v>
      </c>
      <c r="V49" s="8">
        <f t="shared" si="14"/>
        <v>94.747621564482031</v>
      </c>
      <c r="W49" s="8">
        <f t="shared" si="15"/>
        <v>94.747621564482031</v>
      </c>
      <c r="X49" s="22">
        <v>38</v>
      </c>
    </row>
    <row r="50" spans="1:24" ht="64">
      <c r="A50" s="9">
        <v>39</v>
      </c>
      <c r="B50" s="9" t="s">
        <v>778</v>
      </c>
      <c r="C50" s="7">
        <v>31423400</v>
      </c>
      <c r="D50" s="8">
        <f t="shared" si="0"/>
        <v>1.0346300694236072</v>
      </c>
      <c r="E50" s="7">
        <v>31423400</v>
      </c>
      <c r="F50" s="8">
        <f t="shared" si="1"/>
        <v>100</v>
      </c>
      <c r="G50" s="8">
        <f t="shared" si="2"/>
        <v>1.0346300694236072</v>
      </c>
      <c r="H50" s="7">
        <v>29151000</v>
      </c>
      <c r="I50" s="8">
        <f t="shared" si="3"/>
        <v>92.768446444369474</v>
      </c>
      <c r="J50" s="8">
        <f t="shared" si="4"/>
        <v>0.95981024185058172</v>
      </c>
      <c r="K50" s="8">
        <f t="shared" si="5"/>
        <v>92.768446444369474</v>
      </c>
      <c r="L50" s="8">
        <f t="shared" si="6"/>
        <v>-7.4819827573025521E-2</v>
      </c>
      <c r="M50" s="7">
        <f t="shared" si="7"/>
        <v>2272400</v>
      </c>
      <c r="N50" s="8">
        <v>100</v>
      </c>
      <c r="O50" s="26">
        <f t="shared" si="8"/>
        <v>1.0346300694236072</v>
      </c>
      <c r="P50" s="8">
        <v>100</v>
      </c>
      <c r="Q50" s="26">
        <f t="shared" si="9"/>
        <v>1.0346300694236072</v>
      </c>
      <c r="R50" s="51">
        <f t="shared" si="10"/>
        <v>100</v>
      </c>
      <c r="S50" s="8">
        <f t="shared" si="11"/>
        <v>0</v>
      </c>
      <c r="T50" s="8">
        <f t="shared" si="12"/>
        <v>92.768446444369474</v>
      </c>
      <c r="U50" s="8">
        <f t="shared" si="13"/>
        <v>100</v>
      </c>
      <c r="V50" s="8">
        <f t="shared" si="14"/>
        <v>96.384223222184744</v>
      </c>
      <c r="W50" s="8">
        <f t="shared" si="15"/>
        <v>96.384223222184744</v>
      </c>
      <c r="X50" s="22">
        <v>39</v>
      </c>
    </row>
    <row r="51" spans="1:24" ht="48">
      <c r="A51" s="9">
        <v>40</v>
      </c>
      <c r="B51" s="9" t="s">
        <v>779</v>
      </c>
      <c r="C51" s="7">
        <v>94773200</v>
      </c>
      <c r="D51" s="8">
        <f t="shared" si="0"/>
        <v>3.1204517173665933</v>
      </c>
      <c r="E51" s="7">
        <v>94773200</v>
      </c>
      <c r="F51" s="8">
        <f t="shared" si="1"/>
        <v>100</v>
      </c>
      <c r="G51" s="8">
        <f t="shared" si="2"/>
        <v>3.1204517173665933</v>
      </c>
      <c r="H51" s="7">
        <v>89062404</v>
      </c>
      <c r="I51" s="8">
        <f t="shared" si="3"/>
        <v>93.974250104459912</v>
      </c>
      <c r="J51" s="8">
        <f t="shared" si="4"/>
        <v>2.9324211012669967</v>
      </c>
      <c r="K51" s="8">
        <f t="shared" si="5"/>
        <v>93.974250104459912</v>
      </c>
      <c r="L51" s="8">
        <f t="shared" si="6"/>
        <v>-0.18803061609959659</v>
      </c>
      <c r="M51" s="7">
        <f t="shared" si="7"/>
        <v>5710796</v>
      </c>
      <c r="N51" s="8">
        <v>100</v>
      </c>
      <c r="O51" s="26">
        <f t="shared" si="8"/>
        <v>3.1204517173665933</v>
      </c>
      <c r="P51" s="8">
        <v>100</v>
      </c>
      <c r="Q51" s="26">
        <f t="shared" si="9"/>
        <v>3.1204517173665933</v>
      </c>
      <c r="R51" s="51">
        <f t="shared" si="10"/>
        <v>100</v>
      </c>
      <c r="S51" s="8">
        <f t="shared" si="11"/>
        <v>0</v>
      </c>
      <c r="T51" s="8">
        <f t="shared" si="12"/>
        <v>93.974250104459912</v>
      </c>
      <c r="U51" s="8">
        <f t="shared" si="13"/>
        <v>100</v>
      </c>
      <c r="V51" s="8">
        <f t="shared" si="14"/>
        <v>96.987125052229956</v>
      </c>
      <c r="W51" s="8">
        <f t="shared" si="15"/>
        <v>96.987125052229956</v>
      </c>
      <c r="X51" s="22">
        <v>40</v>
      </c>
    </row>
    <row r="52" spans="1:24" ht="64">
      <c r="A52" s="9">
        <v>41</v>
      </c>
      <c r="B52" s="9" t="s">
        <v>780</v>
      </c>
      <c r="C52" s="7">
        <v>11500000</v>
      </c>
      <c r="D52" s="8">
        <f t="shared" si="0"/>
        <v>0.37864285209020926</v>
      </c>
      <c r="E52" s="7">
        <v>11500000</v>
      </c>
      <c r="F52" s="8">
        <f t="shared" si="1"/>
        <v>100</v>
      </c>
      <c r="G52" s="8">
        <f t="shared" si="2"/>
        <v>0.37864285209020926</v>
      </c>
      <c r="H52" s="7">
        <v>10150000</v>
      </c>
      <c r="I52" s="8">
        <f t="shared" si="3"/>
        <v>88.260869565217391</v>
      </c>
      <c r="J52" s="8">
        <f t="shared" si="4"/>
        <v>0.33419347380135861</v>
      </c>
      <c r="K52" s="8">
        <f t="shared" si="5"/>
        <v>88.260869565217391</v>
      </c>
      <c r="L52" s="8">
        <f t="shared" si="6"/>
        <v>-4.4449378288850649E-2</v>
      </c>
      <c r="M52" s="7">
        <f t="shared" si="7"/>
        <v>1350000</v>
      </c>
      <c r="N52" s="8">
        <v>100</v>
      </c>
      <c r="O52" s="26">
        <f t="shared" si="8"/>
        <v>0.37864285209020926</v>
      </c>
      <c r="P52" s="8">
        <v>100</v>
      </c>
      <c r="Q52" s="26">
        <f t="shared" si="9"/>
        <v>0.37864285209020926</v>
      </c>
      <c r="R52" s="51">
        <f t="shared" si="10"/>
        <v>100</v>
      </c>
      <c r="S52" s="8">
        <f t="shared" si="11"/>
        <v>0</v>
      </c>
      <c r="T52" s="8">
        <f t="shared" si="12"/>
        <v>88.260869565217391</v>
      </c>
      <c r="U52" s="8">
        <f t="shared" si="13"/>
        <v>100</v>
      </c>
      <c r="V52" s="8">
        <f t="shared" si="14"/>
        <v>94.130434782608688</v>
      </c>
      <c r="W52" s="8">
        <f t="shared" si="15"/>
        <v>94.130434782608688</v>
      </c>
      <c r="X52" s="22">
        <v>41</v>
      </c>
    </row>
    <row r="53" spans="1:24" ht="80">
      <c r="A53" s="9">
        <v>42</v>
      </c>
      <c r="B53" s="9" t="s">
        <v>781</v>
      </c>
      <c r="C53" s="7">
        <v>100488200</v>
      </c>
      <c r="D53" s="8">
        <f t="shared" si="0"/>
        <v>3.3086207521227275</v>
      </c>
      <c r="E53" s="7">
        <v>100488200</v>
      </c>
      <c r="F53" s="8">
        <f t="shared" si="1"/>
        <v>100</v>
      </c>
      <c r="G53" s="8">
        <f t="shared" si="2"/>
        <v>3.3086207521227275</v>
      </c>
      <c r="H53" s="7">
        <v>97310200</v>
      </c>
      <c r="I53" s="8">
        <f t="shared" si="3"/>
        <v>96.837439619776262</v>
      </c>
      <c r="J53" s="8">
        <f t="shared" si="4"/>
        <v>3.2039836230842336</v>
      </c>
      <c r="K53" s="8">
        <f t="shared" si="5"/>
        <v>96.837439619776262</v>
      </c>
      <c r="L53" s="8">
        <f t="shared" si="6"/>
        <v>-0.10463712903849398</v>
      </c>
      <c r="M53" s="7">
        <f t="shared" si="7"/>
        <v>3178000</v>
      </c>
      <c r="N53" s="8">
        <v>100</v>
      </c>
      <c r="O53" s="26">
        <f t="shared" si="8"/>
        <v>3.3086207521227275</v>
      </c>
      <c r="P53" s="8">
        <v>100</v>
      </c>
      <c r="Q53" s="26">
        <f t="shared" si="9"/>
        <v>3.3086207521227275</v>
      </c>
      <c r="R53" s="51">
        <f t="shared" si="10"/>
        <v>100</v>
      </c>
      <c r="S53" s="8">
        <f t="shared" si="11"/>
        <v>0</v>
      </c>
      <c r="T53" s="8">
        <f t="shared" si="12"/>
        <v>96.837439619776262</v>
      </c>
      <c r="U53" s="8">
        <f t="shared" si="13"/>
        <v>100</v>
      </c>
      <c r="V53" s="8">
        <f t="shared" si="14"/>
        <v>98.418719809888131</v>
      </c>
      <c r="W53" s="8">
        <f t="shared" si="15"/>
        <v>98.418719809888131</v>
      </c>
      <c r="X53" s="22">
        <v>42</v>
      </c>
    </row>
    <row r="54" spans="1:24" ht="64">
      <c r="A54" s="9">
        <v>43</v>
      </c>
      <c r="B54" s="9" t="s">
        <v>782</v>
      </c>
      <c r="C54" s="7">
        <v>329012000</v>
      </c>
      <c r="D54" s="8">
        <f t="shared" si="0"/>
        <v>10.832873221904689</v>
      </c>
      <c r="E54" s="7">
        <v>329012000</v>
      </c>
      <c r="F54" s="8">
        <f t="shared" si="1"/>
        <v>100</v>
      </c>
      <c r="G54" s="8">
        <f t="shared" si="2"/>
        <v>10.832873221904689</v>
      </c>
      <c r="H54" s="7">
        <v>321428000</v>
      </c>
      <c r="I54" s="8">
        <f t="shared" si="3"/>
        <v>97.694916902726945</v>
      </c>
      <c r="J54" s="8">
        <f t="shared" si="4"/>
        <v>10.583166492317545</v>
      </c>
      <c r="K54" s="8">
        <f t="shared" si="5"/>
        <v>97.694916902726945</v>
      </c>
      <c r="L54" s="8">
        <f t="shared" si="6"/>
        <v>-0.24970672958714424</v>
      </c>
      <c r="M54" s="7">
        <f t="shared" si="7"/>
        <v>7584000</v>
      </c>
      <c r="N54" s="8">
        <v>100</v>
      </c>
      <c r="O54" s="26">
        <f t="shared" si="8"/>
        <v>10.832873221904689</v>
      </c>
      <c r="P54" s="8">
        <v>99.750768968912979</v>
      </c>
      <c r="Q54" s="26">
        <f t="shared" si="9"/>
        <v>10.805874340277388</v>
      </c>
      <c r="R54" s="51">
        <f t="shared" si="10"/>
        <v>99.750768968912979</v>
      </c>
      <c r="S54" s="8">
        <f t="shared" si="11"/>
        <v>-2.6998881627301685E-2</v>
      </c>
      <c r="T54" s="8">
        <f t="shared" si="12"/>
        <v>97.694916902726945</v>
      </c>
      <c r="U54" s="8">
        <f t="shared" si="13"/>
        <v>99.750768968912979</v>
      </c>
      <c r="V54" s="8">
        <f t="shared" si="14"/>
        <v>98.722842935819955</v>
      </c>
      <c r="W54" s="8">
        <f t="shared" si="15"/>
        <v>98.722842935819955</v>
      </c>
      <c r="X54" s="22">
        <v>43</v>
      </c>
    </row>
    <row r="55" spans="1:24" ht="80">
      <c r="A55" s="9">
        <v>44</v>
      </c>
      <c r="B55" s="9" t="s">
        <v>783</v>
      </c>
      <c r="C55" s="7">
        <v>24256900</v>
      </c>
      <c r="D55" s="8">
        <f t="shared" si="0"/>
        <v>0.79866972164060845</v>
      </c>
      <c r="E55" s="7">
        <v>24256900</v>
      </c>
      <c r="F55" s="8">
        <f t="shared" si="1"/>
        <v>100</v>
      </c>
      <c r="G55" s="8">
        <f t="shared" si="2"/>
        <v>0.79866972164060845</v>
      </c>
      <c r="H55" s="7">
        <v>22266000</v>
      </c>
      <c r="I55" s="8">
        <f t="shared" si="3"/>
        <v>91.792438440196406</v>
      </c>
      <c r="J55" s="8">
        <f t="shared" si="4"/>
        <v>0.73311841257744348</v>
      </c>
      <c r="K55" s="8">
        <f t="shared" si="5"/>
        <v>91.792438440196406</v>
      </c>
      <c r="L55" s="8">
        <f t="shared" si="6"/>
        <v>-6.5551309063164975E-2</v>
      </c>
      <c r="M55" s="7">
        <f t="shared" si="7"/>
        <v>1990900</v>
      </c>
      <c r="N55" s="8">
        <v>100</v>
      </c>
      <c r="O55" s="26">
        <f t="shared" si="8"/>
        <v>0.79866972164060845</v>
      </c>
      <c r="P55" s="8">
        <v>96.375876554712264</v>
      </c>
      <c r="Q55" s="26">
        <f t="shared" si="9"/>
        <v>0.76972494500821687</v>
      </c>
      <c r="R55" s="51">
        <f t="shared" si="10"/>
        <v>96.375876554712264</v>
      </c>
      <c r="S55" s="8">
        <f t="shared" si="11"/>
        <v>-2.8944776632391589E-2</v>
      </c>
      <c r="T55" s="8">
        <f t="shared" si="12"/>
        <v>91.792438440196406</v>
      </c>
      <c r="U55" s="8">
        <f t="shared" si="13"/>
        <v>96.375876554712264</v>
      </c>
      <c r="V55" s="8">
        <f t="shared" si="14"/>
        <v>94.084157497454328</v>
      </c>
      <c r="W55" s="8">
        <f t="shared" si="15"/>
        <v>94.084157497454328</v>
      </c>
      <c r="X55" s="22">
        <v>44</v>
      </c>
    </row>
    <row r="56" spans="1:24" ht="80">
      <c r="A56" s="9">
        <v>45</v>
      </c>
      <c r="B56" s="24" t="s">
        <v>784</v>
      </c>
      <c r="C56" s="29">
        <v>96943500</v>
      </c>
      <c r="D56" s="8">
        <f t="shared" si="0"/>
        <v>3.1919098549223661</v>
      </c>
      <c r="E56" s="29">
        <v>96943500</v>
      </c>
      <c r="F56" s="8">
        <f t="shared" si="1"/>
        <v>100</v>
      </c>
      <c r="G56" s="8">
        <f t="shared" si="2"/>
        <v>3.1919098549223661</v>
      </c>
      <c r="H56" s="29">
        <v>95791250</v>
      </c>
      <c r="I56" s="8">
        <f t="shared" si="3"/>
        <v>98.811421085477619</v>
      </c>
      <c r="J56" s="8">
        <f t="shared" si="4"/>
        <v>3.1539714874161966</v>
      </c>
      <c r="K56" s="8">
        <f t="shared" si="5"/>
        <v>98.811421085477619</v>
      </c>
      <c r="L56" s="26"/>
      <c r="M56" s="7">
        <f t="shared" si="7"/>
        <v>1152250</v>
      </c>
      <c r="N56" s="26">
        <v>100</v>
      </c>
      <c r="O56" s="26">
        <f t="shared" si="8"/>
        <v>3.1919098549223661</v>
      </c>
      <c r="P56" s="26">
        <v>100</v>
      </c>
      <c r="Q56" s="26">
        <f t="shared" si="9"/>
        <v>3.1919098549223661</v>
      </c>
      <c r="R56" s="51">
        <f t="shared" si="10"/>
        <v>100</v>
      </c>
      <c r="S56" s="26"/>
      <c r="T56" s="26"/>
      <c r="U56" s="26"/>
      <c r="V56" s="26"/>
      <c r="W56" s="26"/>
      <c r="X56" s="22">
        <v>45</v>
      </c>
    </row>
    <row r="57" spans="1:24">
      <c r="A57" s="10"/>
      <c r="B57" s="10"/>
      <c r="C57" s="11"/>
      <c r="D57" s="12"/>
      <c r="E57" s="11"/>
      <c r="F57" s="12"/>
      <c r="G57" s="12"/>
      <c r="H57" s="11"/>
      <c r="I57" s="12"/>
      <c r="J57" s="12"/>
      <c r="K57" s="12"/>
      <c r="L57" s="12"/>
      <c r="M57" s="11"/>
      <c r="N57" s="12"/>
      <c r="O57" s="12"/>
      <c r="P57" s="12"/>
      <c r="Q57" s="12"/>
      <c r="R57" s="12"/>
      <c r="S57" s="12"/>
      <c r="T57" s="12"/>
      <c r="U57" s="12"/>
      <c r="V57" s="12"/>
      <c r="W57" s="12"/>
    </row>
    <row r="58" spans="1:24">
      <c r="A58" s="13"/>
      <c r="B58" s="13" t="s">
        <v>14</v>
      </c>
      <c r="C58" s="14">
        <f>SUM(C12:C56)</f>
        <v>3037162840</v>
      </c>
      <c r="D58" s="15">
        <f>SUM(D12:D56)</f>
        <v>100</v>
      </c>
      <c r="E58" s="14">
        <f>SUM(E12:E56)</f>
        <v>3037162840</v>
      </c>
      <c r="F58" s="15">
        <f>G58-0</f>
        <v>100</v>
      </c>
      <c r="G58" s="15">
        <f>SUM(G12:G56)</f>
        <v>100</v>
      </c>
      <c r="H58" s="14">
        <f>SUM(H12:H56)</f>
        <v>2616831401</v>
      </c>
      <c r="I58" s="15">
        <f>J58</f>
        <v>86.160391749031135</v>
      </c>
      <c r="J58" s="15">
        <f>SUM(J12:J56)</f>
        <v>86.160391749031135</v>
      </c>
      <c r="K58" s="15">
        <f>IF(E58=0,0,H58/E58*100)</f>
        <v>86.160391749031135</v>
      </c>
      <c r="L58" s="15">
        <f>SUM(L12:L55)</f>
        <v>-13.801669883462685</v>
      </c>
      <c r="M58" s="14">
        <f>SUM(M12:M56)</f>
        <v>420331439</v>
      </c>
      <c r="N58" s="15">
        <f>O58</f>
        <v>100</v>
      </c>
      <c r="O58" s="15">
        <f>SUM(O12:O56)</f>
        <v>100</v>
      </c>
      <c r="P58" s="15">
        <f>Q58</f>
        <v>97.188082941249206</v>
      </c>
      <c r="Q58" s="15">
        <f>SUM(Q12:Q56)</f>
        <v>97.188082941249206</v>
      </c>
      <c r="R58" s="15">
        <f>IF(N58=0,0,P58/N58*100)</f>
        <v>97.188082941249206</v>
      </c>
      <c r="S58" s="15">
        <f>SUM(S12:S55)</f>
        <v>-2.811917058750792</v>
      </c>
      <c r="T58" s="15">
        <f>IF(G58&gt;0,J58/G58*100,J58)</f>
        <v>86.160391749031135</v>
      </c>
      <c r="U58" s="15">
        <f>IF(O58&gt;0,Q58/O58*100,Q58)</f>
        <v>97.188082941249206</v>
      </c>
      <c r="V58" s="15">
        <f>AVERAGE(T58:U58)</f>
        <v>91.67423734514017</v>
      </c>
      <c r="W58" s="15"/>
    </row>
    <row r="59" spans="1:24">
      <c r="C59" s="16">
        <f>[7]DP3A!$C$56</f>
        <v>2276317010</v>
      </c>
      <c r="F59" s="21"/>
    </row>
    <row r="60" spans="1:24">
      <c r="C60" s="16">
        <f>C58-C59</f>
        <v>760845830</v>
      </c>
    </row>
    <row r="63" spans="1:24">
      <c r="B63" s="1" t="s">
        <v>490</v>
      </c>
      <c r="C63" s="1" t="s">
        <v>491</v>
      </c>
      <c r="D63" s="1" t="s">
        <v>492</v>
      </c>
    </row>
    <row r="64" spans="1:24">
      <c r="B64" s="1" t="s">
        <v>493</v>
      </c>
      <c r="C64" s="1">
        <f>COUNTIFS($K$12:$K$56,"&gt;=90")</f>
        <v>18</v>
      </c>
      <c r="D64" s="1">
        <f>COUNTIFS($R$12:$R$56,"&gt;=90")</f>
        <v>38</v>
      </c>
    </row>
    <row r="65" spans="2:4">
      <c r="B65" s="1" t="s">
        <v>494</v>
      </c>
      <c r="C65" s="1">
        <f>COUNTIFS($K$12:$K$56,"&gt;=80",$K$12:$K$56,"&lt;90")</f>
        <v>10</v>
      </c>
      <c r="D65" s="1">
        <f>COUNTIFS($R$12:$R$56,"&gt;=80",$R$12:$R$56,"&lt;90")</f>
        <v>2</v>
      </c>
    </row>
    <row r="66" spans="2:4">
      <c r="B66" s="1" t="s">
        <v>495</v>
      </c>
      <c r="C66" s="1">
        <f>COUNTIFS($K$12:$K$56,"&gt;=65",$K$12:$K$56,"&lt;80")</f>
        <v>8</v>
      </c>
      <c r="D66" s="1">
        <f>COUNTIFS($R$12:$R$56,"&gt;=65",$R$12:$R$56,"&lt;80")</f>
        <v>3</v>
      </c>
    </row>
    <row r="67" spans="2:4">
      <c r="B67" s="1" t="s">
        <v>496</v>
      </c>
      <c r="C67" s="1">
        <f>COUNTIF($K$12:$K$56,"&lt;65")</f>
        <v>9</v>
      </c>
      <c r="D67" s="1">
        <f>COUNTIF($R$12:$R$56,"&lt;65")</f>
        <v>2</v>
      </c>
    </row>
    <row r="68" spans="2:4">
      <c r="B68" s="17"/>
      <c r="C68" s="1">
        <f>SUM(C64:C67)</f>
        <v>45</v>
      </c>
      <c r="D68" s="1">
        <f>SUM(D64:D67)</f>
        <v>45</v>
      </c>
    </row>
    <row r="69" spans="2:4">
      <c r="B69" s="17"/>
    </row>
    <row r="71" spans="2:4">
      <c r="B71" s="17"/>
    </row>
    <row r="76" spans="2:4">
      <c r="B76" s="17"/>
    </row>
    <row r="77" spans="2:4">
      <c r="B77" s="17"/>
    </row>
    <row r="78" spans="2:4">
      <c r="B78" s="17"/>
    </row>
    <row r="83" spans="2:4" ht="32">
      <c r="B83" t="s">
        <v>189</v>
      </c>
      <c r="C83" s="18" t="s">
        <v>195</v>
      </c>
      <c r="D83" s="18" t="s">
        <v>196</v>
      </c>
    </row>
    <row r="84" spans="2:4">
      <c r="B84" s="207" t="str">
        <f>Cetak!P67</f>
        <v>31 Desember 2023</v>
      </c>
      <c r="C84" s="19">
        <f>I58</f>
        <v>86.160391749031135</v>
      </c>
      <c r="D84" s="19">
        <f>P58</f>
        <v>97.188082941249206</v>
      </c>
    </row>
    <row r="85" spans="2:4">
      <c r="B85" s="207" t="str">
        <f>Cetak!P68</f>
        <v>30  November 2023</v>
      </c>
      <c r="C85" s="19">
        <f>Cetak!D74</f>
        <v>64.926709131782999</v>
      </c>
      <c r="D85" s="19">
        <f>Cetak!E74</f>
        <v>87.66763074884723</v>
      </c>
    </row>
    <row r="86" spans="2:4">
      <c r="B86"/>
      <c r="C86" s="20">
        <f>C84-C85</f>
        <v>21.233682617248135</v>
      </c>
      <c r="D86" s="20">
        <f>D84-D85</f>
        <v>9.5204521924019758</v>
      </c>
    </row>
    <row r="87" spans="2:4">
      <c r="B87"/>
      <c r="C87"/>
      <c r="D87"/>
    </row>
    <row r="88" spans="2:4" ht="32">
      <c r="B88" t="s">
        <v>189</v>
      </c>
      <c r="C88" s="18" t="s">
        <v>195</v>
      </c>
      <c r="D88" s="18" t="s">
        <v>196</v>
      </c>
    </row>
    <row r="89" spans="2:4">
      <c r="B89" s="207" t="str">
        <f>B84</f>
        <v>31 Desember 2023</v>
      </c>
      <c r="C89" s="19">
        <f>C84</f>
        <v>86.160391749031135</v>
      </c>
      <c r="D89" s="19">
        <f>D84</f>
        <v>97.188082941249206</v>
      </c>
    </row>
    <row r="90" spans="2:4">
      <c r="B90" s="207" t="str">
        <f>Cetak!P69</f>
        <v>31 Desember 2022</v>
      </c>
      <c r="C90" s="19">
        <f>Cetak!H74</f>
        <v>64.926709131782999</v>
      </c>
      <c r="D90" s="19">
        <f>Cetak!I74</f>
        <v>69.707159285340481</v>
      </c>
    </row>
    <row r="91" spans="2:4">
      <c r="B91"/>
      <c r="C91" s="20">
        <f>C89-C90</f>
        <v>21.233682617248135</v>
      </c>
      <c r="D91" s="20">
        <f>D89-D90</f>
        <v>27.480923655908725</v>
      </c>
    </row>
  </sheetData>
  <sheetProtection formatCells="0" formatColumns="0" formatRows="0" insertColumns="0" insertRows="0" insertHyperlinks="0" deleteColumns="0" deleteRows="0" sort="0" autoFilter="0" pivotTables="0"/>
  <autoFilter ref="B11:X56" xr:uid="{00000000-0009-0000-0000-000020000000}">
    <sortState xmlns:xlrd2="http://schemas.microsoft.com/office/spreadsheetml/2017/richdata2" ref="B13:X56">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1458333333333299" header="0.3" footer="0.3"/>
  <pageSetup paperSize="14" scale="80" fitToHeight="0" orientation="landscape"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50"/>
    <pageSetUpPr fitToPage="1"/>
  </sheetPr>
  <dimension ref="A1:AC90"/>
  <sheetViews>
    <sheetView view="pageBreakPreview" zoomScale="85" zoomScaleNormal="80" zoomScaleSheetLayoutView="85" workbookViewId="0">
      <pane xSplit="2" ySplit="10" topLeftCell="C56" activePane="bottomRight" state="frozen"/>
      <selection activeCell="AB57" sqref="AB57"/>
      <selection pane="topRight" activeCell="AB57" sqref="AB57"/>
      <selection pane="bottomLeft" activeCell="AB57" sqref="AB57"/>
      <selection pane="bottomRight" activeCell="K57" sqref="K57"/>
    </sheetView>
  </sheetViews>
  <sheetFormatPr baseColWidth="10" defaultColWidth="9.1640625" defaultRowHeight="15"/>
  <cols>
    <col min="1" max="1" width="4" style="1" customWidth="1"/>
    <col min="2" max="2" width="35" style="1" customWidth="1"/>
    <col min="3" max="3" width="18" style="1" customWidth="1"/>
    <col min="4" max="4" width="9.1640625" style="1" customWidth="1"/>
    <col min="5" max="5" width="18" style="1" customWidth="1"/>
    <col min="6" max="6" width="9.1640625" style="1"/>
    <col min="7" max="7" width="9.1640625"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1640625" style="1" hidden="1" customWidth="1"/>
    <col min="16" max="16" width="9.1640625" style="1"/>
    <col min="17" max="17" width="9.1640625"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785</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7" spans="1:29">
      <c r="A7" s="354" t="s">
        <v>4</v>
      </c>
      <c r="B7" s="354" t="s">
        <v>27</v>
      </c>
      <c r="C7" s="354" t="s">
        <v>28</v>
      </c>
      <c r="D7" s="354"/>
      <c r="E7" s="354" t="s">
        <v>29</v>
      </c>
      <c r="F7" s="354"/>
      <c r="G7" s="354"/>
      <c r="H7" s="354"/>
      <c r="I7" s="354"/>
      <c r="J7" s="354"/>
      <c r="K7" s="354"/>
      <c r="L7" s="354"/>
      <c r="M7" s="354"/>
      <c r="N7" s="360" t="s">
        <v>30</v>
      </c>
      <c r="O7" s="357"/>
      <c r="P7" s="357"/>
      <c r="Q7" s="357"/>
      <c r="R7" s="358"/>
      <c r="S7" s="31"/>
      <c r="T7" s="354" t="s">
        <v>11</v>
      </c>
      <c r="U7" s="354"/>
      <c r="V7" s="354"/>
      <c r="W7" s="354"/>
    </row>
    <row r="8" spans="1:29">
      <c r="A8" s="354"/>
      <c r="B8" s="354"/>
      <c r="C8" s="354" t="s">
        <v>12</v>
      </c>
      <c r="D8" s="354" t="s">
        <v>13</v>
      </c>
      <c r="E8" s="354" t="s">
        <v>9</v>
      </c>
      <c r="F8" s="354"/>
      <c r="G8" s="354"/>
      <c r="H8" s="354" t="s">
        <v>10</v>
      </c>
      <c r="I8" s="354"/>
      <c r="J8" s="354"/>
      <c r="K8" s="354" t="s">
        <v>11</v>
      </c>
      <c r="L8" s="354"/>
      <c r="M8" s="3" t="s">
        <v>32</v>
      </c>
      <c r="N8" s="354" t="s">
        <v>33</v>
      </c>
      <c r="O8" s="354"/>
      <c r="P8" s="354" t="s">
        <v>34</v>
      </c>
      <c r="Q8" s="354"/>
      <c r="R8" s="3" t="s">
        <v>35</v>
      </c>
      <c r="S8" s="3"/>
      <c r="T8" s="3" t="s">
        <v>36</v>
      </c>
      <c r="U8" s="3" t="s">
        <v>30</v>
      </c>
      <c r="V8" s="3" t="s">
        <v>37</v>
      </c>
      <c r="W8" s="354" t="s">
        <v>38</v>
      </c>
    </row>
    <row r="9" spans="1:29">
      <c r="A9" s="354"/>
      <c r="B9" s="354"/>
      <c r="C9" s="354"/>
      <c r="D9" s="354"/>
      <c r="E9" s="3" t="s">
        <v>12</v>
      </c>
      <c r="F9" s="3" t="s">
        <v>13</v>
      </c>
      <c r="G9" s="3" t="s">
        <v>13</v>
      </c>
      <c r="H9" s="3" t="s">
        <v>12</v>
      </c>
      <c r="I9" s="3" t="s">
        <v>13</v>
      </c>
      <c r="J9" s="3" t="s">
        <v>13</v>
      </c>
      <c r="K9" s="3" t="s">
        <v>13</v>
      </c>
      <c r="L9" s="3" t="s">
        <v>13</v>
      </c>
      <c r="M9" s="3" t="s">
        <v>12</v>
      </c>
      <c r="N9" s="3" t="s">
        <v>13</v>
      </c>
      <c r="O9" s="3" t="s">
        <v>13</v>
      </c>
      <c r="P9" s="3" t="s">
        <v>13</v>
      </c>
      <c r="Q9" s="3" t="s">
        <v>13</v>
      </c>
      <c r="R9" s="3" t="s">
        <v>13</v>
      </c>
      <c r="S9" s="3" t="s">
        <v>13</v>
      </c>
      <c r="T9" s="3" t="s">
        <v>13</v>
      </c>
      <c r="U9" s="3" t="s">
        <v>13</v>
      </c>
      <c r="V9" s="3" t="s">
        <v>13</v>
      </c>
      <c r="W9" s="354"/>
    </row>
    <row r="10" spans="1:29">
      <c r="A10" s="4"/>
      <c r="B10" s="4"/>
      <c r="C10" s="4"/>
      <c r="D10" s="4"/>
      <c r="E10" s="4"/>
      <c r="F10" s="4"/>
      <c r="G10" s="4"/>
      <c r="H10" s="4"/>
      <c r="I10" s="4"/>
      <c r="J10" s="4"/>
      <c r="K10" s="4"/>
      <c r="L10" s="4"/>
      <c r="M10" s="4"/>
      <c r="N10" s="4"/>
      <c r="O10" s="4"/>
      <c r="P10" s="4"/>
      <c r="Q10" s="4"/>
      <c r="R10" s="4"/>
      <c r="S10" s="4"/>
      <c r="T10" s="4"/>
      <c r="U10" s="4"/>
      <c r="V10" s="4"/>
      <c r="W10" s="4"/>
    </row>
    <row r="11" spans="1:29" ht="32">
      <c r="A11" s="9">
        <v>1</v>
      </c>
      <c r="B11" s="9" t="s">
        <v>786</v>
      </c>
      <c r="C11" s="7">
        <v>7499000</v>
      </c>
      <c r="D11" s="8">
        <f t="shared" ref="D11:D58" si="0">C11/$C$60*100</f>
        <v>4.8650426417987044E-2</v>
      </c>
      <c r="E11" s="7">
        <v>7499000</v>
      </c>
      <c r="F11" s="8">
        <f t="shared" ref="F11:F58" si="1">E11/C11*100</f>
        <v>100</v>
      </c>
      <c r="G11" s="8">
        <f t="shared" ref="G11:G58" si="2">F11*D11/100</f>
        <v>4.8650426417987044E-2</v>
      </c>
      <c r="H11" s="7">
        <v>3905600</v>
      </c>
      <c r="I11" s="8">
        <f t="shared" ref="I11:I58" si="3">H11/C11*100</f>
        <v>52.081610881450857</v>
      </c>
      <c r="J11" s="8">
        <f t="shared" ref="J11:J58" si="4">I11*D11/100</f>
        <v>2.533792577918258E-2</v>
      </c>
      <c r="K11" s="8">
        <f t="shared" ref="K11:K58" si="5">IF(E11=0,0,H11/E11*100)</f>
        <v>52.081610881450857</v>
      </c>
      <c r="L11" s="41">
        <f t="shared" ref="L11:L58" si="6">J11-G11</f>
        <v>-2.3312500638804464E-2</v>
      </c>
      <c r="M11" s="7">
        <f t="shared" ref="M11:M58" si="7">C11-H11</f>
        <v>3593400</v>
      </c>
      <c r="N11" s="8">
        <v>100</v>
      </c>
      <c r="O11" s="8">
        <f t="shared" ref="O11:O58" si="8">N11*D11/100</f>
        <v>4.8650426417987044E-2</v>
      </c>
      <c r="P11" s="8">
        <v>52.08</v>
      </c>
      <c r="Q11" s="8">
        <f t="shared" ref="Q11:Q58" si="9">P11*D11/100</f>
        <v>2.533714207848765E-2</v>
      </c>
      <c r="R11" s="8">
        <f t="shared" ref="R11:R58" si="10">IF(N11=0,0,P11/N11*100)</f>
        <v>52.079999999999991</v>
      </c>
      <c r="S11" s="8">
        <f t="shared" ref="S11:S36" si="11">Q11-O11</f>
        <v>-2.3313284339499394E-2</v>
      </c>
      <c r="T11" s="8">
        <f t="shared" ref="T11:T36" si="12">IF(F11&gt;0,I11/F11*100,I11)</f>
        <v>52.081610881450857</v>
      </c>
      <c r="U11" s="8">
        <f t="shared" ref="U11:U36" si="13">IF(N11&gt;0,P11/N11*100,P11)</f>
        <v>52.079999999999991</v>
      </c>
      <c r="V11" s="8">
        <f t="shared" ref="V11:V36" si="14">AVERAGE(T11:U11)</f>
        <v>52.080805440725428</v>
      </c>
      <c r="W11" s="8">
        <f t="shared" ref="W11:W36" si="15">V11</f>
        <v>52.080805440725428</v>
      </c>
      <c r="X11" s="22">
        <v>1</v>
      </c>
    </row>
    <row r="12" spans="1:29" ht="32">
      <c r="A12" s="9">
        <v>2</v>
      </c>
      <c r="B12" s="9" t="s">
        <v>787</v>
      </c>
      <c r="C12" s="7">
        <v>5000000</v>
      </c>
      <c r="D12" s="8">
        <f t="shared" si="0"/>
        <v>3.2437942671014165E-2</v>
      </c>
      <c r="E12" s="7">
        <v>5000000</v>
      </c>
      <c r="F12" s="8">
        <f t="shared" si="1"/>
        <v>100</v>
      </c>
      <c r="G12" s="8">
        <f t="shared" si="2"/>
        <v>3.2437942671014165E-2</v>
      </c>
      <c r="H12" s="7">
        <v>0</v>
      </c>
      <c r="I12" s="8">
        <f t="shared" si="3"/>
        <v>0</v>
      </c>
      <c r="J12" s="8">
        <f t="shared" si="4"/>
        <v>0</v>
      </c>
      <c r="K12" s="8">
        <f t="shared" si="5"/>
        <v>0</v>
      </c>
      <c r="L12" s="41">
        <f t="shared" si="6"/>
        <v>-3.2437942671014165E-2</v>
      </c>
      <c r="M12" s="7">
        <f t="shared" si="7"/>
        <v>5000000</v>
      </c>
      <c r="N12" s="8">
        <v>100</v>
      </c>
      <c r="O12" s="8">
        <f t="shared" si="8"/>
        <v>3.2437942671014165E-2</v>
      </c>
      <c r="P12" s="8">
        <v>0</v>
      </c>
      <c r="Q12" s="8">
        <f t="shared" si="9"/>
        <v>0</v>
      </c>
      <c r="R12" s="8">
        <f t="shared" si="10"/>
        <v>0</v>
      </c>
      <c r="S12" s="8">
        <f t="shared" si="11"/>
        <v>-3.2437942671014165E-2</v>
      </c>
      <c r="T12" s="8">
        <f t="shared" si="12"/>
        <v>0</v>
      </c>
      <c r="U12" s="8">
        <f t="shared" si="13"/>
        <v>0</v>
      </c>
      <c r="V12" s="8">
        <f t="shared" si="14"/>
        <v>0</v>
      </c>
      <c r="W12" s="8">
        <f t="shared" si="15"/>
        <v>0</v>
      </c>
      <c r="X12" s="22">
        <v>2</v>
      </c>
    </row>
    <row r="13" spans="1:29" ht="32">
      <c r="A13" s="9">
        <v>3</v>
      </c>
      <c r="B13" s="9" t="s">
        <v>788</v>
      </c>
      <c r="C13" s="7">
        <v>2500000</v>
      </c>
      <c r="D13" s="8">
        <f t="shared" si="0"/>
        <v>1.6218971335507083E-2</v>
      </c>
      <c r="E13" s="7">
        <v>2500000</v>
      </c>
      <c r="F13" s="8">
        <f t="shared" si="1"/>
        <v>100</v>
      </c>
      <c r="G13" s="8">
        <f t="shared" si="2"/>
        <v>1.6218971335507083E-2</v>
      </c>
      <c r="H13" s="7">
        <v>2488000</v>
      </c>
      <c r="I13" s="8">
        <f t="shared" si="3"/>
        <v>99.52</v>
      </c>
      <c r="J13" s="8">
        <f t="shared" si="4"/>
        <v>1.6141120273096648E-2</v>
      </c>
      <c r="K13" s="8">
        <f t="shared" si="5"/>
        <v>99.52</v>
      </c>
      <c r="L13" s="41">
        <f t="shared" si="6"/>
        <v>-7.7851062410434768E-5</v>
      </c>
      <c r="M13" s="7">
        <f t="shared" si="7"/>
        <v>12000</v>
      </c>
      <c r="N13" s="8">
        <v>100</v>
      </c>
      <c r="O13" s="8">
        <f t="shared" si="8"/>
        <v>1.6218971335507083E-2</v>
      </c>
      <c r="P13" s="8">
        <v>100</v>
      </c>
      <c r="Q13" s="8">
        <f t="shared" si="9"/>
        <v>1.6218971335507083E-2</v>
      </c>
      <c r="R13" s="8">
        <f t="shared" si="10"/>
        <v>100</v>
      </c>
      <c r="S13" s="8">
        <f t="shared" si="11"/>
        <v>0</v>
      </c>
      <c r="T13" s="8">
        <f t="shared" si="12"/>
        <v>99.52</v>
      </c>
      <c r="U13" s="8">
        <f t="shared" si="13"/>
        <v>100</v>
      </c>
      <c r="V13" s="8">
        <f t="shared" si="14"/>
        <v>99.759999999999991</v>
      </c>
      <c r="W13" s="8">
        <f t="shared" si="15"/>
        <v>99.759999999999991</v>
      </c>
      <c r="X13" s="22">
        <v>3</v>
      </c>
    </row>
    <row r="14" spans="1:29" ht="48">
      <c r="A14" s="9">
        <v>4</v>
      </c>
      <c r="B14" s="9" t="s">
        <v>789</v>
      </c>
      <c r="C14" s="7">
        <v>1000000</v>
      </c>
      <c r="D14" s="8">
        <f t="shared" si="0"/>
        <v>6.4875885342028329E-3</v>
      </c>
      <c r="E14" s="7">
        <v>1000000</v>
      </c>
      <c r="F14" s="8">
        <f t="shared" si="1"/>
        <v>100</v>
      </c>
      <c r="G14" s="8">
        <f t="shared" si="2"/>
        <v>6.4875885342028329E-3</v>
      </c>
      <c r="H14" s="7">
        <v>0</v>
      </c>
      <c r="I14" s="8">
        <f t="shared" si="3"/>
        <v>0</v>
      </c>
      <c r="J14" s="8">
        <f t="shared" si="4"/>
        <v>0</v>
      </c>
      <c r="K14" s="8">
        <f t="shared" si="5"/>
        <v>0</v>
      </c>
      <c r="L14" s="41">
        <f t="shared" si="6"/>
        <v>-6.4875885342028329E-3</v>
      </c>
      <c r="M14" s="7">
        <f t="shared" si="7"/>
        <v>1000000</v>
      </c>
      <c r="N14" s="8">
        <v>100</v>
      </c>
      <c r="O14" s="8">
        <f t="shared" si="8"/>
        <v>6.4875885342028329E-3</v>
      </c>
      <c r="P14" s="8">
        <v>0</v>
      </c>
      <c r="Q14" s="8">
        <f t="shared" si="9"/>
        <v>0</v>
      </c>
      <c r="R14" s="8">
        <f t="shared" si="10"/>
        <v>0</v>
      </c>
      <c r="S14" s="8">
        <f t="shared" si="11"/>
        <v>-6.4875885342028329E-3</v>
      </c>
      <c r="T14" s="8">
        <f t="shared" si="12"/>
        <v>0</v>
      </c>
      <c r="U14" s="8">
        <f t="shared" si="13"/>
        <v>0</v>
      </c>
      <c r="V14" s="8">
        <f t="shared" si="14"/>
        <v>0</v>
      </c>
      <c r="W14" s="8">
        <f t="shared" si="15"/>
        <v>0</v>
      </c>
      <c r="X14" s="22">
        <v>4</v>
      </c>
    </row>
    <row r="15" spans="1:29" ht="32">
      <c r="A15" s="9">
        <v>5</v>
      </c>
      <c r="B15" s="9" t="s">
        <v>2589</v>
      </c>
      <c r="C15" s="7">
        <v>5000000</v>
      </c>
      <c r="D15" s="8">
        <f t="shared" si="0"/>
        <v>3.2437942671014165E-2</v>
      </c>
      <c r="E15" s="7">
        <v>5000000</v>
      </c>
      <c r="F15" s="8">
        <f t="shared" si="1"/>
        <v>100</v>
      </c>
      <c r="G15" s="8">
        <f t="shared" si="2"/>
        <v>3.2437942671014165E-2</v>
      </c>
      <c r="H15" s="7">
        <v>2785000</v>
      </c>
      <c r="I15" s="8">
        <f t="shared" si="3"/>
        <v>55.7</v>
      </c>
      <c r="J15" s="8">
        <f t="shared" si="4"/>
        <v>1.8067934067754893E-2</v>
      </c>
      <c r="K15" s="8">
        <f t="shared" si="5"/>
        <v>55.7</v>
      </c>
      <c r="L15" s="41">
        <f t="shared" si="6"/>
        <v>-1.4370008603259272E-2</v>
      </c>
      <c r="M15" s="7">
        <f t="shared" si="7"/>
        <v>2215000</v>
      </c>
      <c r="N15" s="8">
        <v>100</v>
      </c>
      <c r="O15" s="8">
        <f t="shared" si="8"/>
        <v>3.2437942671014165E-2</v>
      </c>
      <c r="P15" s="8">
        <v>56</v>
      </c>
      <c r="Q15" s="8">
        <f t="shared" si="9"/>
        <v>1.8165247895767934E-2</v>
      </c>
      <c r="R15" s="8">
        <f t="shared" si="10"/>
        <v>56.000000000000007</v>
      </c>
      <c r="S15" s="8">
        <f t="shared" si="11"/>
        <v>-1.4272694775246231E-2</v>
      </c>
      <c r="T15" s="8">
        <f t="shared" si="12"/>
        <v>55.7</v>
      </c>
      <c r="U15" s="8">
        <f t="shared" si="13"/>
        <v>56.000000000000007</v>
      </c>
      <c r="V15" s="8">
        <f t="shared" si="14"/>
        <v>55.850000000000009</v>
      </c>
      <c r="W15" s="8">
        <f t="shared" si="15"/>
        <v>55.850000000000009</v>
      </c>
      <c r="X15" s="22">
        <v>5</v>
      </c>
    </row>
    <row r="16" spans="1:29" ht="48">
      <c r="A16" s="9">
        <v>6</v>
      </c>
      <c r="B16" s="9" t="s">
        <v>790</v>
      </c>
      <c r="C16" s="7">
        <v>4999800</v>
      </c>
      <c r="D16" s="8">
        <f t="shared" si="0"/>
        <v>3.2436645153307325E-2</v>
      </c>
      <c r="E16" s="7">
        <v>4999800</v>
      </c>
      <c r="F16" s="8">
        <f t="shared" si="1"/>
        <v>100</v>
      </c>
      <c r="G16" s="8">
        <f t="shared" si="2"/>
        <v>3.2436645153307325E-2</v>
      </c>
      <c r="H16" s="7">
        <v>4729800</v>
      </c>
      <c r="I16" s="8">
        <f t="shared" si="3"/>
        <v>94.599783991359658</v>
      </c>
      <c r="J16" s="8">
        <f t="shared" si="4"/>
        <v>3.0684996249072564E-2</v>
      </c>
      <c r="K16" s="8">
        <f t="shared" si="5"/>
        <v>94.599783991359658</v>
      </c>
      <c r="L16" s="41">
        <f t="shared" si="6"/>
        <v>-1.7516489042347615E-3</v>
      </c>
      <c r="M16" s="7">
        <f t="shared" si="7"/>
        <v>270000</v>
      </c>
      <c r="N16" s="8">
        <v>100</v>
      </c>
      <c r="O16" s="8">
        <f t="shared" si="8"/>
        <v>3.2436645153307325E-2</v>
      </c>
      <c r="P16" s="8">
        <v>100</v>
      </c>
      <c r="Q16" s="8">
        <f t="shared" si="9"/>
        <v>3.2436645153307325E-2</v>
      </c>
      <c r="R16" s="8">
        <f t="shared" si="10"/>
        <v>100</v>
      </c>
      <c r="S16" s="8">
        <f t="shared" si="11"/>
        <v>0</v>
      </c>
      <c r="T16" s="8">
        <f t="shared" si="12"/>
        <v>94.599783991359658</v>
      </c>
      <c r="U16" s="8">
        <f t="shared" si="13"/>
        <v>100</v>
      </c>
      <c r="V16" s="8">
        <f t="shared" si="14"/>
        <v>97.299891995679829</v>
      </c>
      <c r="W16" s="8">
        <f t="shared" si="15"/>
        <v>97.299891995679829</v>
      </c>
      <c r="X16" s="22">
        <v>6</v>
      </c>
    </row>
    <row r="17" spans="1:24" ht="32">
      <c r="A17" s="9">
        <v>7</v>
      </c>
      <c r="B17" s="9" t="s">
        <v>791</v>
      </c>
      <c r="C17" s="7">
        <v>55161500</v>
      </c>
      <c r="D17" s="8">
        <f t="shared" si="0"/>
        <v>0.35786511492942957</v>
      </c>
      <c r="E17" s="7">
        <v>55161500</v>
      </c>
      <c r="F17" s="8">
        <f t="shared" si="1"/>
        <v>100</v>
      </c>
      <c r="G17" s="8">
        <f t="shared" si="2"/>
        <v>0.35786511492942957</v>
      </c>
      <c r="H17" s="7">
        <v>50830000</v>
      </c>
      <c r="I17" s="8">
        <f t="shared" si="3"/>
        <v>92.147602947708094</v>
      </c>
      <c r="J17" s="8">
        <f t="shared" si="4"/>
        <v>0.32976412519352999</v>
      </c>
      <c r="K17" s="8">
        <f t="shared" si="5"/>
        <v>92.147602947708094</v>
      </c>
      <c r="L17" s="41">
        <f t="shared" si="6"/>
        <v>-2.8100989735899584E-2</v>
      </c>
      <c r="M17" s="7">
        <f t="shared" si="7"/>
        <v>4331500</v>
      </c>
      <c r="N17" s="8">
        <v>100</v>
      </c>
      <c r="O17" s="8">
        <f t="shared" si="8"/>
        <v>0.35786511492942957</v>
      </c>
      <c r="P17" s="8">
        <v>92.75</v>
      </c>
      <c r="Q17" s="8">
        <f t="shared" si="9"/>
        <v>0.33191989409704592</v>
      </c>
      <c r="R17" s="8">
        <f t="shared" si="10"/>
        <v>92.75</v>
      </c>
      <c r="S17" s="8">
        <f t="shared" si="11"/>
        <v>-2.5945220832383653E-2</v>
      </c>
      <c r="T17" s="8">
        <f t="shared" si="12"/>
        <v>92.147602947708094</v>
      </c>
      <c r="U17" s="8">
        <f t="shared" si="13"/>
        <v>92.75</v>
      </c>
      <c r="V17" s="8">
        <f t="shared" si="14"/>
        <v>92.448801473854047</v>
      </c>
      <c r="W17" s="8">
        <f t="shared" si="15"/>
        <v>92.448801473854047</v>
      </c>
      <c r="X17" s="22">
        <v>7</v>
      </c>
    </row>
    <row r="18" spans="1:24" ht="48">
      <c r="A18" s="9">
        <v>8</v>
      </c>
      <c r="B18" s="9" t="s">
        <v>792</v>
      </c>
      <c r="C18" s="7">
        <v>26000000</v>
      </c>
      <c r="D18" s="8">
        <f t="shared" si="0"/>
        <v>0.16867730188927366</v>
      </c>
      <c r="E18" s="7">
        <v>26000000</v>
      </c>
      <c r="F18" s="8">
        <f t="shared" si="1"/>
        <v>100</v>
      </c>
      <c r="G18" s="8">
        <f t="shared" si="2"/>
        <v>0.16867730188927366</v>
      </c>
      <c r="H18" s="7">
        <v>14780000</v>
      </c>
      <c r="I18" s="8">
        <f t="shared" si="3"/>
        <v>56.846153846153847</v>
      </c>
      <c r="J18" s="8">
        <f t="shared" si="4"/>
        <v>9.5886558535517863E-2</v>
      </c>
      <c r="K18" s="8">
        <f t="shared" si="5"/>
        <v>56.846153846153847</v>
      </c>
      <c r="L18" s="41">
        <f t="shared" si="6"/>
        <v>-7.2790743353755794E-2</v>
      </c>
      <c r="M18" s="7">
        <f t="shared" si="7"/>
        <v>11220000</v>
      </c>
      <c r="N18" s="8">
        <v>100</v>
      </c>
      <c r="O18" s="8">
        <f t="shared" si="8"/>
        <v>0.16867730188927366</v>
      </c>
      <c r="P18" s="8">
        <v>100</v>
      </c>
      <c r="Q18" s="8">
        <f t="shared" si="9"/>
        <v>0.16867730188927366</v>
      </c>
      <c r="R18" s="8">
        <f t="shared" si="10"/>
        <v>100</v>
      </c>
      <c r="S18" s="8">
        <f t="shared" si="11"/>
        <v>0</v>
      </c>
      <c r="T18" s="8">
        <f t="shared" si="12"/>
        <v>56.846153846153847</v>
      </c>
      <c r="U18" s="8">
        <f t="shared" si="13"/>
        <v>100</v>
      </c>
      <c r="V18" s="8">
        <f t="shared" si="14"/>
        <v>78.42307692307692</v>
      </c>
      <c r="W18" s="8">
        <f t="shared" si="15"/>
        <v>78.42307692307692</v>
      </c>
      <c r="X18" s="22">
        <v>8</v>
      </c>
    </row>
    <row r="19" spans="1:24" ht="48">
      <c r="A19" s="9">
        <v>9</v>
      </c>
      <c r="B19" s="9" t="s">
        <v>793</v>
      </c>
      <c r="C19" s="7">
        <v>14998200</v>
      </c>
      <c r="D19" s="8">
        <f t="shared" si="0"/>
        <v>9.7302150353680922E-2</v>
      </c>
      <c r="E19" s="7">
        <v>14998200</v>
      </c>
      <c r="F19" s="8">
        <f t="shared" si="1"/>
        <v>100</v>
      </c>
      <c r="G19" s="8">
        <f t="shared" si="2"/>
        <v>9.7302150353680922E-2</v>
      </c>
      <c r="H19" s="7">
        <v>14710500</v>
      </c>
      <c r="I19" s="8">
        <f t="shared" si="3"/>
        <v>98.081769812377487</v>
      </c>
      <c r="J19" s="8">
        <f t="shared" si="4"/>
        <v>9.5435671132390765E-2</v>
      </c>
      <c r="K19" s="8">
        <f t="shared" si="5"/>
        <v>98.081769812377487</v>
      </c>
      <c r="L19" s="41">
        <f t="shared" si="6"/>
        <v>-1.8664792212901571E-3</v>
      </c>
      <c r="M19" s="7">
        <f t="shared" si="7"/>
        <v>287700</v>
      </c>
      <c r="N19" s="8">
        <v>100</v>
      </c>
      <c r="O19" s="8">
        <f t="shared" si="8"/>
        <v>9.7302150353680922E-2</v>
      </c>
      <c r="P19" s="8">
        <v>100</v>
      </c>
      <c r="Q19" s="8">
        <f t="shared" si="9"/>
        <v>9.7302150353680922E-2</v>
      </c>
      <c r="R19" s="8">
        <f t="shared" si="10"/>
        <v>100</v>
      </c>
      <c r="S19" s="8">
        <f t="shared" si="11"/>
        <v>0</v>
      </c>
      <c r="T19" s="8">
        <f t="shared" si="12"/>
        <v>98.081769812377487</v>
      </c>
      <c r="U19" s="8">
        <f t="shared" si="13"/>
        <v>100</v>
      </c>
      <c r="V19" s="8">
        <f t="shared" si="14"/>
        <v>99.040884906188751</v>
      </c>
      <c r="W19" s="8">
        <f t="shared" si="15"/>
        <v>99.040884906188751</v>
      </c>
      <c r="X19" s="22">
        <v>9</v>
      </c>
    </row>
    <row r="20" spans="1:24" ht="32">
      <c r="A20" s="9">
        <v>10</v>
      </c>
      <c r="B20" s="9" t="s">
        <v>794</v>
      </c>
      <c r="C20" s="7">
        <v>9833100</v>
      </c>
      <c r="D20" s="8">
        <f t="shared" si="0"/>
        <v>6.3793106815669867E-2</v>
      </c>
      <c r="E20" s="7">
        <v>9833100</v>
      </c>
      <c r="F20" s="8">
        <f t="shared" si="1"/>
        <v>100</v>
      </c>
      <c r="G20" s="8">
        <f t="shared" si="2"/>
        <v>6.3793106815669867E-2</v>
      </c>
      <c r="H20" s="7">
        <v>9730800</v>
      </c>
      <c r="I20" s="8">
        <f t="shared" si="3"/>
        <v>98.959636330353604</v>
      </c>
      <c r="J20" s="8">
        <f t="shared" si="4"/>
        <v>6.3129426508620912E-2</v>
      </c>
      <c r="K20" s="8">
        <f t="shared" si="5"/>
        <v>98.959636330353604</v>
      </c>
      <c r="L20" s="41">
        <f t="shared" si="6"/>
        <v>-6.6368030704895553E-4</v>
      </c>
      <c r="M20" s="7">
        <f t="shared" si="7"/>
        <v>102300</v>
      </c>
      <c r="N20" s="8">
        <v>100</v>
      </c>
      <c r="O20" s="8">
        <f t="shared" si="8"/>
        <v>6.3793106815669867E-2</v>
      </c>
      <c r="P20" s="8">
        <v>100</v>
      </c>
      <c r="Q20" s="8">
        <f t="shared" si="9"/>
        <v>6.3793106815669867E-2</v>
      </c>
      <c r="R20" s="8">
        <f t="shared" si="10"/>
        <v>100</v>
      </c>
      <c r="S20" s="8">
        <f t="shared" si="11"/>
        <v>0</v>
      </c>
      <c r="T20" s="8">
        <f t="shared" si="12"/>
        <v>98.959636330353604</v>
      </c>
      <c r="U20" s="8">
        <f t="shared" si="13"/>
        <v>100</v>
      </c>
      <c r="V20" s="8">
        <f t="shared" si="14"/>
        <v>99.479818165176795</v>
      </c>
      <c r="W20" s="8">
        <f t="shared" si="15"/>
        <v>99.479818165176795</v>
      </c>
      <c r="X20" s="22">
        <v>10</v>
      </c>
    </row>
    <row r="21" spans="1:24" ht="32">
      <c r="A21" s="9">
        <v>11</v>
      </c>
      <c r="B21" s="9" t="s">
        <v>795</v>
      </c>
      <c r="C21" s="7">
        <v>40947200</v>
      </c>
      <c r="D21" s="8">
        <f t="shared" si="0"/>
        <v>0.26564858522771023</v>
      </c>
      <c r="E21" s="7">
        <v>40947200</v>
      </c>
      <c r="F21" s="8">
        <f t="shared" si="1"/>
        <v>100</v>
      </c>
      <c r="G21" s="8">
        <f t="shared" si="2"/>
        <v>0.26564858522771023</v>
      </c>
      <c r="H21" s="7">
        <v>39476900</v>
      </c>
      <c r="I21" s="8">
        <f t="shared" si="3"/>
        <v>96.409278290090654</v>
      </c>
      <c r="J21" s="8">
        <f t="shared" si="4"/>
        <v>0.2561098838058718</v>
      </c>
      <c r="K21" s="8">
        <f t="shared" si="5"/>
        <v>96.409278290090654</v>
      </c>
      <c r="L21" s="41">
        <f t="shared" si="6"/>
        <v>-9.5387014218384358E-3</v>
      </c>
      <c r="M21" s="7">
        <f t="shared" si="7"/>
        <v>1470300</v>
      </c>
      <c r="N21" s="8">
        <v>100</v>
      </c>
      <c r="O21" s="8">
        <f t="shared" si="8"/>
        <v>0.26564858522771023</v>
      </c>
      <c r="P21" s="8">
        <v>100</v>
      </c>
      <c r="Q21" s="8">
        <f t="shared" si="9"/>
        <v>0.26564858522771023</v>
      </c>
      <c r="R21" s="8">
        <f t="shared" si="10"/>
        <v>100</v>
      </c>
      <c r="S21" s="8">
        <f t="shared" si="11"/>
        <v>0</v>
      </c>
      <c r="T21" s="8">
        <f t="shared" si="12"/>
        <v>96.409278290090654</v>
      </c>
      <c r="U21" s="8">
        <f t="shared" si="13"/>
        <v>100</v>
      </c>
      <c r="V21" s="8">
        <f t="shared" si="14"/>
        <v>98.20463914504532</v>
      </c>
      <c r="W21" s="8">
        <f t="shared" si="15"/>
        <v>98.20463914504532</v>
      </c>
      <c r="X21" s="22">
        <v>11</v>
      </c>
    </row>
    <row r="22" spans="1:24" ht="32">
      <c r="A22" s="9">
        <v>12</v>
      </c>
      <c r="B22" s="9" t="s">
        <v>566</v>
      </c>
      <c r="C22" s="7">
        <v>90437100</v>
      </c>
      <c r="D22" s="8">
        <f t="shared" si="0"/>
        <v>0.58671869302655499</v>
      </c>
      <c r="E22" s="7">
        <v>90437100</v>
      </c>
      <c r="F22" s="8">
        <f t="shared" si="1"/>
        <v>100</v>
      </c>
      <c r="G22" s="8">
        <f t="shared" si="2"/>
        <v>0.58671869302655499</v>
      </c>
      <c r="H22" s="7">
        <v>85441500</v>
      </c>
      <c r="I22" s="8">
        <f t="shared" si="3"/>
        <v>94.476160779149268</v>
      </c>
      <c r="J22" s="8">
        <f t="shared" si="4"/>
        <v>0.55430929574509136</v>
      </c>
      <c r="K22" s="8">
        <f t="shared" si="5"/>
        <v>94.476160779149268</v>
      </c>
      <c r="L22" s="41">
        <f t="shared" si="6"/>
        <v>-3.2409397281463637E-2</v>
      </c>
      <c r="M22" s="7">
        <f t="shared" si="7"/>
        <v>4995600</v>
      </c>
      <c r="N22" s="8">
        <v>100</v>
      </c>
      <c r="O22" s="8">
        <f t="shared" si="8"/>
        <v>0.58671869302655499</v>
      </c>
      <c r="P22" s="8">
        <v>100</v>
      </c>
      <c r="Q22" s="8">
        <f t="shared" si="9"/>
        <v>0.58671869302655499</v>
      </c>
      <c r="R22" s="8">
        <f t="shared" si="10"/>
        <v>100</v>
      </c>
      <c r="S22" s="8">
        <f t="shared" si="11"/>
        <v>0</v>
      </c>
      <c r="T22" s="8">
        <f t="shared" si="12"/>
        <v>94.476160779149268</v>
      </c>
      <c r="U22" s="8">
        <f t="shared" si="13"/>
        <v>100</v>
      </c>
      <c r="V22" s="8">
        <f t="shared" si="14"/>
        <v>97.238080389574634</v>
      </c>
      <c r="W22" s="8">
        <f t="shared" si="15"/>
        <v>97.238080389574634</v>
      </c>
      <c r="X22" s="22">
        <v>12</v>
      </c>
    </row>
    <row r="23" spans="1:24" ht="32">
      <c r="A23" s="9">
        <v>13</v>
      </c>
      <c r="B23" s="9" t="s">
        <v>567</v>
      </c>
      <c r="C23" s="7">
        <v>24431400</v>
      </c>
      <c r="D23" s="8">
        <f t="shared" si="0"/>
        <v>0.15850087051452311</v>
      </c>
      <c r="E23" s="7">
        <v>24431400</v>
      </c>
      <c r="F23" s="8">
        <f t="shared" si="1"/>
        <v>100</v>
      </c>
      <c r="G23" s="8">
        <f t="shared" si="2"/>
        <v>0.15850087051452311</v>
      </c>
      <c r="H23" s="7">
        <v>15434000</v>
      </c>
      <c r="I23" s="8">
        <f t="shared" si="3"/>
        <v>63.172802213544863</v>
      </c>
      <c r="J23" s="8">
        <f t="shared" si="4"/>
        <v>0.10012944143688653</v>
      </c>
      <c r="K23" s="8">
        <f t="shared" si="5"/>
        <v>63.172802213544863</v>
      </c>
      <c r="L23" s="41">
        <f t="shared" si="6"/>
        <v>-5.837142907763658E-2</v>
      </c>
      <c r="M23" s="7">
        <f t="shared" si="7"/>
        <v>8997400</v>
      </c>
      <c r="N23" s="8">
        <v>100</v>
      </c>
      <c r="O23" s="8">
        <f t="shared" si="8"/>
        <v>0.15850087051452311</v>
      </c>
      <c r="P23" s="8">
        <v>63.51</v>
      </c>
      <c r="Q23" s="8">
        <f t="shared" si="9"/>
        <v>0.10066390286377364</v>
      </c>
      <c r="R23" s="8">
        <f t="shared" si="10"/>
        <v>63.51</v>
      </c>
      <c r="S23" s="8">
        <f t="shared" si="11"/>
        <v>-5.7836967650749471E-2</v>
      </c>
      <c r="T23" s="8">
        <f t="shared" si="12"/>
        <v>63.172802213544863</v>
      </c>
      <c r="U23" s="8">
        <f t="shared" si="13"/>
        <v>63.51</v>
      </c>
      <c r="V23" s="8">
        <f t="shared" si="14"/>
        <v>63.34140110677243</v>
      </c>
      <c r="W23" s="8">
        <f t="shared" si="15"/>
        <v>63.34140110677243</v>
      </c>
      <c r="X23" s="22">
        <v>13</v>
      </c>
    </row>
    <row r="24" spans="1:24" ht="32">
      <c r="A24" s="9">
        <v>14</v>
      </c>
      <c r="B24" s="9" t="s">
        <v>796</v>
      </c>
      <c r="C24" s="7">
        <v>9997100</v>
      </c>
      <c r="D24" s="8">
        <f t="shared" si="0"/>
        <v>6.485707133527914E-2</v>
      </c>
      <c r="E24" s="7">
        <v>9997100</v>
      </c>
      <c r="F24" s="8">
        <f t="shared" si="1"/>
        <v>100</v>
      </c>
      <c r="G24" s="8">
        <f t="shared" si="2"/>
        <v>6.485707133527914E-2</v>
      </c>
      <c r="H24" s="7">
        <v>5223000</v>
      </c>
      <c r="I24" s="8">
        <f t="shared" si="3"/>
        <v>52.245151093817213</v>
      </c>
      <c r="J24" s="8">
        <f t="shared" si="4"/>
        <v>3.3884674914141398E-2</v>
      </c>
      <c r="K24" s="8">
        <f t="shared" si="5"/>
        <v>52.245151093817213</v>
      </c>
      <c r="L24" s="41">
        <f t="shared" si="6"/>
        <v>-3.0972396421137742E-2</v>
      </c>
      <c r="M24" s="7">
        <f t="shared" si="7"/>
        <v>4774100</v>
      </c>
      <c r="N24" s="8">
        <v>100</v>
      </c>
      <c r="O24" s="8">
        <f t="shared" si="8"/>
        <v>6.485707133527914E-2</v>
      </c>
      <c r="P24" s="8">
        <v>100</v>
      </c>
      <c r="Q24" s="8">
        <f t="shared" si="9"/>
        <v>6.485707133527914E-2</v>
      </c>
      <c r="R24" s="8">
        <f t="shared" si="10"/>
        <v>100</v>
      </c>
      <c r="S24" s="8">
        <f t="shared" si="11"/>
        <v>0</v>
      </c>
      <c r="T24" s="8">
        <f t="shared" si="12"/>
        <v>52.245151093817213</v>
      </c>
      <c r="U24" s="8">
        <f t="shared" si="13"/>
        <v>100</v>
      </c>
      <c r="V24" s="8">
        <f t="shared" si="14"/>
        <v>76.122575546908607</v>
      </c>
      <c r="W24" s="8">
        <f t="shared" si="15"/>
        <v>76.122575546908607</v>
      </c>
      <c r="X24" s="22">
        <v>14</v>
      </c>
    </row>
    <row r="25" spans="1:24" ht="16">
      <c r="A25" s="9">
        <v>15</v>
      </c>
      <c r="B25" s="9" t="s">
        <v>797</v>
      </c>
      <c r="C25" s="7">
        <v>10988200</v>
      </c>
      <c r="D25" s="8">
        <f t="shared" si="0"/>
        <v>7.1286920331527573E-2</v>
      </c>
      <c r="E25" s="7">
        <v>10988200</v>
      </c>
      <c r="F25" s="8">
        <f t="shared" si="1"/>
        <v>100</v>
      </c>
      <c r="G25" s="8">
        <f t="shared" si="2"/>
        <v>7.1286920331527573E-2</v>
      </c>
      <c r="H25" s="7">
        <v>5490000</v>
      </c>
      <c r="I25" s="8">
        <f t="shared" si="3"/>
        <v>49.962687246318779</v>
      </c>
      <c r="J25" s="8">
        <f t="shared" si="4"/>
        <v>3.5616861052773556E-2</v>
      </c>
      <c r="K25" s="8">
        <f t="shared" si="5"/>
        <v>49.962687246318779</v>
      </c>
      <c r="L25" s="41">
        <f t="shared" si="6"/>
        <v>-3.5670059278754017E-2</v>
      </c>
      <c r="M25" s="7">
        <f t="shared" si="7"/>
        <v>5498200</v>
      </c>
      <c r="N25" s="8">
        <v>100</v>
      </c>
      <c r="O25" s="8">
        <f t="shared" si="8"/>
        <v>7.1286920331527573E-2</v>
      </c>
      <c r="P25" s="8">
        <v>50.05</v>
      </c>
      <c r="Q25" s="8">
        <f t="shared" si="9"/>
        <v>3.5679103625929548E-2</v>
      </c>
      <c r="R25" s="8">
        <f t="shared" si="10"/>
        <v>50.05</v>
      </c>
      <c r="S25" s="8">
        <f t="shared" si="11"/>
        <v>-3.5607816705598025E-2</v>
      </c>
      <c r="T25" s="8">
        <f t="shared" si="12"/>
        <v>49.962687246318779</v>
      </c>
      <c r="U25" s="8">
        <f t="shared" si="13"/>
        <v>50.05</v>
      </c>
      <c r="V25" s="8">
        <f t="shared" si="14"/>
        <v>50.006343623159388</v>
      </c>
      <c r="W25" s="8">
        <f t="shared" si="15"/>
        <v>50.006343623159388</v>
      </c>
      <c r="X25" s="22">
        <v>15</v>
      </c>
    </row>
    <row r="26" spans="1:24" ht="32">
      <c r="A26" s="9">
        <v>16</v>
      </c>
      <c r="B26" s="9" t="s">
        <v>569</v>
      </c>
      <c r="C26" s="7">
        <v>746681000</v>
      </c>
      <c r="D26" s="8">
        <f t="shared" si="0"/>
        <v>4.8441590943071056</v>
      </c>
      <c r="E26" s="7">
        <v>746681000</v>
      </c>
      <c r="F26" s="8">
        <f t="shared" si="1"/>
        <v>100</v>
      </c>
      <c r="G26" s="8">
        <f t="shared" si="2"/>
        <v>4.8441590943071056</v>
      </c>
      <c r="H26" s="7">
        <v>553142763</v>
      </c>
      <c r="I26" s="8">
        <f t="shared" si="3"/>
        <v>74.080197969413973</v>
      </c>
      <c r="J26" s="8">
        <f t="shared" si="4"/>
        <v>3.5885626470160745</v>
      </c>
      <c r="K26" s="8">
        <f t="shared" si="5"/>
        <v>74.080197969413973</v>
      </c>
      <c r="L26" s="41">
        <f t="shared" si="6"/>
        <v>-1.255596447291031</v>
      </c>
      <c r="M26" s="7">
        <f t="shared" si="7"/>
        <v>193538237</v>
      </c>
      <c r="N26" s="8">
        <v>100</v>
      </c>
      <c r="O26" s="8">
        <f t="shared" si="8"/>
        <v>4.8441590943071056</v>
      </c>
      <c r="P26" s="8">
        <v>100</v>
      </c>
      <c r="Q26" s="8">
        <f t="shared" si="9"/>
        <v>4.8441590943071056</v>
      </c>
      <c r="R26" s="8">
        <f t="shared" si="10"/>
        <v>100</v>
      </c>
      <c r="S26" s="8">
        <f t="shared" si="11"/>
        <v>0</v>
      </c>
      <c r="T26" s="8">
        <f t="shared" si="12"/>
        <v>74.080197969413973</v>
      </c>
      <c r="U26" s="8">
        <f t="shared" si="13"/>
        <v>100</v>
      </c>
      <c r="V26" s="8">
        <f t="shared" si="14"/>
        <v>87.040098984706987</v>
      </c>
      <c r="W26" s="8">
        <f t="shared" si="15"/>
        <v>87.040098984706987</v>
      </c>
      <c r="X26" s="22">
        <v>16</v>
      </c>
    </row>
    <row r="27" spans="1:24" ht="16">
      <c r="A27" s="9">
        <v>17</v>
      </c>
      <c r="B27" s="9" t="s">
        <v>798</v>
      </c>
      <c r="C27" s="7">
        <v>9897600</v>
      </c>
      <c r="D27" s="8">
        <f t="shared" si="0"/>
        <v>6.4211556276125958E-2</v>
      </c>
      <c r="E27" s="7">
        <v>9897600</v>
      </c>
      <c r="F27" s="8">
        <f t="shared" si="1"/>
        <v>100</v>
      </c>
      <c r="G27" s="8">
        <f t="shared" si="2"/>
        <v>6.4211556276125958E-2</v>
      </c>
      <c r="H27" s="7">
        <v>8960000</v>
      </c>
      <c r="I27" s="8">
        <f t="shared" si="3"/>
        <v>90.526996443582291</v>
      </c>
      <c r="J27" s="8">
        <f t="shared" si="4"/>
        <v>5.8128793266457389E-2</v>
      </c>
      <c r="K27" s="8">
        <f t="shared" si="5"/>
        <v>90.526996443582291</v>
      </c>
      <c r="L27" s="41">
        <f t="shared" si="6"/>
        <v>-6.0827630096685695E-3</v>
      </c>
      <c r="M27" s="7">
        <f t="shared" si="7"/>
        <v>937600</v>
      </c>
      <c r="N27" s="8">
        <v>100</v>
      </c>
      <c r="O27" s="8">
        <f t="shared" si="8"/>
        <v>6.4211556276125958E-2</v>
      </c>
      <c r="P27" s="8">
        <v>100</v>
      </c>
      <c r="Q27" s="8">
        <f t="shared" si="9"/>
        <v>6.4211556276125958E-2</v>
      </c>
      <c r="R27" s="8">
        <f t="shared" si="10"/>
        <v>100</v>
      </c>
      <c r="S27" s="8">
        <f t="shared" si="11"/>
        <v>0</v>
      </c>
      <c r="T27" s="8">
        <f t="shared" si="12"/>
        <v>90.526996443582291</v>
      </c>
      <c r="U27" s="8">
        <f t="shared" si="13"/>
        <v>100</v>
      </c>
      <c r="V27" s="8">
        <f t="shared" si="14"/>
        <v>95.263498221791139</v>
      </c>
      <c r="W27" s="8">
        <f t="shared" si="15"/>
        <v>95.263498221791139</v>
      </c>
      <c r="X27" s="22">
        <v>17</v>
      </c>
    </row>
    <row r="28" spans="1:24" ht="32">
      <c r="A28" s="9">
        <v>18</v>
      </c>
      <c r="B28" s="9" t="s">
        <v>799</v>
      </c>
      <c r="C28" s="7">
        <v>9889300</v>
      </c>
      <c r="D28" s="8">
        <f t="shared" si="0"/>
        <v>6.4157709291292081E-2</v>
      </c>
      <c r="E28" s="7">
        <v>9889300</v>
      </c>
      <c r="F28" s="8">
        <f t="shared" si="1"/>
        <v>100</v>
      </c>
      <c r="G28" s="8">
        <f t="shared" si="2"/>
        <v>6.4157709291292081E-2</v>
      </c>
      <c r="H28" s="7">
        <v>9750000</v>
      </c>
      <c r="I28" s="8">
        <f t="shared" si="3"/>
        <v>98.591406874096236</v>
      </c>
      <c r="J28" s="8">
        <f t="shared" si="4"/>
        <v>6.3253988208477621E-2</v>
      </c>
      <c r="K28" s="8">
        <f t="shared" si="5"/>
        <v>98.591406874096236</v>
      </c>
      <c r="L28" s="41">
        <f t="shared" si="6"/>
        <v>-9.0372108281445984E-4</v>
      </c>
      <c r="M28" s="7">
        <f t="shared" si="7"/>
        <v>139300</v>
      </c>
      <c r="N28" s="8">
        <v>100</v>
      </c>
      <c r="O28" s="8">
        <f t="shared" si="8"/>
        <v>6.4157709291292081E-2</v>
      </c>
      <c r="P28" s="8">
        <v>100</v>
      </c>
      <c r="Q28" s="8">
        <f t="shared" si="9"/>
        <v>6.4157709291292081E-2</v>
      </c>
      <c r="R28" s="8">
        <f t="shared" si="10"/>
        <v>100</v>
      </c>
      <c r="S28" s="8">
        <f t="shared" si="11"/>
        <v>0</v>
      </c>
      <c r="T28" s="8">
        <f t="shared" si="12"/>
        <v>98.591406874096236</v>
      </c>
      <c r="U28" s="8">
        <f t="shared" si="13"/>
        <v>100</v>
      </c>
      <c r="V28" s="8">
        <f t="shared" si="14"/>
        <v>99.295703437048118</v>
      </c>
      <c r="W28" s="8">
        <f t="shared" si="15"/>
        <v>99.295703437048118</v>
      </c>
      <c r="X28" s="22">
        <v>18</v>
      </c>
    </row>
    <row r="29" spans="1:24" ht="64">
      <c r="A29" s="9">
        <v>19</v>
      </c>
      <c r="B29" s="9" t="s">
        <v>2590</v>
      </c>
      <c r="C29" s="7">
        <v>228942000</v>
      </c>
      <c r="D29" s="8">
        <f t="shared" si="0"/>
        <v>1.485281494197465</v>
      </c>
      <c r="E29" s="7">
        <v>228942000</v>
      </c>
      <c r="F29" s="8">
        <f t="shared" si="1"/>
        <v>100</v>
      </c>
      <c r="G29" s="8">
        <f t="shared" si="2"/>
        <v>1.485281494197465</v>
      </c>
      <c r="H29" s="7">
        <v>109450000</v>
      </c>
      <c r="I29" s="8">
        <f t="shared" si="3"/>
        <v>47.806868115068447</v>
      </c>
      <c r="J29" s="8">
        <f t="shared" si="4"/>
        <v>0.71006656506850008</v>
      </c>
      <c r="K29" s="8">
        <f t="shared" si="5"/>
        <v>47.806868115068447</v>
      </c>
      <c r="L29" s="41">
        <f t="shared" si="6"/>
        <v>-0.77521492912896495</v>
      </c>
      <c r="M29" s="7">
        <f t="shared" si="7"/>
        <v>119492000</v>
      </c>
      <c r="N29" s="8">
        <v>100</v>
      </c>
      <c r="O29" s="8">
        <f t="shared" si="8"/>
        <v>1.485281494197465</v>
      </c>
      <c r="P29" s="8">
        <v>100</v>
      </c>
      <c r="Q29" s="8">
        <f t="shared" si="9"/>
        <v>1.485281494197465</v>
      </c>
      <c r="R29" s="8">
        <f t="shared" si="10"/>
        <v>100</v>
      </c>
      <c r="S29" s="8">
        <f t="shared" si="11"/>
        <v>0</v>
      </c>
      <c r="T29" s="8">
        <f t="shared" si="12"/>
        <v>47.806868115068447</v>
      </c>
      <c r="U29" s="8">
        <f t="shared" si="13"/>
        <v>100</v>
      </c>
      <c r="V29" s="8">
        <f t="shared" si="14"/>
        <v>73.903434057534227</v>
      </c>
      <c r="W29" s="8">
        <f t="shared" si="15"/>
        <v>73.903434057534227</v>
      </c>
      <c r="X29" s="22">
        <v>19</v>
      </c>
    </row>
    <row r="30" spans="1:24" ht="32">
      <c r="A30" s="9">
        <v>20</v>
      </c>
      <c r="B30" s="9" t="s">
        <v>800</v>
      </c>
      <c r="C30" s="7">
        <v>474999600</v>
      </c>
      <c r="D30" s="8">
        <f t="shared" si="0"/>
        <v>3.081601958710932</v>
      </c>
      <c r="E30" s="7">
        <v>474999600</v>
      </c>
      <c r="F30" s="8">
        <f t="shared" si="1"/>
        <v>100</v>
      </c>
      <c r="G30" s="8">
        <f t="shared" si="2"/>
        <v>3.081601958710932</v>
      </c>
      <c r="H30" s="7">
        <v>378107984</v>
      </c>
      <c r="I30" s="8">
        <f t="shared" si="3"/>
        <v>79.601747875156107</v>
      </c>
      <c r="J30" s="8">
        <f t="shared" si="4"/>
        <v>2.4530090216889482</v>
      </c>
      <c r="K30" s="8">
        <f t="shared" si="5"/>
        <v>79.601747875156107</v>
      </c>
      <c r="L30" s="41">
        <f t="shared" si="6"/>
        <v>-0.62859293702198382</v>
      </c>
      <c r="M30" s="7">
        <f t="shared" si="7"/>
        <v>96891616</v>
      </c>
      <c r="N30" s="8">
        <v>100</v>
      </c>
      <c r="O30" s="8">
        <f t="shared" si="8"/>
        <v>3.081601958710932</v>
      </c>
      <c r="P30" s="8">
        <v>100</v>
      </c>
      <c r="Q30" s="8">
        <f t="shared" si="9"/>
        <v>3.081601958710932</v>
      </c>
      <c r="R30" s="8">
        <f t="shared" si="10"/>
        <v>100</v>
      </c>
      <c r="S30" s="8">
        <f t="shared" si="11"/>
        <v>0</v>
      </c>
      <c r="T30" s="8">
        <f t="shared" si="12"/>
        <v>79.601747875156107</v>
      </c>
      <c r="U30" s="8">
        <f t="shared" si="13"/>
        <v>100</v>
      </c>
      <c r="V30" s="8">
        <f t="shared" si="14"/>
        <v>89.800873937578046</v>
      </c>
      <c r="W30" s="8">
        <f t="shared" si="15"/>
        <v>89.800873937578046</v>
      </c>
      <c r="X30" s="22">
        <v>20</v>
      </c>
    </row>
    <row r="31" spans="1:24" ht="32">
      <c r="A31" s="9">
        <v>21</v>
      </c>
      <c r="B31" s="9" t="s">
        <v>574</v>
      </c>
      <c r="C31" s="7">
        <v>249766400</v>
      </c>
      <c r="D31" s="8">
        <f t="shared" si="0"/>
        <v>1.6203816328691185</v>
      </c>
      <c r="E31" s="7">
        <v>249766400</v>
      </c>
      <c r="F31" s="8">
        <f t="shared" si="1"/>
        <v>100</v>
      </c>
      <c r="G31" s="8">
        <f t="shared" si="2"/>
        <v>1.6203816328691183</v>
      </c>
      <c r="H31" s="7">
        <v>235493890</v>
      </c>
      <c r="I31" s="8">
        <f t="shared" si="3"/>
        <v>94.285656517449894</v>
      </c>
      <c r="J31" s="8">
        <f t="shared" si="4"/>
        <v>1.5277874606388229</v>
      </c>
      <c r="K31" s="8">
        <f t="shared" si="5"/>
        <v>94.285656517449894</v>
      </c>
      <c r="L31" s="41">
        <f t="shared" si="6"/>
        <v>-9.2594172230295424E-2</v>
      </c>
      <c r="M31" s="7">
        <f t="shared" si="7"/>
        <v>14272510</v>
      </c>
      <c r="N31" s="8">
        <v>100</v>
      </c>
      <c r="O31" s="8">
        <f t="shared" si="8"/>
        <v>1.6203816328691183</v>
      </c>
      <c r="P31" s="8">
        <v>100</v>
      </c>
      <c r="Q31" s="8">
        <f t="shared" si="9"/>
        <v>1.6203816328691183</v>
      </c>
      <c r="R31" s="8">
        <f t="shared" si="10"/>
        <v>100</v>
      </c>
      <c r="S31" s="8">
        <f t="shared" si="11"/>
        <v>0</v>
      </c>
      <c r="T31" s="8">
        <f t="shared" si="12"/>
        <v>94.285656517449894</v>
      </c>
      <c r="U31" s="8">
        <f t="shared" si="13"/>
        <v>100</v>
      </c>
      <c r="V31" s="8">
        <f t="shared" si="14"/>
        <v>97.142828258724947</v>
      </c>
      <c r="W31" s="8">
        <f t="shared" si="15"/>
        <v>97.142828258724947</v>
      </c>
      <c r="X31" s="22">
        <v>21</v>
      </c>
    </row>
    <row r="32" spans="1:24" ht="64">
      <c r="A32" s="9">
        <v>22</v>
      </c>
      <c r="B32" s="9" t="s">
        <v>801</v>
      </c>
      <c r="C32" s="7">
        <v>74988000</v>
      </c>
      <c r="D32" s="8">
        <f t="shared" si="0"/>
        <v>0.48649128900280197</v>
      </c>
      <c r="E32" s="7">
        <v>74988000</v>
      </c>
      <c r="F32" s="8">
        <f t="shared" si="1"/>
        <v>100</v>
      </c>
      <c r="G32" s="8">
        <f t="shared" si="2"/>
        <v>0.48649128900280197</v>
      </c>
      <c r="H32" s="7">
        <v>58449800</v>
      </c>
      <c r="I32" s="8">
        <f t="shared" si="3"/>
        <v>77.945537952739102</v>
      </c>
      <c r="J32" s="8">
        <f t="shared" si="4"/>
        <v>0.37919825230644866</v>
      </c>
      <c r="K32" s="8">
        <f t="shared" si="5"/>
        <v>77.945537952739102</v>
      </c>
      <c r="L32" s="41">
        <f t="shared" si="6"/>
        <v>-0.10729303669635332</v>
      </c>
      <c r="M32" s="7">
        <f t="shared" si="7"/>
        <v>16538200</v>
      </c>
      <c r="N32" s="8">
        <v>100</v>
      </c>
      <c r="O32" s="8">
        <f t="shared" si="8"/>
        <v>0.48649128900280197</v>
      </c>
      <c r="P32" s="8">
        <v>100</v>
      </c>
      <c r="Q32" s="8">
        <f t="shared" si="9"/>
        <v>0.48649128900280197</v>
      </c>
      <c r="R32" s="8">
        <f t="shared" si="10"/>
        <v>100</v>
      </c>
      <c r="S32" s="8">
        <f t="shared" si="11"/>
        <v>0</v>
      </c>
      <c r="T32" s="8">
        <f t="shared" si="12"/>
        <v>77.945537952739102</v>
      </c>
      <c r="U32" s="8">
        <f t="shared" si="13"/>
        <v>100</v>
      </c>
      <c r="V32" s="8">
        <f t="shared" si="14"/>
        <v>88.972768976369551</v>
      </c>
      <c r="W32" s="8">
        <f t="shared" si="15"/>
        <v>88.972768976369551</v>
      </c>
      <c r="X32" s="22">
        <v>22</v>
      </c>
    </row>
    <row r="33" spans="1:24" ht="64">
      <c r="A33" s="9">
        <v>23</v>
      </c>
      <c r="B33" s="9" t="s">
        <v>802</v>
      </c>
      <c r="C33" s="7">
        <v>38990000</v>
      </c>
      <c r="D33" s="8">
        <f t="shared" si="0"/>
        <v>0.25295107694856844</v>
      </c>
      <c r="E33" s="7">
        <v>38990000</v>
      </c>
      <c r="F33" s="8">
        <f t="shared" si="1"/>
        <v>100</v>
      </c>
      <c r="G33" s="8">
        <f t="shared" si="2"/>
        <v>0.25295107694856844</v>
      </c>
      <c r="H33" s="7">
        <v>38358000</v>
      </c>
      <c r="I33" s="8">
        <f t="shared" si="3"/>
        <v>98.379071556809436</v>
      </c>
      <c r="J33" s="8">
        <f t="shared" si="4"/>
        <v>0.24885092099495223</v>
      </c>
      <c r="K33" s="8">
        <f t="shared" si="5"/>
        <v>98.379071556809436</v>
      </c>
      <c r="L33" s="41">
        <f t="shared" si="6"/>
        <v>-4.100155953616208E-3</v>
      </c>
      <c r="M33" s="7">
        <f t="shared" si="7"/>
        <v>632000</v>
      </c>
      <c r="N33" s="8">
        <v>100</v>
      </c>
      <c r="O33" s="8">
        <f t="shared" si="8"/>
        <v>0.25295107694856844</v>
      </c>
      <c r="P33" s="8">
        <v>99.94</v>
      </c>
      <c r="Q33" s="8">
        <f t="shared" si="9"/>
        <v>0.25279930630239927</v>
      </c>
      <c r="R33" s="8">
        <f t="shared" si="10"/>
        <v>99.94</v>
      </c>
      <c r="S33" s="8">
        <f t="shared" si="11"/>
        <v>-1.5177064616916924E-4</v>
      </c>
      <c r="T33" s="8">
        <f t="shared" si="12"/>
        <v>98.379071556809436</v>
      </c>
      <c r="U33" s="8">
        <f t="shared" si="13"/>
        <v>99.94</v>
      </c>
      <c r="V33" s="8">
        <f t="shared" si="14"/>
        <v>99.159535778404717</v>
      </c>
      <c r="W33" s="8">
        <f t="shared" si="15"/>
        <v>99.159535778404717</v>
      </c>
      <c r="X33" s="22">
        <v>23</v>
      </c>
    </row>
    <row r="34" spans="1:24" ht="16">
      <c r="A34" s="9">
        <v>24</v>
      </c>
      <c r="B34" s="9" t="s">
        <v>803</v>
      </c>
      <c r="C34" s="7">
        <v>18858000</v>
      </c>
      <c r="D34" s="8">
        <f t="shared" si="0"/>
        <v>0.12234294457799703</v>
      </c>
      <c r="E34" s="7">
        <v>18858000</v>
      </c>
      <c r="F34" s="8">
        <f t="shared" si="1"/>
        <v>100</v>
      </c>
      <c r="G34" s="8">
        <f t="shared" si="2"/>
        <v>0.12234294457799705</v>
      </c>
      <c r="H34" s="7">
        <v>12700000</v>
      </c>
      <c r="I34" s="8">
        <f t="shared" si="3"/>
        <v>67.345423692862454</v>
      </c>
      <c r="J34" s="8">
        <f t="shared" si="4"/>
        <v>8.2392374384376008E-2</v>
      </c>
      <c r="K34" s="8">
        <f t="shared" si="5"/>
        <v>67.345423692862454</v>
      </c>
      <c r="L34" s="41">
        <f t="shared" si="6"/>
        <v>-3.9950570193621041E-2</v>
      </c>
      <c r="M34" s="7">
        <f t="shared" si="7"/>
        <v>6158000</v>
      </c>
      <c r="N34" s="8">
        <v>100</v>
      </c>
      <c r="O34" s="8">
        <f t="shared" si="8"/>
        <v>0.12234294457799705</v>
      </c>
      <c r="P34" s="8">
        <v>90.15</v>
      </c>
      <c r="Q34" s="8">
        <f t="shared" si="9"/>
        <v>0.11029216453706434</v>
      </c>
      <c r="R34" s="8">
        <f t="shared" si="10"/>
        <v>90.15</v>
      </c>
      <c r="S34" s="8">
        <f t="shared" si="11"/>
        <v>-1.2050780040932713E-2</v>
      </c>
      <c r="T34" s="8">
        <f t="shared" si="12"/>
        <v>67.345423692862454</v>
      </c>
      <c r="U34" s="8">
        <f t="shared" si="13"/>
        <v>90.15</v>
      </c>
      <c r="V34" s="8">
        <f t="shared" si="14"/>
        <v>78.74771184643123</v>
      </c>
      <c r="W34" s="8">
        <f t="shared" si="15"/>
        <v>78.74771184643123</v>
      </c>
      <c r="X34" s="22">
        <v>24</v>
      </c>
    </row>
    <row r="35" spans="1:24" ht="32">
      <c r="A35" s="9">
        <v>25</v>
      </c>
      <c r="B35" s="9" t="s">
        <v>804</v>
      </c>
      <c r="C35" s="7">
        <v>19080000</v>
      </c>
      <c r="D35" s="8">
        <f t="shared" si="0"/>
        <v>0.12378318923259005</v>
      </c>
      <c r="E35" s="7">
        <v>19080000</v>
      </c>
      <c r="F35" s="8">
        <f t="shared" si="1"/>
        <v>100</v>
      </c>
      <c r="G35" s="8">
        <f t="shared" si="2"/>
        <v>0.12378318923259006</v>
      </c>
      <c r="H35" s="7">
        <v>19025000</v>
      </c>
      <c r="I35" s="8">
        <f t="shared" si="3"/>
        <v>99.711740041928721</v>
      </c>
      <c r="J35" s="8">
        <f t="shared" si="4"/>
        <v>0.12342637186320889</v>
      </c>
      <c r="K35" s="8">
        <f t="shared" si="5"/>
        <v>99.711740041928721</v>
      </c>
      <c r="L35" s="41">
        <f t="shared" si="6"/>
        <v>-3.5681736938117381E-4</v>
      </c>
      <c r="M35" s="7">
        <f t="shared" si="7"/>
        <v>55000</v>
      </c>
      <c r="N35" s="8">
        <v>100</v>
      </c>
      <c r="O35" s="8">
        <f t="shared" si="8"/>
        <v>0.12378318923259006</v>
      </c>
      <c r="P35" s="8">
        <v>100</v>
      </c>
      <c r="Q35" s="8">
        <f t="shared" si="9"/>
        <v>0.12378318923259006</v>
      </c>
      <c r="R35" s="8">
        <f t="shared" si="10"/>
        <v>100</v>
      </c>
      <c r="S35" s="8">
        <f t="shared" si="11"/>
        <v>0</v>
      </c>
      <c r="T35" s="8">
        <f t="shared" si="12"/>
        <v>99.711740041928721</v>
      </c>
      <c r="U35" s="8">
        <f t="shared" si="13"/>
        <v>100</v>
      </c>
      <c r="V35" s="8">
        <f t="shared" si="14"/>
        <v>99.85587002096436</v>
      </c>
      <c r="W35" s="8">
        <f t="shared" si="15"/>
        <v>99.85587002096436</v>
      </c>
      <c r="X35" s="22">
        <v>25</v>
      </c>
    </row>
    <row r="36" spans="1:24" ht="64">
      <c r="A36" s="9">
        <v>26</v>
      </c>
      <c r="B36" s="9" t="s">
        <v>805</v>
      </c>
      <c r="C36" s="7">
        <v>584986900</v>
      </c>
      <c r="D36" s="8">
        <f t="shared" si="0"/>
        <v>3.7951543050988592</v>
      </c>
      <c r="E36" s="7">
        <v>584986900</v>
      </c>
      <c r="F36" s="8">
        <f t="shared" si="1"/>
        <v>100</v>
      </c>
      <c r="G36" s="8">
        <f t="shared" si="2"/>
        <v>3.7951543050988592</v>
      </c>
      <c r="H36" s="7">
        <v>139329050</v>
      </c>
      <c r="I36" s="8">
        <f t="shared" si="3"/>
        <v>23.817464972292544</v>
      </c>
      <c r="J36" s="8">
        <f t="shared" si="4"/>
        <v>0.9039095472613734</v>
      </c>
      <c r="K36" s="8">
        <f t="shared" si="5"/>
        <v>23.817464972292544</v>
      </c>
      <c r="L36" s="41">
        <f t="shared" si="6"/>
        <v>-2.8912447578374856</v>
      </c>
      <c r="M36" s="7">
        <f t="shared" si="7"/>
        <v>445657850</v>
      </c>
      <c r="N36" s="8">
        <v>100</v>
      </c>
      <c r="O36" s="8">
        <f t="shared" si="8"/>
        <v>3.7951543050988592</v>
      </c>
      <c r="P36" s="8">
        <v>99.97</v>
      </c>
      <c r="Q36" s="8">
        <f t="shared" si="9"/>
        <v>3.7940157588073293</v>
      </c>
      <c r="R36" s="8">
        <f t="shared" si="10"/>
        <v>99.97</v>
      </c>
      <c r="S36" s="8">
        <f t="shared" si="11"/>
        <v>-1.1385462915298739E-3</v>
      </c>
      <c r="T36" s="8">
        <f t="shared" si="12"/>
        <v>23.817464972292544</v>
      </c>
      <c r="U36" s="8">
        <f t="shared" si="13"/>
        <v>99.97</v>
      </c>
      <c r="V36" s="8">
        <f t="shared" si="14"/>
        <v>61.89373248614627</v>
      </c>
      <c r="W36" s="8">
        <f t="shared" si="15"/>
        <v>61.89373248614627</v>
      </c>
      <c r="X36" s="22">
        <v>26</v>
      </c>
    </row>
    <row r="37" spans="1:24" ht="32">
      <c r="A37" s="9">
        <v>27</v>
      </c>
      <c r="B37" s="9" t="s">
        <v>806</v>
      </c>
      <c r="C37" s="7">
        <v>50000000</v>
      </c>
      <c r="D37" s="8">
        <f t="shared" si="0"/>
        <v>0.32437942671014164</v>
      </c>
      <c r="E37" s="7">
        <v>50000000</v>
      </c>
      <c r="F37" s="8">
        <f t="shared" si="1"/>
        <v>100</v>
      </c>
      <c r="G37" s="8">
        <f t="shared" si="2"/>
        <v>0.32437942671014164</v>
      </c>
      <c r="H37" s="7">
        <v>39620100</v>
      </c>
      <c r="I37" s="8">
        <f t="shared" si="3"/>
        <v>79.240200000000002</v>
      </c>
      <c r="J37" s="8">
        <f t="shared" si="4"/>
        <v>0.25703890648396965</v>
      </c>
      <c r="K37" s="8">
        <f t="shared" si="5"/>
        <v>79.240200000000002</v>
      </c>
      <c r="L37" s="41">
        <f t="shared" si="6"/>
        <v>-6.7340520226171985E-2</v>
      </c>
      <c r="M37" s="7">
        <f t="shared" si="7"/>
        <v>10379900</v>
      </c>
      <c r="N37" s="8">
        <v>100</v>
      </c>
      <c r="O37" s="8">
        <f t="shared" si="8"/>
        <v>0.32437942671014164</v>
      </c>
      <c r="P37" s="8">
        <v>99.32</v>
      </c>
      <c r="Q37" s="8">
        <f t="shared" si="9"/>
        <v>0.32217364660851266</v>
      </c>
      <c r="R37" s="8">
        <f t="shared" si="10"/>
        <v>99.32</v>
      </c>
      <c r="S37" s="8"/>
      <c r="T37" s="8"/>
      <c r="U37" s="8"/>
      <c r="V37" s="8"/>
      <c r="W37" s="8"/>
      <c r="X37" s="22">
        <v>27</v>
      </c>
    </row>
    <row r="38" spans="1:24" ht="32">
      <c r="A38" s="9">
        <v>28</v>
      </c>
      <c r="B38" s="9" t="s">
        <v>807</v>
      </c>
      <c r="C38" s="7">
        <v>913437800</v>
      </c>
      <c r="D38" s="8">
        <f t="shared" si="0"/>
        <v>5.9260085979874599</v>
      </c>
      <c r="E38" s="7">
        <v>913437800</v>
      </c>
      <c r="F38" s="8">
        <f t="shared" si="1"/>
        <v>100</v>
      </c>
      <c r="G38" s="8">
        <f t="shared" si="2"/>
        <v>5.9260085979874599</v>
      </c>
      <c r="H38" s="7">
        <v>313274600</v>
      </c>
      <c r="I38" s="8">
        <f t="shared" si="3"/>
        <v>34.296215899976993</v>
      </c>
      <c r="J38" s="8">
        <f t="shared" si="4"/>
        <v>2.0323967030169787</v>
      </c>
      <c r="K38" s="8">
        <f t="shared" si="5"/>
        <v>34.296215899976993</v>
      </c>
      <c r="L38" s="41">
        <f t="shared" si="6"/>
        <v>-3.8936118949704812</v>
      </c>
      <c r="M38" s="7">
        <f t="shared" si="7"/>
        <v>600163200</v>
      </c>
      <c r="N38" s="8">
        <v>100</v>
      </c>
      <c r="O38" s="8">
        <f t="shared" si="8"/>
        <v>5.9260085979874599</v>
      </c>
      <c r="P38" s="8">
        <v>63.54</v>
      </c>
      <c r="Q38" s="8">
        <f t="shared" si="9"/>
        <v>3.765385863161232</v>
      </c>
      <c r="R38" s="8">
        <f t="shared" si="10"/>
        <v>63.54</v>
      </c>
      <c r="S38" s="8"/>
      <c r="T38" s="8"/>
      <c r="U38" s="8"/>
      <c r="V38" s="8"/>
      <c r="W38" s="8"/>
      <c r="X38" s="22">
        <v>28</v>
      </c>
    </row>
    <row r="39" spans="1:24" ht="64">
      <c r="A39" s="9">
        <v>29</v>
      </c>
      <c r="B39" s="9" t="s">
        <v>808</v>
      </c>
      <c r="C39" s="7">
        <v>124979940</v>
      </c>
      <c r="D39" s="8">
        <f t="shared" si="0"/>
        <v>0.81081842574935792</v>
      </c>
      <c r="E39" s="7">
        <v>124979940</v>
      </c>
      <c r="F39" s="8">
        <f t="shared" si="1"/>
        <v>100</v>
      </c>
      <c r="G39" s="8">
        <f t="shared" si="2"/>
        <v>0.81081842574935792</v>
      </c>
      <c r="H39" s="7">
        <v>123116540</v>
      </c>
      <c r="I39" s="8">
        <f t="shared" si="3"/>
        <v>98.509040730856483</v>
      </c>
      <c r="J39" s="8">
        <f t="shared" si="4"/>
        <v>0.79872945327472433</v>
      </c>
      <c r="K39" s="8">
        <f t="shared" si="5"/>
        <v>98.509040730856483</v>
      </c>
      <c r="L39" s="41">
        <f t="shared" si="6"/>
        <v>-1.2088972474633586E-2</v>
      </c>
      <c r="M39" s="7">
        <f t="shared" si="7"/>
        <v>1863400</v>
      </c>
      <c r="N39" s="8">
        <v>100</v>
      </c>
      <c r="O39" s="8">
        <f t="shared" si="8"/>
        <v>0.81081842574935792</v>
      </c>
      <c r="P39" s="8">
        <v>100</v>
      </c>
      <c r="Q39" s="8">
        <f t="shared" si="9"/>
        <v>0.81081842574935792</v>
      </c>
      <c r="R39" s="8">
        <f t="shared" si="10"/>
        <v>100</v>
      </c>
      <c r="S39" s="8"/>
      <c r="T39" s="8"/>
      <c r="U39" s="8"/>
      <c r="V39" s="8"/>
      <c r="W39" s="8"/>
      <c r="X39" s="22">
        <v>29</v>
      </c>
    </row>
    <row r="40" spans="1:24" ht="48">
      <c r="A40" s="9">
        <v>30</v>
      </c>
      <c r="B40" s="9" t="s">
        <v>2591</v>
      </c>
      <c r="C40" s="7">
        <v>49999400</v>
      </c>
      <c r="D40" s="8">
        <f t="shared" si="0"/>
        <v>0.32437553415702114</v>
      </c>
      <c r="E40" s="7">
        <v>49999400</v>
      </c>
      <c r="F40" s="8">
        <f t="shared" si="1"/>
        <v>100</v>
      </c>
      <c r="G40" s="8">
        <f t="shared" si="2"/>
        <v>0.32437553415702114</v>
      </c>
      <c r="H40" s="7">
        <v>49299600</v>
      </c>
      <c r="I40" s="8">
        <f t="shared" si="3"/>
        <v>98.600383204598458</v>
      </c>
      <c r="J40" s="8">
        <f t="shared" si="4"/>
        <v>0.319835519700786</v>
      </c>
      <c r="K40" s="8">
        <f t="shared" si="5"/>
        <v>98.600383204598458</v>
      </c>
      <c r="L40" s="41">
        <f t="shared" si="6"/>
        <v>-4.5400144562351419E-3</v>
      </c>
      <c r="M40" s="7">
        <f t="shared" si="7"/>
        <v>699800</v>
      </c>
      <c r="N40" s="8">
        <v>100</v>
      </c>
      <c r="O40" s="8">
        <f t="shared" si="8"/>
        <v>0.32437553415702114</v>
      </c>
      <c r="P40" s="8">
        <v>100</v>
      </c>
      <c r="Q40" s="8">
        <f t="shared" si="9"/>
        <v>0.32437553415702114</v>
      </c>
      <c r="R40" s="8">
        <f t="shared" si="10"/>
        <v>100</v>
      </c>
      <c r="S40" s="8"/>
      <c r="T40" s="8"/>
      <c r="U40" s="8"/>
      <c r="V40" s="8"/>
      <c r="W40" s="8"/>
      <c r="X40" s="22">
        <v>30</v>
      </c>
    </row>
    <row r="41" spans="1:24" ht="80">
      <c r="A41" s="9">
        <v>31</v>
      </c>
      <c r="B41" s="9" t="s">
        <v>809</v>
      </c>
      <c r="C41" s="7">
        <v>69991240</v>
      </c>
      <c r="D41" s="8">
        <f t="shared" si="0"/>
        <v>0.45407436611863866</v>
      </c>
      <c r="E41" s="7">
        <v>69991240</v>
      </c>
      <c r="F41" s="8">
        <f t="shared" si="1"/>
        <v>100</v>
      </c>
      <c r="G41" s="8">
        <f t="shared" si="2"/>
        <v>0.45407436611863866</v>
      </c>
      <c r="H41" s="7">
        <v>68279140</v>
      </c>
      <c r="I41" s="8">
        <f t="shared" si="3"/>
        <v>97.553836737283135</v>
      </c>
      <c r="J41" s="8">
        <f t="shared" si="4"/>
        <v>0.44296696578923006</v>
      </c>
      <c r="K41" s="8">
        <f t="shared" si="5"/>
        <v>97.553836737283135</v>
      </c>
      <c r="L41" s="41">
        <f t="shared" si="6"/>
        <v>-1.1107400329408601E-2</v>
      </c>
      <c r="M41" s="7">
        <f t="shared" si="7"/>
        <v>1712100</v>
      </c>
      <c r="N41" s="8">
        <v>100</v>
      </c>
      <c r="O41" s="8">
        <f t="shared" si="8"/>
        <v>0.45407436611863866</v>
      </c>
      <c r="P41" s="8">
        <v>100</v>
      </c>
      <c r="Q41" s="8">
        <f t="shared" si="9"/>
        <v>0.45407436611863866</v>
      </c>
      <c r="R41" s="8">
        <f t="shared" si="10"/>
        <v>100</v>
      </c>
      <c r="S41" s="8"/>
      <c r="T41" s="8"/>
      <c r="U41" s="8"/>
      <c r="V41" s="8"/>
      <c r="W41" s="8"/>
      <c r="X41" s="22">
        <v>31</v>
      </c>
    </row>
    <row r="42" spans="1:24" ht="32">
      <c r="A42" s="9">
        <v>32</v>
      </c>
      <c r="B42" s="9" t="s">
        <v>810</v>
      </c>
      <c r="C42" s="7">
        <v>349657780</v>
      </c>
      <c r="D42" s="8">
        <f t="shared" si="0"/>
        <v>2.268435804422817</v>
      </c>
      <c r="E42" s="7">
        <v>349657780</v>
      </c>
      <c r="F42" s="8">
        <f t="shared" si="1"/>
        <v>100</v>
      </c>
      <c r="G42" s="8">
        <f t="shared" si="2"/>
        <v>2.268435804422817</v>
      </c>
      <c r="H42" s="7">
        <v>263262480</v>
      </c>
      <c r="I42" s="8">
        <f t="shared" si="3"/>
        <v>75.291469276044708</v>
      </c>
      <c r="J42" s="8">
        <f t="shared" si="4"/>
        <v>1.7079386467338029</v>
      </c>
      <c r="K42" s="8">
        <f t="shared" si="5"/>
        <v>75.291469276044708</v>
      </c>
      <c r="L42" s="41">
        <f t="shared" si="6"/>
        <v>-0.56049715768901409</v>
      </c>
      <c r="M42" s="7">
        <f t="shared" si="7"/>
        <v>86395300</v>
      </c>
      <c r="N42" s="8">
        <v>100</v>
      </c>
      <c r="O42" s="8">
        <f t="shared" si="8"/>
        <v>2.268435804422817</v>
      </c>
      <c r="P42" s="8">
        <v>100</v>
      </c>
      <c r="Q42" s="8">
        <f t="shared" si="9"/>
        <v>2.268435804422817</v>
      </c>
      <c r="R42" s="8">
        <f t="shared" si="10"/>
        <v>100</v>
      </c>
      <c r="S42" s="8"/>
      <c r="T42" s="8"/>
      <c r="U42" s="8"/>
      <c r="V42" s="8"/>
      <c r="W42" s="8"/>
      <c r="X42" s="22">
        <v>32</v>
      </c>
    </row>
    <row r="43" spans="1:24" ht="64">
      <c r="A43" s="9">
        <v>33</v>
      </c>
      <c r="B43" s="9" t="s">
        <v>811</v>
      </c>
      <c r="C43" s="7">
        <v>190878640</v>
      </c>
      <c r="D43" s="8">
        <f t="shared" si="0"/>
        <v>1.2383420762882302</v>
      </c>
      <c r="E43" s="7">
        <v>190878640</v>
      </c>
      <c r="F43" s="8">
        <f t="shared" si="1"/>
        <v>100</v>
      </c>
      <c r="G43" s="8">
        <f t="shared" si="2"/>
        <v>1.2383420762882302</v>
      </c>
      <c r="H43" s="7">
        <v>184815640</v>
      </c>
      <c r="I43" s="8">
        <f t="shared" si="3"/>
        <v>96.823636211993119</v>
      </c>
      <c r="J43" s="8">
        <f t="shared" si="4"/>
        <v>1.1990078270053584</v>
      </c>
      <c r="K43" s="8">
        <f t="shared" si="5"/>
        <v>96.823636211993119</v>
      </c>
      <c r="L43" s="41">
        <f t="shared" si="6"/>
        <v>-3.933424928287188E-2</v>
      </c>
      <c r="M43" s="7">
        <f t="shared" si="7"/>
        <v>6063000</v>
      </c>
      <c r="N43" s="8">
        <v>100</v>
      </c>
      <c r="O43" s="8">
        <f t="shared" si="8"/>
        <v>1.2383420762882302</v>
      </c>
      <c r="P43" s="8">
        <v>100</v>
      </c>
      <c r="Q43" s="8">
        <f t="shared" si="9"/>
        <v>1.2383420762882302</v>
      </c>
      <c r="R43" s="8">
        <f t="shared" si="10"/>
        <v>100</v>
      </c>
      <c r="S43" s="8"/>
      <c r="T43" s="8"/>
      <c r="U43" s="8"/>
      <c r="V43" s="8"/>
      <c r="W43" s="8"/>
      <c r="X43" s="22">
        <v>33</v>
      </c>
    </row>
    <row r="44" spans="1:24" ht="48">
      <c r="A44" s="9">
        <v>34</v>
      </c>
      <c r="B44" s="9" t="s">
        <v>812</v>
      </c>
      <c r="C44" s="7">
        <v>249970160</v>
      </c>
      <c r="D44" s="8">
        <f t="shared" si="0"/>
        <v>1.6217035439088474</v>
      </c>
      <c r="E44" s="7">
        <v>249970160</v>
      </c>
      <c r="F44" s="8">
        <f t="shared" si="1"/>
        <v>100</v>
      </c>
      <c r="G44" s="8">
        <f t="shared" si="2"/>
        <v>1.6217035439088474</v>
      </c>
      <c r="H44" s="7">
        <v>247967560</v>
      </c>
      <c r="I44" s="8">
        <f t="shared" si="3"/>
        <v>99.198864376451979</v>
      </c>
      <c r="J44" s="8">
        <f t="shared" si="4"/>
        <v>1.6087114991102529</v>
      </c>
      <c r="K44" s="8">
        <f t="shared" si="5"/>
        <v>99.198864376451979</v>
      </c>
      <c r="L44" s="41">
        <f t="shared" si="6"/>
        <v>-1.2992044798594504E-2</v>
      </c>
      <c r="M44" s="7">
        <f t="shared" si="7"/>
        <v>2002600</v>
      </c>
      <c r="N44" s="8">
        <v>100</v>
      </c>
      <c r="O44" s="8">
        <f t="shared" si="8"/>
        <v>1.6217035439088474</v>
      </c>
      <c r="P44" s="8">
        <v>100</v>
      </c>
      <c r="Q44" s="8">
        <f t="shared" si="9"/>
        <v>1.6217035439088474</v>
      </c>
      <c r="R44" s="8">
        <f t="shared" si="10"/>
        <v>100</v>
      </c>
      <c r="S44" s="8"/>
      <c r="T44" s="8"/>
      <c r="U44" s="8"/>
      <c r="V44" s="8"/>
      <c r="W44" s="8"/>
      <c r="X44" s="22">
        <v>34</v>
      </c>
    </row>
    <row r="45" spans="1:24" ht="64">
      <c r="A45" s="9">
        <v>35</v>
      </c>
      <c r="B45" s="9" t="s">
        <v>813</v>
      </c>
      <c r="C45" s="7">
        <v>99999900</v>
      </c>
      <c r="D45" s="8">
        <f t="shared" si="0"/>
        <v>0.64875820466142986</v>
      </c>
      <c r="E45" s="7">
        <v>99999900</v>
      </c>
      <c r="F45" s="8">
        <f t="shared" si="1"/>
        <v>100</v>
      </c>
      <c r="G45" s="8">
        <f t="shared" si="2"/>
        <v>0.64875820466142986</v>
      </c>
      <c r="H45" s="7">
        <v>97289500</v>
      </c>
      <c r="I45" s="8">
        <f t="shared" si="3"/>
        <v>97.289597289597282</v>
      </c>
      <c r="J45" s="8">
        <f t="shared" si="4"/>
        <v>0.63117424469832639</v>
      </c>
      <c r="K45" s="8">
        <f t="shared" si="5"/>
        <v>97.289597289597282</v>
      </c>
      <c r="L45" s="41">
        <f t="shared" si="6"/>
        <v>-1.7583959963103468E-2</v>
      </c>
      <c r="M45" s="7">
        <f t="shared" si="7"/>
        <v>2710400</v>
      </c>
      <c r="N45" s="8">
        <v>100</v>
      </c>
      <c r="O45" s="8">
        <f t="shared" si="8"/>
        <v>0.64875820466142986</v>
      </c>
      <c r="P45" s="8">
        <v>100</v>
      </c>
      <c r="Q45" s="8">
        <f t="shared" si="9"/>
        <v>0.64875820466142986</v>
      </c>
      <c r="R45" s="8">
        <f t="shared" si="10"/>
        <v>100</v>
      </c>
      <c r="S45" s="8"/>
      <c r="T45" s="8"/>
      <c r="U45" s="8"/>
      <c r="V45" s="8"/>
      <c r="W45" s="8"/>
      <c r="X45" s="22">
        <v>35</v>
      </c>
    </row>
    <row r="46" spans="1:24" ht="64">
      <c r="A46" s="9">
        <v>36</v>
      </c>
      <c r="B46" s="9" t="s">
        <v>814</v>
      </c>
      <c r="C46" s="7">
        <v>174999900</v>
      </c>
      <c r="D46" s="8">
        <f t="shared" si="0"/>
        <v>1.1353273447266423</v>
      </c>
      <c r="E46" s="7">
        <v>174999900</v>
      </c>
      <c r="F46" s="8">
        <f t="shared" si="1"/>
        <v>100</v>
      </c>
      <c r="G46" s="8">
        <f t="shared" si="2"/>
        <v>1.1353273447266423</v>
      </c>
      <c r="H46" s="7">
        <v>107068300</v>
      </c>
      <c r="I46" s="8">
        <f t="shared" si="3"/>
        <v>61.181920675383239</v>
      </c>
      <c r="J46" s="8">
        <f t="shared" si="4"/>
        <v>0.69461507545658918</v>
      </c>
      <c r="K46" s="8">
        <f t="shared" si="5"/>
        <v>61.181920675383239</v>
      </c>
      <c r="L46" s="41">
        <f t="shared" si="6"/>
        <v>-0.44071226927005314</v>
      </c>
      <c r="M46" s="7">
        <f t="shared" si="7"/>
        <v>67931600</v>
      </c>
      <c r="N46" s="8">
        <v>100</v>
      </c>
      <c r="O46" s="8">
        <f t="shared" si="8"/>
        <v>1.1353273447266423</v>
      </c>
      <c r="P46" s="8">
        <v>100</v>
      </c>
      <c r="Q46" s="8">
        <f t="shared" si="9"/>
        <v>1.1353273447266423</v>
      </c>
      <c r="R46" s="8">
        <f t="shared" si="10"/>
        <v>100</v>
      </c>
      <c r="S46" s="8"/>
      <c r="T46" s="8"/>
      <c r="U46" s="8"/>
      <c r="V46" s="8"/>
      <c r="W46" s="8"/>
      <c r="X46" s="22">
        <v>36</v>
      </c>
    </row>
    <row r="47" spans="1:24" ht="48">
      <c r="A47" s="9">
        <v>37</v>
      </c>
      <c r="B47" s="9" t="s">
        <v>815</v>
      </c>
      <c r="C47" s="7">
        <v>641206695</v>
      </c>
      <c r="D47" s="8">
        <f t="shared" si="0"/>
        <v>4.1598852025360928</v>
      </c>
      <c r="E47" s="7">
        <v>641206695</v>
      </c>
      <c r="F47" s="8">
        <f t="shared" si="1"/>
        <v>100</v>
      </c>
      <c r="G47" s="8">
        <f t="shared" si="2"/>
        <v>4.1598852025360928</v>
      </c>
      <c r="H47" s="7">
        <v>593759200</v>
      </c>
      <c r="I47" s="8">
        <f t="shared" si="3"/>
        <v>92.60028078777313</v>
      </c>
      <c r="J47" s="8">
        <f t="shared" si="4"/>
        <v>3.8520653779974467</v>
      </c>
      <c r="K47" s="8">
        <f t="shared" si="5"/>
        <v>92.60028078777313</v>
      </c>
      <c r="L47" s="41">
        <f t="shared" si="6"/>
        <v>-0.30781982453864609</v>
      </c>
      <c r="M47" s="7">
        <f t="shared" si="7"/>
        <v>47447495</v>
      </c>
      <c r="N47" s="8">
        <v>100</v>
      </c>
      <c r="O47" s="8">
        <f t="shared" si="8"/>
        <v>4.1598852025360928</v>
      </c>
      <c r="P47" s="8">
        <v>99.31</v>
      </c>
      <c r="Q47" s="8">
        <f t="shared" si="9"/>
        <v>4.1311819946385944</v>
      </c>
      <c r="R47" s="8">
        <f t="shared" si="10"/>
        <v>99.31</v>
      </c>
      <c r="S47" s="8"/>
      <c r="T47" s="8"/>
      <c r="U47" s="8"/>
      <c r="V47" s="8"/>
      <c r="W47" s="8"/>
      <c r="X47" s="22">
        <v>37</v>
      </c>
    </row>
    <row r="48" spans="1:24" ht="32">
      <c r="A48" s="9">
        <v>38</v>
      </c>
      <c r="B48" s="9" t="s">
        <v>816</v>
      </c>
      <c r="C48" s="7">
        <v>299997780</v>
      </c>
      <c r="D48" s="8">
        <f t="shared" si="0"/>
        <v>1.946262157814304</v>
      </c>
      <c r="E48" s="7">
        <v>299997780</v>
      </c>
      <c r="F48" s="8">
        <f t="shared" si="1"/>
        <v>100</v>
      </c>
      <c r="G48" s="8">
        <f t="shared" si="2"/>
        <v>1.946262157814304</v>
      </c>
      <c r="H48" s="7">
        <v>248324430</v>
      </c>
      <c r="I48" s="8">
        <f t="shared" si="3"/>
        <v>82.77542253812679</v>
      </c>
      <c r="J48" s="8">
        <f t="shared" si="4"/>
        <v>1.6110267248304542</v>
      </c>
      <c r="K48" s="8">
        <f t="shared" si="5"/>
        <v>82.77542253812679</v>
      </c>
      <c r="L48" s="41">
        <f t="shared" si="6"/>
        <v>-0.33523543298384983</v>
      </c>
      <c r="M48" s="7">
        <f t="shared" si="7"/>
        <v>51673350</v>
      </c>
      <c r="N48" s="8">
        <v>100</v>
      </c>
      <c r="O48" s="8">
        <f t="shared" si="8"/>
        <v>1.946262157814304</v>
      </c>
      <c r="P48" s="8">
        <v>84.48</v>
      </c>
      <c r="Q48" s="8">
        <f t="shared" si="9"/>
        <v>1.644202270921524</v>
      </c>
      <c r="R48" s="8">
        <f t="shared" si="10"/>
        <v>84.48</v>
      </c>
      <c r="S48" s="8"/>
      <c r="T48" s="8"/>
      <c r="U48" s="8"/>
      <c r="V48" s="8"/>
      <c r="W48" s="8"/>
      <c r="X48" s="22">
        <v>38</v>
      </c>
    </row>
    <row r="49" spans="1:24" ht="32">
      <c r="A49" s="9">
        <v>39</v>
      </c>
      <c r="B49" s="9" t="s">
        <v>817</v>
      </c>
      <c r="C49" s="7">
        <v>564859420</v>
      </c>
      <c r="D49" s="8">
        <f t="shared" si="0"/>
        <v>3.6645754966284625</v>
      </c>
      <c r="E49" s="7">
        <v>564859420</v>
      </c>
      <c r="F49" s="8">
        <f t="shared" si="1"/>
        <v>100</v>
      </c>
      <c r="G49" s="8">
        <f t="shared" si="2"/>
        <v>3.6645754966284625</v>
      </c>
      <c r="H49" s="7">
        <v>539805110</v>
      </c>
      <c r="I49" s="8">
        <f t="shared" si="3"/>
        <v>95.564505235656682</v>
      </c>
      <c r="J49" s="8">
        <f t="shared" si="4"/>
        <v>3.5020334423400987</v>
      </c>
      <c r="K49" s="8">
        <f t="shared" si="5"/>
        <v>95.564505235656682</v>
      </c>
      <c r="L49" s="41">
        <f t="shared" si="6"/>
        <v>-0.16254205428836377</v>
      </c>
      <c r="M49" s="7">
        <f t="shared" si="7"/>
        <v>25054310</v>
      </c>
      <c r="N49" s="8">
        <v>100</v>
      </c>
      <c r="O49" s="8">
        <f t="shared" si="8"/>
        <v>3.6645754966284625</v>
      </c>
      <c r="P49" s="8">
        <v>96.85</v>
      </c>
      <c r="Q49" s="8">
        <f t="shared" si="9"/>
        <v>3.5491413684846655</v>
      </c>
      <c r="R49" s="8">
        <f t="shared" si="10"/>
        <v>96.85</v>
      </c>
      <c r="S49" s="8"/>
      <c r="T49" s="8"/>
      <c r="U49" s="8"/>
      <c r="V49" s="8"/>
      <c r="W49" s="8"/>
      <c r="X49" s="22">
        <v>39</v>
      </c>
    </row>
    <row r="50" spans="1:24" ht="80">
      <c r="A50" s="9">
        <v>40</v>
      </c>
      <c r="B50" s="9" t="s">
        <v>818</v>
      </c>
      <c r="C50" s="7">
        <v>67449400</v>
      </c>
      <c r="D50" s="8">
        <f t="shared" si="0"/>
        <v>0.43758395407886053</v>
      </c>
      <c r="E50" s="7">
        <v>67449400</v>
      </c>
      <c r="F50" s="8">
        <f t="shared" si="1"/>
        <v>100</v>
      </c>
      <c r="G50" s="8">
        <f t="shared" si="2"/>
        <v>0.43758395407886058</v>
      </c>
      <c r="H50" s="7">
        <v>67090000</v>
      </c>
      <c r="I50" s="8">
        <f t="shared" si="3"/>
        <v>99.467156119995138</v>
      </c>
      <c r="J50" s="8">
        <f t="shared" si="4"/>
        <v>0.43525231475966808</v>
      </c>
      <c r="K50" s="8">
        <f t="shared" si="5"/>
        <v>99.467156119995138</v>
      </c>
      <c r="L50" s="41">
        <f t="shared" si="6"/>
        <v>-2.3316393191925022E-3</v>
      </c>
      <c r="M50" s="7">
        <f t="shared" si="7"/>
        <v>359400</v>
      </c>
      <c r="N50" s="8">
        <v>100</v>
      </c>
      <c r="O50" s="8">
        <f t="shared" si="8"/>
        <v>0.43758395407886058</v>
      </c>
      <c r="P50" s="8">
        <v>100</v>
      </c>
      <c r="Q50" s="8">
        <f t="shared" si="9"/>
        <v>0.43758395407886058</v>
      </c>
      <c r="R50" s="8">
        <f t="shared" si="10"/>
        <v>100</v>
      </c>
      <c r="S50" s="8"/>
      <c r="T50" s="8"/>
      <c r="U50" s="8"/>
      <c r="V50" s="8"/>
      <c r="W50" s="8"/>
      <c r="X50" s="22">
        <v>40</v>
      </c>
    </row>
    <row r="51" spans="1:24" ht="32">
      <c r="A51" s="9">
        <v>41</v>
      </c>
      <c r="B51" s="9" t="s">
        <v>819</v>
      </c>
      <c r="C51" s="7">
        <v>7298482240</v>
      </c>
      <c r="D51" s="8">
        <f t="shared" si="0"/>
        <v>47.349549697307012</v>
      </c>
      <c r="E51" s="7">
        <v>7298482240</v>
      </c>
      <c r="F51" s="8">
        <f t="shared" si="1"/>
        <v>100</v>
      </c>
      <c r="G51" s="8">
        <f t="shared" si="2"/>
        <v>47.349549697307012</v>
      </c>
      <c r="H51" s="7">
        <v>1170547596</v>
      </c>
      <c r="I51" s="8">
        <f t="shared" si="3"/>
        <v>16.038233121740117</v>
      </c>
      <c r="J51" s="8">
        <f t="shared" si="4"/>
        <v>7.5940311625482897</v>
      </c>
      <c r="K51" s="8">
        <f t="shared" si="5"/>
        <v>16.038233121740117</v>
      </c>
      <c r="L51" s="41">
        <f t="shared" si="6"/>
        <v>-39.755518534758721</v>
      </c>
      <c r="M51" s="7">
        <f t="shared" si="7"/>
        <v>6127934644</v>
      </c>
      <c r="N51" s="8">
        <v>100</v>
      </c>
      <c r="O51" s="8">
        <f t="shared" si="8"/>
        <v>47.349549697307012</v>
      </c>
      <c r="P51" s="8">
        <v>95.6</v>
      </c>
      <c r="Q51" s="8">
        <f t="shared" si="9"/>
        <v>45.266169510625502</v>
      </c>
      <c r="R51" s="8">
        <f t="shared" si="10"/>
        <v>95.6</v>
      </c>
      <c r="S51" s="8"/>
      <c r="T51" s="8"/>
      <c r="U51" s="8"/>
      <c r="V51" s="8"/>
      <c r="W51" s="8"/>
      <c r="X51" s="22">
        <v>41</v>
      </c>
    </row>
    <row r="52" spans="1:24" ht="48">
      <c r="A52" s="9">
        <v>42</v>
      </c>
      <c r="B52" s="9" t="s">
        <v>820</v>
      </c>
      <c r="C52" s="7">
        <v>124992800</v>
      </c>
      <c r="D52" s="8">
        <f t="shared" si="0"/>
        <v>0.81090185613790777</v>
      </c>
      <c r="E52" s="7">
        <v>124992800</v>
      </c>
      <c r="F52" s="8">
        <f t="shared" si="1"/>
        <v>100</v>
      </c>
      <c r="G52" s="8">
        <f t="shared" si="2"/>
        <v>0.81090185613790777</v>
      </c>
      <c r="H52" s="7">
        <v>110715800</v>
      </c>
      <c r="I52" s="8">
        <f t="shared" si="3"/>
        <v>88.577742077943682</v>
      </c>
      <c r="J52" s="8">
        <f t="shared" si="4"/>
        <v>0.71827855463509394</v>
      </c>
      <c r="K52" s="8">
        <f t="shared" si="5"/>
        <v>88.577742077943682</v>
      </c>
      <c r="L52" s="41">
        <f t="shared" si="6"/>
        <v>-9.2623301502813837E-2</v>
      </c>
      <c r="M52" s="7">
        <f t="shared" si="7"/>
        <v>14277000</v>
      </c>
      <c r="N52" s="8">
        <v>100</v>
      </c>
      <c r="O52" s="8">
        <f t="shared" si="8"/>
        <v>0.81090185613790777</v>
      </c>
      <c r="P52" s="8">
        <v>99.71</v>
      </c>
      <c r="Q52" s="8">
        <f t="shared" si="9"/>
        <v>0.80855024075510784</v>
      </c>
      <c r="R52" s="8">
        <f t="shared" si="10"/>
        <v>99.71</v>
      </c>
      <c r="S52" s="8"/>
      <c r="T52" s="8"/>
      <c r="U52" s="8"/>
      <c r="V52" s="8"/>
      <c r="W52" s="8"/>
      <c r="X52" s="22">
        <v>42</v>
      </c>
    </row>
    <row r="53" spans="1:24" ht="32">
      <c r="A53" s="9">
        <v>43</v>
      </c>
      <c r="B53" s="9" t="s">
        <v>821</v>
      </c>
      <c r="C53" s="7">
        <v>9924800</v>
      </c>
      <c r="D53" s="8">
        <f t="shared" si="0"/>
        <v>6.4388018684256282E-2</v>
      </c>
      <c r="E53" s="7">
        <v>9924800</v>
      </c>
      <c r="F53" s="8">
        <f t="shared" si="1"/>
        <v>100</v>
      </c>
      <c r="G53" s="8">
        <f t="shared" si="2"/>
        <v>6.4388018684256282E-2</v>
      </c>
      <c r="H53" s="7">
        <v>9425000</v>
      </c>
      <c r="I53" s="8">
        <f t="shared" si="3"/>
        <v>94.964130259551823</v>
      </c>
      <c r="J53" s="8">
        <f t="shared" si="4"/>
        <v>6.1145521934861696E-2</v>
      </c>
      <c r="K53" s="8">
        <f t="shared" si="5"/>
        <v>94.964130259551823</v>
      </c>
      <c r="L53" s="41">
        <f t="shared" si="6"/>
        <v>-3.2424967493945855E-3</v>
      </c>
      <c r="M53" s="7">
        <f t="shared" si="7"/>
        <v>499800</v>
      </c>
      <c r="N53" s="8">
        <v>100</v>
      </c>
      <c r="O53" s="8">
        <f t="shared" si="8"/>
        <v>6.4388018684256282E-2</v>
      </c>
      <c r="P53" s="8">
        <v>100</v>
      </c>
      <c r="Q53" s="8">
        <f t="shared" si="9"/>
        <v>6.4388018684256282E-2</v>
      </c>
      <c r="R53" s="8">
        <f t="shared" si="10"/>
        <v>100</v>
      </c>
      <c r="S53" s="8"/>
      <c r="T53" s="8"/>
      <c r="U53" s="8"/>
      <c r="V53" s="8"/>
      <c r="W53" s="8"/>
      <c r="X53" s="22">
        <v>43</v>
      </c>
    </row>
    <row r="54" spans="1:24" ht="32">
      <c r="A54" s="9">
        <v>44</v>
      </c>
      <c r="B54" s="9" t="s">
        <v>822</v>
      </c>
      <c r="C54" s="7">
        <v>165055040</v>
      </c>
      <c r="D54" s="8">
        <f t="shared" si="0"/>
        <v>1.0708091850163899</v>
      </c>
      <c r="E54" s="7">
        <v>165055040</v>
      </c>
      <c r="F54" s="8">
        <f t="shared" si="1"/>
        <v>100</v>
      </c>
      <c r="G54" s="8">
        <f t="shared" si="2"/>
        <v>1.0708091850163899</v>
      </c>
      <c r="H54" s="7">
        <v>162041340</v>
      </c>
      <c r="I54" s="8">
        <f t="shared" si="3"/>
        <v>98.174124219411894</v>
      </c>
      <c r="J54" s="8">
        <f t="shared" si="4"/>
        <v>1.0512575394508628</v>
      </c>
      <c r="K54" s="8">
        <f t="shared" si="5"/>
        <v>98.174124219411894</v>
      </c>
      <c r="L54" s="41">
        <f t="shared" si="6"/>
        <v>-1.9551645565527132E-2</v>
      </c>
      <c r="M54" s="7">
        <f t="shared" si="7"/>
        <v>3013700</v>
      </c>
      <c r="N54" s="8">
        <v>100</v>
      </c>
      <c r="O54" s="8">
        <f t="shared" si="8"/>
        <v>1.0708091850163899</v>
      </c>
      <c r="P54" s="8">
        <v>100</v>
      </c>
      <c r="Q54" s="8">
        <f t="shared" si="9"/>
        <v>1.0708091850163899</v>
      </c>
      <c r="R54" s="8">
        <f t="shared" si="10"/>
        <v>100</v>
      </c>
      <c r="S54" s="8"/>
      <c r="T54" s="8"/>
      <c r="U54" s="8"/>
      <c r="V54" s="8"/>
      <c r="W54" s="8"/>
      <c r="X54" s="22">
        <v>44</v>
      </c>
    </row>
    <row r="55" spans="1:24" ht="32">
      <c r="A55" s="9">
        <v>45</v>
      </c>
      <c r="B55" s="9" t="s">
        <v>823</v>
      </c>
      <c r="C55" s="7">
        <v>384988120</v>
      </c>
      <c r="D55" s="8">
        <f t="shared" si="0"/>
        <v>2.4976445131163043</v>
      </c>
      <c r="E55" s="7">
        <v>384988120</v>
      </c>
      <c r="F55" s="8">
        <f t="shared" si="1"/>
        <v>100</v>
      </c>
      <c r="G55" s="8">
        <f t="shared" si="2"/>
        <v>2.4976445131163043</v>
      </c>
      <c r="H55" s="7">
        <v>240770420</v>
      </c>
      <c r="I55" s="8">
        <f t="shared" si="3"/>
        <v>62.539701225066366</v>
      </c>
      <c r="J55" s="8">
        <f t="shared" si="4"/>
        <v>1.5620194161672003</v>
      </c>
      <c r="K55" s="8">
        <f t="shared" si="5"/>
        <v>62.539701225066366</v>
      </c>
      <c r="L55" s="41">
        <f t="shared" si="6"/>
        <v>-0.93562509694910401</v>
      </c>
      <c r="M55" s="7">
        <f t="shared" si="7"/>
        <v>144217700</v>
      </c>
      <c r="N55" s="8">
        <v>100</v>
      </c>
      <c r="O55" s="8">
        <f t="shared" si="8"/>
        <v>2.4976445131163043</v>
      </c>
      <c r="P55" s="8">
        <v>87.73</v>
      </c>
      <c r="Q55" s="8">
        <f t="shared" si="9"/>
        <v>2.1911835313569337</v>
      </c>
      <c r="R55" s="8">
        <f t="shared" si="10"/>
        <v>87.73</v>
      </c>
      <c r="S55" s="8"/>
      <c r="T55" s="8"/>
      <c r="U55" s="8"/>
      <c r="V55" s="8"/>
      <c r="W55" s="8"/>
      <c r="X55" s="22">
        <v>45</v>
      </c>
    </row>
    <row r="56" spans="1:24" ht="48">
      <c r="A56" s="9">
        <v>46</v>
      </c>
      <c r="B56" s="9" t="s">
        <v>824</v>
      </c>
      <c r="C56" s="7">
        <v>59993900</v>
      </c>
      <c r="D56" s="8">
        <f t="shared" si="0"/>
        <v>0.38921573776211132</v>
      </c>
      <c r="E56" s="7">
        <v>59993900</v>
      </c>
      <c r="F56" s="8">
        <f t="shared" si="1"/>
        <v>100</v>
      </c>
      <c r="G56" s="8">
        <f t="shared" si="2"/>
        <v>0.38921573776211132</v>
      </c>
      <c r="H56" s="7">
        <v>44409000</v>
      </c>
      <c r="I56" s="8">
        <f t="shared" si="3"/>
        <v>74.022525623438383</v>
      </c>
      <c r="J56" s="8">
        <f t="shared" si="4"/>
        <v>0.2881073192154136</v>
      </c>
      <c r="K56" s="8">
        <f>IF(E56=0,0,H56/E56*100)</f>
        <v>74.022525623438383</v>
      </c>
      <c r="L56" s="41">
        <f t="shared" si="6"/>
        <v>-0.10110841854669772</v>
      </c>
      <c r="M56" s="7">
        <f t="shared" si="7"/>
        <v>15584900</v>
      </c>
      <c r="N56" s="8">
        <v>100</v>
      </c>
      <c r="O56" s="8">
        <f t="shared" si="8"/>
        <v>0.38921573776211132</v>
      </c>
      <c r="P56" s="8">
        <v>100</v>
      </c>
      <c r="Q56" s="8">
        <f t="shared" si="9"/>
        <v>0.38921573776211132</v>
      </c>
      <c r="R56" s="8">
        <f t="shared" si="10"/>
        <v>100</v>
      </c>
      <c r="S56" s="8"/>
      <c r="T56" s="8"/>
      <c r="U56" s="8"/>
      <c r="V56" s="8"/>
      <c r="W56" s="8"/>
      <c r="X56" s="22">
        <v>46</v>
      </c>
    </row>
    <row r="57" spans="1:24" ht="48">
      <c r="A57" s="9">
        <v>47</v>
      </c>
      <c r="B57" s="9" t="s">
        <v>825</v>
      </c>
      <c r="C57" s="7">
        <v>57500000</v>
      </c>
      <c r="D57" s="8">
        <f t="shared" si="0"/>
        <v>0.37303634071666292</v>
      </c>
      <c r="E57" s="7">
        <v>57500000</v>
      </c>
      <c r="F57" s="8">
        <f t="shared" si="1"/>
        <v>100</v>
      </c>
      <c r="G57" s="8">
        <f t="shared" si="2"/>
        <v>0.37303634071666297</v>
      </c>
      <c r="H57" s="7">
        <v>55631000</v>
      </c>
      <c r="I57" s="8">
        <f t="shared" si="3"/>
        <v>96.749565217391307</v>
      </c>
      <c r="J57" s="8">
        <f t="shared" si="4"/>
        <v>0.36091103774623784</v>
      </c>
      <c r="K57" s="8">
        <f t="shared" si="5"/>
        <v>96.749565217391307</v>
      </c>
      <c r="L57" s="41">
        <f t="shared" si="6"/>
        <v>-1.2125302970425134E-2</v>
      </c>
      <c r="M57" s="7">
        <f t="shared" si="7"/>
        <v>1869000</v>
      </c>
      <c r="N57" s="8">
        <v>100</v>
      </c>
      <c r="O57" s="8">
        <f t="shared" si="8"/>
        <v>0.37303634071666297</v>
      </c>
      <c r="P57" s="8">
        <v>100</v>
      </c>
      <c r="Q57" s="8">
        <f t="shared" si="9"/>
        <v>0.37303634071666297</v>
      </c>
      <c r="R57" s="8">
        <f t="shared" si="10"/>
        <v>100</v>
      </c>
      <c r="S57" s="8"/>
      <c r="T57" s="8"/>
      <c r="U57" s="8"/>
      <c r="V57" s="8"/>
      <c r="W57" s="8"/>
      <c r="X57" s="22">
        <v>47</v>
      </c>
    </row>
    <row r="58" spans="1:24" ht="32">
      <c r="A58" s="9">
        <v>48</v>
      </c>
      <c r="B58" s="9" t="s">
        <v>826</v>
      </c>
      <c r="C58" s="7">
        <v>699811480</v>
      </c>
      <c r="D58" s="8">
        <f t="shared" si="0"/>
        <v>4.5400889337515151</v>
      </c>
      <c r="E58" s="7">
        <v>699811480</v>
      </c>
      <c r="F58" s="8">
        <f t="shared" si="1"/>
        <v>100</v>
      </c>
      <c r="G58" s="8">
        <f t="shared" si="2"/>
        <v>4.5400889337515151</v>
      </c>
      <c r="H58" s="7">
        <v>575744040</v>
      </c>
      <c r="I58" s="8">
        <f t="shared" si="3"/>
        <v>82.271305409279648</v>
      </c>
      <c r="J58" s="8">
        <f t="shared" si="4"/>
        <v>3.7351904325396168</v>
      </c>
      <c r="K58" s="8">
        <f t="shared" si="5"/>
        <v>82.271305409279648</v>
      </c>
      <c r="L58" s="41">
        <f t="shared" si="6"/>
        <v>-0.80489850121189832</v>
      </c>
      <c r="M58" s="7">
        <f t="shared" si="7"/>
        <v>124067440</v>
      </c>
      <c r="N58" s="8">
        <v>100</v>
      </c>
      <c r="O58" s="8">
        <f t="shared" si="8"/>
        <v>4.5400889337515151</v>
      </c>
      <c r="P58" s="8">
        <v>82.6</v>
      </c>
      <c r="Q58" s="8">
        <f t="shared" si="9"/>
        <v>3.7501134592787513</v>
      </c>
      <c r="R58" s="8">
        <f t="shared" si="10"/>
        <v>82.6</v>
      </c>
      <c r="S58" s="8"/>
      <c r="T58" s="8"/>
      <c r="U58" s="8"/>
      <c r="V58" s="8"/>
      <c r="W58" s="8"/>
      <c r="X58" s="22">
        <v>48</v>
      </c>
    </row>
    <row r="59" spans="1:24">
      <c r="A59" s="10"/>
      <c r="B59" s="10"/>
      <c r="C59" s="11"/>
      <c r="D59" s="12"/>
      <c r="E59" s="11"/>
      <c r="F59" s="12"/>
      <c r="G59" s="12"/>
      <c r="H59" s="11"/>
      <c r="I59" s="12"/>
      <c r="J59" s="12"/>
      <c r="K59" s="12"/>
      <c r="L59" s="12"/>
      <c r="M59" s="11"/>
      <c r="N59" s="12"/>
      <c r="O59" s="12"/>
      <c r="P59" s="12"/>
      <c r="Q59" s="12"/>
      <c r="R59" s="12"/>
      <c r="S59" s="12"/>
      <c r="T59" s="12"/>
      <c r="U59" s="12"/>
      <c r="V59" s="12"/>
      <c r="W59" s="12"/>
    </row>
    <row r="60" spans="1:24">
      <c r="A60" s="13"/>
      <c r="B60" s="13" t="s">
        <v>14</v>
      </c>
      <c r="C60" s="14">
        <f>SUM(C11:C58)</f>
        <v>15414047835</v>
      </c>
      <c r="D60" s="15">
        <f>SUM(D11:D58)</f>
        <v>100</v>
      </c>
      <c r="E60" s="14">
        <f>SUM(E11:E58)</f>
        <v>15414047835</v>
      </c>
      <c r="F60" s="15">
        <f>G60</f>
        <v>100</v>
      </c>
      <c r="G60" s="15">
        <f>SUM(G11:G58)</f>
        <v>100</v>
      </c>
      <c r="H60" s="14">
        <f>SUM(H11:H58)</f>
        <v>7130047983</v>
      </c>
      <c r="I60" s="15">
        <f>J60</f>
        <v>46.25681754282683</v>
      </c>
      <c r="J60" s="15">
        <f>SUM(J11:J58)</f>
        <v>46.25681754282683</v>
      </c>
      <c r="K60" s="15">
        <f>IF(E60=0,0,H60/E60*100)</f>
        <v>46.25681754282683</v>
      </c>
      <c r="L60" s="15">
        <f>SUM(L11:L58)</f>
        <v>-53.743182457173162</v>
      </c>
      <c r="M60" s="14">
        <f>SUM(M11:M58)</f>
        <v>8283999852</v>
      </c>
      <c r="N60" s="15">
        <f>O60</f>
        <v>100</v>
      </c>
      <c r="O60" s="15">
        <f>SUM(O11:O58)</f>
        <v>100</v>
      </c>
      <c r="P60" s="15">
        <f>Q60+0</f>
        <v>93.9995633913543</v>
      </c>
      <c r="Q60" s="15">
        <f>SUM(Q11:Q58)</f>
        <v>93.9995633913543</v>
      </c>
      <c r="R60" s="15">
        <f>IF(N60=0,0,P60/N60*100)</f>
        <v>93.9995633913543</v>
      </c>
      <c r="S60" s="15">
        <f>SUM(S11:S58)</f>
        <v>-0.20924261248732554</v>
      </c>
      <c r="T60" s="15">
        <f>IF(G60&gt;0,J60/G60*100,J60)</f>
        <v>46.25681754282683</v>
      </c>
      <c r="U60" s="15">
        <f>IF(O60&gt;0,Q60/O60*100,Q60)</f>
        <v>93.9995633913543</v>
      </c>
      <c r="V60" s="15">
        <f>AVERAGE(T60:U60)</f>
        <v>70.128190467090562</v>
      </c>
      <c r="W60" s="15"/>
    </row>
    <row r="61" spans="1:24">
      <c r="C61" s="16">
        <f>[7]DKP3!$C$49</f>
        <v>18997397940</v>
      </c>
      <c r="E61" s="16"/>
    </row>
    <row r="62" spans="1:24">
      <c r="C62" s="16">
        <f>C60-C61</f>
        <v>-3583350105</v>
      </c>
    </row>
    <row r="65" spans="2:4">
      <c r="B65" s="1" t="s">
        <v>490</v>
      </c>
      <c r="C65" s="1" t="s">
        <v>491</v>
      </c>
      <c r="D65" s="1" t="s">
        <v>492</v>
      </c>
    </row>
    <row r="66" spans="2:4">
      <c r="B66" s="1" t="s">
        <v>493</v>
      </c>
      <c r="C66" s="1">
        <f>COUNTIFS($K$11:$K$58,"&gt;=90")</f>
        <v>24</v>
      </c>
      <c r="D66" s="1">
        <f>COUNTIFS($R$11:$R$58,"&gt;=90")</f>
        <v>38</v>
      </c>
    </row>
    <row r="67" spans="2:4">
      <c r="B67" s="1" t="s">
        <v>494</v>
      </c>
      <c r="C67" s="1">
        <f>COUNTIFS($K$11:$K$58,"&gt;=80",$K$11:$K$58,"&lt;90")</f>
        <v>3</v>
      </c>
      <c r="D67" s="1">
        <f>COUNTIFS($R$11:$R$58,"&gt;=80",$R$11:$R$58,"&lt;90")</f>
        <v>3</v>
      </c>
    </row>
    <row r="68" spans="2:4">
      <c r="B68" s="1" t="s">
        <v>495</v>
      </c>
      <c r="C68" s="1">
        <f>COUNTIFS($K$11:$K$58,"&gt;=65",$K$11:$K$58,"&lt;80")</f>
        <v>7</v>
      </c>
      <c r="D68" s="1">
        <f>COUNTIFS($R$11:$R$58,"&gt;=65",$R$11:$R$58,"&lt;80")</f>
        <v>0</v>
      </c>
    </row>
    <row r="69" spans="2:4">
      <c r="B69" s="1" t="s">
        <v>496</v>
      </c>
      <c r="C69" s="1">
        <f>COUNTIF($K$11:$K$58,"&lt;65")</f>
        <v>14</v>
      </c>
      <c r="D69" s="1">
        <f>COUNTIF($R$11:$R$58,"&lt;65")</f>
        <v>7</v>
      </c>
    </row>
    <row r="70" spans="2:4">
      <c r="B70" s="17"/>
      <c r="C70" s="1">
        <f>SUM(C66:C69)</f>
        <v>48</v>
      </c>
      <c r="D70" s="1">
        <f>SUM(D66:D69)</f>
        <v>48</v>
      </c>
    </row>
    <row r="71" spans="2:4">
      <c r="B71" s="17"/>
    </row>
    <row r="73" spans="2:4">
      <c r="B73" s="17"/>
    </row>
    <row r="74" spans="2:4">
      <c r="B74" s="17"/>
    </row>
    <row r="75" spans="2:4">
      <c r="B75" s="17"/>
    </row>
    <row r="76" spans="2:4">
      <c r="B76" s="17"/>
    </row>
    <row r="77" spans="2:4">
      <c r="B77" s="17"/>
    </row>
    <row r="78" spans="2:4">
      <c r="B78" s="17"/>
    </row>
    <row r="79" spans="2:4">
      <c r="B79" s="17"/>
    </row>
    <row r="80" spans="2:4">
      <c r="B80" s="17"/>
    </row>
    <row r="82" spans="2:4" ht="32">
      <c r="B82" t="s">
        <v>189</v>
      </c>
      <c r="C82" s="18" t="s">
        <v>195</v>
      </c>
      <c r="D82" s="18" t="s">
        <v>196</v>
      </c>
    </row>
    <row r="83" spans="2:4">
      <c r="B83" s="233" t="str">
        <f>Cetak!P67</f>
        <v>31 Desember 2023</v>
      </c>
      <c r="C83" s="19">
        <f>I60</f>
        <v>46.25681754282683</v>
      </c>
      <c r="D83" s="19">
        <f>P60</f>
        <v>93.9995633913543</v>
      </c>
    </row>
    <row r="84" spans="2:4">
      <c r="B84" s="207" t="str">
        <f>Cetak!P68</f>
        <v>30  November 2023</v>
      </c>
      <c r="C84" s="19">
        <f>Cetak!D75</f>
        <v>26.177799721344364</v>
      </c>
      <c r="D84" s="19">
        <f>Cetak!E75</f>
        <v>95.683884274100734</v>
      </c>
    </row>
    <row r="85" spans="2:4">
      <c r="B85"/>
      <c r="C85" s="20">
        <f>C83-C84</f>
        <v>20.079017821482466</v>
      </c>
      <c r="D85" s="20">
        <f>D83-D84</f>
        <v>-1.6843208827464338</v>
      </c>
    </row>
    <row r="86" spans="2:4">
      <c r="B86"/>
      <c r="C86"/>
      <c r="D86"/>
    </row>
    <row r="87" spans="2:4" ht="32">
      <c r="B87" t="s">
        <v>189</v>
      </c>
      <c r="C87" s="18" t="s">
        <v>195</v>
      </c>
      <c r="D87" s="18" t="s">
        <v>196</v>
      </c>
    </row>
    <row r="88" spans="2:4">
      <c r="B88" s="207" t="str">
        <f>Cetak!P67</f>
        <v>31 Desember 2023</v>
      </c>
      <c r="C88" s="19">
        <f>C83</f>
        <v>46.25681754282683</v>
      </c>
      <c r="D88" s="19">
        <f>D83</f>
        <v>93.9995633913543</v>
      </c>
    </row>
    <row r="89" spans="2:4">
      <c r="B89" s="207" t="str">
        <f>Cetak!P69</f>
        <v>31 Desember 2022</v>
      </c>
      <c r="C89" s="20">
        <f>Cetak!H75</f>
        <v>26.177799721344364</v>
      </c>
      <c r="D89" s="19">
        <f>Cetak!I75</f>
        <v>28.954440207236086</v>
      </c>
    </row>
    <row r="90" spans="2:4">
      <c r="B90"/>
      <c r="C90" s="20">
        <f>C88-C89</f>
        <v>20.079017821482466</v>
      </c>
      <c r="D90" s="20">
        <f>D88-D89</f>
        <v>65.045123184118211</v>
      </c>
    </row>
  </sheetData>
  <sheetProtection formatCells="0" formatColumns="0" formatRows="0" insertColumns="0" insertRows="0" insertHyperlinks="0" deleteColumns="0" deleteRows="0" sort="0" autoFilter="0" pivotTables="0"/>
  <autoFilter ref="B10:X58" xr:uid="{00000000-0009-0000-0000-000021000000}">
    <sortState xmlns:xlrd2="http://schemas.microsoft.com/office/spreadsheetml/2017/richdata2" ref="B12:X58">
      <sortCondition ref="X10"/>
    </sortState>
  </autoFilter>
  <mergeCells count="18">
    <mergeCell ref="A1:W1"/>
    <mergeCell ref="A2:W2"/>
    <mergeCell ref="A3:W3"/>
    <mergeCell ref="A4:W4"/>
    <mergeCell ref="C7:D7"/>
    <mergeCell ref="E7:M7"/>
    <mergeCell ref="T7:W7"/>
    <mergeCell ref="N7:R7"/>
    <mergeCell ref="W8:W9"/>
    <mergeCell ref="A7:A9"/>
    <mergeCell ref="B7:B9"/>
    <mergeCell ref="C8:C9"/>
    <mergeCell ref="D8:D9"/>
    <mergeCell ref="E8:G8"/>
    <mergeCell ref="H8:J8"/>
    <mergeCell ref="K8:L8"/>
    <mergeCell ref="N8:O8"/>
    <mergeCell ref="P8:Q8"/>
  </mergeCells>
  <conditionalFormatting sqref="W11:W19">
    <cfRule type="cellIs" dxfId="99" priority="22" operator="greaterThanOrEqual">
      <formula>85</formula>
    </cfRule>
    <cfRule type="cellIs" dxfId="98" priority="23" operator="greaterThanOrEqual">
      <formula>$V$60</formula>
    </cfRule>
    <cfRule type="cellIs" dxfId="97" priority="24" operator="lessThan">
      <formula>$V$60</formula>
    </cfRule>
  </conditionalFormatting>
  <pageMargins left="0.7" right="0.7" top="0.75" bottom="0.35416666666666702" header="0.3" footer="0.3"/>
  <pageSetup paperSize="14" scale="79" fitToHeight="0" orientation="landscape"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B050"/>
    <pageSetUpPr fitToPage="1"/>
  </sheetPr>
  <dimension ref="A1:AC89"/>
  <sheetViews>
    <sheetView view="pageBreakPreview" zoomScale="70" zoomScaleNormal="70" zoomScaleSheetLayoutView="70" workbookViewId="0">
      <pane xSplit="2" ySplit="11" topLeftCell="I57" activePane="bottomRight" state="frozen"/>
      <selection activeCell="AB57" sqref="AB57"/>
      <selection pane="topRight" activeCell="AB57" sqref="AB57"/>
      <selection pane="bottomLeft" activeCell="AB57" sqref="AB57"/>
      <selection pane="bottomRight" activeCell="A4" sqref="A4:W4"/>
    </sheetView>
  </sheetViews>
  <sheetFormatPr baseColWidth="10" defaultColWidth="9.1640625" defaultRowHeight="15"/>
  <cols>
    <col min="1" max="1" width="4" style="36" customWidth="1"/>
    <col min="2" max="2" width="35" style="36" customWidth="1"/>
    <col min="3" max="3" width="18" style="36" customWidth="1"/>
    <col min="4" max="4" width="7" style="36" customWidth="1"/>
    <col min="5" max="5" width="18" style="36" customWidth="1"/>
    <col min="6" max="6" width="9.1640625" style="36"/>
    <col min="7" max="7" width="9" style="36" hidden="1" customWidth="1"/>
    <col min="8" max="8" width="18" style="36" customWidth="1"/>
    <col min="9" max="9" width="9.1640625" style="36"/>
    <col min="10" max="10" width="9" style="36" hidden="1" customWidth="1"/>
    <col min="11" max="11" width="9.1640625" style="36"/>
    <col min="12" max="12" width="9" style="36" hidden="1" customWidth="1"/>
    <col min="13" max="13" width="18" style="36" customWidth="1"/>
    <col min="14" max="14" width="9.1640625" style="36"/>
    <col min="15" max="15" width="9" style="36" hidden="1" customWidth="1"/>
    <col min="16" max="16" width="9.1640625" style="36"/>
    <col min="17" max="17" width="9" style="36" hidden="1" customWidth="1"/>
    <col min="18" max="18" width="9.1640625" style="36"/>
    <col min="19" max="23" width="9" style="36" hidden="1" customWidth="1"/>
    <col min="24" max="16384" width="9.1640625" style="36"/>
  </cols>
  <sheetData>
    <row r="1" spans="1:29">
      <c r="A1" s="431" t="s">
        <v>110</v>
      </c>
      <c r="B1" s="432"/>
      <c r="C1" s="432"/>
      <c r="D1" s="432"/>
      <c r="E1" s="432"/>
      <c r="F1" s="432"/>
      <c r="G1" s="432"/>
      <c r="H1" s="432"/>
      <c r="I1" s="432"/>
      <c r="J1" s="432"/>
      <c r="K1" s="432"/>
      <c r="L1" s="432"/>
      <c r="M1" s="432"/>
      <c r="N1" s="432"/>
      <c r="O1" s="432"/>
      <c r="P1" s="432"/>
      <c r="Q1" s="432"/>
      <c r="R1" s="432"/>
      <c r="S1" s="432"/>
      <c r="T1" s="432"/>
      <c r="U1" s="432"/>
      <c r="V1" s="432"/>
      <c r="W1" s="432"/>
      <c r="Y1" s="49"/>
      <c r="Z1" s="49"/>
      <c r="AA1" s="49"/>
      <c r="AB1" s="49"/>
      <c r="AC1" s="49"/>
    </row>
    <row r="2" spans="1:29">
      <c r="A2" s="431" t="s">
        <v>827</v>
      </c>
      <c r="B2" s="432"/>
      <c r="C2" s="432"/>
      <c r="D2" s="432"/>
      <c r="E2" s="432"/>
      <c r="F2" s="432"/>
      <c r="G2" s="432"/>
      <c r="H2" s="432"/>
      <c r="I2" s="432"/>
      <c r="J2" s="432"/>
      <c r="K2" s="432"/>
      <c r="L2" s="432"/>
      <c r="M2" s="432"/>
      <c r="N2" s="432"/>
      <c r="O2" s="432"/>
      <c r="P2" s="432"/>
      <c r="Q2" s="432"/>
      <c r="R2" s="432"/>
      <c r="S2" s="432"/>
      <c r="T2" s="432"/>
      <c r="U2" s="432"/>
      <c r="V2" s="432"/>
      <c r="W2" s="432"/>
      <c r="Y2" s="49"/>
      <c r="Z2" s="49"/>
      <c r="AA2" s="49"/>
      <c r="AB2" s="49"/>
      <c r="AC2" s="49"/>
    </row>
    <row r="3" spans="1:29">
      <c r="A3" s="431" t="s">
        <v>112</v>
      </c>
      <c r="B3" s="432"/>
      <c r="C3" s="432"/>
      <c r="D3" s="432"/>
      <c r="E3" s="432"/>
      <c r="F3" s="432"/>
      <c r="G3" s="432"/>
      <c r="H3" s="432"/>
      <c r="I3" s="432"/>
      <c r="J3" s="432"/>
      <c r="K3" s="432"/>
      <c r="L3" s="432"/>
      <c r="M3" s="432"/>
      <c r="N3" s="432"/>
      <c r="O3" s="432"/>
      <c r="P3" s="432"/>
      <c r="Q3" s="432"/>
      <c r="R3" s="432"/>
      <c r="S3" s="432"/>
      <c r="T3" s="432"/>
      <c r="U3" s="432"/>
      <c r="V3" s="432"/>
      <c r="W3" s="432"/>
      <c r="Y3" s="49"/>
      <c r="Z3" s="49"/>
      <c r="AA3" s="49"/>
      <c r="AB3" s="49"/>
      <c r="AC3" s="49"/>
    </row>
    <row r="4" spans="1:29">
      <c r="A4" s="431" t="str">
        <f>Cetak!B4</f>
        <v>KONDISI DESEMBER 2023</v>
      </c>
      <c r="B4" s="432"/>
      <c r="C4" s="432"/>
      <c r="D4" s="432"/>
      <c r="E4" s="432"/>
      <c r="F4" s="432"/>
      <c r="G4" s="432"/>
      <c r="H4" s="432"/>
      <c r="I4" s="432"/>
      <c r="J4" s="432"/>
      <c r="K4" s="432"/>
      <c r="L4" s="432"/>
      <c r="M4" s="432"/>
      <c r="N4" s="432"/>
      <c r="O4" s="432"/>
      <c r="P4" s="432"/>
      <c r="Q4" s="432"/>
      <c r="R4" s="432"/>
      <c r="S4" s="432"/>
      <c r="T4" s="432"/>
      <c r="U4" s="432"/>
      <c r="V4" s="432"/>
      <c r="W4" s="432"/>
      <c r="Y4" s="49"/>
      <c r="Z4" s="49"/>
      <c r="AA4" s="49"/>
      <c r="AB4" s="49"/>
      <c r="AC4" s="49"/>
    </row>
    <row r="5" spans="1:29">
      <c r="Y5" s="49"/>
      <c r="Z5" s="49"/>
      <c r="AA5" s="49"/>
      <c r="AB5" s="49"/>
      <c r="AC5" s="49"/>
    </row>
    <row r="6" spans="1:29">
      <c r="Y6" s="49"/>
      <c r="Z6" s="49"/>
      <c r="AA6" s="49"/>
      <c r="AB6" s="49"/>
      <c r="AC6" s="49"/>
    </row>
    <row r="8" spans="1:29">
      <c r="A8" s="430" t="s">
        <v>4</v>
      </c>
      <c r="B8" s="430" t="s">
        <v>27</v>
      </c>
      <c r="C8" s="430" t="s">
        <v>28</v>
      </c>
      <c r="D8" s="430"/>
      <c r="E8" s="430" t="s">
        <v>29</v>
      </c>
      <c r="F8" s="430"/>
      <c r="G8" s="430"/>
      <c r="H8" s="430"/>
      <c r="I8" s="430"/>
      <c r="J8" s="430"/>
      <c r="K8" s="430"/>
      <c r="L8" s="430"/>
      <c r="M8" s="430"/>
      <c r="N8" s="360" t="s">
        <v>30</v>
      </c>
      <c r="O8" s="357"/>
      <c r="P8" s="357"/>
      <c r="Q8" s="357"/>
      <c r="R8" s="358"/>
      <c r="S8" s="31"/>
      <c r="T8" s="430" t="s">
        <v>11</v>
      </c>
      <c r="U8" s="430"/>
      <c r="V8" s="430"/>
      <c r="W8" s="430"/>
    </row>
    <row r="9" spans="1:29">
      <c r="A9" s="430"/>
      <c r="B9" s="430"/>
      <c r="C9" s="430" t="s">
        <v>12</v>
      </c>
      <c r="D9" s="430" t="s">
        <v>13</v>
      </c>
      <c r="E9" s="430" t="s">
        <v>9</v>
      </c>
      <c r="F9" s="430"/>
      <c r="G9" s="430"/>
      <c r="H9" s="430" t="s">
        <v>10</v>
      </c>
      <c r="I9" s="430"/>
      <c r="J9" s="430"/>
      <c r="K9" s="430" t="s">
        <v>11</v>
      </c>
      <c r="L9" s="430"/>
      <c r="M9" s="37" t="s">
        <v>32</v>
      </c>
      <c r="N9" s="430" t="s">
        <v>33</v>
      </c>
      <c r="O9" s="430"/>
      <c r="P9" s="430" t="s">
        <v>34</v>
      </c>
      <c r="Q9" s="430"/>
      <c r="R9" s="3" t="s">
        <v>469</v>
      </c>
      <c r="S9" s="3"/>
      <c r="T9" s="37" t="s">
        <v>36</v>
      </c>
      <c r="U9" s="37" t="s">
        <v>30</v>
      </c>
      <c r="V9" s="37" t="s">
        <v>37</v>
      </c>
      <c r="W9" s="430" t="s">
        <v>38</v>
      </c>
      <c r="Z9" s="36">
        <v>277015</v>
      </c>
    </row>
    <row r="10" spans="1:29">
      <c r="A10" s="430"/>
      <c r="B10" s="430"/>
      <c r="C10" s="430"/>
      <c r="D10" s="430"/>
      <c r="E10" s="37" t="s">
        <v>12</v>
      </c>
      <c r="F10" s="37" t="s">
        <v>13</v>
      </c>
      <c r="G10" s="37" t="s">
        <v>13</v>
      </c>
      <c r="H10" s="37" t="s">
        <v>12</v>
      </c>
      <c r="I10" s="37" t="s">
        <v>13</v>
      </c>
      <c r="J10" s="37" t="s">
        <v>13</v>
      </c>
      <c r="K10" s="37" t="s">
        <v>13</v>
      </c>
      <c r="L10" s="37" t="s">
        <v>13</v>
      </c>
      <c r="M10" s="37" t="s">
        <v>12</v>
      </c>
      <c r="N10" s="37" t="s">
        <v>13</v>
      </c>
      <c r="O10" s="37" t="s">
        <v>13</v>
      </c>
      <c r="P10" s="37" t="s">
        <v>13</v>
      </c>
      <c r="Q10" s="37" t="s">
        <v>13</v>
      </c>
      <c r="R10" s="37" t="s">
        <v>13</v>
      </c>
      <c r="S10" s="37" t="s">
        <v>13</v>
      </c>
      <c r="T10" s="37" t="s">
        <v>13</v>
      </c>
      <c r="U10" s="37" t="s">
        <v>13</v>
      </c>
      <c r="V10" s="37" t="s">
        <v>13</v>
      </c>
      <c r="W10" s="430"/>
      <c r="Z10" s="36">
        <v>373056</v>
      </c>
    </row>
    <row r="11" spans="1:29">
      <c r="A11" s="38"/>
      <c r="B11" s="38"/>
      <c r="C11" s="38"/>
      <c r="D11" s="38"/>
      <c r="E11" s="38"/>
      <c r="F11" s="38"/>
      <c r="G11" s="38"/>
      <c r="H11" s="38"/>
      <c r="I11" s="38"/>
      <c r="J11" s="38"/>
      <c r="K11" s="38"/>
      <c r="L11" s="38"/>
      <c r="M11" s="38"/>
      <c r="N11" s="38"/>
      <c r="O11" s="38"/>
      <c r="P11" s="38"/>
      <c r="Q11" s="38"/>
      <c r="R11" s="38"/>
      <c r="S11" s="38"/>
      <c r="T11" s="38"/>
      <c r="U11" s="38"/>
      <c r="V11" s="38"/>
      <c r="W11" s="38"/>
      <c r="Z11" s="36">
        <f>Z9*18</f>
        <v>4986270</v>
      </c>
      <c r="AA11" s="36">
        <f>Z11-Z10</f>
        <v>4613214</v>
      </c>
      <c r="AB11" s="36">
        <v>182400</v>
      </c>
      <c r="AC11" s="36">
        <f>Z11-AB11</f>
        <v>4803870</v>
      </c>
    </row>
    <row r="12" spans="1:29" ht="32">
      <c r="A12" s="39">
        <v>1</v>
      </c>
      <c r="B12" s="39" t="s">
        <v>828</v>
      </c>
      <c r="C12" s="40">
        <v>3905700</v>
      </c>
      <c r="D12" s="41">
        <f t="shared" ref="D12:D57" si="0">C12/$C$59*100</f>
        <v>2.044565943197517E-3</v>
      </c>
      <c r="E12" s="40">
        <v>3905700</v>
      </c>
      <c r="F12" s="41">
        <f t="shared" ref="F12:F57" si="1">E12/C12*100</f>
        <v>100</v>
      </c>
      <c r="G12" s="41">
        <f t="shared" ref="G12:G57" si="2">F12*$D12/100</f>
        <v>2.044565943197517E-3</v>
      </c>
      <c r="H12" s="40">
        <v>3897000</v>
      </c>
      <c r="I12" s="41">
        <f t="shared" ref="I12:I57" si="3">H12/C12*100</f>
        <v>99.777248636608036</v>
      </c>
      <c r="J12" s="41">
        <f t="shared" ref="J12:J57" si="4">I12*$D12/100</f>
        <v>2.0400116446835969E-3</v>
      </c>
      <c r="K12" s="41">
        <f t="shared" ref="K12:K57" si="5">IF(E12=0,0,H12/E12*100)</f>
        <v>99.777248636608036</v>
      </c>
      <c r="L12" s="41">
        <f t="shared" ref="L12:L48" si="6">J12-G12</f>
        <v>-4.5542985139201096E-6</v>
      </c>
      <c r="M12" s="40">
        <f t="shared" ref="M12:M57" si="7">C12-H12</f>
        <v>8700</v>
      </c>
      <c r="N12" s="41">
        <v>100</v>
      </c>
      <c r="O12" s="41">
        <f t="shared" ref="O12:O57" si="8">N12*$D12/100</f>
        <v>2.044565943197517E-3</v>
      </c>
      <c r="P12" s="41">
        <v>100</v>
      </c>
      <c r="Q12" s="41">
        <f t="shared" ref="Q12:Q57" si="9">P12*$D12/100</f>
        <v>2.044565943197517E-3</v>
      </c>
      <c r="R12" s="41">
        <f t="shared" ref="R12:R57" si="10">IF(N12=0,0,P12/N12*100)</f>
        <v>100</v>
      </c>
      <c r="S12" s="41">
        <f t="shared" ref="S12:S48" si="11">Q12-O12</f>
        <v>0</v>
      </c>
      <c r="T12" s="41">
        <f t="shared" ref="T12:T48" si="12">IF(F12&gt;0,I12/F12*100,I12)</f>
        <v>99.777248636608036</v>
      </c>
      <c r="U12" s="41">
        <f t="shared" ref="U12:U48" si="13">IF(N12&gt;0,P12/N12*100,P12)</f>
        <v>100</v>
      </c>
      <c r="V12" s="41">
        <f t="shared" ref="V12:V48" si="14">AVERAGE(T12:U12)</f>
        <v>99.888624318304011</v>
      </c>
      <c r="W12" s="41">
        <f t="shared" ref="W12:W48" si="15">V12</f>
        <v>99.888624318304011</v>
      </c>
      <c r="X12" s="48">
        <v>1</v>
      </c>
      <c r="Y12" s="50">
        <f t="shared" ref="Y12:Y57" si="16">N12-F12</f>
        <v>0</v>
      </c>
      <c r="Z12" s="50">
        <f t="shared" ref="Z12:Z57" si="17">P12-I12</f>
        <v>0.22275136339196422</v>
      </c>
    </row>
    <row r="13" spans="1:29" ht="32">
      <c r="A13" s="39">
        <v>2</v>
      </c>
      <c r="B13" s="39" t="s">
        <v>829</v>
      </c>
      <c r="C13" s="40">
        <v>7670000</v>
      </c>
      <c r="D13" s="41">
        <f t="shared" si="0"/>
        <v>4.0151114484791341E-3</v>
      </c>
      <c r="E13" s="40">
        <v>7670000</v>
      </c>
      <c r="F13" s="41">
        <f t="shared" si="1"/>
        <v>100</v>
      </c>
      <c r="G13" s="41">
        <f t="shared" si="2"/>
        <v>4.0151114484791341E-3</v>
      </c>
      <c r="H13" s="40">
        <v>7664000</v>
      </c>
      <c r="I13" s="41">
        <f t="shared" si="3"/>
        <v>99.92177314211213</v>
      </c>
      <c r="J13" s="41">
        <f t="shared" si="4"/>
        <v>4.0119705529522926E-3</v>
      </c>
      <c r="K13" s="41">
        <f t="shared" si="5"/>
        <v>99.92177314211213</v>
      </c>
      <c r="L13" s="41">
        <f t="shared" si="6"/>
        <v>-3.1408955268414848E-6</v>
      </c>
      <c r="M13" s="40">
        <f t="shared" si="7"/>
        <v>6000</v>
      </c>
      <c r="N13" s="41">
        <v>100</v>
      </c>
      <c r="O13" s="41">
        <f t="shared" si="8"/>
        <v>4.0151114484791341E-3</v>
      </c>
      <c r="P13" s="41">
        <v>100</v>
      </c>
      <c r="Q13" s="41">
        <f t="shared" si="9"/>
        <v>4.0151114484791341E-3</v>
      </c>
      <c r="R13" s="41">
        <f t="shared" si="10"/>
        <v>100</v>
      </c>
      <c r="S13" s="41">
        <f t="shared" si="11"/>
        <v>0</v>
      </c>
      <c r="T13" s="41">
        <f t="shared" si="12"/>
        <v>99.92177314211213</v>
      </c>
      <c r="U13" s="41">
        <f t="shared" si="13"/>
        <v>100</v>
      </c>
      <c r="V13" s="41">
        <f t="shared" si="14"/>
        <v>99.960886571056065</v>
      </c>
      <c r="W13" s="41">
        <f t="shared" si="15"/>
        <v>99.960886571056065</v>
      </c>
      <c r="X13" s="48">
        <v>2</v>
      </c>
      <c r="Y13" s="50">
        <f t="shared" si="16"/>
        <v>0</v>
      </c>
      <c r="Z13" s="50">
        <f t="shared" si="17"/>
        <v>7.8226857887869983E-2</v>
      </c>
    </row>
    <row r="14" spans="1:29" ht="32">
      <c r="A14" s="39">
        <v>3</v>
      </c>
      <c r="B14" s="39" t="s">
        <v>830</v>
      </c>
      <c r="C14" s="40">
        <v>0</v>
      </c>
      <c r="D14" s="41">
        <f t="shared" si="0"/>
        <v>0</v>
      </c>
      <c r="E14" s="40">
        <v>0</v>
      </c>
      <c r="F14" s="41">
        <v>0</v>
      </c>
      <c r="G14" s="41">
        <f t="shared" si="2"/>
        <v>0</v>
      </c>
      <c r="H14" s="40">
        <v>0</v>
      </c>
      <c r="I14" s="41">
        <v>0</v>
      </c>
      <c r="J14" s="41">
        <f t="shared" si="4"/>
        <v>0</v>
      </c>
      <c r="K14" s="41">
        <f t="shared" si="5"/>
        <v>0</v>
      </c>
      <c r="L14" s="41">
        <f t="shared" si="6"/>
        <v>0</v>
      </c>
      <c r="M14" s="40">
        <f t="shared" si="7"/>
        <v>0</v>
      </c>
      <c r="N14" s="41">
        <v>0</v>
      </c>
      <c r="O14" s="41">
        <f t="shared" si="8"/>
        <v>0</v>
      </c>
      <c r="P14" s="41">
        <v>0</v>
      </c>
      <c r="Q14" s="41">
        <f t="shared" si="9"/>
        <v>0</v>
      </c>
      <c r="R14" s="41">
        <f t="shared" si="10"/>
        <v>0</v>
      </c>
      <c r="S14" s="41">
        <f t="shared" si="11"/>
        <v>0</v>
      </c>
      <c r="T14" s="41">
        <f t="shared" si="12"/>
        <v>0</v>
      </c>
      <c r="U14" s="41">
        <f t="shared" si="13"/>
        <v>0</v>
      </c>
      <c r="V14" s="41">
        <f t="shared" si="14"/>
        <v>0</v>
      </c>
      <c r="W14" s="41">
        <f t="shared" si="15"/>
        <v>0</v>
      </c>
      <c r="X14" s="48">
        <v>3</v>
      </c>
      <c r="Y14" s="50">
        <f t="shared" si="16"/>
        <v>0</v>
      </c>
      <c r="Z14" s="50">
        <f t="shared" si="17"/>
        <v>0</v>
      </c>
    </row>
    <row r="15" spans="1:29" ht="32">
      <c r="A15" s="39">
        <v>4</v>
      </c>
      <c r="B15" s="39" t="s">
        <v>831</v>
      </c>
      <c r="C15" s="40">
        <v>1083000</v>
      </c>
      <c r="D15" s="41">
        <f t="shared" si="0"/>
        <v>5.6693164259490254E-4</v>
      </c>
      <c r="E15" s="40">
        <v>1083000</v>
      </c>
      <c r="F15" s="41">
        <f t="shared" si="1"/>
        <v>100</v>
      </c>
      <c r="G15" s="41">
        <f t="shared" si="2"/>
        <v>5.6693164259490254E-4</v>
      </c>
      <c r="H15" s="40">
        <v>1083000</v>
      </c>
      <c r="I15" s="41">
        <f t="shared" si="3"/>
        <v>100</v>
      </c>
      <c r="J15" s="41">
        <f t="shared" si="4"/>
        <v>5.6693164259490254E-4</v>
      </c>
      <c r="K15" s="41">
        <f t="shared" si="5"/>
        <v>100</v>
      </c>
      <c r="L15" s="41">
        <f t="shared" si="6"/>
        <v>0</v>
      </c>
      <c r="M15" s="40">
        <f t="shared" si="7"/>
        <v>0</v>
      </c>
      <c r="N15" s="41">
        <v>100</v>
      </c>
      <c r="O15" s="41">
        <f t="shared" si="8"/>
        <v>5.6693164259490254E-4</v>
      </c>
      <c r="P15" s="41">
        <v>100</v>
      </c>
      <c r="Q15" s="41">
        <f t="shared" si="9"/>
        <v>5.6693164259490254E-4</v>
      </c>
      <c r="R15" s="41">
        <f t="shared" si="10"/>
        <v>100</v>
      </c>
      <c r="S15" s="41">
        <f t="shared" si="11"/>
        <v>0</v>
      </c>
      <c r="T15" s="41">
        <f t="shared" si="12"/>
        <v>100</v>
      </c>
      <c r="U15" s="41">
        <f t="shared" si="13"/>
        <v>100</v>
      </c>
      <c r="V15" s="41">
        <f t="shared" si="14"/>
        <v>100</v>
      </c>
      <c r="W15" s="41">
        <f t="shared" si="15"/>
        <v>100</v>
      </c>
      <c r="X15" s="48">
        <v>4</v>
      </c>
      <c r="Y15" s="50">
        <f t="shared" si="16"/>
        <v>0</v>
      </c>
      <c r="Z15" s="50">
        <f t="shared" si="17"/>
        <v>0</v>
      </c>
    </row>
    <row r="16" spans="1:29" ht="48">
      <c r="A16" s="39">
        <v>5</v>
      </c>
      <c r="B16" s="39" t="s">
        <v>832</v>
      </c>
      <c r="C16" s="40">
        <v>9862200</v>
      </c>
      <c r="D16" s="41">
        <f t="shared" si="0"/>
        <v>5.1626899774694802E-3</v>
      </c>
      <c r="E16" s="40">
        <v>9862200</v>
      </c>
      <c r="F16" s="41">
        <f t="shared" si="1"/>
        <v>100</v>
      </c>
      <c r="G16" s="41">
        <f t="shared" si="2"/>
        <v>5.1626899774694802E-3</v>
      </c>
      <c r="H16" s="40">
        <v>7228900</v>
      </c>
      <c r="I16" s="41">
        <f t="shared" si="3"/>
        <v>73.299061061426457</v>
      </c>
      <c r="J16" s="41">
        <f t="shared" si="4"/>
        <v>3.7842032789974982E-3</v>
      </c>
      <c r="K16" s="41">
        <f t="shared" si="5"/>
        <v>73.299061061426457</v>
      </c>
      <c r="L16" s="41">
        <f t="shared" si="6"/>
        <v>-1.378486698471982E-3</v>
      </c>
      <c r="M16" s="40">
        <f t="shared" si="7"/>
        <v>2633300</v>
      </c>
      <c r="N16" s="41">
        <v>100</v>
      </c>
      <c r="O16" s="41">
        <f t="shared" si="8"/>
        <v>5.1626899774694802E-3</v>
      </c>
      <c r="P16" s="41">
        <v>74.120378820141553</v>
      </c>
      <c r="Q16" s="41">
        <f t="shared" si="9"/>
        <v>3.8266053686098595E-3</v>
      </c>
      <c r="R16" s="41">
        <f t="shared" si="10"/>
        <v>74.120378820141553</v>
      </c>
      <c r="S16" s="41">
        <f t="shared" si="11"/>
        <v>-1.3360846088596207E-3</v>
      </c>
      <c r="T16" s="41">
        <f t="shared" si="12"/>
        <v>73.299061061426457</v>
      </c>
      <c r="U16" s="41">
        <f t="shared" si="13"/>
        <v>74.120378820141553</v>
      </c>
      <c r="V16" s="41">
        <f t="shared" si="14"/>
        <v>73.709719940783998</v>
      </c>
      <c r="W16" s="41">
        <f t="shared" si="15"/>
        <v>73.709719940783998</v>
      </c>
      <c r="X16" s="48">
        <v>5</v>
      </c>
      <c r="Y16" s="50">
        <f t="shared" si="16"/>
        <v>0</v>
      </c>
      <c r="Z16" s="50">
        <f t="shared" si="17"/>
        <v>0.8213177587150966</v>
      </c>
    </row>
    <row r="17" spans="1:26" ht="32">
      <c r="A17" s="39">
        <v>6</v>
      </c>
      <c r="B17" s="39" t="s">
        <v>833</v>
      </c>
      <c r="C17" s="40">
        <v>3289200</v>
      </c>
      <c r="D17" s="41">
        <f t="shared" si="0"/>
        <v>1.7218389278145462E-3</v>
      </c>
      <c r="E17" s="40">
        <v>3289200</v>
      </c>
      <c r="F17" s="41">
        <f t="shared" si="1"/>
        <v>100</v>
      </c>
      <c r="G17" s="41">
        <f t="shared" si="2"/>
        <v>1.7218389278145464E-3</v>
      </c>
      <c r="H17" s="40">
        <v>1478100</v>
      </c>
      <c r="I17" s="41">
        <f t="shared" si="3"/>
        <v>44.937978839839474</v>
      </c>
      <c r="J17" s="41">
        <f t="shared" si="4"/>
        <v>7.7375961303741971E-4</v>
      </c>
      <c r="K17" s="41">
        <f t="shared" si="5"/>
        <v>44.937978839839474</v>
      </c>
      <c r="L17" s="41">
        <f t="shared" si="6"/>
        <v>-9.4807931477712667E-4</v>
      </c>
      <c r="M17" s="40">
        <f t="shared" si="7"/>
        <v>1811100</v>
      </c>
      <c r="N17" s="41">
        <v>100</v>
      </c>
      <c r="O17" s="41">
        <f t="shared" si="8"/>
        <v>1.7218389278145464E-3</v>
      </c>
      <c r="P17" s="41">
        <v>44.937978839839474</v>
      </c>
      <c r="Q17" s="41">
        <f t="shared" si="9"/>
        <v>7.7375961303741971E-4</v>
      </c>
      <c r="R17" s="41">
        <f t="shared" si="10"/>
        <v>44.937978839839474</v>
      </c>
      <c r="S17" s="41">
        <f t="shared" si="11"/>
        <v>-9.4807931477712667E-4</v>
      </c>
      <c r="T17" s="41">
        <f t="shared" si="12"/>
        <v>44.937978839839474</v>
      </c>
      <c r="U17" s="41">
        <f t="shared" si="13"/>
        <v>44.937978839839474</v>
      </c>
      <c r="V17" s="41">
        <f t="shared" si="14"/>
        <v>44.937978839839474</v>
      </c>
      <c r="W17" s="41">
        <f t="shared" si="15"/>
        <v>44.937978839839474</v>
      </c>
      <c r="X17" s="48">
        <v>6</v>
      </c>
      <c r="Y17" s="50">
        <f t="shared" si="16"/>
        <v>0</v>
      </c>
      <c r="Z17" s="50">
        <f t="shared" si="17"/>
        <v>0</v>
      </c>
    </row>
    <row r="18" spans="1:26" ht="32">
      <c r="A18" s="39">
        <v>7</v>
      </c>
      <c r="B18" s="39" t="s">
        <v>834</v>
      </c>
      <c r="C18" s="40">
        <v>60000000</v>
      </c>
      <c r="D18" s="41">
        <f t="shared" si="0"/>
        <v>3.1408955268415653E-2</v>
      </c>
      <c r="E18" s="40">
        <v>60000000</v>
      </c>
      <c r="F18" s="41">
        <f t="shared" si="1"/>
        <v>100</v>
      </c>
      <c r="G18" s="41">
        <f t="shared" si="2"/>
        <v>3.1408955268415653E-2</v>
      </c>
      <c r="H18" s="40">
        <v>60000000</v>
      </c>
      <c r="I18" s="41">
        <f t="shared" si="3"/>
        <v>100</v>
      </c>
      <c r="J18" s="41">
        <f t="shared" si="4"/>
        <v>3.1408955268415653E-2</v>
      </c>
      <c r="K18" s="41">
        <f t="shared" si="5"/>
        <v>100</v>
      </c>
      <c r="L18" s="41">
        <f t="shared" si="6"/>
        <v>0</v>
      </c>
      <c r="M18" s="40">
        <f t="shared" si="7"/>
        <v>0</v>
      </c>
      <c r="N18" s="41">
        <v>100</v>
      </c>
      <c r="O18" s="41">
        <f t="shared" si="8"/>
        <v>3.1408955268415653E-2</v>
      </c>
      <c r="P18" s="41">
        <v>100</v>
      </c>
      <c r="Q18" s="41">
        <f t="shared" si="9"/>
        <v>3.1408955268415653E-2</v>
      </c>
      <c r="R18" s="41">
        <f t="shared" si="10"/>
        <v>100</v>
      </c>
      <c r="S18" s="41">
        <f t="shared" si="11"/>
        <v>0</v>
      </c>
      <c r="T18" s="41">
        <f t="shared" si="12"/>
        <v>100</v>
      </c>
      <c r="U18" s="41">
        <f t="shared" si="13"/>
        <v>100</v>
      </c>
      <c r="V18" s="41">
        <f t="shared" si="14"/>
        <v>100</v>
      </c>
      <c r="W18" s="41">
        <f t="shared" si="15"/>
        <v>100</v>
      </c>
      <c r="X18" s="48">
        <v>7</v>
      </c>
      <c r="Y18" s="50">
        <f t="shared" si="16"/>
        <v>0</v>
      </c>
      <c r="Z18" s="50">
        <f t="shared" si="17"/>
        <v>0</v>
      </c>
    </row>
    <row r="19" spans="1:26" ht="32">
      <c r="A19" s="39">
        <v>8</v>
      </c>
      <c r="B19" s="39" t="s">
        <v>835</v>
      </c>
      <c r="C19" s="40">
        <v>38800000</v>
      </c>
      <c r="D19" s="41">
        <f t="shared" si="0"/>
        <v>2.0311124406908788E-2</v>
      </c>
      <c r="E19" s="40">
        <v>38800000</v>
      </c>
      <c r="F19" s="41">
        <f t="shared" si="1"/>
        <v>100</v>
      </c>
      <c r="G19" s="41">
        <f t="shared" si="2"/>
        <v>2.0311124406908788E-2</v>
      </c>
      <c r="H19" s="40">
        <v>31940000</v>
      </c>
      <c r="I19" s="41">
        <f t="shared" si="3"/>
        <v>82.319587628865975</v>
      </c>
      <c r="J19" s="41">
        <f t="shared" si="4"/>
        <v>1.6720033854553264E-2</v>
      </c>
      <c r="K19" s="41">
        <f t="shared" si="5"/>
        <v>82.319587628865975</v>
      </c>
      <c r="L19" s="41">
        <f t="shared" si="6"/>
        <v>-3.5910905523555241E-3</v>
      </c>
      <c r="M19" s="40">
        <f t="shared" si="7"/>
        <v>6860000</v>
      </c>
      <c r="N19" s="41">
        <v>100</v>
      </c>
      <c r="O19" s="41">
        <f t="shared" si="8"/>
        <v>2.0311124406908788E-2</v>
      </c>
      <c r="P19" s="41">
        <v>82.319587628865975</v>
      </c>
      <c r="Q19" s="41">
        <f t="shared" si="9"/>
        <v>1.6720033854553264E-2</v>
      </c>
      <c r="R19" s="41">
        <f t="shared" si="10"/>
        <v>82.319587628865975</v>
      </c>
      <c r="S19" s="41">
        <f t="shared" si="11"/>
        <v>-3.5910905523555241E-3</v>
      </c>
      <c r="T19" s="41">
        <f t="shared" si="12"/>
        <v>82.319587628865975</v>
      </c>
      <c r="U19" s="41">
        <f t="shared" si="13"/>
        <v>82.319587628865975</v>
      </c>
      <c r="V19" s="41">
        <f t="shared" si="14"/>
        <v>82.319587628865975</v>
      </c>
      <c r="W19" s="41">
        <f t="shared" si="15"/>
        <v>82.319587628865975</v>
      </c>
      <c r="X19" s="48">
        <v>8</v>
      </c>
      <c r="Y19" s="50">
        <f t="shared" si="16"/>
        <v>0</v>
      </c>
      <c r="Z19" s="50">
        <f t="shared" si="17"/>
        <v>0</v>
      </c>
    </row>
    <row r="20" spans="1:26" ht="32">
      <c r="A20" s="39">
        <v>9</v>
      </c>
      <c r="B20" s="39" t="s">
        <v>836</v>
      </c>
      <c r="C20" s="40">
        <v>7186700</v>
      </c>
      <c r="D20" s="41">
        <f t="shared" si="0"/>
        <v>3.7621123137920459E-3</v>
      </c>
      <c r="E20" s="40">
        <v>7186700</v>
      </c>
      <c r="F20" s="41">
        <f t="shared" si="1"/>
        <v>100</v>
      </c>
      <c r="G20" s="41">
        <f t="shared" si="2"/>
        <v>3.7621123137920459E-3</v>
      </c>
      <c r="H20" s="40">
        <v>6792500</v>
      </c>
      <c r="I20" s="41">
        <f t="shared" si="3"/>
        <v>94.514867741800828</v>
      </c>
      <c r="J20" s="41">
        <f t="shared" si="4"/>
        <v>3.555755477678555E-3</v>
      </c>
      <c r="K20" s="41">
        <f t="shared" si="5"/>
        <v>94.514867741800828</v>
      </c>
      <c r="L20" s="41">
        <f t="shared" si="6"/>
        <v>-2.0635683611349093E-4</v>
      </c>
      <c r="M20" s="40">
        <f t="shared" si="7"/>
        <v>394200</v>
      </c>
      <c r="N20" s="41">
        <v>100</v>
      </c>
      <c r="O20" s="41">
        <f t="shared" si="8"/>
        <v>3.7621123137920459E-3</v>
      </c>
      <c r="P20" s="41">
        <v>94.514867741800828</v>
      </c>
      <c r="Q20" s="41">
        <f t="shared" si="9"/>
        <v>3.555755477678555E-3</v>
      </c>
      <c r="R20" s="41">
        <f t="shared" si="10"/>
        <v>94.514867741800828</v>
      </c>
      <c r="S20" s="41">
        <f t="shared" si="11"/>
        <v>-2.0635683611349093E-4</v>
      </c>
      <c r="T20" s="41">
        <f t="shared" si="12"/>
        <v>94.514867741800828</v>
      </c>
      <c r="U20" s="41">
        <f t="shared" si="13"/>
        <v>94.514867741800828</v>
      </c>
      <c r="V20" s="41">
        <f t="shared" si="14"/>
        <v>94.514867741800828</v>
      </c>
      <c r="W20" s="41">
        <f t="shared" si="15"/>
        <v>94.514867741800828</v>
      </c>
      <c r="X20" s="48">
        <v>9</v>
      </c>
      <c r="Y20" s="50">
        <f t="shared" si="16"/>
        <v>0</v>
      </c>
      <c r="Z20" s="50">
        <f t="shared" si="17"/>
        <v>0</v>
      </c>
    </row>
    <row r="21" spans="1:26" ht="32">
      <c r="A21" s="39">
        <v>10</v>
      </c>
      <c r="B21" s="39" t="s">
        <v>837</v>
      </c>
      <c r="C21" s="40">
        <v>16972600</v>
      </c>
      <c r="D21" s="41">
        <f t="shared" si="0"/>
        <v>8.8848605698118588E-3</v>
      </c>
      <c r="E21" s="40">
        <v>16972600</v>
      </c>
      <c r="F21" s="41">
        <f t="shared" si="1"/>
        <v>100</v>
      </c>
      <c r="G21" s="41">
        <f t="shared" si="2"/>
        <v>8.8848605698118588E-3</v>
      </c>
      <c r="H21" s="40">
        <v>14706000</v>
      </c>
      <c r="I21" s="41">
        <f t="shared" si="3"/>
        <v>86.645534567479359</v>
      </c>
      <c r="J21" s="41">
        <f t="shared" si="4"/>
        <v>7.6983349362886779E-3</v>
      </c>
      <c r="K21" s="41">
        <f t="shared" si="5"/>
        <v>86.645534567479359</v>
      </c>
      <c r="L21" s="41">
        <f t="shared" si="6"/>
        <v>-1.1865256335231809E-3</v>
      </c>
      <c r="M21" s="40">
        <f t="shared" si="7"/>
        <v>2266600</v>
      </c>
      <c r="N21" s="41">
        <v>100</v>
      </c>
      <c r="O21" s="41">
        <f t="shared" si="8"/>
        <v>8.8848605698118588E-3</v>
      </c>
      <c r="P21" s="41">
        <v>86.645534567479359</v>
      </c>
      <c r="Q21" s="41">
        <f t="shared" si="9"/>
        <v>7.6983349362886779E-3</v>
      </c>
      <c r="R21" s="41">
        <f t="shared" si="10"/>
        <v>86.645534567479359</v>
      </c>
      <c r="S21" s="41">
        <f t="shared" si="11"/>
        <v>-1.1865256335231809E-3</v>
      </c>
      <c r="T21" s="41">
        <f t="shared" si="12"/>
        <v>86.645534567479359</v>
      </c>
      <c r="U21" s="41">
        <f t="shared" si="13"/>
        <v>86.645534567479359</v>
      </c>
      <c r="V21" s="41">
        <f t="shared" si="14"/>
        <v>86.645534567479359</v>
      </c>
      <c r="W21" s="41">
        <f t="shared" si="15"/>
        <v>86.645534567479359</v>
      </c>
      <c r="X21" s="48">
        <v>10</v>
      </c>
      <c r="Y21" s="50">
        <f t="shared" si="16"/>
        <v>0</v>
      </c>
      <c r="Z21" s="50">
        <f t="shared" si="17"/>
        <v>0</v>
      </c>
    </row>
    <row r="22" spans="1:26" ht="32">
      <c r="A22" s="39">
        <v>11</v>
      </c>
      <c r="B22" s="39" t="s">
        <v>838</v>
      </c>
      <c r="C22" s="40">
        <v>116852500</v>
      </c>
      <c r="D22" s="41">
        <f t="shared" si="0"/>
        <v>6.1170249091708997E-2</v>
      </c>
      <c r="E22" s="40">
        <v>116852500</v>
      </c>
      <c r="F22" s="41">
        <f t="shared" si="1"/>
        <v>100</v>
      </c>
      <c r="G22" s="41">
        <f t="shared" si="2"/>
        <v>6.1170249091709004E-2</v>
      </c>
      <c r="H22" s="40">
        <v>113444000</v>
      </c>
      <c r="I22" s="41">
        <f t="shared" si="3"/>
        <v>97.083074816542222</v>
      </c>
      <c r="J22" s="41">
        <f t="shared" si="4"/>
        <v>5.9385958691169083E-2</v>
      </c>
      <c r="K22" s="41">
        <f t="shared" si="5"/>
        <v>97.083074816542222</v>
      </c>
      <c r="L22" s="41">
        <f t="shared" si="6"/>
        <v>-1.7842904005399216E-3</v>
      </c>
      <c r="M22" s="40">
        <f t="shared" si="7"/>
        <v>3408500</v>
      </c>
      <c r="N22" s="41">
        <v>100</v>
      </c>
      <c r="O22" s="41">
        <f t="shared" si="8"/>
        <v>6.1170249091709004E-2</v>
      </c>
      <c r="P22" s="41">
        <v>97.083074816542222</v>
      </c>
      <c r="Q22" s="41">
        <f t="shared" si="9"/>
        <v>5.9385958691169083E-2</v>
      </c>
      <c r="R22" s="41">
        <f t="shared" si="10"/>
        <v>97.083074816542222</v>
      </c>
      <c r="S22" s="41">
        <f t="shared" si="11"/>
        <v>-1.7842904005399216E-3</v>
      </c>
      <c r="T22" s="41">
        <f t="shared" si="12"/>
        <v>97.083074816542222</v>
      </c>
      <c r="U22" s="41">
        <f t="shared" si="13"/>
        <v>97.083074816542222</v>
      </c>
      <c r="V22" s="41">
        <f t="shared" si="14"/>
        <v>97.083074816542222</v>
      </c>
      <c r="W22" s="41">
        <f t="shared" si="15"/>
        <v>97.083074816542222</v>
      </c>
      <c r="X22" s="48">
        <v>11</v>
      </c>
      <c r="Y22" s="50">
        <f t="shared" si="16"/>
        <v>0</v>
      </c>
      <c r="Z22" s="50">
        <f t="shared" si="17"/>
        <v>0</v>
      </c>
    </row>
    <row r="23" spans="1:26" ht="32">
      <c r="A23" s="39">
        <v>12</v>
      </c>
      <c r="B23" s="39" t="s">
        <v>839</v>
      </c>
      <c r="C23" s="40">
        <v>31338600</v>
      </c>
      <c r="D23" s="41">
        <f t="shared" si="0"/>
        <v>1.6405211426246177E-2</v>
      </c>
      <c r="E23" s="40">
        <v>31338600</v>
      </c>
      <c r="F23" s="41">
        <f t="shared" si="1"/>
        <v>100</v>
      </c>
      <c r="G23" s="41">
        <f t="shared" si="2"/>
        <v>1.6405211426246177E-2</v>
      </c>
      <c r="H23" s="40">
        <v>26100000</v>
      </c>
      <c r="I23" s="41">
        <f t="shared" si="3"/>
        <v>83.283873561677936</v>
      </c>
      <c r="J23" s="41">
        <f t="shared" si="4"/>
        <v>1.3662895541760806E-2</v>
      </c>
      <c r="K23" s="41">
        <f t="shared" si="5"/>
        <v>83.283873561677936</v>
      </c>
      <c r="L23" s="41">
        <f t="shared" si="6"/>
        <v>-2.7423158844853707E-3</v>
      </c>
      <c r="M23" s="40">
        <f t="shared" si="7"/>
        <v>5238600</v>
      </c>
      <c r="N23" s="41">
        <v>100</v>
      </c>
      <c r="O23" s="41">
        <f t="shared" si="8"/>
        <v>1.6405211426246177E-2</v>
      </c>
      <c r="P23" s="41">
        <v>83.283873561677936</v>
      </c>
      <c r="Q23" s="41">
        <f t="shared" si="9"/>
        <v>1.3662895541760806E-2</v>
      </c>
      <c r="R23" s="41">
        <f t="shared" si="10"/>
        <v>83.283873561677936</v>
      </c>
      <c r="S23" s="41">
        <f t="shared" si="11"/>
        <v>-2.7423158844853707E-3</v>
      </c>
      <c r="T23" s="41">
        <f t="shared" si="12"/>
        <v>83.283873561677936</v>
      </c>
      <c r="U23" s="41">
        <f t="shared" si="13"/>
        <v>83.283873561677936</v>
      </c>
      <c r="V23" s="41">
        <f t="shared" si="14"/>
        <v>83.283873561677936</v>
      </c>
      <c r="W23" s="41">
        <f t="shared" si="15"/>
        <v>83.283873561677936</v>
      </c>
      <c r="X23" s="48">
        <v>12</v>
      </c>
      <c r="Y23" s="50">
        <f t="shared" si="16"/>
        <v>0</v>
      </c>
      <c r="Z23" s="50">
        <f t="shared" si="17"/>
        <v>0</v>
      </c>
    </row>
    <row r="24" spans="1:26" ht="16">
      <c r="A24" s="39">
        <v>13</v>
      </c>
      <c r="B24" s="39" t="s">
        <v>840</v>
      </c>
      <c r="C24" s="40">
        <v>5400000</v>
      </c>
      <c r="D24" s="41">
        <f t="shared" si="0"/>
        <v>2.8268059741574083E-3</v>
      </c>
      <c r="E24" s="40">
        <v>5400000</v>
      </c>
      <c r="F24" s="41">
        <f t="shared" si="1"/>
        <v>100</v>
      </c>
      <c r="G24" s="41">
        <f t="shared" si="2"/>
        <v>2.8268059741574079E-3</v>
      </c>
      <c r="H24" s="40">
        <v>4125000</v>
      </c>
      <c r="I24" s="41">
        <f t="shared" si="3"/>
        <v>76.388888888888886</v>
      </c>
      <c r="J24" s="41">
        <f t="shared" si="4"/>
        <v>2.1593656747035759E-3</v>
      </c>
      <c r="K24" s="41">
        <f t="shared" si="5"/>
        <v>76.388888888888886</v>
      </c>
      <c r="L24" s="41">
        <f t="shared" si="6"/>
        <v>-6.67440299453832E-4</v>
      </c>
      <c r="M24" s="40">
        <f t="shared" si="7"/>
        <v>1275000</v>
      </c>
      <c r="N24" s="41">
        <v>100</v>
      </c>
      <c r="O24" s="41">
        <f t="shared" si="8"/>
        <v>2.8268059741574079E-3</v>
      </c>
      <c r="P24" s="41">
        <v>76.388888888888886</v>
      </c>
      <c r="Q24" s="41">
        <f t="shared" si="9"/>
        <v>2.1593656747035759E-3</v>
      </c>
      <c r="R24" s="41">
        <f t="shared" si="10"/>
        <v>76.388888888888886</v>
      </c>
      <c r="S24" s="41">
        <f t="shared" si="11"/>
        <v>-6.67440299453832E-4</v>
      </c>
      <c r="T24" s="41">
        <f t="shared" si="12"/>
        <v>76.388888888888886</v>
      </c>
      <c r="U24" s="41">
        <f t="shared" si="13"/>
        <v>76.388888888888886</v>
      </c>
      <c r="V24" s="41">
        <f t="shared" si="14"/>
        <v>76.388888888888886</v>
      </c>
      <c r="W24" s="41">
        <f t="shared" si="15"/>
        <v>76.388888888888886</v>
      </c>
      <c r="X24" s="48">
        <v>13</v>
      </c>
      <c r="Y24" s="50">
        <f t="shared" si="16"/>
        <v>0</v>
      </c>
      <c r="Z24" s="50">
        <f t="shared" si="17"/>
        <v>0</v>
      </c>
    </row>
    <row r="25" spans="1:26" ht="32">
      <c r="A25" s="39">
        <v>14</v>
      </c>
      <c r="B25" s="39" t="s">
        <v>841</v>
      </c>
      <c r="C25" s="40">
        <v>621152000</v>
      </c>
      <c r="D25" s="41">
        <f t="shared" si="0"/>
        <v>0.32516225638144863</v>
      </c>
      <c r="E25" s="40">
        <v>621152000</v>
      </c>
      <c r="F25" s="41">
        <f t="shared" si="1"/>
        <v>100</v>
      </c>
      <c r="G25" s="41">
        <f t="shared" si="2"/>
        <v>0.32516225638144858</v>
      </c>
      <c r="H25" s="40">
        <v>618249182</v>
      </c>
      <c r="I25" s="41">
        <f t="shared" si="3"/>
        <v>99.532671874195046</v>
      </c>
      <c r="J25" s="41">
        <f t="shared" si="4"/>
        <v>0.32364268170287608</v>
      </c>
      <c r="K25" s="41">
        <f t="shared" si="5"/>
        <v>99.532671874195046</v>
      </c>
      <c r="L25" s="41">
        <f t="shared" si="6"/>
        <v>-1.5195746785724995E-3</v>
      </c>
      <c r="M25" s="40">
        <f t="shared" si="7"/>
        <v>2902818</v>
      </c>
      <c r="N25" s="41">
        <v>100</v>
      </c>
      <c r="O25" s="41">
        <f t="shared" si="8"/>
        <v>0.32516225638144858</v>
      </c>
      <c r="P25" s="41">
        <v>99.532671874195046</v>
      </c>
      <c r="Q25" s="41">
        <f t="shared" si="9"/>
        <v>0.32364268170287608</v>
      </c>
      <c r="R25" s="41">
        <f t="shared" si="10"/>
        <v>99.532671874195046</v>
      </c>
      <c r="S25" s="41">
        <f t="shared" si="11"/>
        <v>-1.5195746785724995E-3</v>
      </c>
      <c r="T25" s="41">
        <f t="shared" si="12"/>
        <v>99.532671874195046</v>
      </c>
      <c r="U25" s="41">
        <f t="shared" si="13"/>
        <v>99.532671874195046</v>
      </c>
      <c r="V25" s="41">
        <f t="shared" si="14"/>
        <v>99.532671874195046</v>
      </c>
      <c r="W25" s="41">
        <f t="shared" si="15"/>
        <v>99.532671874195046</v>
      </c>
      <c r="X25" s="48">
        <v>14</v>
      </c>
      <c r="Y25" s="50">
        <f t="shared" si="16"/>
        <v>0</v>
      </c>
      <c r="Z25" s="50">
        <f t="shared" si="17"/>
        <v>0</v>
      </c>
    </row>
    <row r="26" spans="1:26" ht="16">
      <c r="A26" s="39">
        <v>15</v>
      </c>
      <c r="B26" s="39" t="s">
        <v>842</v>
      </c>
      <c r="C26" s="40">
        <v>5589554834</v>
      </c>
      <c r="D26" s="41">
        <f t="shared" si="0"/>
        <v>2.9260346291910411</v>
      </c>
      <c r="E26" s="40">
        <v>5589554834</v>
      </c>
      <c r="F26" s="41">
        <f t="shared" si="1"/>
        <v>100</v>
      </c>
      <c r="G26" s="41">
        <f t="shared" si="2"/>
        <v>2.9260346291910411</v>
      </c>
      <c r="H26" s="40">
        <v>4101500000</v>
      </c>
      <c r="I26" s="41">
        <f t="shared" si="3"/>
        <v>73.377936558587848</v>
      </c>
      <c r="J26" s="41">
        <f t="shared" si="4"/>
        <v>2.1470638338901136</v>
      </c>
      <c r="K26" s="41">
        <f t="shared" si="5"/>
        <v>73.377936558587848</v>
      </c>
      <c r="L26" s="41">
        <f t="shared" si="6"/>
        <v>-0.7789707953009275</v>
      </c>
      <c r="M26" s="40">
        <f t="shared" si="7"/>
        <v>1488054834</v>
      </c>
      <c r="N26" s="41">
        <v>100</v>
      </c>
      <c r="O26" s="41">
        <f t="shared" si="8"/>
        <v>2.9260346291910411</v>
      </c>
      <c r="P26" s="41">
        <v>99.999908758386823</v>
      </c>
      <c r="Q26" s="41">
        <f t="shared" si="9"/>
        <v>2.9260319594298432</v>
      </c>
      <c r="R26" s="41">
        <f t="shared" si="10"/>
        <v>99.999908758386823</v>
      </c>
      <c r="S26" s="41">
        <f t="shared" si="11"/>
        <v>-2.6697611978931945E-6</v>
      </c>
      <c r="T26" s="41">
        <f t="shared" si="12"/>
        <v>73.377936558587848</v>
      </c>
      <c r="U26" s="41">
        <f t="shared" si="13"/>
        <v>99.999908758386823</v>
      </c>
      <c r="V26" s="41">
        <f t="shared" si="14"/>
        <v>86.688922658487343</v>
      </c>
      <c r="W26" s="41">
        <f t="shared" si="15"/>
        <v>86.688922658487343</v>
      </c>
      <c r="X26" s="48">
        <v>15</v>
      </c>
      <c r="Y26" s="50">
        <f t="shared" si="16"/>
        <v>0</v>
      </c>
      <c r="Z26" s="50">
        <f t="shared" si="17"/>
        <v>26.621972199798975</v>
      </c>
    </row>
    <row r="27" spans="1:26" ht="32">
      <c r="A27" s="39">
        <v>16</v>
      </c>
      <c r="B27" s="39" t="s">
        <v>843</v>
      </c>
      <c r="C27" s="40">
        <v>307383700</v>
      </c>
      <c r="D27" s="41">
        <f t="shared" si="0"/>
        <v>0.16091001472566827</v>
      </c>
      <c r="E27" s="40">
        <v>307383700</v>
      </c>
      <c r="F27" s="41">
        <f t="shared" si="1"/>
        <v>100</v>
      </c>
      <c r="G27" s="41">
        <f t="shared" si="2"/>
        <v>0.16091001472566827</v>
      </c>
      <c r="H27" s="40">
        <v>201804000</v>
      </c>
      <c r="I27" s="41">
        <f t="shared" si="3"/>
        <v>65.652147462601306</v>
      </c>
      <c r="J27" s="41">
        <f t="shared" si="4"/>
        <v>0.10564088014978922</v>
      </c>
      <c r="K27" s="41">
        <f t="shared" si="5"/>
        <v>65.652147462601306</v>
      </c>
      <c r="L27" s="41">
        <f t="shared" si="6"/>
        <v>-5.526913457587905E-2</v>
      </c>
      <c r="M27" s="40">
        <f t="shared" si="7"/>
        <v>105579700</v>
      </c>
      <c r="N27" s="41">
        <v>100</v>
      </c>
      <c r="O27" s="41">
        <f t="shared" si="8"/>
        <v>0.16091001472566827</v>
      </c>
      <c r="P27" s="41">
        <v>65.652147462601306</v>
      </c>
      <c r="Q27" s="41">
        <f t="shared" si="9"/>
        <v>0.10564088014978922</v>
      </c>
      <c r="R27" s="41">
        <f t="shared" si="10"/>
        <v>65.652147462601306</v>
      </c>
      <c r="S27" s="41">
        <f t="shared" si="11"/>
        <v>-5.526913457587905E-2</v>
      </c>
      <c r="T27" s="41">
        <f t="shared" si="12"/>
        <v>65.652147462601306</v>
      </c>
      <c r="U27" s="41">
        <f t="shared" si="13"/>
        <v>65.652147462601306</v>
      </c>
      <c r="V27" s="41">
        <f t="shared" si="14"/>
        <v>65.652147462601306</v>
      </c>
      <c r="W27" s="41">
        <f t="shared" si="15"/>
        <v>65.652147462601306</v>
      </c>
      <c r="X27" s="48">
        <v>16</v>
      </c>
      <c r="Y27" s="50">
        <f t="shared" si="16"/>
        <v>0</v>
      </c>
      <c r="Z27" s="50">
        <f t="shared" si="17"/>
        <v>0</v>
      </c>
    </row>
    <row r="28" spans="1:26" ht="32">
      <c r="A28" s="39">
        <v>17</v>
      </c>
      <c r="B28" s="39" t="s">
        <v>844</v>
      </c>
      <c r="C28" s="40">
        <v>250000</v>
      </c>
      <c r="D28" s="41">
        <f t="shared" si="0"/>
        <v>1.3087064695173188E-4</v>
      </c>
      <c r="E28" s="40">
        <v>250000</v>
      </c>
      <c r="F28" s="41">
        <f t="shared" si="1"/>
        <v>100</v>
      </c>
      <c r="G28" s="41">
        <f t="shared" si="2"/>
        <v>1.3087064695173188E-4</v>
      </c>
      <c r="H28" s="40">
        <v>0</v>
      </c>
      <c r="I28" s="41">
        <f t="shared" si="3"/>
        <v>0</v>
      </c>
      <c r="J28" s="41">
        <f t="shared" si="4"/>
        <v>0</v>
      </c>
      <c r="K28" s="41">
        <f t="shared" si="5"/>
        <v>0</v>
      </c>
      <c r="L28" s="41">
        <f t="shared" si="6"/>
        <v>-1.3087064695173188E-4</v>
      </c>
      <c r="M28" s="40">
        <f t="shared" si="7"/>
        <v>250000</v>
      </c>
      <c r="N28" s="41">
        <v>100</v>
      </c>
      <c r="O28" s="41">
        <f t="shared" si="8"/>
        <v>1.3087064695173188E-4</v>
      </c>
      <c r="P28" s="41">
        <v>0</v>
      </c>
      <c r="Q28" s="41">
        <f t="shared" si="9"/>
        <v>0</v>
      </c>
      <c r="R28" s="41">
        <f t="shared" si="10"/>
        <v>0</v>
      </c>
      <c r="S28" s="41">
        <f t="shared" si="11"/>
        <v>-1.3087064695173188E-4</v>
      </c>
      <c r="T28" s="41">
        <f t="shared" si="12"/>
        <v>0</v>
      </c>
      <c r="U28" s="41">
        <f t="shared" si="13"/>
        <v>0</v>
      </c>
      <c r="V28" s="41">
        <f t="shared" si="14"/>
        <v>0</v>
      </c>
      <c r="W28" s="41">
        <f t="shared" si="15"/>
        <v>0</v>
      </c>
      <c r="X28" s="48">
        <v>17</v>
      </c>
      <c r="Y28" s="50">
        <f t="shared" si="16"/>
        <v>0</v>
      </c>
      <c r="Z28" s="50">
        <f t="shared" si="17"/>
        <v>0</v>
      </c>
    </row>
    <row r="29" spans="1:26" ht="32">
      <c r="A29" s="39">
        <v>18</v>
      </c>
      <c r="B29" s="39" t="s">
        <v>845</v>
      </c>
      <c r="C29" s="40">
        <v>19200000</v>
      </c>
      <c r="D29" s="41">
        <f t="shared" si="0"/>
        <v>1.0050865685893008E-2</v>
      </c>
      <c r="E29" s="40">
        <v>19200000</v>
      </c>
      <c r="F29" s="41">
        <f t="shared" si="1"/>
        <v>100</v>
      </c>
      <c r="G29" s="41">
        <f t="shared" si="2"/>
        <v>1.0050865685893008E-2</v>
      </c>
      <c r="H29" s="40">
        <v>17242800</v>
      </c>
      <c r="I29" s="41">
        <f t="shared" si="3"/>
        <v>89.806250000000006</v>
      </c>
      <c r="J29" s="41">
        <f t="shared" si="4"/>
        <v>9.0263055650372896E-3</v>
      </c>
      <c r="K29" s="41">
        <f t="shared" si="5"/>
        <v>89.806250000000006</v>
      </c>
      <c r="L29" s="41">
        <f t="shared" si="6"/>
        <v>-1.0245601208557185E-3</v>
      </c>
      <c r="M29" s="40">
        <f t="shared" si="7"/>
        <v>1957200</v>
      </c>
      <c r="N29" s="41">
        <v>100</v>
      </c>
      <c r="O29" s="41">
        <f t="shared" si="8"/>
        <v>1.0050865685893008E-2</v>
      </c>
      <c r="P29" s="41">
        <v>89.806250000000006</v>
      </c>
      <c r="Q29" s="41">
        <f t="shared" si="9"/>
        <v>9.0263055650372896E-3</v>
      </c>
      <c r="R29" s="41">
        <f t="shared" si="10"/>
        <v>89.806250000000006</v>
      </c>
      <c r="S29" s="41">
        <f t="shared" si="11"/>
        <v>-1.0245601208557185E-3</v>
      </c>
      <c r="T29" s="41">
        <f t="shared" si="12"/>
        <v>89.806250000000006</v>
      </c>
      <c r="U29" s="41">
        <f t="shared" si="13"/>
        <v>89.806250000000006</v>
      </c>
      <c r="V29" s="41">
        <f t="shared" si="14"/>
        <v>89.806250000000006</v>
      </c>
      <c r="W29" s="41">
        <f t="shared" si="15"/>
        <v>89.806250000000006</v>
      </c>
      <c r="X29" s="48">
        <v>18</v>
      </c>
      <c r="Y29" s="50">
        <f t="shared" si="16"/>
        <v>0</v>
      </c>
      <c r="Z29" s="50">
        <f t="shared" si="17"/>
        <v>0</v>
      </c>
    </row>
    <row r="30" spans="1:26" ht="32">
      <c r="A30" s="39">
        <v>19</v>
      </c>
      <c r="B30" s="39" t="s">
        <v>846</v>
      </c>
      <c r="C30" s="40">
        <v>175111480</v>
      </c>
      <c r="D30" s="41">
        <f t="shared" si="0"/>
        <v>9.1667810705101035E-2</v>
      </c>
      <c r="E30" s="40">
        <v>175111480</v>
      </c>
      <c r="F30" s="41">
        <f t="shared" si="1"/>
        <v>100</v>
      </c>
      <c r="G30" s="41">
        <f t="shared" si="2"/>
        <v>9.1667810705101035E-2</v>
      </c>
      <c r="H30" s="40">
        <v>120443400</v>
      </c>
      <c r="I30" s="41">
        <f t="shared" si="3"/>
        <v>68.780984547672148</v>
      </c>
      <c r="J30" s="41">
        <f t="shared" si="4"/>
        <v>6.3050022716264906E-2</v>
      </c>
      <c r="K30" s="41">
        <f t="shared" si="5"/>
        <v>68.780984547672148</v>
      </c>
      <c r="L30" s="41">
        <f t="shared" si="6"/>
        <v>-2.861778798883613E-2</v>
      </c>
      <c r="M30" s="40">
        <f t="shared" si="7"/>
        <v>54668080</v>
      </c>
      <c r="N30" s="41">
        <v>100</v>
      </c>
      <c r="O30" s="41">
        <f t="shared" si="8"/>
        <v>9.1667810705101035E-2</v>
      </c>
      <c r="P30" s="41">
        <v>68.780984547672148</v>
      </c>
      <c r="Q30" s="41">
        <f t="shared" si="9"/>
        <v>6.3050022716264906E-2</v>
      </c>
      <c r="R30" s="41">
        <f t="shared" si="10"/>
        <v>68.780984547672148</v>
      </c>
      <c r="S30" s="41">
        <f t="shared" si="11"/>
        <v>-2.861778798883613E-2</v>
      </c>
      <c r="T30" s="41">
        <f t="shared" si="12"/>
        <v>68.780984547672148</v>
      </c>
      <c r="U30" s="41">
        <f t="shared" si="13"/>
        <v>68.780984547672148</v>
      </c>
      <c r="V30" s="41">
        <f t="shared" si="14"/>
        <v>68.780984547672148</v>
      </c>
      <c r="W30" s="41">
        <f t="shared" si="15"/>
        <v>68.780984547672148</v>
      </c>
      <c r="X30" s="48">
        <v>19</v>
      </c>
      <c r="Y30" s="50">
        <f t="shared" si="16"/>
        <v>0</v>
      </c>
      <c r="Z30" s="50">
        <f t="shared" si="17"/>
        <v>0</v>
      </c>
    </row>
    <row r="31" spans="1:26" ht="64">
      <c r="A31" s="39">
        <v>20</v>
      </c>
      <c r="B31" s="39" t="s">
        <v>847</v>
      </c>
      <c r="C31" s="40">
        <v>57273900</v>
      </c>
      <c r="D31" s="41">
        <f t="shared" si="0"/>
        <v>2.9981889385795189E-2</v>
      </c>
      <c r="E31" s="40">
        <v>57273900</v>
      </c>
      <c r="F31" s="41">
        <f t="shared" si="1"/>
        <v>100</v>
      </c>
      <c r="G31" s="41">
        <f t="shared" si="2"/>
        <v>2.9981889385795189E-2</v>
      </c>
      <c r="H31" s="40">
        <v>18727800</v>
      </c>
      <c r="I31" s="41">
        <f t="shared" si="3"/>
        <v>32.698663789265268</v>
      </c>
      <c r="J31" s="41">
        <f t="shared" si="4"/>
        <v>9.8036772079305775E-3</v>
      </c>
      <c r="K31" s="41">
        <f t="shared" si="5"/>
        <v>32.698663789265268</v>
      </c>
      <c r="L31" s="41">
        <f t="shared" si="6"/>
        <v>-2.0178212177864613E-2</v>
      </c>
      <c r="M31" s="40">
        <f t="shared" si="7"/>
        <v>38546100</v>
      </c>
      <c r="N31" s="41">
        <v>100</v>
      </c>
      <c r="O31" s="41">
        <f t="shared" si="8"/>
        <v>2.9981889385795189E-2</v>
      </c>
      <c r="P31" s="41">
        <v>32.698663789265268</v>
      </c>
      <c r="Q31" s="41">
        <f t="shared" si="9"/>
        <v>9.8036772079305775E-3</v>
      </c>
      <c r="R31" s="41">
        <f t="shared" si="10"/>
        <v>32.698663789265268</v>
      </c>
      <c r="S31" s="41">
        <f t="shared" si="11"/>
        <v>-2.0178212177864613E-2</v>
      </c>
      <c r="T31" s="41">
        <f t="shared" si="12"/>
        <v>32.698663789265268</v>
      </c>
      <c r="U31" s="41">
        <f t="shared" si="13"/>
        <v>32.698663789265268</v>
      </c>
      <c r="V31" s="41">
        <f t="shared" si="14"/>
        <v>32.698663789265268</v>
      </c>
      <c r="W31" s="41">
        <f t="shared" si="15"/>
        <v>32.698663789265268</v>
      </c>
      <c r="X31" s="48">
        <v>20</v>
      </c>
      <c r="Y31" s="50">
        <f t="shared" si="16"/>
        <v>0</v>
      </c>
      <c r="Z31" s="50">
        <f t="shared" si="17"/>
        <v>0</v>
      </c>
    </row>
    <row r="32" spans="1:26" ht="64">
      <c r="A32" s="39">
        <v>21</v>
      </c>
      <c r="B32" s="39" t="s">
        <v>848</v>
      </c>
      <c r="C32" s="40">
        <v>5189181000</v>
      </c>
      <c r="D32" s="41">
        <f t="shared" si="0"/>
        <v>2.7164458984785402</v>
      </c>
      <c r="E32" s="40">
        <v>5189181000</v>
      </c>
      <c r="F32" s="41">
        <f t="shared" si="1"/>
        <v>100</v>
      </c>
      <c r="G32" s="41">
        <f t="shared" si="2"/>
        <v>2.7164458984785402</v>
      </c>
      <c r="H32" s="40">
        <v>4916532045</v>
      </c>
      <c r="I32" s="41">
        <f t="shared" si="3"/>
        <v>94.745819137933324</v>
      </c>
      <c r="J32" s="41">
        <f t="shared" si="4"/>
        <v>2.5737189179522857</v>
      </c>
      <c r="K32" s="41">
        <f t="shared" si="5"/>
        <v>94.745819137933324</v>
      </c>
      <c r="L32" s="41">
        <f t="shared" si="6"/>
        <v>-0.14272698052625454</v>
      </c>
      <c r="M32" s="40">
        <f t="shared" si="7"/>
        <v>272648955</v>
      </c>
      <c r="N32" s="41">
        <v>100</v>
      </c>
      <c r="O32" s="41">
        <f t="shared" si="8"/>
        <v>2.7164458984785402</v>
      </c>
      <c r="P32" s="41">
        <v>94.745819137933324</v>
      </c>
      <c r="Q32" s="41">
        <f t="shared" si="9"/>
        <v>2.5737189179522857</v>
      </c>
      <c r="R32" s="41">
        <f t="shared" si="10"/>
        <v>94.745819137933324</v>
      </c>
      <c r="S32" s="41">
        <f t="shared" si="11"/>
        <v>-0.14272698052625454</v>
      </c>
      <c r="T32" s="41">
        <f t="shared" si="12"/>
        <v>94.745819137933324</v>
      </c>
      <c r="U32" s="41">
        <f t="shared" si="13"/>
        <v>94.745819137933324</v>
      </c>
      <c r="V32" s="41">
        <f t="shared" si="14"/>
        <v>94.745819137933324</v>
      </c>
      <c r="W32" s="41">
        <f t="shared" si="15"/>
        <v>94.745819137933324</v>
      </c>
      <c r="X32" s="48">
        <v>21</v>
      </c>
      <c r="Y32" s="50">
        <f t="shared" si="16"/>
        <v>0</v>
      </c>
      <c r="Z32" s="50">
        <f t="shared" si="17"/>
        <v>0</v>
      </c>
    </row>
    <row r="33" spans="1:26" ht="48">
      <c r="A33" s="39">
        <v>22</v>
      </c>
      <c r="B33" s="39" t="s">
        <v>849</v>
      </c>
      <c r="C33" s="40">
        <v>1368622700</v>
      </c>
      <c r="D33" s="41">
        <f t="shared" si="0"/>
        <v>0.71645015272730428</v>
      </c>
      <c r="E33" s="40">
        <v>1368622700</v>
      </c>
      <c r="F33" s="41">
        <f t="shared" si="1"/>
        <v>100</v>
      </c>
      <c r="G33" s="41">
        <f t="shared" si="2"/>
        <v>0.71645015272730428</v>
      </c>
      <c r="H33" s="40">
        <v>1295431825</v>
      </c>
      <c r="I33" s="41">
        <f t="shared" si="3"/>
        <v>94.652224093608851</v>
      </c>
      <c r="J33" s="41">
        <f t="shared" si="4"/>
        <v>0.67813600407845087</v>
      </c>
      <c r="K33" s="41">
        <f t="shared" si="5"/>
        <v>94.652224093608851</v>
      </c>
      <c r="L33" s="41">
        <f t="shared" si="6"/>
        <v>-3.8314148648853408E-2</v>
      </c>
      <c r="M33" s="40">
        <f t="shared" si="7"/>
        <v>73190875</v>
      </c>
      <c r="N33" s="41">
        <v>100</v>
      </c>
      <c r="O33" s="41">
        <f t="shared" si="8"/>
        <v>0.71645015272730428</v>
      </c>
      <c r="P33" s="41">
        <v>94.652224093608851</v>
      </c>
      <c r="Q33" s="41">
        <f t="shared" si="9"/>
        <v>0.67813600407845087</v>
      </c>
      <c r="R33" s="41">
        <f t="shared" si="10"/>
        <v>94.652224093608851</v>
      </c>
      <c r="S33" s="41">
        <f t="shared" si="11"/>
        <v>-3.8314148648853408E-2</v>
      </c>
      <c r="T33" s="41">
        <f t="shared" si="12"/>
        <v>94.652224093608851</v>
      </c>
      <c r="U33" s="41">
        <f t="shared" si="13"/>
        <v>94.652224093608851</v>
      </c>
      <c r="V33" s="41">
        <f t="shared" si="14"/>
        <v>94.652224093608851</v>
      </c>
      <c r="W33" s="41">
        <f t="shared" si="15"/>
        <v>94.652224093608851</v>
      </c>
      <c r="X33" s="48">
        <v>22</v>
      </c>
      <c r="Y33" s="50">
        <f t="shared" si="16"/>
        <v>0</v>
      </c>
      <c r="Z33" s="50">
        <f t="shared" si="17"/>
        <v>0</v>
      </c>
    </row>
    <row r="34" spans="1:26" ht="64">
      <c r="A34" s="39">
        <v>23</v>
      </c>
      <c r="B34" s="39" t="s">
        <v>850</v>
      </c>
      <c r="C34" s="40">
        <v>5000000</v>
      </c>
      <c r="D34" s="41">
        <f t="shared" si="0"/>
        <v>2.6174129390346378E-3</v>
      </c>
      <c r="E34" s="40">
        <v>5000000</v>
      </c>
      <c r="F34" s="41">
        <f t="shared" si="1"/>
        <v>100</v>
      </c>
      <c r="G34" s="41">
        <f t="shared" si="2"/>
        <v>2.6174129390346378E-3</v>
      </c>
      <c r="H34" s="40">
        <v>0</v>
      </c>
      <c r="I34" s="41">
        <f t="shared" si="3"/>
        <v>0</v>
      </c>
      <c r="J34" s="41">
        <f t="shared" si="4"/>
        <v>0</v>
      </c>
      <c r="K34" s="41">
        <f t="shared" si="5"/>
        <v>0</v>
      </c>
      <c r="L34" s="41">
        <f t="shared" si="6"/>
        <v>-2.6174129390346378E-3</v>
      </c>
      <c r="M34" s="40">
        <f t="shared" si="7"/>
        <v>5000000</v>
      </c>
      <c r="N34" s="41">
        <v>100</v>
      </c>
      <c r="O34" s="41">
        <f t="shared" si="8"/>
        <v>2.6174129390346378E-3</v>
      </c>
      <c r="P34" s="41">
        <v>0</v>
      </c>
      <c r="Q34" s="41">
        <f t="shared" si="9"/>
        <v>0</v>
      </c>
      <c r="R34" s="41">
        <f t="shared" si="10"/>
        <v>0</v>
      </c>
      <c r="S34" s="41">
        <f t="shared" si="11"/>
        <v>-2.6174129390346378E-3</v>
      </c>
      <c r="T34" s="41">
        <f t="shared" si="12"/>
        <v>0</v>
      </c>
      <c r="U34" s="41">
        <f t="shared" si="13"/>
        <v>0</v>
      </c>
      <c r="V34" s="41">
        <f t="shared" si="14"/>
        <v>0</v>
      </c>
      <c r="W34" s="41">
        <f t="shared" si="15"/>
        <v>0</v>
      </c>
      <c r="X34" s="48">
        <v>23</v>
      </c>
      <c r="Y34" s="50">
        <f t="shared" si="16"/>
        <v>0</v>
      </c>
      <c r="Z34" s="50">
        <f t="shared" si="17"/>
        <v>0</v>
      </c>
    </row>
    <row r="35" spans="1:26" ht="32">
      <c r="A35" s="39">
        <v>24</v>
      </c>
      <c r="B35" s="39" t="s">
        <v>851</v>
      </c>
      <c r="C35" s="40">
        <v>51350000</v>
      </c>
      <c r="D35" s="41">
        <f t="shared" si="0"/>
        <v>2.688083088388573E-2</v>
      </c>
      <c r="E35" s="40">
        <v>51350000</v>
      </c>
      <c r="F35" s="41">
        <f t="shared" si="1"/>
        <v>100</v>
      </c>
      <c r="G35" s="41">
        <f t="shared" si="2"/>
        <v>2.688083088388573E-2</v>
      </c>
      <c r="H35" s="40">
        <v>39730963</v>
      </c>
      <c r="I35" s="41">
        <f t="shared" si="3"/>
        <v>77.372858812074</v>
      </c>
      <c r="J35" s="41">
        <f t="shared" si="4"/>
        <v>2.0798467327301288E-2</v>
      </c>
      <c r="K35" s="41">
        <f t="shared" si="5"/>
        <v>77.372858812074</v>
      </c>
      <c r="L35" s="41">
        <f t="shared" si="6"/>
        <v>-6.0823635565844421E-3</v>
      </c>
      <c r="M35" s="40">
        <f t="shared" si="7"/>
        <v>11619037</v>
      </c>
      <c r="N35" s="41">
        <v>100</v>
      </c>
      <c r="O35" s="41">
        <f t="shared" si="8"/>
        <v>2.688083088388573E-2</v>
      </c>
      <c r="P35" s="41">
        <v>77.372858812074</v>
      </c>
      <c r="Q35" s="41">
        <f t="shared" si="9"/>
        <v>2.0798467327301288E-2</v>
      </c>
      <c r="R35" s="41">
        <f t="shared" si="10"/>
        <v>77.372858812074</v>
      </c>
      <c r="S35" s="41">
        <f t="shared" si="11"/>
        <v>-6.0823635565844421E-3</v>
      </c>
      <c r="T35" s="41">
        <f t="shared" si="12"/>
        <v>77.372858812074</v>
      </c>
      <c r="U35" s="41">
        <f t="shared" si="13"/>
        <v>77.372858812074</v>
      </c>
      <c r="V35" s="41">
        <f t="shared" si="14"/>
        <v>77.372858812074</v>
      </c>
      <c r="W35" s="41">
        <f t="shared" si="15"/>
        <v>77.372858812074</v>
      </c>
      <c r="X35" s="48">
        <v>24</v>
      </c>
      <c r="Y35" s="50">
        <f t="shared" si="16"/>
        <v>0</v>
      </c>
      <c r="Z35" s="50">
        <f t="shared" si="17"/>
        <v>0</v>
      </c>
    </row>
    <row r="36" spans="1:26" ht="32">
      <c r="A36" s="39">
        <v>25</v>
      </c>
      <c r="B36" s="39" t="s">
        <v>852</v>
      </c>
      <c r="C36" s="40">
        <v>450000000</v>
      </c>
      <c r="D36" s="41">
        <f t="shared" si="0"/>
        <v>0.23556716451311738</v>
      </c>
      <c r="E36" s="40">
        <v>450000000</v>
      </c>
      <c r="F36" s="41">
        <f t="shared" si="1"/>
        <v>100</v>
      </c>
      <c r="G36" s="41">
        <f t="shared" si="2"/>
        <v>0.23556716451311735</v>
      </c>
      <c r="H36" s="40">
        <v>0</v>
      </c>
      <c r="I36" s="41">
        <f t="shared" si="3"/>
        <v>0</v>
      </c>
      <c r="J36" s="41">
        <f t="shared" si="4"/>
        <v>0</v>
      </c>
      <c r="K36" s="41">
        <f t="shared" si="5"/>
        <v>0</v>
      </c>
      <c r="L36" s="41">
        <f t="shared" si="6"/>
        <v>-0.23556716451311735</v>
      </c>
      <c r="M36" s="40">
        <f t="shared" si="7"/>
        <v>450000000</v>
      </c>
      <c r="N36" s="41">
        <v>100</v>
      </c>
      <c r="O36" s="41">
        <f t="shared" si="8"/>
        <v>0.23556716451311735</v>
      </c>
      <c r="P36" s="41">
        <v>100</v>
      </c>
      <c r="Q36" s="41">
        <f t="shared" si="9"/>
        <v>0.23556716451311735</v>
      </c>
      <c r="R36" s="41">
        <f t="shared" si="10"/>
        <v>100</v>
      </c>
      <c r="S36" s="41">
        <f t="shared" si="11"/>
        <v>0</v>
      </c>
      <c r="T36" s="41">
        <f t="shared" si="12"/>
        <v>0</v>
      </c>
      <c r="U36" s="41">
        <f t="shared" si="13"/>
        <v>100</v>
      </c>
      <c r="V36" s="41">
        <f t="shared" si="14"/>
        <v>50</v>
      </c>
      <c r="W36" s="41">
        <f t="shared" si="15"/>
        <v>50</v>
      </c>
      <c r="X36" s="48">
        <v>25</v>
      </c>
      <c r="Y36" s="50">
        <f t="shared" si="16"/>
        <v>0</v>
      </c>
      <c r="Z36" s="50">
        <f t="shared" si="17"/>
        <v>100</v>
      </c>
    </row>
    <row r="37" spans="1:26" ht="64">
      <c r="A37" s="39">
        <v>26</v>
      </c>
      <c r="B37" s="39" t="s">
        <v>853</v>
      </c>
      <c r="C37" s="40">
        <v>852627000</v>
      </c>
      <c r="D37" s="41">
        <f t="shared" si="0"/>
        <v>0.44633538839405718</v>
      </c>
      <c r="E37" s="40">
        <v>852627000</v>
      </c>
      <c r="F37" s="41">
        <f t="shared" si="1"/>
        <v>100</v>
      </c>
      <c r="G37" s="41">
        <f t="shared" si="2"/>
        <v>0.44633538839405718</v>
      </c>
      <c r="H37" s="40">
        <v>514778400</v>
      </c>
      <c r="I37" s="41">
        <f t="shared" si="3"/>
        <v>60.375568683609593</v>
      </c>
      <c r="J37" s="41">
        <f t="shared" si="4"/>
        <v>0.26947752897910965</v>
      </c>
      <c r="K37" s="41">
        <f t="shared" si="5"/>
        <v>60.375568683609593</v>
      </c>
      <c r="L37" s="41">
        <f t="shared" si="6"/>
        <v>-0.17685785941494753</v>
      </c>
      <c r="M37" s="40">
        <f t="shared" si="7"/>
        <v>337848600</v>
      </c>
      <c r="N37" s="41">
        <v>100</v>
      </c>
      <c r="O37" s="41">
        <f t="shared" si="8"/>
        <v>0.44633538839405718</v>
      </c>
      <c r="P37" s="41">
        <v>63.87334672723243</v>
      </c>
      <c r="Q37" s="41">
        <f t="shared" si="9"/>
        <v>0.28508935019527565</v>
      </c>
      <c r="R37" s="41">
        <f t="shared" si="10"/>
        <v>63.87334672723243</v>
      </c>
      <c r="S37" s="41">
        <f t="shared" si="11"/>
        <v>-0.16124603819878153</v>
      </c>
      <c r="T37" s="41">
        <f t="shared" si="12"/>
        <v>60.375568683609593</v>
      </c>
      <c r="U37" s="41">
        <f t="shared" si="13"/>
        <v>63.87334672723243</v>
      </c>
      <c r="V37" s="41">
        <f t="shared" si="14"/>
        <v>62.124457705421008</v>
      </c>
      <c r="W37" s="41">
        <f t="shared" si="15"/>
        <v>62.124457705421008</v>
      </c>
      <c r="X37" s="48">
        <v>26</v>
      </c>
      <c r="Y37" s="50">
        <f t="shared" si="16"/>
        <v>0</v>
      </c>
      <c r="Z37" s="50">
        <f t="shared" si="17"/>
        <v>3.4977780436228372</v>
      </c>
    </row>
    <row r="38" spans="1:26" ht="64">
      <c r="A38" s="39">
        <v>27</v>
      </c>
      <c r="B38" s="39" t="s">
        <v>854</v>
      </c>
      <c r="C38" s="40">
        <v>626032800</v>
      </c>
      <c r="D38" s="41">
        <f t="shared" si="0"/>
        <v>0.32771727019601671</v>
      </c>
      <c r="E38" s="40">
        <v>626032800</v>
      </c>
      <c r="F38" s="41">
        <f t="shared" si="1"/>
        <v>100</v>
      </c>
      <c r="G38" s="41">
        <f t="shared" si="2"/>
        <v>0.32771727019601671</v>
      </c>
      <c r="H38" s="40">
        <v>293350400</v>
      </c>
      <c r="I38" s="41">
        <f t="shared" si="3"/>
        <v>46.858631049363545</v>
      </c>
      <c r="J38" s="41">
        <f t="shared" si="4"/>
        <v>0.15356382652619729</v>
      </c>
      <c r="K38" s="41">
        <f t="shared" si="5"/>
        <v>46.858631049363545</v>
      </c>
      <c r="L38" s="41">
        <f t="shared" si="6"/>
        <v>-0.17415344366981941</v>
      </c>
      <c r="M38" s="40">
        <f t="shared" si="7"/>
        <v>332682400</v>
      </c>
      <c r="N38" s="41">
        <v>100</v>
      </c>
      <c r="O38" s="41">
        <f t="shared" si="8"/>
        <v>0.32771727019601671</v>
      </c>
      <c r="P38" s="41">
        <v>47.29975809574195</v>
      </c>
      <c r="Q38" s="41">
        <f t="shared" si="9"/>
        <v>0.15500947604068493</v>
      </c>
      <c r="R38" s="41">
        <f t="shared" si="10"/>
        <v>47.29975809574195</v>
      </c>
      <c r="S38" s="41">
        <f t="shared" si="11"/>
        <v>-0.17270779415533177</v>
      </c>
      <c r="T38" s="41">
        <f t="shared" si="12"/>
        <v>46.858631049363545</v>
      </c>
      <c r="U38" s="41">
        <f t="shared" si="13"/>
        <v>47.29975809574195</v>
      </c>
      <c r="V38" s="41">
        <f t="shared" si="14"/>
        <v>47.079194572552751</v>
      </c>
      <c r="W38" s="41">
        <f t="shared" si="15"/>
        <v>47.079194572552751</v>
      </c>
      <c r="X38" s="48">
        <v>27</v>
      </c>
      <c r="Y38" s="50">
        <f t="shared" si="16"/>
        <v>0</v>
      </c>
      <c r="Z38" s="50">
        <f t="shared" si="17"/>
        <v>0.44112704637840494</v>
      </c>
    </row>
    <row r="39" spans="1:26" ht="32">
      <c r="A39" s="39">
        <v>28</v>
      </c>
      <c r="B39" s="39" t="s">
        <v>855</v>
      </c>
      <c r="C39" s="40">
        <v>1665178897</v>
      </c>
      <c r="D39" s="41">
        <f t="shared" si="0"/>
        <v>0.87169215816304524</v>
      </c>
      <c r="E39" s="40">
        <v>1665178897</v>
      </c>
      <c r="F39" s="41">
        <f t="shared" si="1"/>
        <v>100</v>
      </c>
      <c r="G39" s="41">
        <f t="shared" si="2"/>
        <v>0.87169215816304524</v>
      </c>
      <c r="H39" s="40">
        <v>1225380935</v>
      </c>
      <c r="I39" s="41">
        <f t="shared" si="3"/>
        <v>73.588545783738695</v>
      </c>
      <c r="J39" s="41">
        <f t="shared" si="4"/>
        <v>0.64146558290307243</v>
      </c>
      <c r="K39" s="41">
        <f t="shared" si="5"/>
        <v>73.588545783738695</v>
      </c>
      <c r="L39" s="41">
        <f t="shared" si="6"/>
        <v>-0.23022657525997281</v>
      </c>
      <c r="M39" s="40">
        <f t="shared" si="7"/>
        <v>439797962</v>
      </c>
      <c r="N39" s="41">
        <v>100</v>
      </c>
      <c r="O39" s="41">
        <f t="shared" si="8"/>
        <v>0.87169215816304524</v>
      </c>
      <c r="P39" s="41">
        <v>73.58857707166824</v>
      </c>
      <c r="Q39" s="41">
        <f t="shared" si="9"/>
        <v>0.6414658556375008</v>
      </c>
      <c r="R39" s="41">
        <f t="shared" si="10"/>
        <v>73.58857707166824</v>
      </c>
      <c r="S39" s="41">
        <f t="shared" si="11"/>
        <v>-0.23022630252554444</v>
      </c>
      <c r="T39" s="41">
        <f t="shared" si="12"/>
        <v>73.588545783738695</v>
      </c>
      <c r="U39" s="41">
        <f t="shared" si="13"/>
        <v>73.58857707166824</v>
      </c>
      <c r="V39" s="41">
        <f t="shared" si="14"/>
        <v>73.588561427703468</v>
      </c>
      <c r="W39" s="41">
        <f t="shared" si="15"/>
        <v>73.588561427703468</v>
      </c>
      <c r="X39" s="48">
        <v>28</v>
      </c>
      <c r="Y39" s="50">
        <f t="shared" si="16"/>
        <v>0</v>
      </c>
      <c r="Z39" s="50">
        <f t="shared" si="17"/>
        <v>3.1287929544987492E-5</v>
      </c>
    </row>
    <row r="40" spans="1:26" ht="64">
      <c r="A40" s="39">
        <v>29</v>
      </c>
      <c r="B40" s="39" t="s">
        <v>856</v>
      </c>
      <c r="C40" s="40">
        <v>271831700</v>
      </c>
      <c r="D40" s="41">
        <f t="shared" si="0"/>
        <v>0.14229916176395638</v>
      </c>
      <c r="E40" s="40">
        <v>271831700</v>
      </c>
      <c r="F40" s="41">
        <f t="shared" si="1"/>
        <v>100</v>
      </c>
      <c r="G40" s="41">
        <f t="shared" si="2"/>
        <v>0.14229916176395638</v>
      </c>
      <c r="H40" s="40">
        <v>159431700</v>
      </c>
      <c r="I40" s="41">
        <f t="shared" si="3"/>
        <v>58.650885823838792</v>
      </c>
      <c r="J40" s="41">
        <f t="shared" si="4"/>
        <v>8.3459718894457732E-2</v>
      </c>
      <c r="K40" s="41">
        <f t="shared" si="5"/>
        <v>58.650885823838792</v>
      </c>
      <c r="L40" s="41">
        <f t="shared" si="6"/>
        <v>-5.8839442869498645E-2</v>
      </c>
      <c r="M40" s="40">
        <f t="shared" si="7"/>
        <v>112400000</v>
      </c>
      <c r="N40" s="41">
        <v>100</v>
      </c>
      <c r="O40" s="41">
        <f t="shared" si="8"/>
        <v>0.14229916176395638</v>
      </c>
      <c r="P40" s="41">
        <v>58.650885823838792</v>
      </c>
      <c r="Q40" s="41">
        <f t="shared" si="9"/>
        <v>8.3459718894457732E-2</v>
      </c>
      <c r="R40" s="41">
        <f t="shared" si="10"/>
        <v>58.650885823838792</v>
      </c>
      <c r="S40" s="41">
        <f t="shared" si="11"/>
        <v>-5.8839442869498645E-2</v>
      </c>
      <c r="T40" s="41">
        <f t="shared" si="12"/>
        <v>58.650885823838792</v>
      </c>
      <c r="U40" s="41">
        <f t="shared" si="13"/>
        <v>58.650885823838792</v>
      </c>
      <c r="V40" s="41">
        <f t="shared" si="14"/>
        <v>58.650885823838792</v>
      </c>
      <c r="W40" s="41">
        <f t="shared" si="15"/>
        <v>58.650885823838792</v>
      </c>
      <c r="X40" s="48">
        <v>29</v>
      </c>
      <c r="Y40" s="50">
        <f t="shared" si="16"/>
        <v>0</v>
      </c>
      <c r="Z40" s="50">
        <f t="shared" si="17"/>
        <v>0</v>
      </c>
    </row>
    <row r="41" spans="1:26" ht="48">
      <c r="A41" s="39">
        <v>30</v>
      </c>
      <c r="B41" s="39" t="s">
        <v>857</v>
      </c>
      <c r="C41" s="40">
        <v>200000000</v>
      </c>
      <c r="D41" s="41">
        <f t="shared" si="0"/>
        <v>0.1046965175613855</v>
      </c>
      <c r="E41" s="40">
        <v>200000000</v>
      </c>
      <c r="F41" s="41">
        <f t="shared" si="1"/>
        <v>100</v>
      </c>
      <c r="G41" s="41">
        <f t="shared" si="2"/>
        <v>0.1046965175613855</v>
      </c>
      <c r="H41" s="40">
        <v>91884800</v>
      </c>
      <c r="I41" s="41">
        <f t="shared" si="3"/>
        <v>45.942399999999999</v>
      </c>
      <c r="J41" s="41">
        <f t="shared" si="4"/>
        <v>4.8100092884121974E-2</v>
      </c>
      <c r="K41" s="41">
        <f t="shared" si="5"/>
        <v>45.942399999999999</v>
      </c>
      <c r="L41" s="41">
        <f t="shared" si="6"/>
        <v>-5.6596424677263522E-2</v>
      </c>
      <c r="M41" s="40">
        <f t="shared" si="7"/>
        <v>108115200</v>
      </c>
      <c r="N41" s="41">
        <v>100</v>
      </c>
      <c r="O41" s="41">
        <f t="shared" si="8"/>
        <v>0.1046965175613855</v>
      </c>
      <c r="P41" s="41">
        <v>98.324299000000011</v>
      </c>
      <c r="Q41" s="41">
        <f t="shared" si="9"/>
        <v>0.1029421169696442</v>
      </c>
      <c r="R41" s="41">
        <f t="shared" si="10"/>
        <v>98.324299000000011</v>
      </c>
      <c r="S41" s="41">
        <f t="shared" si="11"/>
        <v>-1.754400591741298E-3</v>
      </c>
      <c r="T41" s="41">
        <f t="shared" si="12"/>
        <v>45.942399999999999</v>
      </c>
      <c r="U41" s="41">
        <f t="shared" si="13"/>
        <v>98.324299000000011</v>
      </c>
      <c r="V41" s="41">
        <f t="shared" si="14"/>
        <v>72.133349500000008</v>
      </c>
      <c r="W41" s="41">
        <f t="shared" si="15"/>
        <v>72.133349500000008</v>
      </c>
      <c r="X41" s="48">
        <v>30</v>
      </c>
      <c r="Y41" s="50">
        <f t="shared" si="16"/>
        <v>0</v>
      </c>
      <c r="Z41" s="50">
        <f t="shared" si="17"/>
        <v>52.381899000000011</v>
      </c>
    </row>
    <row r="42" spans="1:26" ht="32">
      <c r="A42" s="39">
        <v>31</v>
      </c>
      <c r="B42" s="39" t="s">
        <v>858</v>
      </c>
      <c r="C42" s="40">
        <v>35268849440</v>
      </c>
      <c r="D42" s="41">
        <f t="shared" si="0"/>
        <v>18.462628573824109</v>
      </c>
      <c r="E42" s="40">
        <v>35268849440</v>
      </c>
      <c r="F42" s="41">
        <f t="shared" si="1"/>
        <v>100</v>
      </c>
      <c r="G42" s="41">
        <f t="shared" si="2"/>
        <v>18.462628573824109</v>
      </c>
      <c r="H42" s="40">
        <v>28592475131</v>
      </c>
      <c r="I42" s="41">
        <f t="shared" si="3"/>
        <v>81.070053559989347</v>
      </c>
      <c r="J42" s="41">
        <f t="shared" si="4"/>
        <v>14.967662873381103</v>
      </c>
      <c r="K42" s="41">
        <f t="shared" si="5"/>
        <v>81.070053559989347</v>
      </c>
      <c r="L42" s="41">
        <f t="shared" si="6"/>
        <v>-3.4949657004430055</v>
      </c>
      <c r="M42" s="40">
        <f t="shared" si="7"/>
        <v>6676374309</v>
      </c>
      <c r="N42" s="41">
        <v>100</v>
      </c>
      <c r="O42" s="41">
        <f t="shared" si="8"/>
        <v>18.462628573824109</v>
      </c>
      <c r="P42" s="41">
        <v>96.611454427984313</v>
      </c>
      <c r="Q42" s="41">
        <f t="shared" si="9"/>
        <v>17.837013990808089</v>
      </c>
      <c r="R42" s="41">
        <f t="shared" si="10"/>
        <v>96.611454427984313</v>
      </c>
      <c r="S42" s="41">
        <f t="shared" si="11"/>
        <v>-0.62561458301602002</v>
      </c>
      <c r="T42" s="41">
        <f t="shared" si="12"/>
        <v>81.070053559989347</v>
      </c>
      <c r="U42" s="41">
        <f t="shared" si="13"/>
        <v>96.611454427984313</v>
      </c>
      <c r="V42" s="41">
        <f t="shared" si="14"/>
        <v>88.840753993986823</v>
      </c>
      <c r="W42" s="41">
        <f t="shared" si="15"/>
        <v>88.840753993986823</v>
      </c>
      <c r="X42" s="48">
        <v>31</v>
      </c>
      <c r="Y42" s="50">
        <f t="shared" si="16"/>
        <v>0</v>
      </c>
      <c r="Z42" s="50">
        <f t="shared" si="17"/>
        <v>15.541400867994966</v>
      </c>
    </row>
    <row r="43" spans="1:26" ht="32">
      <c r="A43" s="39">
        <v>32</v>
      </c>
      <c r="B43" s="39" t="s">
        <v>859</v>
      </c>
      <c r="C43" s="40">
        <v>20787822180</v>
      </c>
      <c r="D43" s="41">
        <f t="shared" si="0"/>
        <v>10.882062949656646</v>
      </c>
      <c r="E43" s="40">
        <v>20787822180</v>
      </c>
      <c r="F43" s="41">
        <f t="shared" si="1"/>
        <v>100</v>
      </c>
      <c r="G43" s="41">
        <f t="shared" si="2"/>
        <v>10.882062949656648</v>
      </c>
      <c r="H43" s="40">
        <v>20687470800</v>
      </c>
      <c r="I43" s="41">
        <f t="shared" si="3"/>
        <v>99.517258810802474</v>
      </c>
      <c r="J43" s="41">
        <f t="shared" si="4"/>
        <v>10.829530749564251</v>
      </c>
      <c r="K43" s="41">
        <f t="shared" si="5"/>
        <v>99.517258810802474</v>
      </c>
      <c r="L43" s="41">
        <f t="shared" si="6"/>
        <v>-5.2532200092397119E-2</v>
      </c>
      <c r="M43" s="40">
        <f t="shared" si="7"/>
        <v>100351380</v>
      </c>
      <c r="N43" s="41">
        <v>100</v>
      </c>
      <c r="O43" s="41">
        <f t="shared" si="8"/>
        <v>10.882062949656648</v>
      </c>
      <c r="P43" s="41">
        <v>99.852608995138141</v>
      </c>
      <c r="Q43" s="41">
        <f t="shared" si="9"/>
        <v>10.866023767725446</v>
      </c>
      <c r="R43" s="41">
        <f t="shared" si="10"/>
        <v>99.852608995138141</v>
      </c>
      <c r="S43" s="41">
        <f t="shared" si="11"/>
        <v>-1.6039181931201796E-2</v>
      </c>
      <c r="T43" s="41">
        <f t="shared" si="12"/>
        <v>99.517258810802474</v>
      </c>
      <c r="U43" s="41">
        <f t="shared" si="13"/>
        <v>99.852608995138141</v>
      </c>
      <c r="V43" s="41">
        <f t="shared" si="14"/>
        <v>99.6849339029703</v>
      </c>
      <c r="W43" s="41">
        <f t="shared" si="15"/>
        <v>99.6849339029703</v>
      </c>
      <c r="X43" s="48">
        <v>32</v>
      </c>
      <c r="Y43" s="50">
        <f t="shared" si="16"/>
        <v>0</v>
      </c>
      <c r="Z43" s="50">
        <f t="shared" si="17"/>
        <v>0.33535018433566677</v>
      </c>
    </row>
    <row r="44" spans="1:26" ht="32">
      <c r="A44" s="39">
        <v>33</v>
      </c>
      <c r="B44" s="39" t="s">
        <v>860</v>
      </c>
      <c r="C44" s="40">
        <v>7346600</v>
      </c>
      <c r="D44" s="41">
        <f t="shared" si="0"/>
        <v>3.8458171795823738E-3</v>
      </c>
      <c r="E44" s="40">
        <v>7346600</v>
      </c>
      <c r="F44" s="41">
        <f t="shared" si="1"/>
        <v>100</v>
      </c>
      <c r="G44" s="41">
        <f t="shared" si="2"/>
        <v>3.8458171795823738E-3</v>
      </c>
      <c r="H44" s="40">
        <v>7150000</v>
      </c>
      <c r="I44" s="41">
        <f t="shared" si="3"/>
        <v>97.323932159093999</v>
      </c>
      <c r="J44" s="41">
        <f t="shared" si="4"/>
        <v>3.7429005028195316E-3</v>
      </c>
      <c r="K44" s="41">
        <f t="shared" si="5"/>
        <v>97.323932159093999</v>
      </c>
      <c r="L44" s="41">
        <f t="shared" si="6"/>
        <v>-1.0291667676284215E-4</v>
      </c>
      <c r="M44" s="40">
        <f t="shared" si="7"/>
        <v>196600</v>
      </c>
      <c r="N44" s="41">
        <v>100</v>
      </c>
      <c r="O44" s="41">
        <f t="shared" si="8"/>
        <v>3.8458171795823738E-3</v>
      </c>
      <c r="P44" s="41">
        <v>97.323932159093999</v>
      </c>
      <c r="Q44" s="41">
        <f t="shared" si="9"/>
        <v>3.7429005028195316E-3</v>
      </c>
      <c r="R44" s="41">
        <f t="shared" si="10"/>
        <v>97.323932159093999</v>
      </c>
      <c r="S44" s="41">
        <f t="shared" si="11"/>
        <v>-1.0291667676284215E-4</v>
      </c>
      <c r="T44" s="41">
        <f t="shared" si="12"/>
        <v>97.323932159093999</v>
      </c>
      <c r="U44" s="41">
        <f t="shared" si="13"/>
        <v>97.323932159093999</v>
      </c>
      <c r="V44" s="41">
        <f t="shared" si="14"/>
        <v>97.323932159093999</v>
      </c>
      <c r="W44" s="41">
        <f t="shared" si="15"/>
        <v>97.323932159093999</v>
      </c>
      <c r="X44" s="48">
        <v>33</v>
      </c>
      <c r="Y44" s="50">
        <f t="shared" si="16"/>
        <v>0</v>
      </c>
      <c r="Z44" s="50">
        <f t="shared" si="17"/>
        <v>0</v>
      </c>
    </row>
    <row r="45" spans="1:26" ht="64">
      <c r="A45" s="39">
        <v>34</v>
      </c>
      <c r="B45" s="39" t="s">
        <v>861</v>
      </c>
      <c r="C45" s="40">
        <v>13036500</v>
      </c>
      <c r="D45" s="41">
        <f t="shared" si="0"/>
        <v>6.8243807559450103E-3</v>
      </c>
      <c r="E45" s="40">
        <v>13036500</v>
      </c>
      <c r="F45" s="41">
        <f t="shared" si="1"/>
        <v>100</v>
      </c>
      <c r="G45" s="41">
        <f t="shared" si="2"/>
        <v>6.8243807559450094E-3</v>
      </c>
      <c r="H45" s="40">
        <v>12916500</v>
      </c>
      <c r="I45" s="41">
        <f t="shared" si="3"/>
        <v>99.079507536532034</v>
      </c>
      <c r="J45" s="41">
        <f t="shared" si="4"/>
        <v>6.761562845408178E-3</v>
      </c>
      <c r="K45" s="41">
        <f t="shared" si="5"/>
        <v>99.079507536532034</v>
      </c>
      <c r="L45" s="41">
        <f t="shared" si="6"/>
        <v>-6.2817910536831431E-5</v>
      </c>
      <c r="M45" s="40">
        <f t="shared" si="7"/>
        <v>120000</v>
      </c>
      <c r="N45" s="41">
        <v>100</v>
      </c>
      <c r="O45" s="41">
        <f t="shared" si="8"/>
        <v>6.8243807559450094E-3</v>
      </c>
      <c r="P45" s="41">
        <v>99.079507536532034</v>
      </c>
      <c r="Q45" s="41">
        <f t="shared" si="9"/>
        <v>6.761562845408178E-3</v>
      </c>
      <c r="R45" s="41">
        <f t="shared" si="10"/>
        <v>99.079507536532034</v>
      </c>
      <c r="S45" s="41">
        <f t="shared" si="11"/>
        <v>-6.2817910536831431E-5</v>
      </c>
      <c r="T45" s="41">
        <f t="shared" si="12"/>
        <v>99.079507536532034</v>
      </c>
      <c r="U45" s="41">
        <f t="shared" si="13"/>
        <v>99.079507536532034</v>
      </c>
      <c r="V45" s="41">
        <f t="shared" si="14"/>
        <v>99.079507536532034</v>
      </c>
      <c r="W45" s="41">
        <f t="shared" si="15"/>
        <v>99.079507536532034</v>
      </c>
      <c r="X45" s="48">
        <v>34</v>
      </c>
      <c r="Y45" s="50">
        <f t="shared" si="16"/>
        <v>0</v>
      </c>
      <c r="Z45" s="50">
        <f t="shared" si="17"/>
        <v>0</v>
      </c>
    </row>
    <row r="46" spans="1:26" ht="80">
      <c r="A46" s="39">
        <v>35</v>
      </c>
      <c r="B46" s="39" t="s">
        <v>862</v>
      </c>
      <c r="C46" s="40">
        <v>193250000</v>
      </c>
      <c r="D46" s="41">
        <f t="shared" si="0"/>
        <v>0.10116301009368875</v>
      </c>
      <c r="E46" s="40">
        <v>193250000</v>
      </c>
      <c r="F46" s="41">
        <f t="shared" si="1"/>
        <v>100</v>
      </c>
      <c r="G46" s="41">
        <f t="shared" si="2"/>
        <v>0.10116301009368875</v>
      </c>
      <c r="H46" s="40">
        <v>8394014</v>
      </c>
      <c r="I46" s="41">
        <f t="shared" si="3"/>
        <v>4.3436036222509706</v>
      </c>
      <c r="J46" s="41">
        <f t="shared" si="4"/>
        <v>4.3941201708075795E-3</v>
      </c>
      <c r="K46" s="41">
        <f t="shared" si="5"/>
        <v>4.3436036222509706</v>
      </c>
      <c r="L46" s="41">
        <f t="shared" si="6"/>
        <v>-9.6768889922881171E-2</v>
      </c>
      <c r="M46" s="40">
        <f t="shared" si="7"/>
        <v>184855986</v>
      </c>
      <c r="N46" s="41">
        <v>100</v>
      </c>
      <c r="O46" s="41">
        <f t="shared" si="8"/>
        <v>0.10116301009368875</v>
      </c>
      <c r="P46" s="41">
        <v>51.746442432082794</v>
      </c>
      <c r="Q46" s="41">
        <f t="shared" si="9"/>
        <v>5.2348258780692755E-2</v>
      </c>
      <c r="R46" s="41">
        <f t="shared" si="10"/>
        <v>51.746442432082794</v>
      </c>
      <c r="S46" s="41">
        <f t="shared" si="11"/>
        <v>-4.8814751312995994E-2</v>
      </c>
      <c r="T46" s="41">
        <f t="shared" si="12"/>
        <v>4.3436036222509706</v>
      </c>
      <c r="U46" s="41">
        <f t="shared" si="13"/>
        <v>51.746442432082794</v>
      </c>
      <c r="V46" s="41">
        <f t="shared" si="14"/>
        <v>28.045023027166884</v>
      </c>
      <c r="W46" s="41">
        <f t="shared" si="15"/>
        <v>28.045023027166884</v>
      </c>
      <c r="X46" s="48">
        <v>35</v>
      </c>
      <c r="Y46" s="50">
        <f t="shared" si="16"/>
        <v>0</v>
      </c>
      <c r="Z46" s="50">
        <f t="shared" si="17"/>
        <v>47.40283880983182</v>
      </c>
    </row>
    <row r="47" spans="1:26" ht="48">
      <c r="A47" s="39">
        <v>36</v>
      </c>
      <c r="B47" s="39" t="s">
        <v>863</v>
      </c>
      <c r="C47" s="40">
        <v>122884000</v>
      </c>
      <c r="D47" s="41">
        <f t="shared" si="0"/>
        <v>6.4327634320066482E-2</v>
      </c>
      <c r="E47" s="40">
        <v>122884000</v>
      </c>
      <c r="F47" s="41">
        <f t="shared" si="1"/>
        <v>100</v>
      </c>
      <c r="G47" s="41">
        <f t="shared" si="2"/>
        <v>6.4327634320066482E-2</v>
      </c>
      <c r="H47" s="40">
        <v>118649200</v>
      </c>
      <c r="I47" s="41">
        <f t="shared" si="3"/>
        <v>96.553823117737053</v>
      </c>
      <c r="J47" s="41">
        <f t="shared" si="4"/>
        <v>6.2110790257221708E-2</v>
      </c>
      <c r="K47" s="41">
        <f t="shared" si="5"/>
        <v>96.553823117737053</v>
      </c>
      <c r="L47" s="41">
        <f t="shared" si="6"/>
        <v>-2.2168440628447736E-3</v>
      </c>
      <c r="M47" s="40">
        <f t="shared" si="7"/>
        <v>4234800</v>
      </c>
      <c r="N47" s="41">
        <v>100</v>
      </c>
      <c r="O47" s="41">
        <f t="shared" si="8"/>
        <v>6.4327634320066482E-2</v>
      </c>
      <c r="P47" s="41">
        <v>97.212981348263412</v>
      </c>
      <c r="Q47" s="41">
        <f t="shared" si="9"/>
        <v>6.2534811153345318E-2</v>
      </c>
      <c r="R47" s="41">
        <f t="shared" si="10"/>
        <v>97.212981348263412</v>
      </c>
      <c r="S47" s="41">
        <f t="shared" si="11"/>
        <v>-1.7928231667211636E-3</v>
      </c>
      <c r="T47" s="41">
        <f t="shared" si="12"/>
        <v>96.553823117737053</v>
      </c>
      <c r="U47" s="41">
        <f t="shared" si="13"/>
        <v>97.212981348263412</v>
      </c>
      <c r="V47" s="41">
        <f t="shared" si="14"/>
        <v>96.883402233000226</v>
      </c>
      <c r="W47" s="41">
        <f t="shared" si="15"/>
        <v>96.883402233000226</v>
      </c>
      <c r="X47" s="48">
        <v>36</v>
      </c>
      <c r="Y47" s="50">
        <f t="shared" si="16"/>
        <v>0</v>
      </c>
      <c r="Z47" s="50">
        <f t="shared" si="17"/>
        <v>0.65915823052635858</v>
      </c>
    </row>
    <row r="48" spans="1:26" ht="32">
      <c r="A48" s="39">
        <v>37</v>
      </c>
      <c r="B48" s="39" t="s">
        <v>864</v>
      </c>
      <c r="C48" s="40">
        <v>25000000</v>
      </c>
      <c r="D48" s="41">
        <f t="shared" si="0"/>
        <v>1.3087064695173187E-2</v>
      </c>
      <c r="E48" s="40">
        <v>25000000</v>
      </c>
      <c r="F48" s="41">
        <f t="shared" si="1"/>
        <v>100</v>
      </c>
      <c r="G48" s="41">
        <f t="shared" si="2"/>
        <v>1.3087064695173187E-2</v>
      </c>
      <c r="H48" s="40">
        <v>24109010</v>
      </c>
      <c r="I48" s="41">
        <f t="shared" si="3"/>
        <v>96.436040000000006</v>
      </c>
      <c r="J48" s="41">
        <f t="shared" si="4"/>
        <v>1.2620646944263094E-2</v>
      </c>
      <c r="K48" s="41">
        <f t="shared" si="5"/>
        <v>96.436040000000006</v>
      </c>
      <c r="L48" s="41">
        <f t="shared" si="6"/>
        <v>-4.6641775091009301E-4</v>
      </c>
      <c r="M48" s="40">
        <f t="shared" si="7"/>
        <v>890990</v>
      </c>
      <c r="N48" s="41">
        <v>100</v>
      </c>
      <c r="O48" s="41">
        <f t="shared" si="8"/>
        <v>1.3087064695173187E-2</v>
      </c>
      <c r="P48" s="41">
        <v>99.664000000000001</v>
      </c>
      <c r="Q48" s="41">
        <f t="shared" si="9"/>
        <v>1.3043092157797405E-2</v>
      </c>
      <c r="R48" s="41">
        <f t="shared" si="10"/>
        <v>99.664000000000001</v>
      </c>
      <c r="S48" s="41">
        <f t="shared" si="11"/>
        <v>-4.3972537375782522E-5</v>
      </c>
      <c r="T48" s="41">
        <f t="shared" si="12"/>
        <v>96.436040000000006</v>
      </c>
      <c r="U48" s="41">
        <f t="shared" si="13"/>
        <v>99.664000000000001</v>
      </c>
      <c r="V48" s="41">
        <f t="shared" si="14"/>
        <v>98.050020000000004</v>
      </c>
      <c r="W48" s="41">
        <f t="shared" si="15"/>
        <v>98.050020000000004</v>
      </c>
      <c r="X48" s="48">
        <v>37</v>
      </c>
      <c r="Y48" s="50">
        <f t="shared" si="16"/>
        <v>0</v>
      </c>
      <c r="Z48" s="50">
        <f t="shared" si="17"/>
        <v>3.2279599999999959</v>
      </c>
    </row>
    <row r="49" spans="1:26" ht="64">
      <c r="A49" s="39">
        <v>38</v>
      </c>
      <c r="B49" s="39" t="s">
        <v>865</v>
      </c>
      <c r="C49" s="40">
        <v>78263000</v>
      </c>
      <c r="D49" s="41">
        <f t="shared" si="0"/>
        <v>4.0969317769533567E-2</v>
      </c>
      <c r="E49" s="40">
        <v>78263000</v>
      </c>
      <c r="F49" s="41">
        <f t="shared" si="1"/>
        <v>100</v>
      </c>
      <c r="G49" s="41">
        <f t="shared" si="2"/>
        <v>4.0969317769533567E-2</v>
      </c>
      <c r="H49" s="40">
        <v>75288900</v>
      </c>
      <c r="I49" s="41">
        <f t="shared" si="3"/>
        <v>96.199864559242556</v>
      </c>
      <c r="J49" s="41">
        <f t="shared" si="4"/>
        <v>3.941242820513699E-2</v>
      </c>
      <c r="K49" s="41">
        <f t="shared" si="5"/>
        <v>96.199864559242556</v>
      </c>
      <c r="L49" s="41"/>
      <c r="M49" s="40">
        <f t="shared" si="7"/>
        <v>2974100</v>
      </c>
      <c r="N49" s="41">
        <v>100</v>
      </c>
      <c r="O49" s="41">
        <f t="shared" si="8"/>
        <v>4.0969317769533567E-2</v>
      </c>
      <c r="P49" s="41">
        <v>100</v>
      </c>
      <c r="Q49" s="41">
        <f t="shared" si="9"/>
        <v>4.0969317769533567E-2</v>
      </c>
      <c r="R49" s="41">
        <f t="shared" si="10"/>
        <v>100</v>
      </c>
      <c r="S49" s="41"/>
      <c r="T49" s="41"/>
      <c r="U49" s="41"/>
      <c r="V49" s="41"/>
      <c r="W49" s="41"/>
      <c r="X49" s="48">
        <v>38</v>
      </c>
      <c r="Y49" s="50">
        <f t="shared" si="16"/>
        <v>0</v>
      </c>
      <c r="Z49" s="50">
        <f t="shared" si="17"/>
        <v>3.8001354407574439</v>
      </c>
    </row>
    <row r="50" spans="1:26" ht="32">
      <c r="A50" s="39">
        <v>39</v>
      </c>
      <c r="B50" s="39" t="s">
        <v>866</v>
      </c>
      <c r="C50" s="40">
        <v>250663000</v>
      </c>
      <c r="D50" s="41">
        <f t="shared" si="0"/>
        <v>0.13121771590744788</v>
      </c>
      <c r="E50" s="40">
        <v>250663000</v>
      </c>
      <c r="F50" s="41">
        <f t="shared" si="1"/>
        <v>100</v>
      </c>
      <c r="G50" s="41">
        <f t="shared" si="2"/>
        <v>0.13121771590744788</v>
      </c>
      <c r="H50" s="40">
        <v>227020600</v>
      </c>
      <c r="I50" s="41">
        <f t="shared" si="3"/>
        <v>90.5680535220595</v>
      </c>
      <c r="J50" s="41">
        <f t="shared" si="4"/>
        <v>0.11884133117348139</v>
      </c>
      <c r="K50" s="41">
        <f t="shared" si="5"/>
        <v>90.5680535220595</v>
      </c>
      <c r="L50" s="41"/>
      <c r="M50" s="40">
        <f t="shared" si="7"/>
        <v>23642400</v>
      </c>
      <c r="N50" s="41">
        <v>100</v>
      </c>
      <c r="O50" s="41">
        <f t="shared" si="8"/>
        <v>0.13121771590744788</v>
      </c>
      <c r="P50" s="41">
        <v>90.5680535220595</v>
      </c>
      <c r="Q50" s="41">
        <f t="shared" si="9"/>
        <v>0.11884133117348139</v>
      </c>
      <c r="R50" s="41">
        <f t="shared" si="10"/>
        <v>90.5680535220595</v>
      </c>
      <c r="S50" s="41"/>
      <c r="T50" s="41"/>
      <c r="U50" s="41"/>
      <c r="V50" s="41"/>
      <c r="W50" s="41"/>
      <c r="X50" s="48">
        <v>39</v>
      </c>
      <c r="Y50" s="50">
        <f t="shared" si="16"/>
        <v>0</v>
      </c>
      <c r="Z50" s="50">
        <f t="shared" si="17"/>
        <v>0</v>
      </c>
    </row>
    <row r="51" spans="1:26" ht="64">
      <c r="A51" s="39">
        <v>40</v>
      </c>
      <c r="B51" s="39" t="s">
        <v>867</v>
      </c>
      <c r="C51" s="40">
        <v>384348800</v>
      </c>
      <c r="D51" s="41">
        <f t="shared" si="0"/>
        <v>0.20119990444448724</v>
      </c>
      <c r="E51" s="40">
        <v>384348800</v>
      </c>
      <c r="F51" s="41">
        <f t="shared" si="1"/>
        <v>100</v>
      </c>
      <c r="G51" s="41">
        <f t="shared" si="2"/>
        <v>0.20119990444448724</v>
      </c>
      <c r="H51" s="40">
        <v>312825600</v>
      </c>
      <c r="I51" s="41">
        <f t="shared" si="3"/>
        <v>81.391069778284717</v>
      </c>
      <c r="J51" s="41">
        <f t="shared" si="4"/>
        <v>0.16375875462025477</v>
      </c>
      <c r="K51" s="41">
        <f t="shared" si="5"/>
        <v>81.391069778284717</v>
      </c>
      <c r="L51" s="41"/>
      <c r="M51" s="40">
        <f t="shared" si="7"/>
        <v>71523200</v>
      </c>
      <c r="N51" s="41">
        <v>100</v>
      </c>
      <c r="O51" s="41">
        <f t="shared" si="8"/>
        <v>0.20119990444448724</v>
      </c>
      <c r="P51" s="41">
        <v>96.115975905219429</v>
      </c>
      <c r="Q51" s="41">
        <f t="shared" si="9"/>
        <v>0.19338525167718784</v>
      </c>
      <c r="R51" s="41">
        <f t="shared" si="10"/>
        <v>96.115975905219429</v>
      </c>
      <c r="S51" s="41"/>
      <c r="T51" s="41"/>
      <c r="U51" s="41"/>
      <c r="V51" s="41"/>
      <c r="W51" s="41"/>
      <c r="X51" s="48">
        <v>40</v>
      </c>
      <c r="Y51" s="50">
        <f t="shared" si="16"/>
        <v>0</v>
      </c>
      <c r="Z51" s="50">
        <f t="shared" si="17"/>
        <v>14.724906126934712</v>
      </c>
    </row>
    <row r="52" spans="1:26" ht="80">
      <c r="A52" s="39">
        <v>41</v>
      </c>
      <c r="B52" s="39" t="s">
        <v>868</v>
      </c>
      <c r="C52" s="40">
        <v>21479200</v>
      </c>
      <c r="D52" s="41">
        <f t="shared" si="0"/>
        <v>1.1243987200022558E-2</v>
      </c>
      <c r="E52" s="40">
        <v>21479200</v>
      </c>
      <c r="F52" s="41">
        <f t="shared" si="1"/>
        <v>100</v>
      </c>
      <c r="G52" s="41">
        <f t="shared" si="2"/>
        <v>1.1243987200022558E-2</v>
      </c>
      <c r="H52" s="40">
        <v>21359200</v>
      </c>
      <c r="I52" s="41">
        <f t="shared" si="3"/>
        <v>99.441319974673164</v>
      </c>
      <c r="J52" s="41">
        <f t="shared" si="4"/>
        <v>1.1181169289485727E-2</v>
      </c>
      <c r="K52" s="41">
        <f t="shared" si="5"/>
        <v>99.441319974673164</v>
      </c>
      <c r="L52" s="41"/>
      <c r="M52" s="40">
        <f t="shared" si="7"/>
        <v>120000</v>
      </c>
      <c r="N52" s="41">
        <v>100</v>
      </c>
      <c r="O52" s="41">
        <f t="shared" si="8"/>
        <v>1.1243987200022558E-2</v>
      </c>
      <c r="P52" s="41">
        <v>99.441319974673164</v>
      </c>
      <c r="Q52" s="41">
        <f t="shared" si="9"/>
        <v>1.1181169289485727E-2</v>
      </c>
      <c r="R52" s="41">
        <f t="shared" si="10"/>
        <v>99.441319974673164</v>
      </c>
      <c r="S52" s="41"/>
      <c r="T52" s="41"/>
      <c r="U52" s="41"/>
      <c r="V52" s="41"/>
      <c r="W52" s="41"/>
      <c r="X52" s="48">
        <v>41</v>
      </c>
      <c r="Y52" s="50">
        <f t="shared" si="16"/>
        <v>0</v>
      </c>
      <c r="Z52" s="50">
        <f t="shared" si="17"/>
        <v>0</v>
      </c>
    </row>
    <row r="53" spans="1:26" ht="48">
      <c r="A53" s="39">
        <v>42</v>
      </c>
      <c r="B53" s="39" t="s">
        <v>869</v>
      </c>
      <c r="C53" s="40">
        <v>669439000</v>
      </c>
      <c r="D53" s="41">
        <f t="shared" si="0"/>
        <v>0.35043966009888178</v>
      </c>
      <c r="E53" s="40">
        <v>669439000</v>
      </c>
      <c r="F53" s="41">
        <f t="shared" si="1"/>
        <v>100</v>
      </c>
      <c r="G53" s="41">
        <f t="shared" si="2"/>
        <v>0.35043966009888178</v>
      </c>
      <c r="H53" s="40">
        <v>200831700</v>
      </c>
      <c r="I53" s="41">
        <f t="shared" si="3"/>
        <v>30</v>
      </c>
      <c r="J53" s="41">
        <f t="shared" si="4"/>
        <v>0.10513189802966454</v>
      </c>
      <c r="K53" s="41">
        <f t="shared" si="5"/>
        <v>30</v>
      </c>
      <c r="L53" s="41"/>
      <c r="M53" s="40">
        <f t="shared" si="7"/>
        <v>468607300</v>
      </c>
      <c r="N53" s="41">
        <v>100</v>
      </c>
      <c r="O53" s="41">
        <f t="shared" si="8"/>
        <v>0.35043966009888178</v>
      </c>
      <c r="P53" s="41">
        <v>100</v>
      </c>
      <c r="Q53" s="41">
        <f t="shared" si="9"/>
        <v>0.35043966009888178</v>
      </c>
      <c r="R53" s="41">
        <f t="shared" si="10"/>
        <v>100</v>
      </c>
      <c r="S53" s="41"/>
      <c r="T53" s="41"/>
      <c r="U53" s="41"/>
      <c r="V53" s="41"/>
      <c r="W53" s="41"/>
      <c r="X53" s="48">
        <v>42</v>
      </c>
      <c r="Y53" s="50">
        <f t="shared" si="16"/>
        <v>0</v>
      </c>
      <c r="Z53" s="50">
        <f t="shared" si="17"/>
        <v>70</v>
      </c>
    </row>
    <row r="54" spans="1:26" ht="48">
      <c r="A54" s="39">
        <v>43</v>
      </c>
      <c r="B54" s="39" t="s">
        <v>870</v>
      </c>
      <c r="C54" s="40">
        <v>3371613720</v>
      </c>
      <c r="D54" s="41">
        <f t="shared" si="0"/>
        <v>1.7649810752309414</v>
      </c>
      <c r="E54" s="40">
        <v>3371613720</v>
      </c>
      <c r="F54" s="41">
        <f t="shared" si="1"/>
        <v>100</v>
      </c>
      <c r="G54" s="41">
        <f t="shared" si="2"/>
        <v>1.7649810752309414</v>
      </c>
      <c r="H54" s="40">
        <v>2637888926</v>
      </c>
      <c r="I54" s="41">
        <f t="shared" si="3"/>
        <v>78.238171542379419</v>
      </c>
      <c r="J54" s="41">
        <f t="shared" si="4"/>
        <v>1.3808889213297166</v>
      </c>
      <c r="K54" s="41">
        <f t="shared" si="5"/>
        <v>78.238171542379419</v>
      </c>
      <c r="L54" s="41"/>
      <c r="M54" s="40">
        <f t="shared" si="7"/>
        <v>733724794</v>
      </c>
      <c r="N54" s="41">
        <v>100</v>
      </c>
      <c r="O54" s="41">
        <f t="shared" si="8"/>
        <v>1.7649810752309414</v>
      </c>
      <c r="P54" s="41">
        <v>78.238171542379419</v>
      </c>
      <c r="Q54" s="41">
        <f t="shared" si="9"/>
        <v>1.3808889213297166</v>
      </c>
      <c r="R54" s="41">
        <f t="shared" si="10"/>
        <v>78.238171542379419</v>
      </c>
      <c r="S54" s="41"/>
      <c r="T54" s="41"/>
      <c r="U54" s="41"/>
      <c r="V54" s="41"/>
      <c r="W54" s="41"/>
      <c r="X54" s="48">
        <v>43</v>
      </c>
      <c r="Y54" s="50">
        <f t="shared" si="16"/>
        <v>0</v>
      </c>
      <c r="Z54" s="50">
        <f t="shared" si="17"/>
        <v>0</v>
      </c>
    </row>
    <row r="55" spans="1:26" ht="80">
      <c r="A55" s="39">
        <v>44</v>
      </c>
      <c r="B55" s="39" t="s">
        <v>871</v>
      </c>
      <c r="C55" s="40">
        <v>56822169100</v>
      </c>
      <c r="D55" s="41">
        <f t="shared" si="0"/>
        <v>29.745416125270836</v>
      </c>
      <c r="E55" s="40">
        <v>56822169100</v>
      </c>
      <c r="F55" s="41">
        <f t="shared" si="1"/>
        <v>100</v>
      </c>
      <c r="G55" s="41">
        <f t="shared" si="2"/>
        <v>29.745416125270836</v>
      </c>
      <c r="H55" s="40">
        <v>52957335620</v>
      </c>
      <c r="I55" s="41">
        <f t="shared" si="3"/>
        <v>93.198370387447952</v>
      </c>
      <c r="J55" s="41">
        <f t="shared" si="4"/>
        <v>27.722243093717584</v>
      </c>
      <c r="K55" s="41">
        <f t="shared" si="5"/>
        <v>93.198370387447952</v>
      </c>
      <c r="L55" s="41"/>
      <c r="M55" s="40">
        <f t="shared" si="7"/>
        <v>3864833480</v>
      </c>
      <c r="N55" s="41">
        <v>100</v>
      </c>
      <c r="O55" s="41">
        <f t="shared" si="8"/>
        <v>29.745416125270836</v>
      </c>
      <c r="P55" s="41">
        <v>93.198370387447952</v>
      </c>
      <c r="Q55" s="41">
        <f t="shared" si="9"/>
        <v>27.722243093717584</v>
      </c>
      <c r="R55" s="41">
        <f t="shared" si="10"/>
        <v>93.198370387447952</v>
      </c>
      <c r="S55" s="41"/>
      <c r="T55" s="41"/>
      <c r="U55" s="41"/>
      <c r="V55" s="41"/>
      <c r="W55" s="41"/>
      <c r="X55" s="48">
        <v>44</v>
      </c>
      <c r="Y55" s="50">
        <f t="shared" si="16"/>
        <v>0</v>
      </c>
      <c r="Z55" s="50">
        <f t="shared" si="17"/>
        <v>0</v>
      </c>
    </row>
    <row r="56" spans="1:26" ht="48">
      <c r="A56" s="39">
        <v>45</v>
      </c>
      <c r="B56" s="39" t="s">
        <v>872</v>
      </c>
      <c r="C56" s="40">
        <v>1049523140</v>
      </c>
      <c r="D56" s="41">
        <f t="shared" si="0"/>
        <v>0.54940708929045234</v>
      </c>
      <c r="E56" s="40">
        <v>1049523140</v>
      </c>
      <c r="F56" s="41">
        <f t="shared" si="1"/>
        <v>100</v>
      </c>
      <c r="G56" s="41">
        <f t="shared" si="2"/>
        <v>0.54940708929045234</v>
      </c>
      <c r="H56" s="40">
        <v>954430563</v>
      </c>
      <c r="I56" s="41">
        <f t="shared" si="3"/>
        <v>90.939449224530676</v>
      </c>
      <c r="J56" s="41">
        <f t="shared" si="4"/>
        <v>0.49962778100126287</v>
      </c>
      <c r="K56" s="41">
        <f t="shared" si="5"/>
        <v>90.939449224530676</v>
      </c>
      <c r="L56" s="41"/>
      <c r="M56" s="40">
        <f t="shared" si="7"/>
        <v>95092577</v>
      </c>
      <c r="N56" s="41">
        <v>100</v>
      </c>
      <c r="O56" s="41">
        <f t="shared" si="8"/>
        <v>0.54940708929045234</v>
      </c>
      <c r="P56" s="41">
        <v>90.939449224530676</v>
      </c>
      <c r="Q56" s="41">
        <f t="shared" si="9"/>
        <v>0.49962778100126287</v>
      </c>
      <c r="R56" s="41">
        <f t="shared" si="10"/>
        <v>90.939449224530676</v>
      </c>
      <c r="S56" s="41"/>
      <c r="T56" s="41"/>
      <c r="U56" s="41"/>
      <c r="V56" s="41"/>
      <c r="W56" s="41"/>
      <c r="X56" s="48">
        <v>45</v>
      </c>
      <c r="Y56" s="50">
        <f t="shared" si="16"/>
        <v>0</v>
      </c>
      <c r="Z56" s="50">
        <f t="shared" si="17"/>
        <v>0</v>
      </c>
    </row>
    <row r="57" spans="1:26" ht="48">
      <c r="A57" s="39">
        <v>46</v>
      </c>
      <c r="B57" s="39" t="s">
        <v>873</v>
      </c>
      <c r="C57" s="40">
        <v>54210523150</v>
      </c>
      <c r="D57" s="41">
        <f t="shared" si="0"/>
        <v>28.378264944929356</v>
      </c>
      <c r="E57" s="40">
        <v>54210523150</v>
      </c>
      <c r="F57" s="41">
        <f t="shared" si="1"/>
        <v>100</v>
      </c>
      <c r="G57" s="41">
        <f t="shared" si="2"/>
        <v>28.378264944929356</v>
      </c>
      <c r="H57" s="40">
        <v>26450718302</v>
      </c>
      <c r="I57" s="41">
        <f t="shared" si="3"/>
        <v>48.792590008421641</v>
      </c>
      <c r="J57" s="41">
        <f t="shared" si="4"/>
        <v>13.84649046608302</v>
      </c>
      <c r="K57" s="41">
        <f t="shared" si="5"/>
        <v>48.792590008421641</v>
      </c>
      <c r="L57" s="41"/>
      <c r="M57" s="40">
        <f t="shared" si="7"/>
        <v>27759804848</v>
      </c>
      <c r="N57" s="41">
        <v>100</v>
      </c>
      <c r="O57" s="41">
        <f t="shared" si="8"/>
        <v>28.378264944929356</v>
      </c>
      <c r="P57" s="41">
        <v>68.150859761625455</v>
      </c>
      <c r="Q57" s="41">
        <f t="shared" si="9"/>
        <v>19.340031545401324</v>
      </c>
      <c r="R57" s="41">
        <f t="shared" si="10"/>
        <v>68.150859761625455</v>
      </c>
      <c r="S57" s="41"/>
      <c r="T57" s="41"/>
      <c r="U57" s="41"/>
      <c r="V57" s="41"/>
      <c r="W57" s="41"/>
      <c r="X57" s="48">
        <v>46</v>
      </c>
      <c r="Y57" s="50">
        <f t="shared" si="16"/>
        <v>0</v>
      </c>
      <c r="Z57" s="50">
        <f t="shared" si="17"/>
        <v>19.358269753203814</v>
      </c>
    </row>
    <row r="58" spans="1:26">
      <c r="A58" s="42"/>
      <c r="B58" s="42"/>
      <c r="C58" s="43"/>
      <c r="D58" s="44"/>
      <c r="E58" s="43"/>
      <c r="F58" s="44"/>
      <c r="G58" s="44"/>
      <c r="H58" s="43"/>
      <c r="I58" s="44"/>
      <c r="J58" s="44"/>
      <c r="K58" s="44"/>
      <c r="L58" s="44"/>
      <c r="M58" s="43"/>
      <c r="N58" s="44"/>
      <c r="O58" s="44"/>
      <c r="P58" s="44"/>
      <c r="Q58" s="44"/>
      <c r="R58" s="44"/>
      <c r="S58" s="44"/>
      <c r="T58" s="44"/>
      <c r="U58" s="44"/>
      <c r="V58" s="44"/>
      <c r="W58" s="44"/>
    </row>
    <row r="59" spans="1:26">
      <c r="A59" s="45"/>
      <c r="B59" s="45" t="s">
        <v>14</v>
      </c>
      <c r="C59" s="46">
        <f>SUM(C12:C57)</f>
        <v>191028321341</v>
      </c>
      <c r="D59" s="47">
        <f>SUM(D12:D57)</f>
        <v>100</v>
      </c>
      <c r="E59" s="46">
        <f>SUM(E12:E57)</f>
        <v>191028321341</v>
      </c>
      <c r="F59" s="47">
        <f>G59</f>
        <v>100</v>
      </c>
      <c r="G59" s="47">
        <f>SUM(G12:G57)</f>
        <v>100</v>
      </c>
      <c r="H59" s="46">
        <f>SUM(H12:H57)</f>
        <v>147181810816</v>
      </c>
      <c r="I59" s="47">
        <f>J59</f>
        <v>77.047115204069328</v>
      </c>
      <c r="J59" s="47">
        <f>SUM(J12:J57)</f>
        <v>77.047115204069328</v>
      </c>
      <c r="K59" s="47">
        <f>IF(E59=0,0,H59/E59*100)</f>
        <v>77.047115204069314</v>
      </c>
      <c r="L59" s="47">
        <f>SUM(L12:L57)</f>
        <v>-5.6673208192383324</v>
      </c>
      <c r="M59" s="46">
        <f>SUM(M12:M57)</f>
        <v>43846510525</v>
      </c>
      <c r="N59" s="47">
        <f>O59</f>
        <v>100</v>
      </c>
      <c r="O59" s="47">
        <f>SUM(O12:O57)</f>
        <v>100</v>
      </c>
      <c r="P59" s="47">
        <f>Q59</f>
        <v>86.858277327272987</v>
      </c>
      <c r="Q59" s="47">
        <f>SUM(Q12:Q57)</f>
        <v>86.858277327272987</v>
      </c>
      <c r="R59" s="47">
        <f>IF(N59=0,0,P59/N59*100)</f>
        <v>86.858277327272987</v>
      </c>
      <c r="S59" s="47">
        <f>SUM(S12:S57)</f>
        <v>-1.6261909240435046</v>
      </c>
      <c r="T59" s="47">
        <f>IF(G59&gt;0,J59/G59*100,J59)</f>
        <v>77.047115204069328</v>
      </c>
      <c r="U59" s="47">
        <f>IF(O59&gt;0,Q59/O59*100,Q59)</f>
        <v>86.858277327272987</v>
      </c>
      <c r="V59" s="47">
        <f>AVERAGE(T59:U59)</f>
        <v>81.952696265671165</v>
      </c>
      <c r="W59" s="47"/>
    </row>
    <row r="60" spans="1:26">
      <c r="B60" s="1"/>
      <c r="C60" s="16">
        <f>[7]DLH!$C$50</f>
        <v>110286924080</v>
      </c>
      <c r="D60" s="1"/>
    </row>
    <row r="61" spans="1:26">
      <c r="B61" s="1"/>
      <c r="C61" s="16">
        <f>C59-C60</f>
        <v>80741397261</v>
      </c>
      <c r="D61" s="1"/>
    </row>
    <row r="62" spans="1:26">
      <c r="B62" s="1"/>
      <c r="C62" s="1"/>
      <c r="D62" s="1"/>
    </row>
    <row r="63" spans="1:26">
      <c r="B63" s="1"/>
      <c r="C63" s="1"/>
      <c r="D63" s="1"/>
    </row>
    <row r="64" spans="1:26">
      <c r="B64" s="1" t="s">
        <v>490</v>
      </c>
      <c r="C64" s="1" t="s">
        <v>491</v>
      </c>
      <c r="D64" s="1" t="s">
        <v>492</v>
      </c>
      <c r="Z64" s="50">
        <f>I59/20*100</f>
        <v>385.23557602034668</v>
      </c>
    </row>
    <row r="65" spans="2:26">
      <c r="B65" s="1" t="s">
        <v>493</v>
      </c>
      <c r="C65" s="1">
        <f>COUNTIFS($K$11:$K$57,"&gt;=90")</f>
        <v>19</v>
      </c>
      <c r="D65" s="1">
        <f>COUNTIFS($R$11:$R$57,"&gt;=90")</f>
        <v>25</v>
      </c>
      <c r="Z65" s="50">
        <f>P59/20*100</f>
        <v>434.29138663636496</v>
      </c>
    </row>
    <row r="66" spans="2:26">
      <c r="B66" s="1" t="s">
        <v>494</v>
      </c>
      <c r="C66" s="1">
        <f>COUNTIFS($K$11:$K$57,"&gt;=80",$K$11:$K$57,"&lt;90")</f>
        <v>6</v>
      </c>
      <c r="D66" s="1">
        <f>COUNTIFS($R$11:$R$57,"&gt;=80",$R$11:$R$57,"&lt;90")</f>
        <v>4</v>
      </c>
    </row>
    <row r="67" spans="2:26">
      <c r="B67" s="1" t="s">
        <v>495</v>
      </c>
      <c r="C67" s="1">
        <f>COUNTIFS($K$11:$K$57,"&gt;=65",$K$11:$K$57,"&lt;80")</f>
        <v>8</v>
      </c>
      <c r="D67" s="1">
        <f>COUNTIFS($R$11:$R$57,"&gt;=65",$R$11:$R$57,"&lt;80")</f>
        <v>8</v>
      </c>
    </row>
    <row r="68" spans="2:26">
      <c r="B68" s="1" t="s">
        <v>496</v>
      </c>
      <c r="C68" s="1">
        <f>COUNTIF($K$11:$K$57,"&lt;65")</f>
        <v>13</v>
      </c>
      <c r="D68" s="1">
        <f>COUNTIF($R$11:$R$57,"&lt;65")</f>
        <v>9</v>
      </c>
    </row>
    <row r="69" spans="2:26">
      <c r="B69" s="17"/>
      <c r="C69" s="1">
        <f>SUM(C65:C68)</f>
        <v>46</v>
      </c>
      <c r="D69" s="1">
        <f>SUM(D65:D68)</f>
        <v>46</v>
      </c>
    </row>
    <row r="70" spans="2:26">
      <c r="B70" s="17"/>
      <c r="C70" s="1"/>
      <c r="D70" s="1"/>
    </row>
    <row r="71" spans="2:26">
      <c r="B71" s="1"/>
      <c r="C71" s="1"/>
      <c r="D71" s="1"/>
    </row>
    <row r="72" spans="2:26">
      <c r="B72" s="17"/>
      <c r="C72" s="1"/>
      <c r="D72" s="1"/>
    </row>
    <row r="73" spans="2:26">
      <c r="B73" s="17"/>
      <c r="C73" s="1"/>
      <c r="D73" s="1"/>
    </row>
    <row r="74" spans="2:26">
      <c r="B74" s="17"/>
      <c r="C74" s="1"/>
      <c r="D74" s="1"/>
    </row>
    <row r="75" spans="2:26">
      <c r="B75" s="1"/>
      <c r="C75" s="1"/>
      <c r="D75" s="1"/>
    </row>
    <row r="76" spans="2:26">
      <c r="B76" s="1"/>
      <c r="C76" s="1"/>
      <c r="D76" s="1"/>
    </row>
    <row r="77" spans="2:26">
      <c r="B77" s="1"/>
      <c r="C77" s="1"/>
      <c r="D77" s="1"/>
    </row>
    <row r="78" spans="2:26">
      <c r="B78" s="1"/>
      <c r="C78" s="1"/>
      <c r="D78" s="1"/>
    </row>
    <row r="79" spans="2:26">
      <c r="B79"/>
      <c r="C79" s="18"/>
      <c r="D79" s="18"/>
    </row>
    <row r="80" spans="2:26">
      <c r="B80"/>
      <c r="C80" s="19"/>
      <c r="D80" s="19"/>
    </row>
    <row r="81" spans="2:5" ht="32">
      <c r="B81" t="s">
        <v>189</v>
      </c>
      <c r="C81" s="18" t="s">
        <v>195</v>
      </c>
      <c r="D81" s="18" t="s">
        <v>196</v>
      </c>
    </row>
    <row r="82" spans="2:5">
      <c r="B82" s="234" t="str">
        <f>Cetak!P67</f>
        <v>31 Desember 2023</v>
      </c>
      <c r="C82" s="19">
        <f>I59</f>
        <v>77.047115204069328</v>
      </c>
      <c r="D82" s="19">
        <f>P59</f>
        <v>86.858277327272987</v>
      </c>
      <c r="E82" s="50">
        <f>D82-C82</f>
        <v>9.8111621232036583</v>
      </c>
    </row>
    <row r="83" spans="2:5">
      <c r="B83" s="207" t="str">
        <f>Cetak!P68</f>
        <v>30  November 2023</v>
      </c>
      <c r="C83" s="19">
        <f>Cetak!D76</f>
        <v>84.653735985307762</v>
      </c>
      <c r="D83" s="19">
        <f>Cetak!E76</f>
        <v>89.721541989168884</v>
      </c>
      <c r="E83" s="50">
        <f>D83-C83</f>
        <v>5.0678060038611221</v>
      </c>
    </row>
    <row r="84" spans="2:5">
      <c r="B84"/>
      <c r="C84" s="20">
        <f>C82-C83</f>
        <v>-7.6066207812384334</v>
      </c>
      <c r="D84" s="20">
        <f>D82-D83</f>
        <v>-2.8632646618958972</v>
      </c>
    </row>
    <row r="85" spans="2:5">
      <c r="B85"/>
      <c r="C85"/>
      <c r="D85"/>
    </row>
    <row r="86" spans="2:5" ht="32">
      <c r="B86" t="s">
        <v>189</v>
      </c>
      <c r="C86" s="18" t="s">
        <v>195</v>
      </c>
      <c r="D86" s="18" t="s">
        <v>196</v>
      </c>
    </row>
    <row r="87" spans="2:5">
      <c r="B87" s="207" t="str">
        <f>Cetak!P67</f>
        <v>31 Desember 2023</v>
      </c>
      <c r="C87" s="19">
        <f>C82</f>
        <v>77.047115204069328</v>
      </c>
      <c r="D87" s="19">
        <f>D82</f>
        <v>86.858277327272987</v>
      </c>
    </row>
    <row r="88" spans="2:5">
      <c r="B88" s="234" t="str">
        <f>Cetak!P69</f>
        <v>31 Desember 2022</v>
      </c>
      <c r="C88" s="19">
        <f>Cetak!H76</f>
        <v>84.653735985307762</v>
      </c>
      <c r="D88" s="19">
        <f>Cetak!I76</f>
        <v>84.693494642433961</v>
      </c>
    </row>
    <row r="89" spans="2:5">
      <c r="B89"/>
      <c r="C89" s="20">
        <f>C87-C88</f>
        <v>-7.6066207812384334</v>
      </c>
      <c r="D89" s="20">
        <f>D87-D88</f>
        <v>2.1647826848390253</v>
      </c>
    </row>
  </sheetData>
  <sheetProtection formatCells="0" formatColumns="0" formatRows="0" insertColumns="0" insertRows="0" insertHyperlinks="0" deleteColumns="0" deleteRows="0" sort="0" autoFilter="0" pivotTables="0"/>
  <autoFilter ref="B11:X57" xr:uid="{00000000-0009-0000-0000-000022000000}">
    <sortState xmlns:xlrd2="http://schemas.microsoft.com/office/spreadsheetml/2017/richdata2" ref="B12:X57">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44">
    <cfRule type="cellIs" dxfId="96" priority="1" operator="greaterThanOrEqual">
      <formula>85</formula>
    </cfRule>
    <cfRule type="cellIs" dxfId="95" priority="2" operator="greaterThanOrEqual">
      <formula>$V$59</formula>
    </cfRule>
    <cfRule type="cellIs" dxfId="94" priority="3" operator="lessThan">
      <formula>$V$59</formula>
    </cfRule>
  </conditionalFormatting>
  <conditionalFormatting sqref="W47">
    <cfRule type="cellIs" dxfId="93" priority="10" operator="greaterThanOrEqual">
      <formula>85</formula>
    </cfRule>
    <cfRule type="cellIs" dxfId="92" priority="11" operator="greaterThanOrEqual">
      <formula>$V$59</formula>
    </cfRule>
    <cfRule type="cellIs" dxfId="91" priority="12" operator="lessThan">
      <formula>$V$59</formula>
    </cfRule>
  </conditionalFormatting>
  <pageMargins left="0.7" right="0.7" top="0.75" bottom="0.35416666666666702" header="0.3" footer="0.3"/>
  <pageSetup paperSize="14" scale="80" fitToHeight="0" orientation="landscape"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B050"/>
    <pageSetUpPr fitToPage="1"/>
  </sheetPr>
  <dimension ref="A1:AC82"/>
  <sheetViews>
    <sheetView view="pageBreakPreview" zoomScale="60" zoomScaleNormal="80" workbookViewId="0">
      <pane xSplit="2" ySplit="11" topLeftCell="I48" activePane="bottomRight" state="frozen"/>
      <selection activeCell="AB57" sqref="AB57"/>
      <selection pane="topRight" activeCell="AB57" sqref="AB57"/>
      <selection pane="bottomLeft" activeCell="AB57" sqref="AB57"/>
      <selection pane="bottomRight" activeCell="H18" sqref="H18"/>
    </sheetView>
  </sheetViews>
  <sheetFormatPr baseColWidth="10" defaultColWidth="9.1640625" defaultRowHeight="15"/>
  <cols>
    <col min="1" max="1" width="4" style="1" customWidth="1"/>
    <col min="2" max="2" width="35" style="1" customWidth="1"/>
    <col min="3" max="3" width="18" style="1" customWidth="1"/>
    <col min="4" max="4" width="9.33203125" style="1" customWidth="1"/>
    <col min="5" max="5" width="18" style="1" customWidth="1"/>
    <col min="6" max="6" width="9.1640625" style="1"/>
    <col min="7" max="7" width="9.1640625" style="1" hidden="1" customWidth="1"/>
    <col min="8" max="8" width="18" style="1" customWidth="1"/>
    <col min="9" max="9" width="9.1640625" style="1"/>
    <col min="10" max="10" width="9.1640625" style="1" hidden="1" customWidth="1"/>
    <col min="11" max="11" width="9.1640625" style="1"/>
    <col min="12" max="12" width="9.1640625" style="1" hidden="1" customWidth="1"/>
    <col min="13" max="13" width="18" style="1" customWidth="1"/>
    <col min="14" max="14" width="9.1640625" style="1" customWidth="1"/>
    <col min="15" max="15" width="9.1640625" style="1" hidden="1" customWidth="1"/>
    <col min="16" max="16" width="9.1640625" style="1" customWidth="1"/>
    <col min="17" max="17" width="9.1640625" style="1" hidden="1" customWidth="1"/>
    <col min="18" max="18" width="9.1640625" style="1" customWidth="1"/>
    <col min="19" max="23" width="9.1640625"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874</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875</v>
      </c>
      <c r="C12" s="7">
        <v>1375000</v>
      </c>
      <c r="D12" s="8">
        <f t="shared" ref="D12:D48" si="0">C12/$C$50*100</f>
        <v>1.9166985737735787E-2</v>
      </c>
      <c r="E12" s="7">
        <v>1375000</v>
      </c>
      <c r="F12" s="8">
        <f t="shared" ref="F12:F48" si="1">E12/C12*100</f>
        <v>100</v>
      </c>
      <c r="G12" s="8">
        <f t="shared" ref="G12:G48" si="2">F12*D12/100</f>
        <v>1.9166985737735787E-2</v>
      </c>
      <c r="H12" s="7">
        <v>1362500</v>
      </c>
      <c r="I12" s="8">
        <f t="shared" ref="I12:I48" si="3">H12/C12*100</f>
        <v>99.090909090909093</v>
      </c>
      <c r="J12" s="8">
        <f t="shared" ref="J12:J48" si="4">I12*D12/100</f>
        <v>1.8992740412847278E-2</v>
      </c>
      <c r="K12" s="8">
        <f t="shared" ref="K12:K48" si="5">IF(E12=0,0,H12/E12*100)</f>
        <v>99.090909090909093</v>
      </c>
      <c r="L12" s="8">
        <f t="shared" ref="L12:L48" si="6">J12-G12</f>
        <v>-1.7424532488850841E-4</v>
      </c>
      <c r="M12" s="7">
        <f t="shared" ref="M12:M48" si="7">C12-H12</f>
        <v>12500</v>
      </c>
      <c r="N12" s="8">
        <v>100</v>
      </c>
      <c r="O12" s="8">
        <f t="shared" ref="O12:O48" si="8">N12*$D12/100</f>
        <v>1.9166985737735787E-2</v>
      </c>
      <c r="P12" s="8">
        <v>100</v>
      </c>
      <c r="Q12" s="8">
        <f t="shared" ref="Q12:Q48" si="9">P12*$D12/100</f>
        <v>1.9166985737735787E-2</v>
      </c>
      <c r="R12" s="8">
        <f t="shared" ref="R12:R48" si="10">IF(N12=0,0,P12/N12*100)</f>
        <v>100</v>
      </c>
      <c r="S12" s="8">
        <f t="shared" ref="S12:S48" si="11">Q12-O12</f>
        <v>0</v>
      </c>
      <c r="T12" s="8">
        <f t="shared" ref="T12:T48" si="12">IF(F12&gt;0,I12/F12*100,I12)</f>
        <v>99.090909090909093</v>
      </c>
      <c r="U12" s="8">
        <f t="shared" ref="U12:U48" si="13">IF(N12&gt;0,P12/N12*100,P12)</f>
        <v>100</v>
      </c>
      <c r="V12" s="8">
        <f t="shared" ref="V12:V48" si="14">AVERAGE(T12:U12)</f>
        <v>99.545454545454547</v>
      </c>
      <c r="W12" s="8">
        <f t="shared" ref="W12:W48" si="15">V12</f>
        <v>99.545454545454547</v>
      </c>
      <c r="X12" s="22">
        <v>1</v>
      </c>
    </row>
    <row r="13" spans="1:29" ht="16">
      <c r="A13" s="9">
        <v>2</v>
      </c>
      <c r="B13" s="9" t="s">
        <v>876</v>
      </c>
      <c r="C13" s="7">
        <v>0</v>
      </c>
      <c r="D13" s="8">
        <f t="shared" si="0"/>
        <v>0</v>
      </c>
      <c r="E13" s="7">
        <v>0</v>
      </c>
      <c r="F13" s="8">
        <v>0</v>
      </c>
      <c r="G13" s="8">
        <f t="shared" si="2"/>
        <v>0</v>
      </c>
      <c r="H13" s="7">
        <v>0</v>
      </c>
      <c r="I13" s="8">
        <v>0</v>
      </c>
      <c r="J13" s="8">
        <f t="shared" si="4"/>
        <v>0</v>
      </c>
      <c r="K13" s="8">
        <f t="shared" si="5"/>
        <v>0</v>
      </c>
      <c r="L13" s="8">
        <f t="shared" si="6"/>
        <v>0</v>
      </c>
      <c r="M13" s="7">
        <f t="shared" si="7"/>
        <v>0</v>
      </c>
      <c r="N13" s="8">
        <v>0</v>
      </c>
      <c r="O13" s="8">
        <f t="shared" si="8"/>
        <v>0</v>
      </c>
      <c r="P13" s="8">
        <v>0</v>
      </c>
      <c r="Q13" s="8">
        <f t="shared" si="9"/>
        <v>0</v>
      </c>
      <c r="R13" s="8">
        <f t="shared" si="10"/>
        <v>0</v>
      </c>
      <c r="S13" s="8">
        <f t="shared" si="11"/>
        <v>0</v>
      </c>
      <c r="T13" s="8">
        <f t="shared" si="12"/>
        <v>0</v>
      </c>
      <c r="U13" s="8">
        <f t="shared" si="13"/>
        <v>0</v>
      </c>
      <c r="V13" s="8">
        <f t="shared" si="14"/>
        <v>0</v>
      </c>
      <c r="W13" s="8">
        <f t="shared" si="15"/>
        <v>0</v>
      </c>
      <c r="X13" s="22">
        <v>2</v>
      </c>
    </row>
    <row r="14" spans="1:29" ht="32">
      <c r="A14" s="9">
        <v>3</v>
      </c>
      <c r="B14" s="9" t="s">
        <v>877</v>
      </c>
      <c r="C14" s="7">
        <v>28000000</v>
      </c>
      <c r="D14" s="8">
        <f t="shared" si="0"/>
        <v>0.39030952775025607</v>
      </c>
      <c r="E14" s="7">
        <v>28000000</v>
      </c>
      <c r="F14" s="8">
        <f t="shared" si="1"/>
        <v>100</v>
      </c>
      <c r="G14" s="8">
        <f t="shared" si="2"/>
        <v>0.39030952775025601</v>
      </c>
      <c r="H14" s="7">
        <v>24985000</v>
      </c>
      <c r="I14" s="8">
        <f t="shared" si="3"/>
        <v>89.232142857142861</v>
      </c>
      <c r="J14" s="8">
        <f t="shared" si="4"/>
        <v>0.34828155538714817</v>
      </c>
      <c r="K14" s="8">
        <f t="shared" si="5"/>
        <v>89.232142857142861</v>
      </c>
      <c r="L14" s="8">
        <f t="shared" si="6"/>
        <v>-4.2027972363107846E-2</v>
      </c>
      <c r="M14" s="7">
        <f t="shared" si="7"/>
        <v>3015000</v>
      </c>
      <c r="N14" s="8">
        <v>100</v>
      </c>
      <c r="O14" s="8">
        <f t="shared" si="8"/>
        <v>0.39030952775025601</v>
      </c>
      <c r="P14" s="8">
        <v>100</v>
      </c>
      <c r="Q14" s="8">
        <f t="shared" si="9"/>
        <v>0.39030952775025601</v>
      </c>
      <c r="R14" s="8">
        <f t="shared" si="10"/>
        <v>100</v>
      </c>
      <c r="S14" s="8">
        <f t="shared" si="11"/>
        <v>0</v>
      </c>
      <c r="T14" s="8">
        <f t="shared" si="12"/>
        <v>89.232142857142861</v>
      </c>
      <c r="U14" s="8">
        <f t="shared" si="13"/>
        <v>100</v>
      </c>
      <c r="V14" s="8">
        <f t="shared" si="14"/>
        <v>94.616071428571431</v>
      </c>
      <c r="W14" s="8">
        <f t="shared" si="15"/>
        <v>94.616071428571431</v>
      </c>
      <c r="X14" s="22">
        <v>3</v>
      </c>
    </row>
    <row r="15" spans="1:29" ht="32">
      <c r="A15" s="9">
        <v>4</v>
      </c>
      <c r="B15" s="9" t="s">
        <v>878</v>
      </c>
      <c r="C15" s="7">
        <v>12000000</v>
      </c>
      <c r="D15" s="8">
        <f t="shared" si="0"/>
        <v>0.16727551189296691</v>
      </c>
      <c r="E15" s="7">
        <v>12000000</v>
      </c>
      <c r="F15" s="8">
        <f t="shared" si="1"/>
        <v>100</v>
      </c>
      <c r="G15" s="8">
        <f t="shared" si="2"/>
        <v>0.16727551189296691</v>
      </c>
      <c r="H15" s="7">
        <v>5500000</v>
      </c>
      <c r="I15" s="8">
        <f t="shared" si="3"/>
        <v>45.833333333333329</v>
      </c>
      <c r="J15" s="8">
        <f t="shared" si="4"/>
        <v>7.666794295094316E-2</v>
      </c>
      <c r="K15" s="8">
        <f t="shared" si="5"/>
        <v>45.833333333333329</v>
      </c>
      <c r="L15" s="8">
        <f t="shared" si="6"/>
        <v>-9.060756894202375E-2</v>
      </c>
      <c r="M15" s="7">
        <f t="shared" si="7"/>
        <v>6500000</v>
      </c>
      <c r="N15" s="8">
        <v>100</v>
      </c>
      <c r="O15" s="8">
        <f t="shared" si="8"/>
        <v>0.16727551189296691</v>
      </c>
      <c r="P15" s="8">
        <v>50</v>
      </c>
      <c r="Q15" s="8">
        <f t="shared" si="9"/>
        <v>8.3637755946483455E-2</v>
      </c>
      <c r="R15" s="8">
        <f t="shared" si="10"/>
        <v>50</v>
      </c>
      <c r="S15" s="8">
        <f t="shared" si="11"/>
        <v>-8.3637755946483455E-2</v>
      </c>
      <c r="T15" s="8">
        <f t="shared" si="12"/>
        <v>45.833333333333329</v>
      </c>
      <c r="U15" s="8">
        <f t="shared" si="13"/>
        <v>50</v>
      </c>
      <c r="V15" s="8">
        <f t="shared" si="14"/>
        <v>47.916666666666664</v>
      </c>
      <c r="W15" s="8">
        <f t="shared" si="15"/>
        <v>47.916666666666664</v>
      </c>
      <c r="X15" s="22">
        <v>4</v>
      </c>
    </row>
    <row r="16" spans="1:29" ht="32">
      <c r="A16" s="9">
        <v>5</v>
      </c>
      <c r="B16" s="9" t="s">
        <v>879</v>
      </c>
      <c r="C16" s="7">
        <v>4006100</v>
      </c>
      <c r="D16" s="8">
        <f t="shared" si="0"/>
        <v>5.584353568286788E-2</v>
      </c>
      <c r="E16" s="7">
        <v>4006100</v>
      </c>
      <c r="F16" s="8">
        <f t="shared" si="1"/>
        <v>100</v>
      </c>
      <c r="G16" s="8">
        <f t="shared" si="2"/>
        <v>5.5843535682867887E-2</v>
      </c>
      <c r="H16" s="7">
        <v>3632500</v>
      </c>
      <c r="I16" s="8">
        <f t="shared" si="3"/>
        <v>90.674221811737098</v>
      </c>
      <c r="J16" s="8">
        <f t="shared" si="4"/>
        <v>5.063569141260018E-2</v>
      </c>
      <c r="K16" s="8">
        <f t="shared" si="5"/>
        <v>90.674221811737098</v>
      </c>
      <c r="L16" s="8">
        <f t="shared" si="6"/>
        <v>-5.2078442702677072E-3</v>
      </c>
      <c r="M16" s="7">
        <f t="shared" si="7"/>
        <v>373600</v>
      </c>
      <c r="N16" s="8">
        <v>100</v>
      </c>
      <c r="O16" s="8">
        <f t="shared" si="8"/>
        <v>5.5843535682867887E-2</v>
      </c>
      <c r="P16" s="8">
        <v>100</v>
      </c>
      <c r="Q16" s="8">
        <f t="shared" si="9"/>
        <v>5.5843535682867887E-2</v>
      </c>
      <c r="R16" s="8">
        <f t="shared" si="10"/>
        <v>100</v>
      </c>
      <c r="S16" s="8">
        <f t="shared" si="11"/>
        <v>0</v>
      </c>
      <c r="T16" s="8">
        <f t="shared" si="12"/>
        <v>90.674221811737098</v>
      </c>
      <c r="U16" s="8">
        <f t="shared" si="13"/>
        <v>100</v>
      </c>
      <c r="V16" s="8">
        <f t="shared" si="14"/>
        <v>95.337110905868542</v>
      </c>
      <c r="W16" s="8">
        <f t="shared" si="15"/>
        <v>95.337110905868542</v>
      </c>
      <c r="X16" s="22">
        <v>5</v>
      </c>
    </row>
    <row r="17" spans="1:24" ht="32">
      <c r="A17" s="9">
        <v>6</v>
      </c>
      <c r="B17" s="9" t="s">
        <v>880</v>
      </c>
      <c r="C17" s="7">
        <v>67812500</v>
      </c>
      <c r="D17" s="8">
        <f t="shared" si="0"/>
        <v>0.94528088752015138</v>
      </c>
      <c r="E17" s="7">
        <v>67812500</v>
      </c>
      <c r="F17" s="8">
        <f t="shared" si="1"/>
        <v>100</v>
      </c>
      <c r="G17" s="8">
        <f t="shared" si="2"/>
        <v>0.94528088752015138</v>
      </c>
      <c r="H17" s="7">
        <v>58616500</v>
      </c>
      <c r="I17" s="8">
        <f t="shared" si="3"/>
        <v>86.439078341013825</v>
      </c>
      <c r="J17" s="8">
        <f t="shared" si="4"/>
        <v>0.81709208690617441</v>
      </c>
      <c r="K17" s="8">
        <f t="shared" si="5"/>
        <v>86.439078341013825</v>
      </c>
      <c r="L17" s="8">
        <f t="shared" si="6"/>
        <v>-0.12818880061397697</v>
      </c>
      <c r="M17" s="7">
        <f t="shared" si="7"/>
        <v>9196000</v>
      </c>
      <c r="N17" s="8">
        <v>100</v>
      </c>
      <c r="O17" s="8">
        <f t="shared" si="8"/>
        <v>0.94528088752015138</v>
      </c>
      <c r="P17" s="8">
        <v>100</v>
      </c>
      <c r="Q17" s="8">
        <f t="shared" si="9"/>
        <v>0.94528088752015138</v>
      </c>
      <c r="R17" s="8">
        <f t="shared" si="10"/>
        <v>100</v>
      </c>
      <c r="S17" s="8">
        <f t="shared" si="11"/>
        <v>0</v>
      </c>
      <c r="T17" s="8">
        <f t="shared" si="12"/>
        <v>86.439078341013825</v>
      </c>
      <c r="U17" s="8">
        <f t="shared" si="13"/>
        <v>100</v>
      </c>
      <c r="V17" s="8">
        <f t="shared" si="14"/>
        <v>93.21953917050692</v>
      </c>
      <c r="W17" s="8">
        <f t="shared" si="15"/>
        <v>93.21953917050692</v>
      </c>
      <c r="X17" s="22">
        <v>6</v>
      </c>
    </row>
    <row r="18" spans="1:24" ht="16">
      <c r="A18" s="9">
        <v>7</v>
      </c>
      <c r="B18" s="9" t="s">
        <v>881</v>
      </c>
      <c r="C18" s="7">
        <v>20161800</v>
      </c>
      <c r="D18" s="8">
        <f t="shared" si="0"/>
        <v>0.28104795130696836</v>
      </c>
      <c r="E18" s="7">
        <v>20161800</v>
      </c>
      <c r="F18" s="8">
        <f t="shared" si="1"/>
        <v>100</v>
      </c>
      <c r="G18" s="8">
        <f t="shared" si="2"/>
        <v>0.28104795130696836</v>
      </c>
      <c r="H18" s="7">
        <v>18585000</v>
      </c>
      <c r="I18" s="8">
        <f t="shared" si="3"/>
        <v>92.179269708061781</v>
      </c>
      <c r="J18" s="8">
        <f t="shared" si="4"/>
        <v>0.25906794904423253</v>
      </c>
      <c r="K18" s="8">
        <f t="shared" si="5"/>
        <v>92.179269708061781</v>
      </c>
      <c r="L18" s="8">
        <f t="shared" si="6"/>
        <v>-2.1980002262735832E-2</v>
      </c>
      <c r="M18" s="7">
        <f t="shared" si="7"/>
        <v>1576800</v>
      </c>
      <c r="N18" s="8">
        <v>100</v>
      </c>
      <c r="O18" s="8">
        <f t="shared" si="8"/>
        <v>0.28104795130696836</v>
      </c>
      <c r="P18" s="8">
        <v>100</v>
      </c>
      <c r="Q18" s="8">
        <f t="shared" si="9"/>
        <v>0.28104795130696836</v>
      </c>
      <c r="R18" s="8">
        <f t="shared" si="10"/>
        <v>100</v>
      </c>
      <c r="S18" s="8">
        <f t="shared" si="11"/>
        <v>0</v>
      </c>
      <c r="T18" s="8">
        <f t="shared" si="12"/>
        <v>92.179269708061781</v>
      </c>
      <c r="U18" s="8">
        <f t="shared" si="13"/>
        <v>100</v>
      </c>
      <c r="V18" s="8">
        <f t="shared" si="14"/>
        <v>96.089634854030891</v>
      </c>
      <c r="W18" s="8">
        <f t="shared" si="15"/>
        <v>96.089634854030891</v>
      </c>
      <c r="X18" s="22">
        <v>7</v>
      </c>
    </row>
    <row r="19" spans="1:24" ht="16">
      <c r="A19" s="9">
        <v>8</v>
      </c>
      <c r="B19" s="9" t="s">
        <v>882</v>
      </c>
      <c r="C19" s="7">
        <v>58017300</v>
      </c>
      <c r="D19" s="8">
        <f t="shared" si="0"/>
        <v>0.80873946301231892</v>
      </c>
      <c r="E19" s="7">
        <v>58017300</v>
      </c>
      <c r="F19" s="8">
        <f t="shared" si="1"/>
        <v>100</v>
      </c>
      <c r="G19" s="8">
        <f t="shared" si="2"/>
        <v>0.80873946301231892</v>
      </c>
      <c r="H19" s="7">
        <v>46610700</v>
      </c>
      <c r="I19" s="8">
        <f t="shared" si="3"/>
        <v>80.339312584349841</v>
      </c>
      <c r="J19" s="8">
        <f t="shared" si="4"/>
        <v>0.64973572518245926</v>
      </c>
      <c r="K19" s="8">
        <f t="shared" si="5"/>
        <v>80.339312584349841</v>
      </c>
      <c r="L19" s="8">
        <f t="shared" si="6"/>
        <v>-0.15900373782985966</v>
      </c>
      <c r="M19" s="7">
        <f t="shared" si="7"/>
        <v>11406600</v>
      </c>
      <c r="N19" s="8">
        <v>100</v>
      </c>
      <c r="O19" s="8">
        <f t="shared" si="8"/>
        <v>0.80873946301231892</v>
      </c>
      <c r="P19" s="8">
        <v>100</v>
      </c>
      <c r="Q19" s="8">
        <f t="shared" si="9"/>
        <v>0.80873946301231892</v>
      </c>
      <c r="R19" s="8">
        <f t="shared" si="10"/>
        <v>100</v>
      </c>
      <c r="S19" s="8">
        <f t="shared" si="11"/>
        <v>0</v>
      </c>
      <c r="T19" s="8">
        <f t="shared" si="12"/>
        <v>80.339312584349841</v>
      </c>
      <c r="U19" s="8">
        <f t="shared" si="13"/>
        <v>100</v>
      </c>
      <c r="V19" s="8">
        <f t="shared" si="14"/>
        <v>90.169656292174921</v>
      </c>
      <c r="W19" s="8">
        <f t="shared" si="15"/>
        <v>90.169656292174921</v>
      </c>
      <c r="X19" s="22">
        <v>8</v>
      </c>
    </row>
    <row r="20" spans="1:24" ht="32">
      <c r="A20" s="9">
        <v>9</v>
      </c>
      <c r="B20" s="9" t="s">
        <v>883</v>
      </c>
      <c r="C20" s="7">
        <v>26865900</v>
      </c>
      <c r="D20" s="8">
        <f t="shared" si="0"/>
        <v>0.3745005979137716</v>
      </c>
      <c r="E20" s="7">
        <v>26865900</v>
      </c>
      <c r="F20" s="8">
        <f t="shared" si="1"/>
        <v>100</v>
      </c>
      <c r="G20" s="8">
        <f t="shared" si="2"/>
        <v>0.37450059791377155</v>
      </c>
      <c r="H20" s="7">
        <v>23768100</v>
      </c>
      <c r="I20" s="8">
        <f t="shared" si="3"/>
        <v>88.469398010116919</v>
      </c>
      <c r="J20" s="8">
        <f t="shared" si="4"/>
        <v>0.33131842451860222</v>
      </c>
      <c r="K20" s="8">
        <f t="shared" si="5"/>
        <v>88.469398010116919</v>
      </c>
      <c r="L20" s="8">
        <f t="shared" si="6"/>
        <v>-4.3182173395169332E-2</v>
      </c>
      <c r="M20" s="7">
        <f t="shared" si="7"/>
        <v>3097800</v>
      </c>
      <c r="N20" s="8">
        <v>100</v>
      </c>
      <c r="O20" s="8">
        <f t="shared" si="8"/>
        <v>0.37450059791377155</v>
      </c>
      <c r="P20" s="8">
        <v>100</v>
      </c>
      <c r="Q20" s="8">
        <f t="shared" si="9"/>
        <v>0.37450059791377155</v>
      </c>
      <c r="R20" s="8">
        <f t="shared" si="10"/>
        <v>100</v>
      </c>
      <c r="S20" s="8">
        <f t="shared" si="11"/>
        <v>0</v>
      </c>
      <c r="T20" s="8">
        <f t="shared" si="12"/>
        <v>88.469398010116919</v>
      </c>
      <c r="U20" s="8">
        <f t="shared" si="13"/>
        <v>100</v>
      </c>
      <c r="V20" s="8">
        <f t="shared" si="14"/>
        <v>94.234699005058459</v>
      </c>
      <c r="W20" s="8">
        <f t="shared" si="15"/>
        <v>94.234699005058459</v>
      </c>
      <c r="X20" s="22">
        <v>9</v>
      </c>
    </row>
    <row r="21" spans="1:24" ht="32">
      <c r="A21" s="9">
        <v>10</v>
      </c>
      <c r="B21" s="9" t="s">
        <v>884</v>
      </c>
      <c r="C21" s="7">
        <v>5110000</v>
      </c>
      <c r="D21" s="8">
        <f t="shared" si="0"/>
        <v>7.1231488814421734E-2</v>
      </c>
      <c r="E21" s="7">
        <v>5110000</v>
      </c>
      <c r="F21" s="8">
        <f t="shared" si="1"/>
        <v>100</v>
      </c>
      <c r="G21" s="8">
        <f t="shared" si="2"/>
        <v>7.1231488814421734E-2</v>
      </c>
      <c r="H21" s="7">
        <v>5110000</v>
      </c>
      <c r="I21" s="8">
        <f t="shared" si="3"/>
        <v>100</v>
      </c>
      <c r="J21" s="8">
        <f t="shared" si="4"/>
        <v>7.1231488814421734E-2</v>
      </c>
      <c r="K21" s="8">
        <f t="shared" si="5"/>
        <v>100</v>
      </c>
      <c r="L21" s="8">
        <f t="shared" si="6"/>
        <v>0</v>
      </c>
      <c r="M21" s="7">
        <f t="shared" si="7"/>
        <v>0</v>
      </c>
      <c r="N21" s="8">
        <v>100</v>
      </c>
      <c r="O21" s="8">
        <f t="shared" si="8"/>
        <v>7.1231488814421734E-2</v>
      </c>
      <c r="P21" s="8">
        <v>100</v>
      </c>
      <c r="Q21" s="8">
        <f t="shared" si="9"/>
        <v>7.1231488814421734E-2</v>
      </c>
      <c r="R21" s="8">
        <f t="shared" si="10"/>
        <v>100</v>
      </c>
      <c r="S21" s="8">
        <f t="shared" si="11"/>
        <v>0</v>
      </c>
      <c r="T21" s="8">
        <f t="shared" si="12"/>
        <v>100</v>
      </c>
      <c r="U21" s="8">
        <f t="shared" si="13"/>
        <v>100</v>
      </c>
      <c r="V21" s="8">
        <f t="shared" si="14"/>
        <v>100</v>
      </c>
      <c r="W21" s="8">
        <f t="shared" si="15"/>
        <v>100</v>
      </c>
      <c r="X21" s="22">
        <v>10</v>
      </c>
    </row>
    <row r="22" spans="1:24" ht="16">
      <c r="A22" s="9">
        <v>11</v>
      </c>
      <c r="B22" s="9" t="s">
        <v>885</v>
      </c>
      <c r="C22" s="7">
        <v>4655000</v>
      </c>
      <c r="D22" s="8">
        <f t="shared" si="0"/>
        <v>6.4888958988480072E-2</v>
      </c>
      <c r="E22" s="7">
        <v>4655000</v>
      </c>
      <c r="F22" s="8">
        <f t="shared" si="1"/>
        <v>100</v>
      </c>
      <c r="G22" s="8">
        <f t="shared" si="2"/>
        <v>6.4888958988480072E-2</v>
      </c>
      <c r="H22" s="7">
        <v>4554500</v>
      </c>
      <c r="I22" s="8">
        <f t="shared" si="3"/>
        <v>97.841031149301827</v>
      </c>
      <c r="J22" s="8">
        <f t="shared" si="4"/>
        <v>6.3488026576376477E-2</v>
      </c>
      <c r="K22" s="8">
        <f t="shared" si="5"/>
        <v>97.841031149301827</v>
      </c>
      <c r="L22" s="8">
        <f t="shared" si="6"/>
        <v>-1.4009324121035949E-3</v>
      </c>
      <c r="M22" s="7">
        <f t="shared" si="7"/>
        <v>100500</v>
      </c>
      <c r="N22" s="8">
        <v>100</v>
      </c>
      <c r="O22" s="8">
        <f t="shared" si="8"/>
        <v>6.4888958988480072E-2</v>
      </c>
      <c r="P22" s="8">
        <v>100</v>
      </c>
      <c r="Q22" s="8">
        <f t="shared" si="9"/>
        <v>6.4888958988480072E-2</v>
      </c>
      <c r="R22" s="8">
        <f t="shared" si="10"/>
        <v>100</v>
      </c>
      <c r="S22" s="8">
        <f t="shared" si="11"/>
        <v>0</v>
      </c>
      <c r="T22" s="8">
        <f t="shared" si="12"/>
        <v>97.841031149301827</v>
      </c>
      <c r="U22" s="8">
        <f t="shared" si="13"/>
        <v>100</v>
      </c>
      <c r="V22" s="8">
        <f t="shared" si="14"/>
        <v>98.920515574650921</v>
      </c>
      <c r="W22" s="8">
        <f t="shared" si="15"/>
        <v>98.920515574650921</v>
      </c>
      <c r="X22" s="22">
        <v>11</v>
      </c>
    </row>
    <row r="23" spans="1:24" ht="32">
      <c r="A23" s="9">
        <v>12</v>
      </c>
      <c r="B23" s="9" t="s">
        <v>886</v>
      </c>
      <c r="C23" s="7">
        <v>841359000</v>
      </c>
      <c r="D23" s="8">
        <f t="shared" si="0"/>
        <v>11.72822978422956</v>
      </c>
      <c r="E23" s="7">
        <v>841359000</v>
      </c>
      <c r="F23" s="8">
        <f t="shared" si="1"/>
        <v>100</v>
      </c>
      <c r="G23" s="8">
        <f t="shared" si="2"/>
        <v>11.728229784229562</v>
      </c>
      <c r="H23" s="7">
        <v>728552714</v>
      </c>
      <c r="I23" s="8">
        <f t="shared" si="3"/>
        <v>86.592371865042153</v>
      </c>
      <c r="J23" s="8">
        <f t="shared" si="4"/>
        <v>10.155752347946692</v>
      </c>
      <c r="K23" s="8">
        <f t="shared" si="5"/>
        <v>86.592371865042153</v>
      </c>
      <c r="L23" s="8">
        <f t="shared" si="6"/>
        <v>-1.5724774362828704</v>
      </c>
      <c r="M23" s="7">
        <f t="shared" si="7"/>
        <v>112806286</v>
      </c>
      <c r="N23" s="8">
        <v>100</v>
      </c>
      <c r="O23" s="8">
        <f t="shared" si="8"/>
        <v>11.728229784229562</v>
      </c>
      <c r="P23" s="8">
        <v>86.592371865042153</v>
      </c>
      <c r="Q23" s="8">
        <f t="shared" si="9"/>
        <v>10.155752347946692</v>
      </c>
      <c r="R23" s="8">
        <f t="shared" si="10"/>
        <v>86.592371865042153</v>
      </c>
      <c r="S23" s="8">
        <f t="shared" si="11"/>
        <v>-1.5724774362828704</v>
      </c>
      <c r="T23" s="8">
        <f t="shared" si="12"/>
        <v>86.592371865042153</v>
      </c>
      <c r="U23" s="8">
        <f t="shared" si="13"/>
        <v>86.592371865042153</v>
      </c>
      <c r="V23" s="8">
        <f t="shared" si="14"/>
        <v>86.592371865042153</v>
      </c>
      <c r="W23" s="8">
        <f t="shared" si="15"/>
        <v>86.592371865042153</v>
      </c>
      <c r="X23" s="22">
        <v>12</v>
      </c>
    </row>
    <row r="24" spans="1:24" ht="16">
      <c r="A24" s="9">
        <v>13</v>
      </c>
      <c r="B24" s="9" t="s">
        <v>887</v>
      </c>
      <c r="C24" s="7">
        <v>15895000</v>
      </c>
      <c r="D24" s="8">
        <f t="shared" si="0"/>
        <v>0.2215703551282257</v>
      </c>
      <c r="E24" s="7">
        <v>15895000</v>
      </c>
      <c r="F24" s="8">
        <f t="shared" si="1"/>
        <v>100</v>
      </c>
      <c r="G24" s="8">
        <f t="shared" si="2"/>
        <v>0.2215703551282257</v>
      </c>
      <c r="H24" s="7">
        <v>14500000</v>
      </c>
      <c r="I24" s="8">
        <f t="shared" si="3"/>
        <v>91.223655237496075</v>
      </c>
      <c r="J24" s="8">
        <f t="shared" si="4"/>
        <v>0.20212457687066832</v>
      </c>
      <c r="K24" s="8">
        <f t="shared" si="5"/>
        <v>91.223655237496075</v>
      </c>
      <c r="L24" s="8">
        <f t="shared" si="6"/>
        <v>-1.9445778257557389E-2</v>
      </c>
      <c r="M24" s="7">
        <f t="shared" si="7"/>
        <v>1395000</v>
      </c>
      <c r="N24" s="8">
        <v>100</v>
      </c>
      <c r="O24" s="8">
        <f t="shared" si="8"/>
        <v>0.2215703551282257</v>
      </c>
      <c r="P24" s="8">
        <v>100</v>
      </c>
      <c r="Q24" s="8">
        <f t="shared" si="9"/>
        <v>0.2215703551282257</v>
      </c>
      <c r="R24" s="8">
        <f t="shared" si="10"/>
        <v>100</v>
      </c>
      <c r="S24" s="8">
        <f t="shared" si="11"/>
        <v>0</v>
      </c>
      <c r="T24" s="8">
        <f t="shared" si="12"/>
        <v>91.223655237496075</v>
      </c>
      <c r="U24" s="8">
        <f t="shared" si="13"/>
        <v>100</v>
      </c>
      <c r="V24" s="8">
        <f t="shared" si="14"/>
        <v>95.611827618748038</v>
      </c>
      <c r="W24" s="8">
        <f t="shared" si="15"/>
        <v>95.611827618748038</v>
      </c>
      <c r="X24" s="22">
        <v>13</v>
      </c>
    </row>
    <row r="25" spans="1:24" ht="16">
      <c r="A25" s="9">
        <v>14</v>
      </c>
      <c r="B25" s="9" t="s">
        <v>888</v>
      </c>
      <c r="C25" s="7">
        <v>1008473000</v>
      </c>
      <c r="D25" s="8">
        <f t="shared" si="0"/>
        <v>14.057736442103</v>
      </c>
      <c r="E25" s="7">
        <v>1008473000</v>
      </c>
      <c r="F25" s="8">
        <f t="shared" si="1"/>
        <v>100</v>
      </c>
      <c r="G25" s="8">
        <f t="shared" si="2"/>
        <v>14.057736442103</v>
      </c>
      <c r="H25" s="7">
        <v>890854800</v>
      </c>
      <c r="I25" s="8">
        <f t="shared" si="3"/>
        <v>88.337000593967318</v>
      </c>
      <c r="J25" s="8">
        <f t="shared" si="4"/>
        <v>12.418182724358887</v>
      </c>
      <c r="K25" s="8">
        <f t="shared" si="5"/>
        <v>88.337000593967318</v>
      </c>
      <c r="L25" s="8">
        <f t="shared" si="6"/>
        <v>-1.6395537177441124</v>
      </c>
      <c r="M25" s="7">
        <f t="shared" si="7"/>
        <v>117618200</v>
      </c>
      <c r="N25" s="8">
        <v>100</v>
      </c>
      <c r="O25" s="8">
        <f t="shared" si="8"/>
        <v>14.057736442103</v>
      </c>
      <c r="P25" s="8">
        <v>100</v>
      </c>
      <c r="Q25" s="8">
        <f t="shared" si="9"/>
        <v>14.057736442103</v>
      </c>
      <c r="R25" s="8">
        <f t="shared" si="10"/>
        <v>100</v>
      </c>
      <c r="S25" s="8">
        <f t="shared" si="11"/>
        <v>0</v>
      </c>
      <c r="T25" s="8">
        <f t="shared" si="12"/>
        <v>88.337000593967318</v>
      </c>
      <c r="U25" s="8">
        <f t="shared" si="13"/>
        <v>100</v>
      </c>
      <c r="V25" s="8">
        <f t="shared" si="14"/>
        <v>94.168500296983666</v>
      </c>
      <c r="W25" s="8">
        <f t="shared" si="15"/>
        <v>94.168500296983666</v>
      </c>
      <c r="X25" s="22">
        <v>14</v>
      </c>
    </row>
    <row r="26" spans="1:24" ht="48">
      <c r="A26" s="9">
        <v>15</v>
      </c>
      <c r="B26" s="9" t="s">
        <v>889</v>
      </c>
      <c r="C26" s="7">
        <v>236000000</v>
      </c>
      <c r="D26" s="8">
        <f t="shared" si="0"/>
        <v>3.2897517338950153</v>
      </c>
      <c r="E26" s="7">
        <v>236000000</v>
      </c>
      <c r="F26" s="8">
        <f t="shared" si="1"/>
        <v>100</v>
      </c>
      <c r="G26" s="8">
        <f t="shared" si="2"/>
        <v>3.2897517338950153</v>
      </c>
      <c r="H26" s="7">
        <v>234658700</v>
      </c>
      <c r="I26" s="8">
        <f t="shared" si="3"/>
        <v>99.431652542372888</v>
      </c>
      <c r="J26" s="8">
        <f t="shared" si="4"/>
        <v>3.2710545135531794</v>
      </c>
      <c r="K26" s="8">
        <f t="shared" si="5"/>
        <v>99.431652542372888</v>
      </c>
      <c r="L26" s="8">
        <f t="shared" si="6"/>
        <v>-1.8697220341835852E-2</v>
      </c>
      <c r="M26" s="7">
        <f t="shared" si="7"/>
        <v>1341300</v>
      </c>
      <c r="N26" s="8">
        <v>100</v>
      </c>
      <c r="O26" s="8">
        <f t="shared" si="8"/>
        <v>3.2897517338950153</v>
      </c>
      <c r="P26" s="8">
        <v>100</v>
      </c>
      <c r="Q26" s="8">
        <f t="shared" si="9"/>
        <v>3.2897517338950153</v>
      </c>
      <c r="R26" s="8">
        <f t="shared" si="10"/>
        <v>100</v>
      </c>
      <c r="S26" s="8">
        <f t="shared" si="11"/>
        <v>0</v>
      </c>
      <c r="T26" s="8">
        <f t="shared" si="12"/>
        <v>99.431652542372888</v>
      </c>
      <c r="U26" s="8">
        <f t="shared" si="13"/>
        <v>100</v>
      </c>
      <c r="V26" s="8">
        <f t="shared" si="14"/>
        <v>99.715826271186444</v>
      </c>
      <c r="W26" s="8">
        <f t="shared" si="15"/>
        <v>99.715826271186444</v>
      </c>
      <c r="X26" s="22">
        <v>15</v>
      </c>
    </row>
    <row r="27" spans="1:24" ht="16">
      <c r="A27" s="9">
        <v>16</v>
      </c>
      <c r="B27" s="9" t="s">
        <v>890</v>
      </c>
      <c r="C27" s="7">
        <v>11883000</v>
      </c>
      <c r="D27" s="8">
        <f t="shared" si="0"/>
        <v>0.16564457565201046</v>
      </c>
      <c r="E27" s="7">
        <v>11883000</v>
      </c>
      <c r="F27" s="8">
        <f t="shared" si="1"/>
        <v>100</v>
      </c>
      <c r="G27" s="8">
        <f t="shared" si="2"/>
        <v>0.16564457565201046</v>
      </c>
      <c r="H27" s="7">
        <v>8946000</v>
      </c>
      <c r="I27" s="8">
        <f t="shared" si="3"/>
        <v>75.284019187073966</v>
      </c>
      <c r="J27" s="8">
        <f t="shared" si="4"/>
        <v>0.12470389411620682</v>
      </c>
      <c r="K27" s="8">
        <f t="shared" si="5"/>
        <v>75.284019187073966</v>
      </c>
      <c r="L27" s="8">
        <f t="shared" si="6"/>
        <v>-4.0940681535803644E-2</v>
      </c>
      <c r="M27" s="7">
        <f t="shared" si="7"/>
        <v>2937000</v>
      </c>
      <c r="N27" s="8">
        <v>100</v>
      </c>
      <c r="O27" s="8">
        <f t="shared" si="8"/>
        <v>0.16564457565201046</v>
      </c>
      <c r="P27" s="8">
        <v>80.78767987881848</v>
      </c>
      <c r="Q27" s="8">
        <f t="shared" si="9"/>
        <v>0.13382040951437352</v>
      </c>
      <c r="R27" s="8">
        <f t="shared" si="10"/>
        <v>80.78767987881848</v>
      </c>
      <c r="S27" s="8">
        <f t="shared" si="11"/>
        <v>-3.1824166137636944E-2</v>
      </c>
      <c r="T27" s="8">
        <f t="shared" si="12"/>
        <v>75.284019187073966</v>
      </c>
      <c r="U27" s="8">
        <f t="shared" si="13"/>
        <v>80.78767987881848</v>
      </c>
      <c r="V27" s="8">
        <f t="shared" si="14"/>
        <v>78.03584953294623</v>
      </c>
      <c r="W27" s="8">
        <f t="shared" si="15"/>
        <v>78.03584953294623</v>
      </c>
      <c r="X27" s="22">
        <v>16</v>
      </c>
    </row>
    <row r="28" spans="1:24" ht="32">
      <c r="A28" s="9">
        <v>17</v>
      </c>
      <c r="B28" s="9" t="s">
        <v>891</v>
      </c>
      <c r="C28" s="7">
        <v>260245000</v>
      </c>
      <c r="D28" s="8">
        <f t="shared" si="0"/>
        <v>3.6277179660487642</v>
      </c>
      <c r="E28" s="7">
        <v>260245000</v>
      </c>
      <c r="F28" s="8">
        <f t="shared" si="1"/>
        <v>100</v>
      </c>
      <c r="G28" s="8">
        <f t="shared" si="2"/>
        <v>3.6277179660487646</v>
      </c>
      <c r="H28" s="7">
        <v>224637761</v>
      </c>
      <c r="I28" s="8">
        <f t="shared" si="3"/>
        <v>86.317800918365378</v>
      </c>
      <c r="J28" s="8">
        <f t="shared" si="4"/>
        <v>3.1313663718137463</v>
      </c>
      <c r="K28" s="8">
        <f t="shared" si="5"/>
        <v>86.317800918365378</v>
      </c>
      <c r="L28" s="8">
        <f t="shared" si="6"/>
        <v>-0.49635159423501829</v>
      </c>
      <c r="M28" s="7">
        <f t="shared" si="7"/>
        <v>35607239</v>
      </c>
      <c r="N28" s="8">
        <v>100</v>
      </c>
      <c r="O28" s="8">
        <f t="shared" si="8"/>
        <v>3.6277179660487646</v>
      </c>
      <c r="P28" s="8">
        <v>100</v>
      </c>
      <c r="Q28" s="8">
        <f t="shared" si="9"/>
        <v>3.6277179660487646</v>
      </c>
      <c r="R28" s="8">
        <f t="shared" si="10"/>
        <v>100</v>
      </c>
      <c r="S28" s="8">
        <f t="shared" si="11"/>
        <v>0</v>
      </c>
      <c r="T28" s="8">
        <f t="shared" si="12"/>
        <v>86.317800918365378</v>
      </c>
      <c r="U28" s="8">
        <f t="shared" si="13"/>
        <v>100</v>
      </c>
      <c r="V28" s="8">
        <f t="shared" si="14"/>
        <v>93.158900459182689</v>
      </c>
      <c r="W28" s="8">
        <f t="shared" si="15"/>
        <v>93.158900459182689</v>
      </c>
      <c r="X28" s="22">
        <v>17</v>
      </c>
    </row>
    <row r="29" spans="1:24" ht="16">
      <c r="A29" s="9">
        <v>18</v>
      </c>
      <c r="B29" s="9" t="s">
        <v>892</v>
      </c>
      <c r="C29" s="7">
        <v>191013120</v>
      </c>
      <c r="D29" s="8">
        <f t="shared" si="0"/>
        <v>2.6626514521893929</v>
      </c>
      <c r="E29" s="7">
        <v>191013120</v>
      </c>
      <c r="F29" s="8">
        <f t="shared" si="1"/>
        <v>100</v>
      </c>
      <c r="G29" s="8">
        <f t="shared" si="2"/>
        <v>2.6626514521893925</v>
      </c>
      <c r="H29" s="7">
        <v>172802790</v>
      </c>
      <c r="I29" s="8">
        <f t="shared" si="3"/>
        <v>90.466450681502934</v>
      </c>
      <c r="J29" s="8">
        <f t="shared" si="4"/>
        <v>2.4088062628152387</v>
      </c>
      <c r="K29" s="8">
        <f t="shared" si="5"/>
        <v>90.466450681502934</v>
      </c>
      <c r="L29" s="8">
        <f t="shared" si="6"/>
        <v>-0.25384518937415379</v>
      </c>
      <c r="M29" s="7">
        <f t="shared" si="7"/>
        <v>18210330</v>
      </c>
      <c r="N29" s="8">
        <v>100</v>
      </c>
      <c r="O29" s="8">
        <f t="shared" si="8"/>
        <v>2.6626514521893925</v>
      </c>
      <c r="P29" s="8">
        <v>90.466450681502934</v>
      </c>
      <c r="Q29" s="8">
        <f t="shared" si="9"/>
        <v>2.4088062628152387</v>
      </c>
      <c r="R29" s="8">
        <f t="shared" si="10"/>
        <v>90.466450681502934</v>
      </c>
      <c r="S29" s="8">
        <f t="shared" si="11"/>
        <v>-0.25384518937415379</v>
      </c>
      <c r="T29" s="8">
        <f t="shared" si="12"/>
        <v>90.466450681502934</v>
      </c>
      <c r="U29" s="8">
        <f t="shared" si="13"/>
        <v>90.466450681502934</v>
      </c>
      <c r="V29" s="8">
        <f t="shared" si="14"/>
        <v>90.466450681502934</v>
      </c>
      <c r="W29" s="8">
        <f t="shared" si="15"/>
        <v>90.466450681502934</v>
      </c>
      <c r="X29" s="22">
        <v>18</v>
      </c>
    </row>
    <row r="30" spans="1:24" ht="64">
      <c r="A30" s="9">
        <v>19</v>
      </c>
      <c r="B30" s="9" t="s">
        <v>893</v>
      </c>
      <c r="C30" s="7">
        <v>39990000</v>
      </c>
      <c r="D30" s="8">
        <f t="shared" si="0"/>
        <v>0.55744564338331215</v>
      </c>
      <c r="E30" s="7">
        <v>39990000</v>
      </c>
      <c r="F30" s="8">
        <f t="shared" si="1"/>
        <v>100</v>
      </c>
      <c r="G30" s="8">
        <f t="shared" si="2"/>
        <v>0.55744564338331215</v>
      </c>
      <c r="H30" s="7">
        <v>39870000</v>
      </c>
      <c r="I30" s="8">
        <f t="shared" si="3"/>
        <v>99.699924981245317</v>
      </c>
      <c r="J30" s="8">
        <f t="shared" si="4"/>
        <v>0.55577288826438254</v>
      </c>
      <c r="K30" s="8">
        <f t="shared" si="5"/>
        <v>99.699924981245317</v>
      </c>
      <c r="L30" s="8">
        <f t="shared" si="6"/>
        <v>-1.6727551189296141E-3</v>
      </c>
      <c r="M30" s="7">
        <f t="shared" si="7"/>
        <v>120000</v>
      </c>
      <c r="N30" s="8">
        <v>100</v>
      </c>
      <c r="O30" s="8">
        <f t="shared" si="8"/>
        <v>0.55744564338331215</v>
      </c>
      <c r="P30" s="8">
        <v>100</v>
      </c>
      <c r="Q30" s="8">
        <f t="shared" si="9"/>
        <v>0.55744564338331215</v>
      </c>
      <c r="R30" s="8">
        <f t="shared" si="10"/>
        <v>100</v>
      </c>
      <c r="S30" s="8">
        <f t="shared" si="11"/>
        <v>0</v>
      </c>
      <c r="T30" s="8">
        <f t="shared" si="12"/>
        <v>99.699924981245317</v>
      </c>
      <c r="U30" s="8">
        <f t="shared" si="13"/>
        <v>100</v>
      </c>
      <c r="V30" s="8">
        <f t="shared" si="14"/>
        <v>99.849962490622659</v>
      </c>
      <c r="W30" s="8">
        <f t="shared" si="15"/>
        <v>99.849962490622659</v>
      </c>
      <c r="X30" s="22">
        <v>19</v>
      </c>
    </row>
    <row r="31" spans="1:24" ht="64">
      <c r="A31" s="9">
        <v>20</v>
      </c>
      <c r="B31" s="9" t="s">
        <v>894</v>
      </c>
      <c r="C31" s="7">
        <v>151640000</v>
      </c>
      <c r="D31" s="8">
        <f t="shared" si="0"/>
        <v>2.1138048852874585</v>
      </c>
      <c r="E31" s="7">
        <v>151640000</v>
      </c>
      <c r="F31" s="8">
        <f t="shared" si="1"/>
        <v>100</v>
      </c>
      <c r="G31" s="8">
        <f t="shared" si="2"/>
        <v>2.1138048852874585</v>
      </c>
      <c r="H31" s="7">
        <v>130247500</v>
      </c>
      <c r="I31" s="8">
        <f t="shared" si="3"/>
        <v>85.892574518596675</v>
      </c>
      <c r="J31" s="8">
        <f t="shared" si="4"/>
        <v>1.8156014362732671</v>
      </c>
      <c r="K31" s="8">
        <f t="shared" si="5"/>
        <v>85.892574518596675</v>
      </c>
      <c r="L31" s="8">
        <f t="shared" si="6"/>
        <v>-0.29820344901419138</v>
      </c>
      <c r="M31" s="7">
        <f t="shared" si="7"/>
        <v>21392500</v>
      </c>
      <c r="N31" s="8">
        <v>100</v>
      </c>
      <c r="O31" s="8">
        <f t="shared" si="8"/>
        <v>2.1138048852874585</v>
      </c>
      <c r="P31" s="8">
        <v>85.892574518596675</v>
      </c>
      <c r="Q31" s="8">
        <f t="shared" si="9"/>
        <v>1.8156014362732671</v>
      </c>
      <c r="R31" s="8">
        <f t="shared" si="10"/>
        <v>85.892574518596675</v>
      </c>
      <c r="S31" s="8">
        <f t="shared" si="11"/>
        <v>-0.29820344901419138</v>
      </c>
      <c r="T31" s="8">
        <f t="shared" si="12"/>
        <v>85.892574518596675</v>
      </c>
      <c r="U31" s="8">
        <f t="shared" si="13"/>
        <v>85.892574518596675</v>
      </c>
      <c r="V31" s="8">
        <f t="shared" si="14"/>
        <v>85.892574518596675</v>
      </c>
      <c r="W31" s="8">
        <f t="shared" si="15"/>
        <v>85.892574518596675</v>
      </c>
      <c r="X31" s="22">
        <v>20</v>
      </c>
    </row>
    <row r="32" spans="1:24" ht="16">
      <c r="A32" s="9">
        <v>21</v>
      </c>
      <c r="B32" s="9" t="s">
        <v>895</v>
      </c>
      <c r="C32" s="7">
        <v>75167800</v>
      </c>
      <c r="D32" s="8">
        <f t="shared" si="0"/>
        <v>1.0478110185723464</v>
      </c>
      <c r="E32" s="7">
        <v>75167800</v>
      </c>
      <c r="F32" s="8">
        <f t="shared" si="1"/>
        <v>100</v>
      </c>
      <c r="G32" s="8">
        <f t="shared" si="2"/>
        <v>1.0478110185723464</v>
      </c>
      <c r="H32" s="7">
        <v>61120000</v>
      </c>
      <c r="I32" s="8">
        <f t="shared" si="3"/>
        <v>81.311412599543957</v>
      </c>
      <c r="J32" s="8">
        <f t="shared" si="4"/>
        <v>0.85198994057484467</v>
      </c>
      <c r="K32" s="8">
        <f t="shared" si="5"/>
        <v>81.311412599543957</v>
      </c>
      <c r="L32" s="8">
        <f t="shared" si="6"/>
        <v>-0.1958210779975017</v>
      </c>
      <c r="M32" s="7">
        <f t="shared" si="7"/>
        <v>14047800</v>
      </c>
      <c r="N32" s="8">
        <v>100</v>
      </c>
      <c r="O32" s="8">
        <f t="shared" si="8"/>
        <v>1.0478110185723464</v>
      </c>
      <c r="P32" s="8">
        <v>81.895705341915033</v>
      </c>
      <c r="Q32" s="8">
        <f t="shared" si="9"/>
        <v>0.85811222431012735</v>
      </c>
      <c r="R32" s="8">
        <f t="shared" si="10"/>
        <v>81.895705341915033</v>
      </c>
      <c r="S32" s="8">
        <f t="shared" si="11"/>
        <v>-0.18969879426221903</v>
      </c>
      <c r="T32" s="8">
        <f t="shared" si="12"/>
        <v>81.311412599543957</v>
      </c>
      <c r="U32" s="8">
        <f t="shared" si="13"/>
        <v>81.895705341915033</v>
      </c>
      <c r="V32" s="8">
        <f t="shared" si="14"/>
        <v>81.603558970729495</v>
      </c>
      <c r="W32" s="8">
        <f t="shared" si="15"/>
        <v>81.603558970729495</v>
      </c>
      <c r="X32" s="22">
        <v>21</v>
      </c>
    </row>
    <row r="33" spans="1:24" ht="32">
      <c r="A33" s="9">
        <v>22</v>
      </c>
      <c r="B33" s="9" t="s">
        <v>896</v>
      </c>
      <c r="C33" s="7">
        <v>440454000</v>
      </c>
      <c r="D33" s="8">
        <f t="shared" si="0"/>
        <v>6.1397640262754027</v>
      </c>
      <c r="E33" s="7">
        <v>440454000</v>
      </c>
      <c r="F33" s="8">
        <f t="shared" si="1"/>
        <v>100</v>
      </c>
      <c r="G33" s="8">
        <f t="shared" si="2"/>
        <v>6.1397640262754036</v>
      </c>
      <c r="H33" s="7">
        <v>426903881</v>
      </c>
      <c r="I33" s="8">
        <f t="shared" si="3"/>
        <v>96.923601783614174</v>
      </c>
      <c r="J33" s="8">
        <f t="shared" si="4"/>
        <v>5.9508804352807685</v>
      </c>
      <c r="K33" s="8">
        <f t="shared" si="5"/>
        <v>96.923601783614174</v>
      </c>
      <c r="L33" s="8">
        <f t="shared" si="6"/>
        <v>-0.18888359099463514</v>
      </c>
      <c r="M33" s="7">
        <f t="shared" si="7"/>
        <v>13550119</v>
      </c>
      <c r="N33" s="8">
        <v>100</v>
      </c>
      <c r="O33" s="8">
        <f t="shared" si="8"/>
        <v>6.1397640262754036</v>
      </c>
      <c r="P33" s="8">
        <v>100</v>
      </c>
      <c r="Q33" s="8">
        <f t="shared" si="9"/>
        <v>6.1397640262754036</v>
      </c>
      <c r="R33" s="8">
        <f t="shared" si="10"/>
        <v>100</v>
      </c>
      <c r="S33" s="8">
        <f t="shared" si="11"/>
        <v>0</v>
      </c>
      <c r="T33" s="8">
        <f t="shared" si="12"/>
        <v>96.923601783614174</v>
      </c>
      <c r="U33" s="8">
        <f t="shared" si="13"/>
        <v>100</v>
      </c>
      <c r="V33" s="8">
        <f t="shared" si="14"/>
        <v>98.461800891807087</v>
      </c>
      <c r="W33" s="8">
        <f t="shared" si="15"/>
        <v>98.461800891807087</v>
      </c>
      <c r="X33" s="22">
        <v>22</v>
      </c>
    </row>
    <row r="34" spans="1:24" ht="48">
      <c r="A34" s="9">
        <v>23</v>
      </c>
      <c r="B34" s="9" t="s">
        <v>897</v>
      </c>
      <c r="C34" s="7">
        <v>199306000</v>
      </c>
      <c r="D34" s="8">
        <f t="shared" si="0"/>
        <v>2.778251097778305</v>
      </c>
      <c r="E34" s="7">
        <v>199306000</v>
      </c>
      <c r="F34" s="8">
        <f t="shared" si="1"/>
        <v>100</v>
      </c>
      <c r="G34" s="8">
        <f t="shared" si="2"/>
        <v>2.778251097778305</v>
      </c>
      <c r="H34" s="7">
        <v>198619581</v>
      </c>
      <c r="I34" s="8">
        <f t="shared" si="3"/>
        <v>99.655595416093846</v>
      </c>
      <c r="J34" s="8">
        <f t="shared" si="4"/>
        <v>2.7686826736451335</v>
      </c>
      <c r="K34" s="8">
        <f t="shared" si="5"/>
        <v>99.655595416093846</v>
      </c>
      <c r="L34" s="8">
        <f t="shared" si="6"/>
        <v>-9.5684241331714937E-3</v>
      </c>
      <c r="M34" s="7">
        <f t="shared" si="7"/>
        <v>686419</v>
      </c>
      <c r="N34" s="8">
        <v>100</v>
      </c>
      <c r="O34" s="8">
        <f t="shared" si="8"/>
        <v>2.778251097778305</v>
      </c>
      <c r="P34" s="8">
        <v>100</v>
      </c>
      <c r="Q34" s="8">
        <f t="shared" si="9"/>
        <v>2.778251097778305</v>
      </c>
      <c r="R34" s="8">
        <f t="shared" si="10"/>
        <v>100</v>
      </c>
      <c r="S34" s="8">
        <f t="shared" si="11"/>
        <v>0</v>
      </c>
      <c r="T34" s="8">
        <f t="shared" si="12"/>
        <v>99.655595416093846</v>
      </c>
      <c r="U34" s="8">
        <f t="shared" si="13"/>
        <v>100</v>
      </c>
      <c r="V34" s="8">
        <f t="shared" si="14"/>
        <v>99.827797708046916</v>
      </c>
      <c r="W34" s="8">
        <f t="shared" si="15"/>
        <v>99.827797708046916</v>
      </c>
      <c r="X34" s="22">
        <v>23</v>
      </c>
    </row>
    <row r="35" spans="1:24" ht="32">
      <c r="A35" s="9">
        <v>24</v>
      </c>
      <c r="B35" s="9" t="s">
        <v>898</v>
      </c>
      <c r="C35" s="7">
        <v>1555723500</v>
      </c>
      <c r="D35" s="8">
        <f t="shared" si="0"/>
        <v>21.686203735534839</v>
      </c>
      <c r="E35" s="7">
        <v>1555723500</v>
      </c>
      <c r="F35" s="8">
        <f t="shared" si="1"/>
        <v>100</v>
      </c>
      <c r="G35" s="8">
        <f t="shared" si="2"/>
        <v>21.686203735534843</v>
      </c>
      <c r="H35" s="7">
        <v>1413586830</v>
      </c>
      <c r="I35" s="8">
        <f t="shared" si="3"/>
        <v>90.863629044621362</v>
      </c>
      <c r="J35" s="8">
        <f t="shared" si="4"/>
        <v>19.704871716117196</v>
      </c>
      <c r="K35" s="8">
        <f t="shared" si="5"/>
        <v>90.863629044621362</v>
      </c>
      <c r="L35" s="8">
        <f t="shared" si="6"/>
        <v>-1.9813320194176463</v>
      </c>
      <c r="M35" s="7">
        <f t="shared" si="7"/>
        <v>142136670</v>
      </c>
      <c r="N35" s="8">
        <v>100</v>
      </c>
      <c r="O35" s="8">
        <f t="shared" si="8"/>
        <v>21.686203735534843</v>
      </c>
      <c r="P35" s="8">
        <v>99.705672633986694</v>
      </c>
      <c r="Q35" s="8">
        <f t="shared" si="9"/>
        <v>21.622375303291761</v>
      </c>
      <c r="R35" s="8">
        <f t="shared" si="10"/>
        <v>99.705672633986694</v>
      </c>
      <c r="S35" s="8">
        <f t="shared" si="11"/>
        <v>-6.3828432243081323E-2</v>
      </c>
      <c r="T35" s="8">
        <f t="shared" si="12"/>
        <v>90.863629044621362</v>
      </c>
      <c r="U35" s="8">
        <f t="shared" si="13"/>
        <v>99.705672633986694</v>
      </c>
      <c r="V35" s="8">
        <f t="shared" si="14"/>
        <v>95.284650839304021</v>
      </c>
      <c r="W35" s="8">
        <f t="shared" si="15"/>
        <v>95.284650839304021</v>
      </c>
      <c r="X35" s="22">
        <v>24</v>
      </c>
    </row>
    <row r="36" spans="1:24" ht="64">
      <c r="A36" s="9">
        <v>25</v>
      </c>
      <c r="B36" s="9" t="s">
        <v>899</v>
      </c>
      <c r="C36" s="7">
        <v>90090000</v>
      </c>
      <c r="D36" s="8">
        <f t="shared" si="0"/>
        <v>1.2558209055364489</v>
      </c>
      <c r="E36" s="7">
        <v>90090000</v>
      </c>
      <c r="F36" s="8">
        <f t="shared" si="1"/>
        <v>100</v>
      </c>
      <c r="G36" s="8">
        <f t="shared" si="2"/>
        <v>1.2558209055364489</v>
      </c>
      <c r="H36" s="7">
        <v>43470000</v>
      </c>
      <c r="I36" s="8">
        <f t="shared" si="3"/>
        <v>48.251748251748253</v>
      </c>
      <c r="J36" s="8">
        <f t="shared" si="4"/>
        <v>0.60595554183227263</v>
      </c>
      <c r="K36" s="8">
        <f t="shared" si="5"/>
        <v>48.251748251748253</v>
      </c>
      <c r="L36" s="8">
        <f t="shared" si="6"/>
        <v>-0.64986536370417625</v>
      </c>
      <c r="M36" s="7">
        <f t="shared" si="7"/>
        <v>46620000</v>
      </c>
      <c r="N36" s="8">
        <v>100</v>
      </c>
      <c r="O36" s="8">
        <f t="shared" si="8"/>
        <v>1.2558209055364489</v>
      </c>
      <c r="P36" s="8">
        <v>48.251748251748253</v>
      </c>
      <c r="Q36" s="8">
        <f t="shared" si="9"/>
        <v>0.60595554183227263</v>
      </c>
      <c r="R36" s="8">
        <f t="shared" si="10"/>
        <v>48.251748251748253</v>
      </c>
      <c r="S36" s="8">
        <f t="shared" si="11"/>
        <v>-0.64986536370417625</v>
      </c>
      <c r="T36" s="8">
        <f t="shared" si="12"/>
        <v>48.251748251748253</v>
      </c>
      <c r="U36" s="8">
        <f t="shared" si="13"/>
        <v>48.251748251748253</v>
      </c>
      <c r="V36" s="8">
        <f t="shared" si="14"/>
        <v>48.251748251748253</v>
      </c>
      <c r="W36" s="8">
        <f t="shared" si="15"/>
        <v>48.251748251748253</v>
      </c>
      <c r="X36" s="22">
        <v>25</v>
      </c>
    </row>
    <row r="37" spans="1:24" ht="16">
      <c r="A37" s="9">
        <v>26</v>
      </c>
      <c r="B37" s="9" t="s">
        <v>900</v>
      </c>
      <c r="C37" s="7">
        <v>391888400</v>
      </c>
      <c r="D37" s="8">
        <f t="shared" si="0"/>
        <v>5.4627777262429804</v>
      </c>
      <c r="E37" s="7">
        <v>391888400</v>
      </c>
      <c r="F37" s="8">
        <f t="shared" si="1"/>
        <v>100</v>
      </c>
      <c r="G37" s="8">
        <f t="shared" si="2"/>
        <v>5.4627777262429795</v>
      </c>
      <c r="H37" s="7">
        <v>377797000</v>
      </c>
      <c r="I37" s="8">
        <f t="shared" si="3"/>
        <v>96.4042314087378</v>
      </c>
      <c r="J37" s="8">
        <f t="shared" si="4"/>
        <v>5.2663488805522682</v>
      </c>
      <c r="K37" s="8">
        <f t="shared" si="5"/>
        <v>96.4042314087378</v>
      </c>
      <c r="L37" s="8">
        <f t="shared" si="6"/>
        <v>-0.19642884569071128</v>
      </c>
      <c r="M37" s="7">
        <f t="shared" si="7"/>
        <v>14091400</v>
      </c>
      <c r="N37" s="8">
        <v>100</v>
      </c>
      <c r="O37" s="8">
        <f t="shared" si="8"/>
        <v>5.4627777262429795</v>
      </c>
      <c r="P37" s="8">
        <v>98.373261367266807</v>
      </c>
      <c r="Q37" s="8">
        <f t="shared" si="9"/>
        <v>5.3739126105498416</v>
      </c>
      <c r="R37" s="8">
        <f t="shared" si="10"/>
        <v>98.373261367266807</v>
      </c>
      <c r="S37" s="8">
        <f t="shared" si="11"/>
        <v>-8.886511569313793E-2</v>
      </c>
      <c r="T37" s="8">
        <f t="shared" si="12"/>
        <v>96.4042314087378</v>
      </c>
      <c r="U37" s="8">
        <f t="shared" si="13"/>
        <v>98.373261367266807</v>
      </c>
      <c r="V37" s="8">
        <f t="shared" si="14"/>
        <v>97.388746388002303</v>
      </c>
      <c r="W37" s="8">
        <f t="shared" si="15"/>
        <v>97.388746388002303</v>
      </c>
      <c r="X37" s="22">
        <v>26</v>
      </c>
    </row>
    <row r="38" spans="1:24" ht="32">
      <c r="A38" s="9">
        <v>27</v>
      </c>
      <c r="B38" s="9" t="s">
        <v>901</v>
      </c>
      <c r="C38" s="7">
        <v>363849600</v>
      </c>
      <c r="D38" s="8">
        <f t="shared" si="0"/>
        <v>5.0719273410042707</v>
      </c>
      <c r="E38" s="7">
        <v>363849600</v>
      </c>
      <c r="F38" s="8">
        <f t="shared" si="1"/>
        <v>100</v>
      </c>
      <c r="G38" s="8">
        <f t="shared" si="2"/>
        <v>5.0719273410042707</v>
      </c>
      <c r="H38" s="7">
        <v>359925600</v>
      </c>
      <c r="I38" s="8">
        <f t="shared" si="3"/>
        <v>98.921532413392782</v>
      </c>
      <c r="J38" s="8">
        <f t="shared" si="4"/>
        <v>5.0172282486152708</v>
      </c>
      <c r="K38" s="8">
        <f t="shared" si="5"/>
        <v>98.921532413392782</v>
      </c>
      <c r="L38" s="8">
        <f t="shared" si="6"/>
        <v>-5.4699092388999837E-2</v>
      </c>
      <c r="M38" s="7">
        <f t="shared" si="7"/>
        <v>3924000</v>
      </c>
      <c r="N38" s="8">
        <v>100</v>
      </c>
      <c r="O38" s="8">
        <f t="shared" si="8"/>
        <v>5.0719273410042707</v>
      </c>
      <c r="P38" s="8">
        <v>99.010580195773201</v>
      </c>
      <c r="Q38" s="8">
        <f t="shared" si="9"/>
        <v>5.0217446874363807</v>
      </c>
      <c r="R38" s="8">
        <f t="shared" si="10"/>
        <v>99.010580195773201</v>
      </c>
      <c r="S38" s="8">
        <f t="shared" si="11"/>
        <v>-5.0182653567889979E-2</v>
      </c>
      <c r="T38" s="8">
        <f t="shared" si="12"/>
        <v>98.921532413392782</v>
      </c>
      <c r="U38" s="8">
        <f t="shared" si="13"/>
        <v>99.010580195773201</v>
      </c>
      <c r="V38" s="8">
        <f t="shared" si="14"/>
        <v>98.966056304582992</v>
      </c>
      <c r="W38" s="8">
        <f t="shared" si="15"/>
        <v>98.966056304582992</v>
      </c>
      <c r="X38" s="22">
        <v>27</v>
      </c>
    </row>
    <row r="39" spans="1:24" ht="48">
      <c r="A39" s="9">
        <v>28</v>
      </c>
      <c r="B39" s="9" t="s">
        <v>902</v>
      </c>
      <c r="C39" s="7">
        <v>72090000</v>
      </c>
      <c r="D39" s="8">
        <f t="shared" si="0"/>
        <v>1.0049076376969985</v>
      </c>
      <c r="E39" s="7">
        <v>72090000</v>
      </c>
      <c r="F39" s="8">
        <f t="shared" si="1"/>
        <v>100</v>
      </c>
      <c r="G39" s="8">
        <f t="shared" si="2"/>
        <v>1.0049076376969985</v>
      </c>
      <c r="H39" s="7">
        <v>34470000</v>
      </c>
      <c r="I39" s="8">
        <f t="shared" si="3"/>
        <v>47.815230961298376</v>
      </c>
      <c r="J39" s="8">
        <f t="shared" si="4"/>
        <v>0.48049890791254735</v>
      </c>
      <c r="K39" s="8">
        <f t="shared" si="5"/>
        <v>47.815230961298376</v>
      </c>
      <c r="L39" s="8">
        <f t="shared" si="6"/>
        <v>-0.52440872978445119</v>
      </c>
      <c r="M39" s="7">
        <f t="shared" si="7"/>
        <v>37620000</v>
      </c>
      <c r="N39" s="8">
        <v>100</v>
      </c>
      <c r="O39" s="8">
        <f t="shared" si="8"/>
        <v>1.0049076376969985</v>
      </c>
      <c r="P39" s="8">
        <v>47.815230961298376</v>
      </c>
      <c r="Q39" s="8">
        <f t="shared" si="9"/>
        <v>0.48049890791254735</v>
      </c>
      <c r="R39" s="8">
        <f t="shared" si="10"/>
        <v>47.815230961298376</v>
      </c>
      <c r="S39" s="8">
        <f t="shared" si="11"/>
        <v>-0.52440872978445119</v>
      </c>
      <c r="T39" s="8">
        <f t="shared" si="12"/>
        <v>47.815230961298376</v>
      </c>
      <c r="U39" s="8">
        <f t="shared" si="13"/>
        <v>47.815230961298376</v>
      </c>
      <c r="V39" s="8">
        <f t="shared" si="14"/>
        <v>47.815230961298376</v>
      </c>
      <c r="W39" s="8">
        <f t="shared" si="15"/>
        <v>47.815230961298376</v>
      </c>
      <c r="X39" s="22">
        <v>28</v>
      </c>
    </row>
    <row r="40" spans="1:24" ht="16">
      <c r="A40" s="9">
        <v>29</v>
      </c>
      <c r="B40" s="9" t="s">
        <v>903</v>
      </c>
      <c r="C40" s="7">
        <v>400408000</v>
      </c>
      <c r="D40" s="8">
        <f t="shared" si="0"/>
        <v>5.5815377638365904</v>
      </c>
      <c r="E40" s="7">
        <v>400408000</v>
      </c>
      <c r="F40" s="8">
        <f t="shared" si="1"/>
        <v>100</v>
      </c>
      <c r="G40" s="8">
        <f t="shared" si="2"/>
        <v>5.5815377638365904</v>
      </c>
      <c r="H40" s="7">
        <v>386378100</v>
      </c>
      <c r="I40" s="8">
        <f t="shared" si="3"/>
        <v>96.496098979041378</v>
      </c>
      <c r="J40" s="8">
        <f t="shared" si="4"/>
        <v>5.3859662051443289</v>
      </c>
      <c r="K40" s="8">
        <f t="shared" si="5"/>
        <v>96.496098979041378</v>
      </c>
      <c r="L40" s="8">
        <f t="shared" si="6"/>
        <v>-0.1955715586922615</v>
      </c>
      <c r="M40" s="7">
        <f t="shared" si="7"/>
        <v>14029900</v>
      </c>
      <c r="N40" s="8">
        <v>100</v>
      </c>
      <c r="O40" s="8">
        <f t="shared" si="8"/>
        <v>5.5815377638365904</v>
      </c>
      <c r="P40" s="8">
        <v>98.314219496113964</v>
      </c>
      <c r="Q40" s="8">
        <f t="shared" si="9"/>
        <v>5.4874452883967964</v>
      </c>
      <c r="R40" s="8">
        <f t="shared" si="10"/>
        <v>98.314219496113964</v>
      </c>
      <c r="S40" s="8">
        <f t="shared" si="11"/>
        <v>-9.4092475439794043E-2</v>
      </c>
      <c r="T40" s="8">
        <f t="shared" si="12"/>
        <v>96.496098979041378</v>
      </c>
      <c r="U40" s="8">
        <f t="shared" si="13"/>
        <v>98.314219496113964</v>
      </c>
      <c r="V40" s="8">
        <f t="shared" si="14"/>
        <v>97.405159237577664</v>
      </c>
      <c r="W40" s="8">
        <f t="shared" si="15"/>
        <v>97.405159237577664</v>
      </c>
      <c r="X40" s="22">
        <v>29</v>
      </c>
    </row>
    <row r="41" spans="1:24" ht="32">
      <c r="A41" s="9">
        <v>30</v>
      </c>
      <c r="B41" s="9" t="s">
        <v>904</v>
      </c>
      <c r="C41" s="7">
        <v>1100000</v>
      </c>
      <c r="D41" s="8">
        <f t="shared" si="0"/>
        <v>1.5333588590188633E-2</v>
      </c>
      <c r="E41" s="7">
        <v>1100000</v>
      </c>
      <c r="F41" s="8">
        <f t="shared" si="1"/>
        <v>100</v>
      </c>
      <c r="G41" s="8">
        <f t="shared" si="2"/>
        <v>1.5333588590188635E-2</v>
      </c>
      <c r="H41" s="7">
        <v>1070000</v>
      </c>
      <c r="I41" s="8">
        <f t="shared" si="3"/>
        <v>97.27272727272728</v>
      </c>
      <c r="J41" s="8">
        <f t="shared" si="4"/>
        <v>1.4915399810456215E-2</v>
      </c>
      <c r="K41" s="8">
        <f t="shared" si="5"/>
        <v>97.27272727272728</v>
      </c>
      <c r="L41" s="8">
        <f t="shared" si="6"/>
        <v>-4.1818877973241915E-4</v>
      </c>
      <c r="M41" s="7">
        <f t="shared" si="7"/>
        <v>30000</v>
      </c>
      <c r="N41" s="8">
        <v>100</v>
      </c>
      <c r="O41" s="8">
        <f t="shared" si="8"/>
        <v>1.5333588590188635E-2</v>
      </c>
      <c r="P41" s="8">
        <v>100</v>
      </c>
      <c r="Q41" s="8">
        <f t="shared" si="9"/>
        <v>1.5333588590188635E-2</v>
      </c>
      <c r="R41" s="8">
        <f t="shared" si="10"/>
        <v>100</v>
      </c>
      <c r="S41" s="8">
        <f t="shared" si="11"/>
        <v>0</v>
      </c>
      <c r="T41" s="8">
        <f t="shared" si="12"/>
        <v>97.27272727272728</v>
      </c>
      <c r="U41" s="8">
        <f t="shared" si="13"/>
        <v>100</v>
      </c>
      <c r="V41" s="8">
        <f t="shared" si="14"/>
        <v>98.63636363636364</v>
      </c>
      <c r="W41" s="8">
        <f t="shared" si="15"/>
        <v>98.63636363636364</v>
      </c>
      <c r="X41" s="22">
        <v>30</v>
      </c>
    </row>
    <row r="42" spans="1:24" ht="32">
      <c r="A42" s="9">
        <v>31</v>
      </c>
      <c r="B42" s="9" t="s">
        <v>905</v>
      </c>
      <c r="C42" s="7">
        <v>28184000</v>
      </c>
      <c r="D42" s="8">
        <f t="shared" si="0"/>
        <v>0.39287441893261488</v>
      </c>
      <c r="E42" s="7">
        <v>28184000</v>
      </c>
      <c r="F42" s="8">
        <f t="shared" si="1"/>
        <v>100</v>
      </c>
      <c r="G42" s="8">
        <f t="shared" si="2"/>
        <v>0.39287441893261488</v>
      </c>
      <c r="H42" s="7">
        <v>25513000</v>
      </c>
      <c r="I42" s="8">
        <f t="shared" si="3"/>
        <v>90.522991768379228</v>
      </c>
      <c r="J42" s="8">
        <f t="shared" si="4"/>
        <v>0.35564167791043871</v>
      </c>
      <c r="K42" s="8">
        <f t="shared" si="5"/>
        <v>90.522991768379228</v>
      </c>
      <c r="L42" s="8">
        <f t="shared" si="6"/>
        <v>-3.7232741022176163E-2</v>
      </c>
      <c r="M42" s="7">
        <f t="shared" si="7"/>
        <v>2671000</v>
      </c>
      <c r="N42" s="8">
        <v>100</v>
      </c>
      <c r="O42" s="8">
        <f t="shared" si="8"/>
        <v>0.39287441893261488</v>
      </c>
      <c r="P42" s="8">
        <v>100</v>
      </c>
      <c r="Q42" s="8">
        <f t="shared" si="9"/>
        <v>0.39287441893261488</v>
      </c>
      <c r="R42" s="8">
        <f t="shared" si="10"/>
        <v>100</v>
      </c>
      <c r="S42" s="8">
        <f t="shared" si="11"/>
        <v>0</v>
      </c>
      <c r="T42" s="8">
        <f t="shared" si="12"/>
        <v>90.522991768379228</v>
      </c>
      <c r="U42" s="8">
        <f t="shared" si="13"/>
        <v>100</v>
      </c>
      <c r="V42" s="8">
        <f t="shared" si="14"/>
        <v>95.261495884189614</v>
      </c>
      <c r="W42" s="8">
        <f t="shared" si="15"/>
        <v>95.261495884189614</v>
      </c>
      <c r="X42" s="22">
        <v>31</v>
      </c>
    </row>
    <row r="43" spans="1:24" ht="80">
      <c r="A43" s="9">
        <v>32</v>
      </c>
      <c r="B43" s="9" t="s">
        <v>906</v>
      </c>
      <c r="C43" s="7">
        <v>11550000</v>
      </c>
      <c r="D43" s="8">
        <f t="shared" si="0"/>
        <v>0.16100268019698064</v>
      </c>
      <c r="E43" s="7">
        <v>11550000</v>
      </c>
      <c r="F43" s="8">
        <f t="shared" si="1"/>
        <v>100</v>
      </c>
      <c r="G43" s="8">
        <f t="shared" si="2"/>
        <v>0.16100268019698064</v>
      </c>
      <c r="H43" s="7">
        <v>11410000</v>
      </c>
      <c r="I43" s="8">
        <f t="shared" si="3"/>
        <v>98.787878787878796</v>
      </c>
      <c r="J43" s="8">
        <f t="shared" si="4"/>
        <v>0.15905113255822936</v>
      </c>
      <c r="K43" s="8">
        <f t="shared" si="5"/>
        <v>98.787878787878796</v>
      </c>
      <c r="L43" s="8">
        <f t="shared" si="6"/>
        <v>-1.951547638751272E-3</v>
      </c>
      <c r="M43" s="7">
        <f t="shared" si="7"/>
        <v>140000</v>
      </c>
      <c r="N43" s="8">
        <v>100</v>
      </c>
      <c r="O43" s="8">
        <f t="shared" si="8"/>
        <v>0.16100268019698064</v>
      </c>
      <c r="P43" s="8">
        <v>100</v>
      </c>
      <c r="Q43" s="8">
        <f t="shared" si="9"/>
        <v>0.16100268019698064</v>
      </c>
      <c r="R43" s="8">
        <f t="shared" si="10"/>
        <v>100</v>
      </c>
      <c r="S43" s="8">
        <f t="shared" si="11"/>
        <v>0</v>
      </c>
      <c r="T43" s="8">
        <f t="shared" si="12"/>
        <v>98.787878787878796</v>
      </c>
      <c r="U43" s="8">
        <f t="shared" si="13"/>
        <v>100</v>
      </c>
      <c r="V43" s="8">
        <f t="shared" si="14"/>
        <v>99.393939393939405</v>
      </c>
      <c r="W43" s="8">
        <f t="shared" si="15"/>
        <v>99.393939393939405</v>
      </c>
      <c r="X43" s="22">
        <v>32</v>
      </c>
    </row>
    <row r="44" spans="1:24" ht="32">
      <c r="A44" s="9">
        <v>33</v>
      </c>
      <c r="B44" s="9" t="s">
        <v>907</v>
      </c>
      <c r="C44" s="7">
        <v>0</v>
      </c>
      <c r="D44" s="8">
        <f t="shared" si="0"/>
        <v>0</v>
      </c>
      <c r="E44" s="7">
        <v>0</v>
      </c>
      <c r="F44" s="8">
        <v>0</v>
      </c>
      <c r="G44" s="8">
        <f t="shared" si="2"/>
        <v>0</v>
      </c>
      <c r="H44" s="7">
        <v>0</v>
      </c>
      <c r="I44" s="8">
        <v>0</v>
      </c>
      <c r="J44" s="8">
        <f t="shared" si="4"/>
        <v>0</v>
      </c>
      <c r="K44" s="8">
        <f t="shared" si="5"/>
        <v>0</v>
      </c>
      <c r="L44" s="8">
        <f t="shared" si="6"/>
        <v>0</v>
      </c>
      <c r="M44" s="7">
        <f t="shared" si="7"/>
        <v>0</v>
      </c>
      <c r="N44" s="8">
        <v>0</v>
      </c>
      <c r="O44" s="8">
        <f t="shared" si="8"/>
        <v>0</v>
      </c>
      <c r="P44" s="8">
        <v>0</v>
      </c>
      <c r="Q44" s="8">
        <f t="shared" si="9"/>
        <v>0</v>
      </c>
      <c r="R44" s="8">
        <f t="shared" si="10"/>
        <v>0</v>
      </c>
      <c r="S44" s="8">
        <f t="shared" si="11"/>
        <v>0</v>
      </c>
      <c r="T44" s="8">
        <f t="shared" si="12"/>
        <v>0</v>
      </c>
      <c r="U44" s="8">
        <f t="shared" si="13"/>
        <v>0</v>
      </c>
      <c r="V44" s="8">
        <f t="shared" si="14"/>
        <v>0</v>
      </c>
      <c r="W44" s="8">
        <f t="shared" si="15"/>
        <v>0</v>
      </c>
      <c r="X44" s="22">
        <v>33</v>
      </c>
    </row>
    <row r="45" spans="1:24" ht="32">
      <c r="A45" s="9">
        <v>34</v>
      </c>
      <c r="B45" s="9" t="s">
        <v>908</v>
      </c>
      <c r="C45" s="7">
        <v>363528000</v>
      </c>
      <c r="D45" s="8">
        <f t="shared" si="0"/>
        <v>5.067444357285539</v>
      </c>
      <c r="E45" s="7">
        <v>363528000</v>
      </c>
      <c r="F45" s="8">
        <f t="shared" si="1"/>
        <v>100</v>
      </c>
      <c r="G45" s="8">
        <f t="shared" si="2"/>
        <v>5.067444357285539</v>
      </c>
      <c r="H45" s="7">
        <v>356465000</v>
      </c>
      <c r="I45" s="8">
        <f t="shared" si="3"/>
        <v>98.057096014612355</v>
      </c>
      <c r="J45" s="8">
        <f t="shared" si="4"/>
        <v>4.9689887789105374</v>
      </c>
      <c r="K45" s="8">
        <f t="shared" si="5"/>
        <v>98.057096014612355</v>
      </c>
      <c r="L45" s="8">
        <f t="shared" si="6"/>
        <v>-9.8455578375001629E-2</v>
      </c>
      <c r="M45" s="7">
        <f t="shared" si="7"/>
        <v>7063000</v>
      </c>
      <c r="N45" s="8">
        <v>100</v>
      </c>
      <c r="O45" s="8">
        <f t="shared" si="8"/>
        <v>5.067444357285539</v>
      </c>
      <c r="P45" s="8">
        <v>100</v>
      </c>
      <c r="Q45" s="8">
        <f t="shared" si="9"/>
        <v>5.067444357285539</v>
      </c>
      <c r="R45" s="8">
        <f t="shared" si="10"/>
        <v>100</v>
      </c>
      <c r="S45" s="8">
        <f t="shared" si="11"/>
        <v>0</v>
      </c>
      <c r="T45" s="8">
        <f t="shared" si="12"/>
        <v>98.057096014612355</v>
      </c>
      <c r="U45" s="8">
        <f t="shared" si="13"/>
        <v>100</v>
      </c>
      <c r="V45" s="8">
        <f t="shared" si="14"/>
        <v>99.028548007306171</v>
      </c>
      <c r="W45" s="8">
        <f t="shared" si="15"/>
        <v>99.028548007306171</v>
      </c>
      <c r="X45" s="22">
        <v>34</v>
      </c>
    </row>
    <row r="46" spans="1:24" ht="32">
      <c r="A46" s="9">
        <v>35</v>
      </c>
      <c r="B46" s="9" t="s">
        <v>909</v>
      </c>
      <c r="C46" s="7">
        <v>163507600</v>
      </c>
      <c r="D46" s="8">
        <f t="shared" si="0"/>
        <v>2.2792347906992063</v>
      </c>
      <c r="E46" s="7">
        <v>163507600</v>
      </c>
      <c r="F46" s="8">
        <f t="shared" si="1"/>
        <v>100</v>
      </c>
      <c r="G46" s="8">
        <f t="shared" si="2"/>
        <v>2.2792347906992063</v>
      </c>
      <c r="H46" s="7">
        <v>156703000</v>
      </c>
      <c r="I46" s="8">
        <f t="shared" si="3"/>
        <v>95.838358583943489</v>
      </c>
      <c r="J46" s="8">
        <f t="shared" si="4"/>
        <v>2.1843812116802992</v>
      </c>
      <c r="K46" s="8">
        <f t="shared" si="5"/>
        <v>95.838358583943489</v>
      </c>
      <c r="L46" s="8">
        <f t="shared" si="6"/>
        <v>-9.4853579018907119E-2</v>
      </c>
      <c r="M46" s="7">
        <f t="shared" si="7"/>
        <v>6804600</v>
      </c>
      <c r="N46" s="8">
        <v>100</v>
      </c>
      <c r="O46" s="8">
        <f t="shared" si="8"/>
        <v>2.2792347906992063</v>
      </c>
      <c r="P46" s="8">
        <v>95.838358583943489</v>
      </c>
      <c r="Q46" s="8">
        <f t="shared" si="9"/>
        <v>2.1843812116802992</v>
      </c>
      <c r="R46" s="8">
        <f t="shared" si="10"/>
        <v>95.838358583943489</v>
      </c>
      <c r="S46" s="8">
        <f t="shared" si="11"/>
        <v>-9.4853579018907119E-2</v>
      </c>
      <c r="T46" s="8">
        <f t="shared" si="12"/>
        <v>95.838358583943489</v>
      </c>
      <c r="U46" s="8">
        <f t="shared" si="13"/>
        <v>95.838358583943489</v>
      </c>
      <c r="V46" s="8">
        <f t="shared" si="14"/>
        <v>95.838358583943489</v>
      </c>
      <c r="W46" s="8">
        <f t="shared" si="15"/>
        <v>95.838358583943489</v>
      </c>
      <c r="X46" s="22">
        <v>35</v>
      </c>
    </row>
    <row r="47" spans="1:24" ht="32">
      <c r="A47" s="9">
        <v>36</v>
      </c>
      <c r="B47" s="9" t="s">
        <v>910</v>
      </c>
      <c r="C47" s="7">
        <v>15985000</v>
      </c>
      <c r="D47" s="8">
        <f t="shared" si="0"/>
        <v>0.22282492146742297</v>
      </c>
      <c r="E47" s="7">
        <v>15985000</v>
      </c>
      <c r="F47" s="8">
        <f t="shared" si="1"/>
        <v>100</v>
      </c>
      <c r="G47" s="8">
        <f t="shared" si="2"/>
        <v>0.22282492146742297</v>
      </c>
      <c r="H47" s="7">
        <v>14580000</v>
      </c>
      <c r="I47" s="8">
        <f t="shared" si="3"/>
        <v>91.210509852987173</v>
      </c>
      <c r="J47" s="8">
        <f t="shared" si="4"/>
        <v>0.20323974694995475</v>
      </c>
      <c r="K47" s="8">
        <f t="shared" si="5"/>
        <v>91.210509852987173</v>
      </c>
      <c r="L47" s="8">
        <f t="shared" si="6"/>
        <v>-1.9585174517468218E-2</v>
      </c>
      <c r="M47" s="7">
        <f t="shared" si="7"/>
        <v>1405000</v>
      </c>
      <c r="N47" s="8">
        <v>100</v>
      </c>
      <c r="O47" s="8">
        <f t="shared" si="8"/>
        <v>0.22282492146742297</v>
      </c>
      <c r="P47" s="8">
        <v>100</v>
      </c>
      <c r="Q47" s="8">
        <f t="shared" si="9"/>
        <v>0.22282492146742297</v>
      </c>
      <c r="R47" s="8">
        <f t="shared" si="10"/>
        <v>100</v>
      </c>
      <c r="S47" s="8">
        <f t="shared" si="11"/>
        <v>0</v>
      </c>
      <c r="T47" s="8">
        <f t="shared" si="12"/>
        <v>91.210509852987173</v>
      </c>
      <c r="U47" s="8">
        <f t="shared" si="13"/>
        <v>100</v>
      </c>
      <c r="V47" s="8">
        <f t="shared" si="14"/>
        <v>95.605254926493586</v>
      </c>
      <c r="W47" s="8">
        <f t="shared" si="15"/>
        <v>95.605254926493586</v>
      </c>
      <c r="X47" s="22">
        <v>36</v>
      </c>
    </row>
    <row r="48" spans="1:24" ht="48">
      <c r="A48" s="9">
        <v>37</v>
      </c>
      <c r="B48" s="9" t="s">
        <v>911</v>
      </c>
      <c r="C48" s="7">
        <v>16460000</v>
      </c>
      <c r="D48" s="8">
        <f t="shared" si="0"/>
        <v>0.22944624381318626</v>
      </c>
      <c r="E48" s="7">
        <v>16460000</v>
      </c>
      <c r="F48" s="8">
        <f t="shared" si="1"/>
        <v>100</v>
      </c>
      <c r="G48" s="8">
        <f t="shared" si="2"/>
        <v>0.22944624381318626</v>
      </c>
      <c r="H48" s="7">
        <v>15750000</v>
      </c>
      <c r="I48" s="8">
        <f t="shared" si="3"/>
        <v>95.686512758201701</v>
      </c>
      <c r="J48" s="8">
        <f t="shared" si="4"/>
        <v>0.21954910935951905</v>
      </c>
      <c r="K48" s="8">
        <f t="shared" si="5"/>
        <v>95.686512758201701</v>
      </c>
      <c r="L48" s="8">
        <f t="shared" si="6"/>
        <v>-9.8971344536672168E-3</v>
      </c>
      <c r="M48" s="7">
        <f t="shared" si="7"/>
        <v>710000</v>
      </c>
      <c r="N48" s="8">
        <v>100</v>
      </c>
      <c r="O48" s="8">
        <f t="shared" si="8"/>
        <v>0.22944624381318626</v>
      </c>
      <c r="P48" s="8">
        <v>100</v>
      </c>
      <c r="Q48" s="8">
        <f t="shared" si="9"/>
        <v>0.22944624381318626</v>
      </c>
      <c r="R48" s="8">
        <f t="shared" si="10"/>
        <v>100</v>
      </c>
      <c r="S48" s="8">
        <f t="shared" si="11"/>
        <v>0</v>
      </c>
      <c r="T48" s="8">
        <f t="shared" si="12"/>
        <v>95.686512758201701</v>
      </c>
      <c r="U48" s="8">
        <f t="shared" si="13"/>
        <v>100</v>
      </c>
      <c r="V48" s="8">
        <f t="shared" si="14"/>
        <v>97.84325637910085</v>
      </c>
      <c r="W48" s="8">
        <f t="shared" si="15"/>
        <v>97.84325637910085</v>
      </c>
      <c r="X48" s="22">
        <v>37</v>
      </c>
    </row>
    <row r="49" spans="1:23">
      <c r="A49" s="10"/>
      <c r="B49" s="10"/>
      <c r="C49" s="11"/>
      <c r="D49" s="12"/>
      <c r="E49" s="11"/>
      <c r="F49" s="12"/>
      <c r="G49" s="12"/>
      <c r="H49" s="11"/>
      <c r="I49" s="12"/>
      <c r="J49" s="12"/>
      <c r="K49" s="12"/>
      <c r="L49" s="12"/>
      <c r="M49" s="11"/>
      <c r="N49" s="12"/>
      <c r="O49" s="12"/>
      <c r="P49" s="12"/>
      <c r="Q49" s="12"/>
      <c r="R49" s="12"/>
      <c r="S49" s="12"/>
      <c r="T49" s="12"/>
      <c r="U49" s="12"/>
      <c r="V49" s="12"/>
      <c r="W49" s="12"/>
    </row>
    <row r="50" spans="1:23">
      <c r="A50" s="13"/>
      <c r="B50" s="13" t="s">
        <v>14</v>
      </c>
      <c r="C50" s="14">
        <f>SUM(C12:C48)</f>
        <v>7173793620</v>
      </c>
      <c r="D50" s="15">
        <f>SUM(D12:D48)</f>
        <v>100.00000000000001</v>
      </c>
      <c r="E50" s="14">
        <f>SUM(E12:E48)</f>
        <v>7173793620</v>
      </c>
      <c r="F50" s="15">
        <f>G50-0</f>
        <v>100.00000000000001</v>
      </c>
      <c r="G50" s="15">
        <f>SUM(G12:G48)</f>
        <v>100.00000000000001</v>
      </c>
      <c r="H50" s="14">
        <f>SUM(H12:H48)</f>
        <v>6521557057</v>
      </c>
      <c r="I50" s="15">
        <f>J50</f>
        <v>90.908066254072168</v>
      </c>
      <c r="J50" s="15">
        <f>SUM(J12:J48)</f>
        <v>90.908066254072168</v>
      </c>
      <c r="K50" s="15">
        <f>IF(E50=0,0,H50/E50*100)</f>
        <v>90.908066254072139</v>
      </c>
      <c r="L50" s="15">
        <f>SUM(L12:L48)</f>
        <v>-9.0919337459278626</v>
      </c>
      <c r="M50" s="14">
        <f>SUM(M12:M48)</f>
        <v>652236563</v>
      </c>
      <c r="N50" s="15">
        <f>O50</f>
        <v>100.00000000000001</v>
      </c>
      <c r="O50" s="15">
        <f>SUM(O12:O48)</f>
        <v>100.00000000000001</v>
      </c>
      <c r="P50" s="15">
        <f>Q50</f>
        <v>96.004216859531027</v>
      </c>
      <c r="Q50" s="15">
        <f>SUM(Q12:Q48)</f>
        <v>96.004216859531027</v>
      </c>
      <c r="R50" s="15">
        <f>IF(N50=0,0,P50/N50*100)</f>
        <v>96.004216859531013</v>
      </c>
      <c r="S50" s="15">
        <f>SUM(S12:S48)</f>
        <v>-3.9957831404689932</v>
      </c>
      <c r="T50" s="15">
        <f>IF(G50&gt;0,J50/G50*100,J50)</f>
        <v>90.908066254072153</v>
      </c>
      <c r="U50" s="15">
        <f>IF(O50&gt;0,Q50/O50*100,Q50)</f>
        <v>96.004216859531013</v>
      </c>
      <c r="V50" s="15">
        <f>AVERAGE(T50:U50)</f>
        <v>93.456141556801583</v>
      </c>
      <c r="W50" s="15"/>
    </row>
    <row r="51" spans="1:23">
      <c r="C51" s="16">
        <f>[7]Disdukcapil!$C$51</f>
        <v>5604769468</v>
      </c>
      <c r="F51" s="21"/>
    </row>
    <row r="52" spans="1:23">
      <c r="C52" s="16">
        <f>C50-C51</f>
        <v>1569024152</v>
      </c>
    </row>
    <row r="55" spans="1:23">
      <c r="B55" s="1" t="s">
        <v>490</v>
      </c>
      <c r="C55" s="1" t="s">
        <v>491</v>
      </c>
      <c r="D55" s="1" t="s">
        <v>492</v>
      </c>
    </row>
    <row r="56" spans="1:23">
      <c r="B56" s="1" t="s">
        <v>493</v>
      </c>
      <c r="C56" s="1">
        <f>COUNTIFS($K$11:$K$48,"&gt;=90")</f>
        <v>22</v>
      </c>
      <c r="D56" s="1">
        <f>COUNTIFS($R$11:$R$48,"&gt;=90")</f>
        <v>28</v>
      </c>
    </row>
    <row r="57" spans="1:23">
      <c r="B57" s="1" t="s">
        <v>494</v>
      </c>
      <c r="C57" s="1">
        <f>COUNTIFS($K$11:$K$48,"&gt;=80",$K$11:$K$48,"&lt;90")</f>
        <v>9</v>
      </c>
      <c r="D57" s="1">
        <f>COUNTIFS($R$11:$R$48,"&gt;=80",$R$11:$R$48,"&lt;90")</f>
        <v>4</v>
      </c>
    </row>
    <row r="58" spans="1:23">
      <c r="B58" s="1" t="s">
        <v>495</v>
      </c>
      <c r="C58" s="1">
        <f>COUNTIFS($K$11:$K$48,"&gt;=65",$K$11:$K$48,"&lt;80")</f>
        <v>1</v>
      </c>
      <c r="D58" s="1">
        <f>COUNTIFS($R$11:$R$48,"&gt;=65",$R$11:$R$48,"&lt;80")</f>
        <v>0</v>
      </c>
    </row>
    <row r="59" spans="1:23">
      <c r="B59" s="1" t="s">
        <v>496</v>
      </c>
      <c r="C59" s="1">
        <f>COUNTIF($K$11:$K$48,"&lt;65")</f>
        <v>5</v>
      </c>
      <c r="D59" s="1">
        <f>COUNTIF($R$11:$R$48,"&lt;65")</f>
        <v>5</v>
      </c>
    </row>
    <row r="60" spans="1:23">
      <c r="B60" s="17"/>
      <c r="C60" s="1">
        <f>SUM(C56:C59)</f>
        <v>37</v>
      </c>
      <c r="D60" s="1">
        <f>SUM(D56:D59)</f>
        <v>37</v>
      </c>
    </row>
    <row r="61" spans="1:23">
      <c r="B61" s="17"/>
    </row>
    <row r="62" spans="1:23">
      <c r="B62" s="17"/>
    </row>
    <row r="63" spans="1:23">
      <c r="B63" s="17"/>
    </row>
    <row r="74" spans="2:5" ht="32">
      <c r="B74" t="s">
        <v>189</v>
      </c>
      <c r="C74" s="18" t="s">
        <v>195</v>
      </c>
      <c r="D74" s="18" t="s">
        <v>196</v>
      </c>
    </row>
    <row r="75" spans="2:5">
      <c r="B75" s="207" t="str">
        <f>Cetak!P67</f>
        <v>31 Desember 2023</v>
      </c>
      <c r="C75" s="19">
        <f>I50</f>
        <v>90.908066254072168</v>
      </c>
      <c r="D75" s="19">
        <f>P50</f>
        <v>96.004216859531027</v>
      </c>
      <c r="E75" s="21">
        <f>D75-C75</f>
        <v>5.0961506054588597</v>
      </c>
    </row>
    <row r="76" spans="2:5">
      <c r="B76" s="207" t="str">
        <f>Cetak!P68</f>
        <v>30  November 2023</v>
      </c>
      <c r="C76" s="19">
        <f>Cetak!D77</f>
        <v>76.225702259338632</v>
      </c>
      <c r="D76" s="19">
        <f>Cetak!E77</f>
        <v>93.632949721884941</v>
      </c>
      <c r="E76" s="21">
        <f>D76-C76</f>
        <v>17.407247462546309</v>
      </c>
    </row>
    <row r="77" spans="2:5">
      <c r="B77"/>
      <c r="C77" s="20">
        <f>C75-C76</f>
        <v>14.682363994733535</v>
      </c>
      <c r="D77" s="20">
        <f>D75-D76</f>
        <v>2.3712671376460861</v>
      </c>
    </row>
    <row r="78" spans="2:5">
      <c r="B78"/>
      <c r="C78"/>
      <c r="D78"/>
    </row>
    <row r="79" spans="2:5" ht="32">
      <c r="B79" t="s">
        <v>189</v>
      </c>
      <c r="C79" s="18" t="s">
        <v>195</v>
      </c>
      <c r="D79" s="18" t="s">
        <v>196</v>
      </c>
    </row>
    <row r="80" spans="2:5">
      <c r="B80" s="207" t="str">
        <f>B75</f>
        <v>31 Desember 2023</v>
      </c>
      <c r="C80" s="19">
        <f>C75</f>
        <v>90.908066254072168</v>
      </c>
      <c r="D80" s="19">
        <f>D75</f>
        <v>96.004216859531027</v>
      </c>
    </row>
    <row r="81" spans="2:4">
      <c r="B81" s="207" t="str">
        <f>Cetak!P69</f>
        <v>31 Desember 2022</v>
      </c>
      <c r="C81" s="19">
        <f>Cetak!H77</f>
        <v>76.225702259338632</v>
      </c>
      <c r="D81" s="19">
        <f>Cetak!I77</f>
        <v>84.360339439388298</v>
      </c>
    </row>
    <row r="82" spans="2:4">
      <c r="B82"/>
      <c r="C82" s="20">
        <f>C80-C81</f>
        <v>14.682363994733535</v>
      </c>
      <c r="D82" s="20">
        <f>D80-D81</f>
        <v>11.643877420142729</v>
      </c>
    </row>
  </sheetData>
  <sheetProtection formatCells="0" formatColumns="0" formatRows="0" insertColumns="0" insertRows="0" insertHyperlinks="0" deleteColumns="0" deleteRows="0" sort="0" autoFilter="0" pivotTables="0"/>
  <autoFilter ref="B11:X48" xr:uid="{00000000-0009-0000-0000-000023000000}">
    <sortState xmlns:xlrd2="http://schemas.microsoft.com/office/spreadsheetml/2017/richdata2" ref="B13:X48">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20:W22">
    <cfRule type="cellIs" dxfId="90" priority="8" operator="greaterThanOrEqual">
      <formula>$V$50</formula>
    </cfRule>
    <cfRule type="cellIs" dxfId="89" priority="9" operator="lessThan">
      <formula>$V$50</formula>
    </cfRule>
    <cfRule type="cellIs" dxfId="88" priority="7" operator="greaterThanOrEqual">
      <formula>85</formula>
    </cfRule>
  </conditionalFormatting>
  <conditionalFormatting sqref="W25:W26">
    <cfRule type="cellIs" dxfId="87" priority="4" operator="greaterThanOrEqual">
      <formula>85</formula>
    </cfRule>
    <cfRule type="cellIs" dxfId="86" priority="5" operator="greaterThanOrEqual">
      <formula>$V$50</formula>
    </cfRule>
    <cfRule type="cellIs" dxfId="85" priority="6" operator="lessThan">
      <formula>$V$50</formula>
    </cfRule>
  </conditionalFormatting>
  <conditionalFormatting sqref="W31:W33">
    <cfRule type="cellIs" dxfId="84" priority="15" operator="lessThan">
      <formula>$V$50</formula>
    </cfRule>
    <cfRule type="cellIs" dxfId="83" priority="14" operator="greaterThanOrEqual">
      <formula>$V$50</formula>
    </cfRule>
    <cfRule type="cellIs" dxfId="82" priority="13" operator="greaterThanOrEqual">
      <formula>85</formula>
    </cfRule>
  </conditionalFormatting>
  <conditionalFormatting sqref="W36:W37">
    <cfRule type="cellIs" dxfId="81" priority="12" operator="lessThan">
      <formula>$V$50</formula>
    </cfRule>
    <cfRule type="cellIs" dxfId="80" priority="10" operator="greaterThanOrEqual">
      <formula>85</formula>
    </cfRule>
    <cfRule type="cellIs" dxfId="79" priority="11" operator="greaterThanOrEqual">
      <formula>$V$50</formula>
    </cfRule>
  </conditionalFormatting>
  <conditionalFormatting sqref="W44:W46">
    <cfRule type="cellIs" dxfId="78" priority="3" operator="lessThan">
      <formula>$V$50</formula>
    </cfRule>
    <cfRule type="cellIs" dxfId="77" priority="2" operator="greaterThanOrEqual">
      <formula>$V$50</formula>
    </cfRule>
    <cfRule type="cellIs" dxfId="76" priority="1" operator="greaterThanOrEqual">
      <formula>85</formula>
    </cfRule>
  </conditionalFormatting>
  <pageMargins left="0.7" right="0.7" top="0.75" bottom="0.31458333333333299" header="0.3" footer="0.3"/>
  <pageSetup paperSize="14" scale="79" fitToHeight="0" orientation="landscape"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B050"/>
    <pageSetUpPr fitToPage="1"/>
  </sheetPr>
  <dimension ref="A1:AC106"/>
  <sheetViews>
    <sheetView view="pageBreakPreview" zoomScale="70" zoomScaleNormal="80" zoomScaleSheetLayoutView="70" workbookViewId="0">
      <pane xSplit="2" ySplit="11" topLeftCell="F78" activePane="bottomRight" state="frozen"/>
      <selection activeCell="AB57" sqref="AB57"/>
      <selection pane="topRight" activeCell="AB57" sqref="AB57"/>
      <selection pane="bottomLeft" activeCell="AB57" sqref="AB57"/>
      <selection pane="bottomRight" activeCell="N76" sqref="N76"/>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912</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16">
      <c r="A12" s="9">
        <v>1</v>
      </c>
      <c r="B12" s="9" t="s">
        <v>913</v>
      </c>
      <c r="C12" s="7">
        <v>16500000</v>
      </c>
      <c r="D12" s="8">
        <f t="shared" ref="D12:D75" si="0">C12/$C$78*100</f>
        <v>7.4107378379053249E-2</v>
      </c>
      <c r="E12" s="7">
        <v>16500000</v>
      </c>
      <c r="F12" s="8">
        <f t="shared" ref="F12:F75" si="1">E12/C12*100</f>
        <v>100</v>
      </c>
      <c r="G12" s="8">
        <f t="shared" ref="G12:G75" si="2">F12*D12/100</f>
        <v>7.4107378379053249E-2</v>
      </c>
      <c r="H12" s="7">
        <v>14930000</v>
      </c>
      <c r="I12" s="8">
        <f t="shared" ref="I12:I75" si="3">H12/C12*100</f>
        <v>90.484848484848484</v>
      </c>
      <c r="J12" s="8">
        <f t="shared" ref="J12:J75" si="4">I12*D12/100</f>
        <v>6.7055949042379701E-2</v>
      </c>
      <c r="K12" s="8">
        <f t="shared" ref="K12:K75" si="5">IF(E12=0,0,H12/E12*100)</f>
        <v>90.484848484848484</v>
      </c>
      <c r="L12" s="8">
        <f t="shared" ref="L12:L75" si="6">J12-G12</f>
        <v>-7.0514293366735481E-3</v>
      </c>
      <c r="M12" s="7">
        <f t="shared" ref="M12:M75" si="7">C12-H12</f>
        <v>1570000</v>
      </c>
      <c r="N12" s="8">
        <v>100</v>
      </c>
      <c r="O12" s="8">
        <f t="shared" ref="O12:O75" si="8">N12*D12/100</f>
        <v>7.4107378379053249E-2</v>
      </c>
      <c r="P12" s="8">
        <v>90.484848484848484</v>
      </c>
      <c r="Q12" s="8">
        <f t="shared" ref="Q12:Q75" si="9">P12*D12/100</f>
        <v>6.7055949042379701E-2</v>
      </c>
      <c r="R12" s="8">
        <f t="shared" ref="R12:R75" si="10">IF(N12=0,0,P12/N12*100)</f>
        <v>90.484848484848484</v>
      </c>
      <c r="S12" s="8">
        <f t="shared" ref="S12:S57" si="11">Q12-O12</f>
        <v>-7.0514293366735481E-3</v>
      </c>
      <c r="T12" s="8">
        <f t="shared" ref="T12:T57" si="12">IF(F12&gt;0,I12/F12*100,I12)</f>
        <v>90.484848484848484</v>
      </c>
      <c r="U12" s="8">
        <f t="shared" ref="U12:U57" si="13">IF(N12&gt;0,P12/N12*100,P12)</f>
        <v>90.484848484848484</v>
      </c>
      <c r="V12" s="8">
        <f t="shared" ref="V12:V57" si="14">AVERAGE(T12:U12)</f>
        <v>90.484848484848484</v>
      </c>
      <c r="W12" s="8">
        <f t="shared" ref="W12:W57" si="15">V12</f>
        <v>90.484848484848484</v>
      </c>
      <c r="X12" s="22">
        <v>1</v>
      </c>
    </row>
    <row r="13" spans="1:29" ht="32">
      <c r="A13" s="9">
        <v>2</v>
      </c>
      <c r="B13" s="9" t="s">
        <v>914</v>
      </c>
      <c r="C13" s="7">
        <v>148754800</v>
      </c>
      <c r="D13" s="8">
        <f t="shared" si="0"/>
        <v>0.66811080298790249</v>
      </c>
      <c r="E13" s="7">
        <v>148754800</v>
      </c>
      <c r="F13" s="8">
        <f t="shared" si="1"/>
        <v>100</v>
      </c>
      <c r="G13" s="8">
        <f t="shared" si="2"/>
        <v>0.66811080298790249</v>
      </c>
      <c r="H13" s="7">
        <v>144173200</v>
      </c>
      <c r="I13" s="8">
        <f t="shared" si="3"/>
        <v>96.920032160306761</v>
      </c>
      <c r="J13" s="8">
        <f t="shared" si="4"/>
        <v>0.6475332051223589</v>
      </c>
      <c r="K13" s="8">
        <f t="shared" si="5"/>
        <v>96.920032160306761</v>
      </c>
      <c r="L13" s="8">
        <f t="shared" si="6"/>
        <v>-2.0577597865543584E-2</v>
      </c>
      <c r="M13" s="7">
        <f t="shared" si="7"/>
        <v>4581600</v>
      </c>
      <c r="N13" s="8">
        <v>100</v>
      </c>
      <c r="O13" s="8">
        <f t="shared" si="8"/>
        <v>0.66811080298790249</v>
      </c>
      <c r="P13" s="8">
        <v>96.920032160306761</v>
      </c>
      <c r="Q13" s="8">
        <f t="shared" si="9"/>
        <v>0.6475332051223589</v>
      </c>
      <c r="R13" s="8">
        <f t="shared" si="10"/>
        <v>96.920032160306761</v>
      </c>
      <c r="S13" s="8">
        <f t="shared" si="11"/>
        <v>-2.0577597865543584E-2</v>
      </c>
      <c r="T13" s="8">
        <f t="shared" si="12"/>
        <v>96.920032160306761</v>
      </c>
      <c r="U13" s="8">
        <f t="shared" si="13"/>
        <v>96.920032160306761</v>
      </c>
      <c r="V13" s="8">
        <f t="shared" si="14"/>
        <v>96.920032160306761</v>
      </c>
      <c r="W13" s="8">
        <f t="shared" si="15"/>
        <v>96.920032160306761</v>
      </c>
      <c r="X13" s="22">
        <v>2</v>
      </c>
    </row>
    <row r="14" spans="1:29" ht="80">
      <c r="A14" s="9">
        <v>3</v>
      </c>
      <c r="B14" s="9" t="s">
        <v>915</v>
      </c>
      <c r="C14" s="7">
        <v>8853229800</v>
      </c>
      <c r="D14" s="8">
        <f t="shared" si="0"/>
        <v>39.763009131230902</v>
      </c>
      <c r="E14" s="7">
        <v>8853229800</v>
      </c>
      <c r="F14" s="8">
        <f t="shared" si="1"/>
        <v>100</v>
      </c>
      <c r="G14" s="8">
        <f t="shared" si="2"/>
        <v>39.763009131230902</v>
      </c>
      <c r="H14" s="7">
        <v>8646870700</v>
      </c>
      <c r="I14" s="8">
        <f t="shared" si="3"/>
        <v>97.669109413606321</v>
      </c>
      <c r="J14" s="8">
        <f t="shared" si="4"/>
        <v>38.836176894524186</v>
      </c>
      <c r="K14" s="8">
        <f t="shared" si="5"/>
        <v>97.669109413606321</v>
      </c>
      <c r="L14" s="8">
        <f t="shared" si="6"/>
        <v>-0.92683223670671566</v>
      </c>
      <c r="M14" s="7">
        <f t="shared" si="7"/>
        <v>206359100</v>
      </c>
      <c r="N14" s="8">
        <v>100</v>
      </c>
      <c r="O14" s="8">
        <f t="shared" si="8"/>
        <v>39.763009131230902</v>
      </c>
      <c r="P14" s="8">
        <v>97.669109413606321</v>
      </c>
      <c r="Q14" s="8">
        <f t="shared" si="9"/>
        <v>38.836176894524186</v>
      </c>
      <c r="R14" s="8">
        <f t="shared" si="10"/>
        <v>97.669109413606321</v>
      </c>
      <c r="S14" s="8">
        <f t="shared" si="11"/>
        <v>-0.92683223670671566</v>
      </c>
      <c r="T14" s="8">
        <f t="shared" si="12"/>
        <v>97.669109413606321</v>
      </c>
      <c r="U14" s="8">
        <f t="shared" si="13"/>
        <v>97.669109413606321</v>
      </c>
      <c r="V14" s="8">
        <f t="shared" si="14"/>
        <v>97.669109413606321</v>
      </c>
      <c r="W14" s="8">
        <f t="shared" si="15"/>
        <v>97.669109413606321</v>
      </c>
      <c r="X14" s="22">
        <v>3</v>
      </c>
    </row>
    <row r="15" spans="1:29" ht="48">
      <c r="A15" s="9">
        <v>4</v>
      </c>
      <c r="B15" s="9" t="s">
        <v>916</v>
      </c>
      <c r="C15" s="7">
        <v>150000000</v>
      </c>
      <c r="D15" s="8">
        <f t="shared" si="0"/>
        <v>0.67370343980957492</v>
      </c>
      <c r="E15" s="7">
        <v>150000000</v>
      </c>
      <c r="F15" s="8">
        <f t="shared" si="1"/>
        <v>100</v>
      </c>
      <c r="G15" s="8">
        <f t="shared" si="2"/>
        <v>0.67370343980957481</v>
      </c>
      <c r="H15" s="7">
        <v>53880000</v>
      </c>
      <c r="I15" s="8">
        <f t="shared" si="3"/>
        <v>35.92</v>
      </c>
      <c r="J15" s="8">
        <f t="shared" si="4"/>
        <v>0.24199427557959932</v>
      </c>
      <c r="K15" s="8">
        <f t="shared" si="5"/>
        <v>35.92</v>
      </c>
      <c r="L15" s="8">
        <f t="shared" si="6"/>
        <v>-0.43170916422997552</v>
      </c>
      <c r="M15" s="7">
        <f t="shared" si="7"/>
        <v>96120000</v>
      </c>
      <c r="N15" s="8">
        <v>100</v>
      </c>
      <c r="O15" s="8">
        <f t="shared" si="8"/>
        <v>0.67370343980957481</v>
      </c>
      <c r="P15" s="8">
        <v>35.92</v>
      </c>
      <c r="Q15" s="8">
        <f t="shared" si="9"/>
        <v>0.24199427557959932</v>
      </c>
      <c r="R15" s="8">
        <f t="shared" si="10"/>
        <v>35.92</v>
      </c>
      <c r="S15" s="8">
        <f t="shared" si="11"/>
        <v>-0.43170916422997552</v>
      </c>
      <c r="T15" s="8">
        <f t="shared" si="12"/>
        <v>35.92</v>
      </c>
      <c r="U15" s="8">
        <f t="shared" si="13"/>
        <v>35.92</v>
      </c>
      <c r="V15" s="8">
        <f t="shared" si="14"/>
        <v>35.92</v>
      </c>
      <c r="W15" s="8">
        <f t="shared" si="15"/>
        <v>35.92</v>
      </c>
      <c r="X15" s="22">
        <v>4</v>
      </c>
    </row>
    <row r="16" spans="1:29" ht="32">
      <c r="A16" s="9">
        <v>5</v>
      </c>
      <c r="B16" s="9" t="s">
        <v>917</v>
      </c>
      <c r="C16" s="7">
        <v>10000000</v>
      </c>
      <c r="D16" s="8">
        <f t="shared" si="0"/>
        <v>4.4913562653971666E-2</v>
      </c>
      <c r="E16" s="7">
        <v>10000000</v>
      </c>
      <c r="F16" s="8">
        <f t="shared" si="1"/>
        <v>100</v>
      </c>
      <c r="G16" s="8">
        <f t="shared" si="2"/>
        <v>4.4913562653971659E-2</v>
      </c>
      <c r="H16" s="7">
        <v>6804300</v>
      </c>
      <c r="I16" s="8">
        <f t="shared" si="3"/>
        <v>68.042999999999992</v>
      </c>
      <c r="J16" s="8">
        <f t="shared" si="4"/>
        <v>3.0560535436641934E-2</v>
      </c>
      <c r="K16" s="8">
        <f t="shared" si="5"/>
        <v>68.042999999999992</v>
      </c>
      <c r="L16" s="8">
        <f t="shared" si="6"/>
        <v>-1.4353027217329725E-2</v>
      </c>
      <c r="M16" s="7">
        <f t="shared" si="7"/>
        <v>3195700</v>
      </c>
      <c r="N16" s="8">
        <v>100</v>
      </c>
      <c r="O16" s="8">
        <f t="shared" si="8"/>
        <v>4.4913562653971659E-2</v>
      </c>
      <c r="P16" s="8">
        <v>68.042999999999992</v>
      </c>
      <c r="Q16" s="8">
        <f t="shared" si="9"/>
        <v>3.0560535436641934E-2</v>
      </c>
      <c r="R16" s="8">
        <f t="shared" si="10"/>
        <v>68.042999999999992</v>
      </c>
      <c r="S16" s="8">
        <f t="shared" si="11"/>
        <v>-1.4353027217329725E-2</v>
      </c>
      <c r="T16" s="8">
        <f t="shared" si="12"/>
        <v>68.042999999999992</v>
      </c>
      <c r="U16" s="8">
        <f t="shared" si="13"/>
        <v>68.042999999999992</v>
      </c>
      <c r="V16" s="8">
        <f t="shared" si="14"/>
        <v>68.042999999999992</v>
      </c>
      <c r="W16" s="8">
        <f t="shared" si="15"/>
        <v>68.042999999999992</v>
      </c>
      <c r="X16" s="22">
        <v>5</v>
      </c>
    </row>
    <row r="17" spans="1:24" ht="48">
      <c r="A17" s="9">
        <v>6</v>
      </c>
      <c r="B17" s="9" t="s">
        <v>918</v>
      </c>
      <c r="C17" s="7">
        <v>963115800</v>
      </c>
      <c r="D17" s="8">
        <f t="shared" si="0"/>
        <v>4.3256961826330045</v>
      </c>
      <c r="E17" s="7">
        <v>963115800</v>
      </c>
      <c r="F17" s="8">
        <f t="shared" si="1"/>
        <v>100</v>
      </c>
      <c r="G17" s="8">
        <f t="shared" si="2"/>
        <v>4.3256961826330045</v>
      </c>
      <c r="H17" s="7">
        <v>785846856</v>
      </c>
      <c r="I17" s="8">
        <f t="shared" si="3"/>
        <v>81.594223249166916</v>
      </c>
      <c r="J17" s="8">
        <f t="shared" si="4"/>
        <v>3.529518200338265</v>
      </c>
      <c r="K17" s="8">
        <f t="shared" si="5"/>
        <v>81.594223249166916</v>
      </c>
      <c r="L17" s="8">
        <f t="shared" si="6"/>
        <v>-0.79617798229473946</v>
      </c>
      <c r="M17" s="7">
        <f t="shared" si="7"/>
        <v>177268944</v>
      </c>
      <c r="N17" s="8">
        <v>100</v>
      </c>
      <c r="O17" s="8">
        <f t="shared" si="8"/>
        <v>4.3256961826330045</v>
      </c>
      <c r="P17" s="8">
        <v>81.594223249166916</v>
      </c>
      <c r="Q17" s="8">
        <f t="shared" si="9"/>
        <v>3.529518200338265</v>
      </c>
      <c r="R17" s="8">
        <f t="shared" si="10"/>
        <v>81.594223249166916</v>
      </c>
      <c r="S17" s="8">
        <f t="shared" si="11"/>
        <v>-0.79617798229473946</v>
      </c>
      <c r="T17" s="8">
        <f t="shared" si="12"/>
        <v>81.594223249166916</v>
      </c>
      <c r="U17" s="8">
        <f t="shared" si="13"/>
        <v>81.594223249166916</v>
      </c>
      <c r="V17" s="8">
        <f t="shared" si="14"/>
        <v>81.594223249166916</v>
      </c>
      <c r="W17" s="8">
        <f t="shared" si="15"/>
        <v>81.594223249166916</v>
      </c>
      <c r="X17" s="22">
        <v>6</v>
      </c>
    </row>
    <row r="18" spans="1:24" ht="32">
      <c r="A18" s="9">
        <v>7</v>
      </c>
      <c r="B18" s="9" t="s">
        <v>293</v>
      </c>
      <c r="C18" s="7">
        <v>2499800</v>
      </c>
      <c r="D18" s="8">
        <f t="shared" si="0"/>
        <v>1.1227492392239836E-2</v>
      </c>
      <c r="E18" s="7">
        <v>2499800</v>
      </c>
      <c r="F18" s="8">
        <f t="shared" si="1"/>
        <v>100</v>
      </c>
      <c r="G18" s="8">
        <f t="shared" si="2"/>
        <v>1.1227492392239836E-2</v>
      </c>
      <c r="H18" s="7">
        <v>2286100</v>
      </c>
      <c r="I18" s="8">
        <f t="shared" si="3"/>
        <v>91.451316105288427</v>
      </c>
      <c r="J18" s="8">
        <f t="shared" si="4"/>
        <v>1.0267689558324461E-2</v>
      </c>
      <c r="K18" s="8">
        <f t="shared" si="5"/>
        <v>91.451316105288427</v>
      </c>
      <c r="L18" s="8">
        <f t="shared" si="6"/>
        <v>-9.5980283391537517E-4</v>
      </c>
      <c r="M18" s="7">
        <f t="shared" si="7"/>
        <v>213700</v>
      </c>
      <c r="N18" s="8">
        <v>100</v>
      </c>
      <c r="O18" s="8">
        <f t="shared" si="8"/>
        <v>1.1227492392239836E-2</v>
      </c>
      <c r="P18" s="8">
        <v>91.451316105288427</v>
      </c>
      <c r="Q18" s="8">
        <f t="shared" si="9"/>
        <v>1.0267689558324461E-2</v>
      </c>
      <c r="R18" s="8">
        <f t="shared" si="10"/>
        <v>91.451316105288427</v>
      </c>
      <c r="S18" s="8">
        <f t="shared" si="11"/>
        <v>-9.5980283391537517E-4</v>
      </c>
      <c r="T18" s="8">
        <f t="shared" si="12"/>
        <v>91.451316105288427</v>
      </c>
      <c r="U18" s="8">
        <f t="shared" si="13"/>
        <v>91.451316105288427</v>
      </c>
      <c r="V18" s="8">
        <f t="shared" si="14"/>
        <v>91.451316105288427</v>
      </c>
      <c r="W18" s="8">
        <f t="shared" si="15"/>
        <v>91.451316105288427</v>
      </c>
      <c r="X18" s="22">
        <v>7</v>
      </c>
    </row>
    <row r="19" spans="1:24" ht="32">
      <c r="A19" s="9">
        <v>8</v>
      </c>
      <c r="B19" s="9" t="s">
        <v>919</v>
      </c>
      <c r="C19" s="7">
        <v>2499800</v>
      </c>
      <c r="D19" s="8">
        <f t="shared" si="0"/>
        <v>1.1227492392239836E-2</v>
      </c>
      <c r="E19" s="7">
        <v>2499800</v>
      </c>
      <c r="F19" s="8">
        <f t="shared" si="1"/>
        <v>100</v>
      </c>
      <c r="G19" s="8">
        <f t="shared" si="2"/>
        <v>1.1227492392239836E-2</v>
      </c>
      <c r="H19" s="7">
        <v>1890000</v>
      </c>
      <c r="I19" s="8">
        <f t="shared" si="3"/>
        <v>75.606048483878709</v>
      </c>
      <c r="J19" s="8">
        <f t="shared" si="4"/>
        <v>8.4886633416006441E-3</v>
      </c>
      <c r="K19" s="8">
        <f t="shared" si="5"/>
        <v>75.606048483878709</v>
      </c>
      <c r="L19" s="8">
        <f t="shared" si="6"/>
        <v>-2.7388290506391924E-3</v>
      </c>
      <c r="M19" s="7">
        <f t="shared" si="7"/>
        <v>609800</v>
      </c>
      <c r="N19" s="8">
        <v>100</v>
      </c>
      <c r="O19" s="8">
        <f t="shared" si="8"/>
        <v>1.1227492392239836E-2</v>
      </c>
      <c r="P19" s="8">
        <v>75.606048483878709</v>
      </c>
      <c r="Q19" s="8">
        <f t="shared" si="9"/>
        <v>8.4886633416006441E-3</v>
      </c>
      <c r="R19" s="8">
        <f t="shared" si="10"/>
        <v>75.606048483878709</v>
      </c>
      <c r="S19" s="8">
        <f t="shared" si="11"/>
        <v>-2.7388290506391924E-3</v>
      </c>
      <c r="T19" s="8">
        <f t="shared" si="12"/>
        <v>75.606048483878709</v>
      </c>
      <c r="U19" s="8">
        <f t="shared" si="13"/>
        <v>75.606048483878709</v>
      </c>
      <c r="V19" s="8">
        <f t="shared" si="14"/>
        <v>75.606048483878709</v>
      </c>
      <c r="W19" s="8">
        <f t="shared" si="15"/>
        <v>75.606048483878709</v>
      </c>
      <c r="X19" s="22">
        <v>8</v>
      </c>
    </row>
    <row r="20" spans="1:24" ht="48">
      <c r="A20" s="9">
        <v>9</v>
      </c>
      <c r="B20" s="9" t="s">
        <v>652</v>
      </c>
      <c r="C20" s="7">
        <v>2499800</v>
      </c>
      <c r="D20" s="8">
        <f t="shared" si="0"/>
        <v>1.1227492392239836E-2</v>
      </c>
      <c r="E20" s="7">
        <v>2499800</v>
      </c>
      <c r="F20" s="8">
        <f t="shared" si="1"/>
        <v>100</v>
      </c>
      <c r="G20" s="8">
        <f t="shared" si="2"/>
        <v>1.1227492392239836E-2</v>
      </c>
      <c r="H20" s="7">
        <v>0</v>
      </c>
      <c r="I20" s="8">
        <f t="shared" si="3"/>
        <v>0</v>
      </c>
      <c r="J20" s="8">
        <f t="shared" si="4"/>
        <v>0</v>
      </c>
      <c r="K20" s="8">
        <f t="shared" si="5"/>
        <v>0</v>
      </c>
      <c r="L20" s="8">
        <f t="shared" si="6"/>
        <v>-1.1227492392239836E-2</v>
      </c>
      <c r="M20" s="7">
        <f t="shared" si="7"/>
        <v>2499800</v>
      </c>
      <c r="N20" s="8">
        <v>100</v>
      </c>
      <c r="O20" s="8">
        <f t="shared" si="8"/>
        <v>1.1227492392239836E-2</v>
      </c>
      <c r="P20" s="8">
        <v>0</v>
      </c>
      <c r="Q20" s="8">
        <f t="shared" si="9"/>
        <v>0</v>
      </c>
      <c r="R20" s="8">
        <f t="shared" si="10"/>
        <v>0</v>
      </c>
      <c r="S20" s="8">
        <f t="shared" si="11"/>
        <v>-1.1227492392239836E-2</v>
      </c>
      <c r="T20" s="8">
        <f t="shared" si="12"/>
        <v>0</v>
      </c>
      <c r="U20" s="8">
        <f t="shared" si="13"/>
        <v>0</v>
      </c>
      <c r="V20" s="8">
        <f t="shared" si="14"/>
        <v>0</v>
      </c>
      <c r="W20" s="8">
        <f t="shared" si="15"/>
        <v>0</v>
      </c>
      <c r="X20" s="22">
        <v>9</v>
      </c>
    </row>
    <row r="21" spans="1:24" ht="16">
      <c r="A21" s="9">
        <v>10</v>
      </c>
      <c r="B21" s="9" t="s">
        <v>296</v>
      </c>
      <c r="C21" s="7">
        <v>2499800</v>
      </c>
      <c r="D21" s="8">
        <f t="shared" si="0"/>
        <v>1.1227492392239836E-2</v>
      </c>
      <c r="E21" s="7">
        <v>2499800</v>
      </c>
      <c r="F21" s="8">
        <f t="shared" si="1"/>
        <v>100</v>
      </c>
      <c r="G21" s="8">
        <f t="shared" si="2"/>
        <v>1.1227492392239836E-2</v>
      </c>
      <c r="H21" s="7">
        <v>0</v>
      </c>
      <c r="I21" s="8">
        <f t="shared" si="3"/>
        <v>0</v>
      </c>
      <c r="J21" s="8">
        <f t="shared" si="4"/>
        <v>0</v>
      </c>
      <c r="K21" s="8">
        <f t="shared" si="5"/>
        <v>0</v>
      </c>
      <c r="L21" s="8">
        <f t="shared" si="6"/>
        <v>-1.1227492392239836E-2</v>
      </c>
      <c r="M21" s="7">
        <f t="shared" si="7"/>
        <v>2499800</v>
      </c>
      <c r="N21" s="8">
        <v>100</v>
      </c>
      <c r="O21" s="8">
        <f t="shared" si="8"/>
        <v>1.1227492392239836E-2</v>
      </c>
      <c r="P21" s="8">
        <v>0</v>
      </c>
      <c r="Q21" s="8">
        <f t="shared" si="9"/>
        <v>0</v>
      </c>
      <c r="R21" s="8">
        <f t="shared" si="10"/>
        <v>0</v>
      </c>
      <c r="S21" s="8">
        <f t="shared" si="11"/>
        <v>-1.1227492392239836E-2</v>
      </c>
      <c r="T21" s="8">
        <f t="shared" si="12"/>
        <v>0</v>
      </c>
      <c r="U21" s="8">
        <f t="shared" si="13"/>
        <v>0</v>
      </c>
      <c r="V21" s="8">
        <f t="shared" si="14"/>
        <v>0</v>
      </c>
      <c r="W21" s="8">
        <f t="shared" si="15"/>
        <v>0</v>
      </c>
      <c r="X21" s="22">
        <v>10</v>
      </c>
    </row>
    <row r="22" spans="1:24" ht="32">
      <c r="A22" s="9">
        <v>11</v>
      </c>
      <c r="B22" s="9" t="s">
        <v>364</v>
      </c>
      <c r="C22" s="7">
        <v>2499800</v>
      </c>
      <c r="D22" s="8">
        <f t="shared" si="0"/>
        <v>1.1227492392239836E-2</v>
      </c>
      <c r="E22" s="7">
        <v>2499800</v>
      </c>
      <c r="F22" s="8">
        <f t="shared" si="1"/>
        <v>100</v>
      </c>
      <c r="G22" s="8">
        <f t="shared" si="2"/>
        <v>1.1227492392239836E-2</v>
      </c>
      <c r="H22" s="7">
        <v>2385000</v>
      </c>
      <c r="I22" s="8">
        <f t="shared" si="3"/>
        <v>95.407632610608857</v>
      </c>
      <c r="J22" s="8">
        <f t="shared" si="4"/>
        <v>1.0711884692972242E-2</v>
      </c>
      <c r="K22" s="8">
        <f t="shared" si="5"/>
        <v>95.407632610608857</v>
      </c>
      <c r="L22" s="8">
        <f t="shared" si="6"/>
        <v>-5.1560769926759474E-4</v>
      </c>
      <c r="M22" s="7">
        <f t="shared" si="7"/>
        <v>114800</v>
      </c>
      <c r="N22" s="8">
        <v>100</v>
      </c>
      <c r="O22" s="8">
        <f t="shared" si="8"/>
        <v>1.1227492392239836E-2</v>
      </c>
      <c r="P22" s="8">
        <v>95.407632610608857</v>
      </c>
      <c r="Q22" s="8">
        <f t="shared" si="9"/>
        <v>1.0711884692972242E-2</v>
      </c>
      <c r="R22" s="8">
        <f t="shared" si="10"/>
        <v>95.407632610608857</v>
      </c>
      <c r="S22" s="8">
        <f t="shared" si="11"/>
        <v>-5.1560769926759474E-4</v>
      </c>
      <c r="T22" s="8">
        <f t="shared" si="12"/>
        <v>95.407632610608857</v>
      </c>
      <c r="U22" s="8">
        <f t="shared" si="13"/>
        <v>95.407632610608857</v>
      </c>
      <c r="V22" s="8">
        <f t="shared" si="14"/>
        <v>95.407632610608857</v>
      </c>
      <c r="W22" s="8">
        <f t="shared" si="15"/>
        <v>95.407632610608857</v>
      </c>
      <c r="X22" s="22">
        <v>11</v>
      </c>
    </row>
    <row r="23" spans="1:24" ht="32">
      <c r="A23" s="9">
        <v>12</v>
      </c>
      <c r="B23" s="9" t="s">
        <v>498</v>
      </c>
      <c r="C23" s="7">
        <v>2475000</v>
      </c>
      <c r="D23" s="8">
        <f t="shared" si="0"/>
        <v>1.1116106756857987E-2</v>
      </c>
      <c r="E23" s="7">
        <v>2475000</v>
      </c>
      <c r="F23" s="8">
        <f t="shared" si="1"/>
        <v>100</v>
      </c>
      <c r="G23" s="8">
        <f t="shared" si="2"/>
        <v>1.1116106756857987E-2</v>
      </c>
      <c r="H23" s="7">
        <v>1855000</v>
      </c>
      <c r="I23" s="8">
        <f t="shared" si="3"/>
        <v>74.949494949494948</v>
      </c>
      <c r="J23" s="8">
        <f t="shared" si="4"/>
        <v>8.3314658723117434E-3</v>
      </c>
      <c r="K23" s="8">
        <f t="shared" si="5"/>
        <v>74.949494949494948</v>
      </c>
      <c r="L23" s="8">
        <f t="shared" si="6"/>
        <v>-2.7846408845462432E-3</v>
      </c>
      <c r="M23" s="7">
        <f t="shared" si="7"/>
        <v>620000</v>
      </c>
      <c r="N23" s="8">
        <v>100</v>
      </c>
      <c r="O23" s="8">
        <f t="shared" si="8"/>
        <v>1.1116106756857987E-2</v>
      </c>
      <c r="P23" s="8">
        <v>74.949494949494948</v>
      </c>
      <c r="Q23" s="8">
        <f t="shared" si="9"/>
        <v>8.3314658723117434E-3</v>
      </c>
      <c r="R23" s="8">
        <f t="shared" si="10"/>
        <v>74.949494949494948</v>
      </c>
      <c r="S23" s="8">
        <f t="shared" si="11"/>
        <v>-2.7846408845462432E-3</v>
      </c>
      <c r="T23" s="8">
        <f t="shared" si="12"/>
        <v>74.949494949494948</v>
      </c>
      <c r="U23" s="8">
        <f t="shared" si="13"/>
        <v>74.949494949494948</v>
      </c>
      <c r="V23" s="8">
        <f t="shared" si="14"/>
        <v>74.949494949494948</v>
      </c>
      <c r="W23" s="8">
        <f t="shared" si="15"/>
        <v>74.949494949494948</v>
      </c>
      <c r="X23" s="22">
        <v>12</v>
      </c>
    </row>
    <row r="24" spans="1:24" ht="32">
      <c r="A24" s="9">
        <v>13</v>
      </c>
      <c r="B24" s="9" t="s">
        <v>299</v>
      </c>
      <c r="C24" s="7">
        <v>11836000</v>
      </c>
      <c r="D24" s="8">
        <f t="shared" si="0"/>
        <v>5.3159692757240862E-2</v>
      </c>
      <c r="E24" s="7">
        <v>11836000</v>
      </c>
      <c r="F24" s="8">
        <f t="shared" si="1"/>
        <v>100</v>
      </c>
      <c r="G24" s="8">
        <f t="shared" si="2"/>
        <v>5.3159692757240862E-2</v>
      </c>
      <c r="H24" s="7">
        <v>11117000</v>
      </c>
      <c r="I24" s="8">
        <f t="shared" si="3"/>
        <v>93.925312605610003</v>
      </c>
      <c r="J24" s="8">
        <f t="shared" si="4"/>
        <v>4.9930407602420297E-2</v>
      </c>
      <c r="K24" s="8">
        <f t="shared" si="5"/>
        <v>93.925312605610003</v>
      </c>
      <c r="L24" s="8">
        <f t="shared" si="6"/>
        <v>-3.2292851548205645E-3</v>
      </c>
      <c r="M24" s="7">
        <f t="shared" si="7"/>
        <v>719000</v>
      </c>
      <c r="N24" s="8">
        <v>100</v>
      </c>
      <c r="O24" s="8">
        <f t="shared" si="8"/>
        <v>5.3159692757240862E-2</v>
      </c>
      <c r="P24" s="8">
        <v>93.925312605610003</v>
      </c>
      <c r="Q24" s="8">
        <f t="shared" si="9"/>
        <v>4.9930407602420297E-2</v>
      </c>
      <c r="R24" s="8">
        <f t="shared" si="10"/>
        <v>93.925312605610003</v>
      </c>
      <c r="S24" s="8">
        <f t="shared" si="11"/>
        <v>-3.2292851548205645E-3</v>
      </c>
      <c r="T24" s="8">
        <f t="shared" si="12"/>
        <v>93.925312605610003</v>
      </c>
      <c r="U24" s="8">
        <f t="shared" si="13"/>
        <v>93.925312605610003</v>
      </c>
      <c r="V24" s="8">
        <f t="shared" si="14"/>
        <v>93.925312605610003</v>
      </c>
      <c r="W24" s="8">
        <f t="shared" si="15"/>
        <v>93.925312605610003</v>
      </c>
      <c r="X24" s="22">
        <v>13</v>
      </c>
    </row>
    <row r="25" spans="1:24" ht="32">
      <c r="A25" s="9">
        <v>14</v>
      </c>
      <c r="B25" s="9" t="s">
        <v>689</v>
      </c>
      <c r="C25" s="7">
        <v>3500000</v>
      </c>
      <c r="D25" s="8">
        <f t="shared" si="0"/>
        <v>1.5719746928890083E-2</v>
      </c>
      <c r="E25" s="7">
        <v>3500000</v>
      </c>
      <c r="F25" s="8">
        <f t="shared" si="1"/>
        <v>100</v>
      </c>
      <c r="G25" s="8">
        <f t="shared" si="2"/>
        <v>1.5719746928890083E-2</v>
      </c>
      <c r="H25" s="7">
        <v>3500000</v>
      </c>
      <c r="I25" s="8">
        <f t="shared" si="3"/>
        <v>100</v>
      </c>
      <c r="J25" s="8">
        <f t="shared" si="4"/>
        <v>1.5719746928890083E-2</v>
      </c>
      <c r="K25" s="8">
        <f t="shared" si="5"/>
        <v>100</v>
      </c>
      <c r="L25" s="8">
        <f t="shared" si="6"/>
        <v>0</v>
      </c>
      <c r="M25" s="7">
        <f t="shared" si="7"/>
        <v>0</v>
      </c>
      <c r="N25" s="8">
        <v>100</v>
      </c>
      <c r="O25" s="8">
        <f t="shared" si="8"/>
        <v>1.5719746928890083E-2</v>
      </c>
      <c r="P25" s="8">
        <v>100</v>
      </c>
      <c r="Q25" s="8">
        <f t="shared" si="9"/>
        <v>1.5719746928890083E-2</v>
      </c>
      <c r="R25" s="8">
        <f t="shared" si="10"/>
        <v>100</v>
      </c>
      <c r="S25" s="8">
        <f t="shared" si="11"/>
        <v>0</v>
      </c>
      <c r="T25" s="8">
        <f t="shared" si="12"/>
        <v>100</v>
      </c>
      <c r="U25" s="8">
        <f t="shared" si="13"/>
        <v>100</v>
      </c>
      <c r="V25" s="8">
        <f t="shared" si="14"/>
        <v>100</v>
      </c>
      <c r="W25" s="8">
        <f t="shared" si="15"/>
        <v>100</v>
      </c>
      <c r="X25" s="22">
        <v>14</v>
      </c>
    </row>
    <row r="26" spans="1:24" ht="32">
      <c r="A26" s="9">
        <v>15</v>
      </c>
      <c r="B26" s="9" t="s">
        <v>690</v>
      </c>
      <c r="C26" s="7">
        <v>4880000</v>
      </c>
      <c r="D26" s="8">
        <f t="shared" si="0"/>
        <v>2.1917818575138172E-2</v>
      </c>
      <c r="E26" s="7">
        <v>4880000</v>
      </c>
      <c r="F26" s="8">
        <f t="shared" si="1"/>
        <v>100</v>
      </c>
      <c r="G26" s="8">
        <f t="shared" si="2"/>
        <v>2.1917818575138172E-2</v>
      </c>
      <c r="H26" s="7">
        <v>1655000</v>
      </c>
      <c r="I26" s="8">
        <f t="shared" si="3"/>
        <v>33.91393442622951</v>
      </c>
      <c r="J26" s="8">
        <f t="shared" si="4"/>
        <v>7.433194619232311E-3</v>
      </c>
      <c r="K26" s="8">
        <f t="shared" si="5"/>
        <v>33.91393442622951</v>
      </c>
      <c r="L26" s="8">
        <f t="shared" si="6"/>
        <v>-1.448462395590586E-2</v>
      </c>
      <c r="M26" s="7">
        <f t="shared" si="7"/>
        <v>3225000</v>
      </c>
      <c r="N26" s="8">
        <v>100</v>
      </c>
      <c r="O26" s="8">
        <f t="shared" si="8"/>
        <v>2.1917818575138172E-2</v>
      </c>
      <c r="P26" s="8">
        <v>33.91393442622951</v>
      </c>
      <c r="Q26" s="8">
        <f t="shared" si="9"/>
        <v>7.433194619232311E-3</v>
      </c>
      <c r="R26" s="8">
        <f t="shared" si="10"/>
        <v>33.91393442622951</v>
      </c>
      <c r="S26" s="8">
        <f t="shared" si="11"/>
        <v>-1.448462395590586E-2</v>
      </c>
      <c r="T26" s="8">
        <f t="shared" si="12"/>
        <v>33.91393442622951</v>
      </c>
      <c r="U26" s="8">
        <f t="shared" si="13"/>
        <v>33.91393442622951</v>
      </c>
      <c r="V26" s="8">
        <f t="shared" si="14"/>
        <v>33.91393442622951</v>
      </c>
      <c r="W26" s="8">
        <f t="shared" si="15"/>
        <v>33.91393442622951</v>
      </c>
      <c r="X26" s="22">
        <v>15</v>
      </c>
    </row>
    <row r="27" spans="1:24" ht="32">
      <c r="A27" s="9">
        <v>16</v>
      </c>
      <c r="B27" s="9" t="s">
        <v>377</v>
      </c>
      <c r="C27" s="7">
        <v>2979500</v>
      </c>
      <c r="D27" s="8">
        <f t="shared" si="0"/>
        <v>1.3381995992750858E-2</v>
      </c>
      <c r="E27" s="7">
        <v>2979500</v>
      </c>
      <c r="F27" s="8">
        <f t="shared" si="1"/>
        <v>100</v>
      </c>
      <c r="G27" s="8">
        <f t="shared" si="2"/>
        <v>1.3381995992750856E-2</v>
      </c>
      <c r="H27" s="7">
        <v>2940000</v>
      </c>
      <c r="I27" s="8">
        <f t="shared" si="3"/>
        <v>98.674274207081723</v>
      </c>
      <c r="J27" s="8">
        <f t="shared" si="4"/>
        <v>1.320458742026767E-2</v>
      </c>
      <c r="K27" s="8">
        <f t="shared" si="5"/>
        <v>98.674274207081723</v>
      </c>
      <c r="L27" s="8">
        <f t="shared" si="6"/>
        <v>-1.7740857248318628E-4</v>
      </c>
      <c r="M27" s="7">
        <f t="shared" si="7"/>
        <v>39500</v>
      </c>
      <c r="N27" s="8">
        <v>100</v>
      </c>
      <c r="O27" s="8">
        <f t="shared" si="8"/>
        <v>1.3381995992750856E-2</v>
      </c>
      <c r="P27" s="8">
        <v>98.674274207081723</v>
      </c>
      <c r="Q27" s="8">
        <f t="shared" si="9"/>
        <v>1.320458742026767E-2</v>
      </c>
      <c r="R27" s="8">
        <f t="shared" si="10"/>
        <v>98.674274207081723</v>
      </c>
      <c r="S27" s="8">
        <f t="shared" si="11"/>
        <v>-1.7740857248318628E-4</v>
      </c>
      <c r="T27" s="8">
        <f t="shared" si="12"/>
        <v>98.674274207081723</v>
      </c>
      <c r="U27" s="8">
        <f t="shared" si="13"/>
        <v>98.674274207081723</v>
      </c>
      <c r="V27" s="8">
        <f t="shared" si="14"/>
        <v>98.674274207081723</v>
      </c>
      <c r="W27" s="8">
        <f t="shared" si="15"/>
        <v>98.674274207081723</v>
      </c>
      <c r="X27" s="22">
        <v>16</v>
      </c>
    </row>
    <row r="28" spans="1:24" ht="32">
      <c r="A28" s="9">
        <v>17</v>
      </c>
      <c r="B28" s="9" t="s">
        <v>244</v>
      </c>
      <c r="C28" s="7">
        <v>46836900</v>
      </c>
      <c r="D28" s="8">
        <f t="shared" si="0"/>
        <v>0.21036120426678054</v>
      </c>
      <c r="E28" s="7">
        <v>46836900</v>
      </c>
      <c r="F28" s="8">
        <f t="shared" si="1"/>
        <v>100</v>
      </c>
      <c r="G28" s="8">
        <f t="shared" si="2"/>
        <v>0.21036120426678054</v>
      </c>
      <c r="H28" s="7">
        <v>35448100</v>
      </c>
      <c r="I28" s="8">
        <f t="shared" si="3"/>
        <v>75.684129393704538</v>
      </c>
      <c r="J28" s="8">
        <f t="shared" si="4"/>
        <v>0.1592100460314253</v>
      </c>
      <c r="K28" s="8">
        <f t="shared" si="5"/>
        <v>75.684129393704538</v>
      </c>
      <c r="L28" s="8">
        <f t="shared" si="6"/>
        <v>-5.1151158235355237E-2</v>
      </c>
      <c r="M28" s="7">
        <f t="shared" si="7"/>
        <v>11388800</v>
      </c>
      <c r="N28" s="8">
        <v>100</v>
      </c>
      <c r="O28" s="8">
        <f t="shared" si="8"/>
        <v>0.21036120426678054</v>
      </c>
      <c r="P28" s="8">
        <v>75.684129393704538</v>
      </c>
      <c r="Q28" s="8">
        <f t="shared" si="9"/>
        <v>0.1592100460314253</v>
      </c>
      <c r="R28" s="8">
        <f t="shared" si="10"/>
        <v>75.684129393704538</v>
      </c>
      <c r="S28" s="8">
        <f t="shared" si="11"/>
        <v>-5.1151158235355237E-2</v>
      </c>
      <c r="T28" s="8">
        <f t="shared" si="12"/>
        <v>75.684129393704538</v>
      </c>
      <c r="U28" s="8">
        <f t="shared" si="13"/>
        <v>75.684129393704538</v>
      </c>
      <c r="V28" s="8">
        <f t="shared" si="14"/>
        <v>75.684129393704538</v>
      </c>
      <c r="W28" s="8">
        <f t="shared" si="15"/>
        <v>75.684129393704538</v>
      </c>
      <c r="X28" s="22">
        <v>17</v>
      </c>
    </row>
    <row r="29" spans="1:24" ht="16">
      <c r="A29" s="9">
        <v>18</v>
      </c>
      <c r="B29" s="9" t="s">
        <v>300</v>
      </c>
      <c r="C29" s="7">
        <v>1993700</v>
      </c>
      <c r="D29" s="8">
        <f t="shared" si="0"/>
        <v>8.9544169863223309E-3</v>
      </c>
      <c r="E29" s="7">
        <v>1993700</v>
      </c>
      <c r="F29" s="8">
        <f t="shared" si="1"/>
        <v>100</v>
      </c>
      <c r="G29" s="8">
        <f t="shared" si="2"/>
        <v>8.9544169863223309E-3</v>
      </c>
      <c r="H29" s="7">
        <v>1883000</v>
      </c>
      <c r="I29" s="8">
        <f t="shared" si="3"/>
        <v>94.447509655414549</v>
      </c>
      <c r="J29" s="8">
        <f t="shared" si="4"/>
        <v>8.4572238477428636E-3</v>
      </c>
      <c r="K29" s="8">
        <f t="shared" si="5"/>
        <v>94.447509655414549</v>
      </c>
      <c r="L29" s="8">
        <f t="shared" si="6"/>
        <v>-4.9719313857946729E-4</v>
      </c>
      <c r="M29" s="7">
        <f t="shared" si="7"/>
        <v>110700</v>
      </c>
      <c r="N29" s="8">
        <v>100</v>
      </c>
      <c r="O29" s="8">
        <f t="shared" si="8"/>
        <v>8.9544169863223309E-3</v>
      </c>
      <c r="P29" s="8">
        <v>94.447509655414549</v>
      </c>
      <c r="Q29" s="8">
        <f t="shared" si="9"/>
        <v>8.4572238477428636E-3</v>
      </c>
      <c r="R29" s="8">
        <f t="shared" si="10"/>
        <v>94.447509655414549</v>
      </c>
      <c r="S29" s="8">
        <f t="shared" si="11"/>
        <v>-4.9719313857946729E-4</v>
      </c>
      <c r="T29" s="8">
        <f t="shared" si="12"/>
        <v>94.447509655414549</v>
      </c>
      <c r="U29" s="8">
        <f t="shared" si="13"/>
        <v>94.447509655414549</v>
      </c>
      <c r="V29" s="8">
        <f t="shared" si="14"/>
        <v>94.447509655414549</v>
      </c>
      <c r="W29" s="8">
        <f t="shared" si="15"/>
        <v>94.447509655414549</v>
      </c>
      <c r="X29" s="22">
        <v>18</v>
      </c>
    </row>
    <row r="30" spans="1:24" ht="16">
      <c r="A30" s="9">
        <v>19</v>
      </c>
      <c r="B30" s="9" t="s">
        <v>248</v>
      </c>
      <c r="C30" s="7">
        <v>135781100</v>
      </c>
      <c r="D30" s="8">
        <f t="shared" si="0"/>
        <v>0.6098412942075192</v>
      </c>
      <c r="E30" s="7">
        <v>135781100</v>
      </c>
      <c r="F30" s="8">
        <f t="shared" si="1"/>
        <v>100</v>
      </c>
      <c r="G30" s="8">
        <f t="shared" si="2"/>
        <v>0.6098412942075192</v>
      </c>
      <c r="H30" s="7">
        <v>116052000</v>
      </c>
      <c r="I30" s="8">
        <f t="shared" si="3"/>
        <v>85.469921807968845</v>
      </c>
      <c r="J30" s="8">
        <f t="shared" si="4"/>
        <v>0.5212308773118719</v>
      </c>
      <c r="K30" s="8">
        <f t="shared" si="5"/>
        <v>85.469921807968845</v>
      </c>
      <c r="L30" s="8">
        <f t="shared" si="6"/>
        <v>-8.8610416895647304E-2</v>
      </c>
      <c r="M30" s="7">
        <f t="shared" si="7"/>
        <v>19729100</v>
      </c>
      <c r="N30" s="8">
        <v>100</v>
      </c>
      <c r="O30" s="8">
        <f t="shared" si="8"/>
        <v>0.6098412942075192</v>
      </c>
      <c r="P30" s="8">
        <v>85.469921807968845</v>
      </c>
      <c r="Q30" s="8">
        <f t="shared" si="9"/>
        <v>0.5212308773118719</v>
      </c>
      <c r="R30" s="8">
        <f t="shared" si="10"/>
        <v>85.469921807968845</v>
      </c>
      <c r="S30" s="8">
        <f t="shared" si="11"/>
        <v>-8.8610416895647304E-2</v>
      </c>
      <c r="T30" s="8">
        <f t="shared" si="12"/>
        <v>85.469921807968845</v>
      </c>
      <c r="U30" s="8">
        <f t="shared" si="13"/>
        <v>85.469921807968845</v>
      </c>
      <c r="V30" s="8">
        <f t="shared" si="14"/>
        <v>85.469921807968845</v>
      </c>
      <c r="W30" s="8">
        <f t="shared" si="15"/>
        <v>85.469921807968845</v>
      </c>
      <c r="X30" s="22">
        <v>19</v>
      </c>
    </row>
    <row r="31" spans="1:24" ht="32">
      <c r="A31" s="9">
        <v>20</v>
      </c>
      <c r="B31" s="9" t="s">
        <v>366</v>
      </c>
      <c r="C31" s="7">
        <v>112423900</v>
      </c>
      <c r="D31" s="8">
        <f t="shared" si="0"/>
        <v>0.50493578764538449</v>
      </c>
      <c r="E31" s="7">
        <v>112423900</v>
      </c>
      <c r="F31" s="8">
        <f t="shared" si="1"/>
        <v>100</v>
      </c>
      <c r="G31" s="8">
        <f t="shared" si="2"/>
        <v>0.50493578764538449</v>
      </c>
      <c r="H31" s="7">
        <v>9622000</v>
      </c>
      <c r="I31" s="8">
        <f t="shared" si="3"/>
        <v>8.5586783593168363</v>
      </c>
      <c r="J31" s="8">
        <f t="shared" si="4"/>
        <v>4.3215829985651537E-2</v>
      </c>
      <c r="K31" s="8">
        <f t="shared" si="5"/>
        <v>8.5586783593168363</v>
      </c>
      <c r="L31" s="8">
        <f t="shared" si="6"/>
        <v>-0.46171995765973295</v>
      </c>
      <c r="M31" s="7">
        <f t="shared" si="7"/>
        <v>102801900</v>
      </c>
      <c r="N31" s="8">
        <v>100</v>
      </c>
      <c r="O31" s="8">
        <f t="shared" si="8"/>
        <v>0.50493578764538449</v>
      </c>
      <c r="P31" s="8">
        <v>8.5586783593168363</v>
      </c>
      <c r="Q31" s="8">
        <f t="shared" si="9"/>
        <v>4.3215829985651537E-2</v>
      </c>
      <c r="R31" s="8">
        <f t="shared" si="10"/>
        <v>8.5586783593168363</v>
      </c>
      <c r="S31" s="8">
        <f t="shared" si="11"/>
        <v>-0.46171995765973295</v>
      </c>
      <c r="T31" s="8">
        <f t="shared" si="12"/>
        <v>8.5586783593168363</v>
      </c>
      <c r="U31" s="8">
        <f t="shared" si="13"/>
        <v>8.5586783593168363</v>
      </c>
      <c r="V31" s="8">
        <f t="shared" si="14"/>
        <v>8.5586783593168363</v>
      </c>
      <c r="W31" s="8">
        <f t="shared" si="15"/>
        <v>8.5586783593168363</v>
      </c>
      <c r="X31" s="22">
        <v>20</v>
      </c>
    </row>
    <row r="32" spans="1:24" ht="32">
      <c r="A32" s="9">
        <v>21</v>
      </c>
      <c r="B32" s="9" t="s">
        <v>249</v>
      </c>
      <c r="C32" s="7">
        <v>9000000</v>
      </c>
      <c r="D32" s="8">
        <f t="shared" si="0"/>
        <v>4.0422206388574501E-2</v>
      </c>
      <c r="E32" s="7">
        <v>9000000</v>
      </c>
      <c r="F32" s="8">
        <f t="shared" si="1"/>
        <v>100</v>
      </c>
      <c r="G32" s="8">
        <f t="shared" si="2"/>
        <v>4.0422206388574501E-2</v>
      </c>
      <c r="H32" s="7">
        <v>6900000</v>
      </c>
      <c r="I32" s="8">
        <f t="shared" si="3"/>
        <v>76.666666666666671</v>
      </c>
      <c r="J32" s="8">
        <f t="shared" si="4"/>
        <v>3.0990358231240453E-2</v>
      </c>
      <c r="K32" s="8">
        <f t="shared" si="5"/>
        <v>76.666666666666671</v>
      </c>
      <c r="L32" s="8">
        <f t="shared" si="6"/>
        <v>-9.4318481573340482E-3</v>
      </c>
      <c r="M32" s="7">
        <f t="shared" si="7"/>
        <v>2100000</v>
      </c>
      <c r="N32" s="8">
        <v>100</v>
      </c>
      <c r="O32" s="8">
        <f t="shared" si="8"/>
        <v>4.0422206388574501E-2</v>
      </c>
      <c r="P32" s="8">
        <v>76.666666666666671</v>
      </c>
      <c r="Q32" s="8">
        <f t="shared" si="9"/>
        <v>3.0990358231240453E-2</v>
      </c>
      <c r="R32" s="8">
        <f t="shared" si="10"/>
        <v>76.666666666666671</v>
      </c>
      <c r="S32" s="8">
        <f t="shared" si="11"/>
        <v>-9.4318481573340482E-3</v>
      </c>
      <c r="T32" s="8">
        <f t="shared" si="12"/>
        <v>76.666666666666671</v>
      </c>
      <c r="U32" s="8">
        <f t="shared" si="13"/>
        <v>76.666666666666671</v>
      </c>
      <c r="V32" s="8">
        <f t="shared" si="14"/>
        <v>76.666666666666671</v>
      </c>
      <c r="W32" s="8">
        <f t="shared" si="15"/>
        <v>76.666666666666671</v>
      </c>
      <c r="X32" s="22">
        <v>21</v>
      </c>
    </row>
    <row r="33" spans="1:24" ht="16">
      <c r="A33" s="9">
        <v>22</v>
      </c>
      <c r="B33" s="9" t="s">
        <v>920</v>
      </c>
      <c r="C33" s="7">
        <v>473800</v>
      </c>
      <c r="D33" s="8">
        <f t="shared" si="0"/>
        <v>2.1280045985451776E-3</v>
      </c>
      <c r="E33" s="7">
        <v>473800</v>
      </c>
      <c r="F33" s="8">
        <f t="shared" si="1"/>
        <v>100</v>
      </c>
      <c r="G33" s="8">
        <f t="shared" si="2"/>
        <v>2.1280045985451776E-3</v>
      </c>
      <c r="H33" s="7">
        <v>0</v>
      </c>
      <c r="I33" s="8">
        <f t="shared" si="3"/>
        <v>0</v>
      </c>
      <c r="J33" s="8">
        <f t="shared" si="4"/>
        <v>0</v>
      </c>
      <c r="K33" s="8">
        <f t="shared" si="5"/>
        <v>0</v>
      </c>
      <c r="L33" s="8">
        <f t="shared" si="6"/>
        <v>-2.1280045985451776E-3</v>
      </c>
      <c r="M33" s="7">
        <f t="shared" si="7"/>
        <v>473800</v>
      </c>
      <c r="N33" s="8">
        <v>100</v>
      </c>
      <c r="O33" s="8">
        <f t="shared" si="8"/>
        <v>2.1280045985451776E-3</v>
      </c>
      <c r="P33" s="8">
        <v>0</v>
      </c>
      <c r="Q33" s="8">
        <f t="shared" si="9"/>
        <v>0</v>
      </c>
      <c r="R33" s="8">
        <f t="shared" si="10"/>
        <v>0</v>
      </c>
      <c r="S33" s="8">
        <f t="shared" si="11"/>
        <v>-2.1280045985451776E-3</v>
      </c>
      <c r="T33" s="8">
        <f t="shared" si="12"/>
        <v>0</v>
      </c>
      <c r="U33" s="8">
        <f t="shared" si="13"/>
        <v>0</v>
      </c>
      <c r="V33" s="8">
        <f t="shared" si="14"/>
        <v>0</v>
      </c>
      <c r="W33" s="8">
        <f t="shared" si="15"/>
        <v>0</v>
      </c>
      <c r="X33" s="22">
        <v>22</v>
      </c>
    </row>
    <row r="34" spans="1:24" ht="16">
      <c r="A34" s="9">
        <v>23</v>
      </c>
      <c r="B34" s="9" t="s">
        <v>252</v>
      </c>
      <c r="C34" s="7">
        <v>2475000</v>
      </c>
      <c r="D34" s="8">
        <f t="shared" si="0"/>
        <v>1.1116106756857987E-2</v>
      </c>
      <c r="E34" s="7">
        <v>2475000</v>
      </c>
      <c r="F34" s="8">
        <f t="shared" si="1"/>
        <v>100</v>
      </c>
      <c r="G34" s="8">
        <f t="shared" si="2"/>
        <v>1.1116106756857987E-2</v>
      </c>
      <c r="H34" s="7">
        <v>1890000</v>
      </c>
      <c r="I34" s="8">
        <f t="shared" si="3"/>
        <v>76.363636363636374</v>
      </c>
      <c r="J34" s="8">
        <f t="shared" si="4"/>
        <v>8.4886633416006458E-3</v>
      </c>
      <c r="K34" s="8">
        <f t="shared" si="5"/>
        <v>76.363636363636374</v>
      </c>
      <c r="L34" s="8">
        <f t="shared" si="6"/>
        <v>-2.6274434152573408E-3</v>
      </c>
      <c r="M34" s="7">
        <f t="shared" si="7"/>
        <v>585000</v>
      </c>
      <c r="N34" s="8">
        <v>100</v>
      </c>
      <c r="O34" s="8">
        <f t="shared" si="8"/>
        <v>1.1116106756857987E-2</v>
      </c>
      <c r="P34" s="8">
        <v>76.363636363636374</v>
      </c>
      <c r="Q34" s="8">
        <f t="shared" si="9"/>
        <v>8.4886633416006458E-3</v>
      </c>
      <c r="R34" s="8">
        <f t="shared" si="10"/>
        <v>76.363636363636374</v>
      </c>
      <c r="S34" s="8">
        <f t="shared" si="11"/>
        <v>-2.6274434152573408E-3</v>
      </c>
      <c r="T34" s="8">
        <f t="shared" si="12"/>
        <v>76.363636363636374</v>
      </c>
      <c r="U34" s="8">
        <f t="shared" si="13"/>
        <v>76.363636363636374</v>
      </c>
      <c r="V34" s="8">
        <f t="shared" si="14"/>
        <v>76.363636363636374</v>
      </c>
      <c r="W34" s="8">
        <f t="shared" si="15"/>
        <v>76.363636363636374</v>
      </c>
      <c r="X34" s="22">
        <v>23</v>
      </c>
    </row>
    <row r="35" spans="1:24" ht="75" customHeight="1">
      <c r="A35" s="9">
        <v>24</v>
      </c>
      <c r="B35" s="9" t="s">
        <v>367</v>
      </c>
      <c r="C35" s="7">
        <v>576096000</v>
      </c>
      <c r="D35" s="8">
        <f t="shared" si="0"/>
        <v>2.5874523790702462</v>
      </c>
      <c r="E35" s="7">
        <v>576096000</v>
      </c>
      <c r="F35" s="8">
        <f t="shared" si="1"/>
        <v>100</v>
      </c>
      <c r="G35" s="8">
        <f t="shared" si="2"/>
        <v>2.5874523790702462</v>
      </c>
      <c r="H35" s="7">
        <v>475154510</v>
      </c>
      <c r="I35" s="8">
        <f t="shared" si="3"/>
        <v>82.478356037882577</v>
      </c>
      <c r="J35" s="8">
        <f t="shared" si="4"/>
        <v>2.1340881855202207</v>
      </c>
      <c r="K35" s="8">
        <f t="shared" si="5"/>
        <v>82.478356037882577</v>
      </c>
      <c r="L35" s="8">
        <f t="shared" si="6"/>
        <v>-0.45336419355002544</v>
      </c>
      <c r="M35" s="7">
        <f t="shared" si="7"/>
        <v>100941490</v>
      </c>
      <c r="N35" s="8">
        <v>100</v>
      </c>
      <c r="O35" s="8">
        <f t="shared" si="8"/>
        <v>2.5874523790702462</v>
      </c>
      <c r="P35" s="8">
        <v>82.478356037882577</v>
      </c>
      <c r="Q35" s="8">
        <f t="shared" si="9"/>
        <v>2.1340881855202207</v>
      </c>
      <c r="R35" s="8">
        <f t="shared" si="10"/>
        <v>82.478356037882577</v>
      </c>
      <c r="S35" s="8">
        <f t="shared" si="11"/>
        <v>-0.45336419355002544</v>
      </c>
      <c r="T35" s="8">
        <f t="shared" si="12"/>
        <v>82.478356037882577</v>
      </c>
      <c r="U35" s="8">
        <f t="shared" si="13"/>
        <v>82.478356037882577</v>
      </c>
      <c r="V35" s="8">
        <f t="shared" si="14"/>
        <v>82.478356037882577</v>
      </c>
      <c r="W35" s="8">
        <f t="shared" si="15"/>
        <v>82.478356037882577</v>
      </c>
      <c r="X35" s="22">
        <v>24</v>
      </c>
    </row>
    <row r="36" spans="1:24" ht="48">
      <c r="A36" s="9">
        <v>25</v>
      </c>
      <c r="B36" s="9" t="s">
        <v>921</v>
      </c>
      <c r="C36" s="7">
        <v>600000</v>
      </c>
      <c r="D36" s="8">
        <f t="shared" si="0"/>
        <v>2.6948137592383002E-3</v>
      </c>
      <c r="E36" s="7">
        <v>600000</v>
      </c>
      <c r="F36" s="8">
        <f t="shared" si="1"/>
        <v>100</v>
      </c>
      <c r="G36" s="8">
        <f t="shared" si="2"/>
        <v>2.6948137592383002E-3</v>
      </c>
      <c r="H36" s="7">
        <v>0</v>
      </c>
      <c r="I36" s="8">
        <f t="shared" si="3"/>
        <v>0</v>
      </c>
      <c r="J36" s="8">
        <f t="shared" si="4"/>
        <v>0</v>
      </c>
      <c r="K36" s="8">
        <f t="shared" si="5"/>
        <v>0</v>
      </c>
      <c r="L36" s="8">
        <f t="shared" si="6"/>
        <v>-2.6948137592383002E-3</v>
      </c>
      <c r="M36" s="7">
        <f t="shared" si="7"/>
        <v>600000</v>
      </c>
      <c r="N36" s="8">
        <v>100</v>
      </c>
      <c r="O36" s="8">
        <f t="shared" si="8"/>
        <v>2.6948137592383002E-3</v>
      </c>
      <c r="P36" s="8">
        <v>0</v>
      </c>
      <c r="Q36" s="8">
        <f t="shared" si="9"/>
        <v>0</v>
      </c>
      <c r="R36" s="8">
        <f t="shared" si="10"/>
        <v>0</v>
      </c>
      <c r="S36" s="8">
        <f t="shared" si="11"/>
        <v>-2.6948137592383002E-3</v>
      </c>
      <c r="T36" s="8">
        <f t="shared" si="12"/>
        <v>0</v>
      </c>
      <c r="U36" s="8">
        <f t="shared" si="13"/>
        <v>0</v>
      </c>
      <c r="V36" s="8">
        <f t="shared" si="14"/>
        <v>0</v>
      </c>
      <c r="W36" s="8">
        <f t="shared" si="15"/>
        <v>0</v>
      </c>
      <c r="X36" s="22">
        <v>25</v>
      </c>
    </row>
    <row r="37" spans="1:24" ht="16">
      <c r="A37" s="9">
        <v>26</v>
      </c>
      <c r="B37" s="9" t="s">
        <v>335</v>
      </c>
      <c r="C37" s="7">
        <v>406400</v>
      </c>
      <c r="D37" s="8">
        <f t="shared" si="0"/>
        <v>1.8252871862574085E-3</v>
      </c>
      <c r="E37" s="7">
        <v>406400</v>
      </c>
      <c r="F37" s="8">
        <f t="shared" si="1"/>
        <v>100</v>
      </c>
      <c r="G37" s="8">
        <f t="shared" si="2"/>
        <v>1.8252871862574085E-3</v>
      </c>
      <c r="H37" s="7">
        <v>0</v>
      </c>
      <c r="I37" s="8">
        <f t="shared" si="3"/>
        <v>0</v>
      </c>
      <c r="J37" s="8">
        <f t="shared" si="4"/>
        <v>0</v>
      </c>
      <c r="K37" s="8">
        <f t="shared" si="5"/>
        <v>0</v>
      </c>
      <c r="L37" s="8">
        <f t="shared" si="6"/>
        <v>-1.8252871862574085E-3</v>
      </c>
      <c r="M37" s="7">
        <f t="shared" si="7"/>
        <v>406400</v>
      </c>
      <c r="N37" s="8">
        <v>100</v>
      </c>
      <c r="O37" s="8">
        <f t="shared" si="8"/>
        <v>1.8252871862574085E-3</v>
      </c>
      <c r="P37" s="8">
        <v>0</v>
      </c>
      <c r="Q37" s="8">
        <f t="shared" si="9"/>
        <v>0</v>
      </c>
      <c r="R37" s="8">
        <f t="shared" si="10"/>
        <v>0</v>
      </c>
      <c r="S37" s="8">
        <f t="shared" si="11"/>
        <v>-1.8252871862574085E-3</v>
      </c>
      <c r="T37" s="8">
        <f t="shared" si="12"/>
        <v>0</v>
      </c>
      <c r="U37" s="8">
        <f t="shared" si="13"/>
        <v>0</v>
      </c>
      <c r="V37" s="8">
        <f t="shared" si="14"/>
        <v>0</v>
      </c>
      <c r="W37" s="8">
        <f t="shared" si="15"/>
        <v>0</v>
      </c>
      <c r="X37" s="22">
        <v>26</v>
      </c>
    </row>
    <row r="38" spans="1:24" ht="16">
      <c r="A38" s="9">
        <v>27</v>
      </c>
      <c r="B38" s="9" t="s">
        <v>254</v>
      </c>
      <c r="C38" s="7">
        <v>46338600</v>
      </c>
      <c r="D38" s="8">
        <f t="shared" si="0"/>
        <v>0.20812316143973314</v>
      </c>
      <c r="E38" s="7">
        <v>46338600</v>
      </c>
      <c r="F38" s="8">
        <f t="shared" si="1"/>
        <v>100</v>
      </c>
      <c r="G38" s="8">
        <f t="shared" si="2"/>
        <v>0.20812316143973311</v>
      </c>
      <c r="H38" s="7">
        <v>42125000</v>
      </c>
      <c r="I38" s="8">
        <f t="shared" si="3"/>
        <v>90.906932881010647</v>
      </c>
      <c r="J38" s="8">
        <f t="shared" si="4"/>
        <v>0.18919838267985564</v>
      </c>
      <c r="K38" s="8">
        <f t="shared" si="5"/>
        <v>90.906932881010647</v>
      </c>
      <c r="L38" s="8">
        <f t="shared" si="6"/>
        <v>-1.892477875987747E-2</v>
      </c>
      <c r="M38" s="7">
        <f t="shared" si="7"/>
        <v>4213600</v>
      </c>
      <c r="N38" s="8">
        <v>100</v>
      </c>
      <c r="O38" s="8">
        <f t="shared" si="8"/>
        <v>0.20812316143973311</v>
      </c>
      <c r="P38" s="8">
        <v>90.906932881010647</v>
      </c>
      <c r="Q38" s="8">
        <f t="shared" si="9"/>
        <v>0.18919838267985564</v>
      </c>
      <c r="R38" s="8">
        <f t="shared" si="10"/>
        <v>90.906932881010647</v>
      </c>
      <c r="S38" s="8">
        <f t="shared" si="11"/>
        <v>-1.892477875987747E-2</v>
      </c>
      <c r="T38" s="8">
        <f t="shared" si="12"/>
        <v>90.906932881010647</v>
      </c>
      <c r="U38" s="8">
        <f t="shared" si="13"/>
        <v>90.906932881010647</v>
      </c>
      <c r="V38" s="8">
        <f t="shared" si="14"/>
        <v>90.906932881010647</v>
      </c>
      <c r="W38" s="8">
        <f t="shared" si="15"/>
        <v>90.906932881010647</v>
      </c>
      <c r="X38" s="22">
        <v>27</v>
      </c>
    </row>
    <row r="39" spans="1:24" ht="32">
      <c r="A39" s="9">
        <v>28</v>
      </c>
      <c r="B39" s="9" t="s">
        <v>368</v>
      </c>
      <c r="C39" s="7">
        <v>10237200</v>
      </c>
      <c r="D39" s="8">
        <f t="shared" si="0"/>
        <v>4.5978912360123872E-2</v>
      </c>
      <c r="E39" s="7">
        <v>10237200</v>
      </c>
      <c r="F39" s="8">
        <f t="shared" si="1"/>
        <v>100</v>
      </c>
      <c r="G39" s="8">
        <f t="shared" si="2"/>
        <v>4.5978912360123872E-2</v>
      </c>
      <c r="H39" s="7">
        <v>10200000</v>
      </c>
      <c r="I39" s="8">
        <f t="shared" si="3"/>
        <v>99.636619388113928</v>
      </c>
      <c r="J39" s="8">
        <f t="shared" si="4"/>
        <v>4.5811833907051097E-2</v>
      </c>
      <c r="K39" s="8">
        <f t="shared" si="5"/>
        <v>99.636619388113928</v>
      </c>
      <c r="L39" s="8">
        <f t="shared" si="6"/>
        <v>-1.670784530727748E-4</v>
      </c>
      <c r="M39" s="7">
        <f t="shared" si="7"/>
        <v>37200</v>
      </c>
      <c r="N39" s="8">
        <v>100</v>
      </c>
      <c r="O39" s="8">
        <f t="shared" si="8"/>
        <v>4.5978912360123872E-2</v>
      </c>
      <c r="P39" s="8">
        <v>99.636619388113928</v>
      </c>
      <c r="Q39" s="8">
        <f t="shared" si="9"/>
        <v>4.5811833907051097E-2</v>
      </c>
      <c r="R39" s="8">
        <f t="shared" si="10"/>
        <v>99.636619388113928</v>
      </c>
      <c r="S39" s="8">
        <f t="shared" si="11"/>
        <v>-1.670784530727748E-4</v>
      </c>
      <c r="T39" s="8">
        <f t="shared" si="12"/>
        <v>99.636619388113928</v>
      </c>
      <c r="U39" s="8">
        <f t="shared" si="13"/>
        <v>99.636619388113928</v>
      </c>
      <c r="V39" s="8">
        <f t="shared" si="14"/>
        <v>99.636619388113928</v>
      </c>
      <c r="W39" s="8">
        <f t="shared" si="15"/>
        <v>99.636619388113928</v>
      </c>
      <c r="X39" s="22">
        <v>28</v>
      </c>
    </row>
    <row r="40" spans="1:24" ht="48">
      <c r="A40" s="9">
        <v>29</v>
      </c>
      <c r="B40" s="9" t="s">
        <v>922</v>
      </c>
      <c r="C40" s="7">
        <v>198100</v>
      </c>
      <c r="D40" s="8">
        <f t="shared" si="0"/>
        <v>8.897376761751786E-4</v>
      </c>
      <c r="E40" s="7">
        <v>198100</v>
      </c>
      <c r="F40" s="8">
        <f t="shared" si="1"/>
        <v>100</v>
      </c>
      <c r="G40" s="8">
        <f t="shared" si="2"/>
        <v>8.897376761751786E-4</v>
      </c>
      <c r="H40" s="7">
        <v>0</v>
      </c>
      <c r="I40" s="8">
        <f t="shared" si="3"/>
        <v>0</v>
      </c>
      <c r="J40" s="8">
        <f t="shared" si="4"/>
        <v>0</v>
      </c>
      <c r="K40" s="8">
        <f t="shared" si="5"/>
        <v>0</v>
      </c>
      <c r="L40" s="8">
        <f t="shared" si="6"/>
        <v>-8.897376761751786E-4</v>
      </c>
      <c r="M40" s="7">
        <f t="shared" si="7"/>
        <v>198100</v>
      </c>
      <c r="N40" s="8">
        <v>100</v>
      </c>
      <c r="O40" s="8">
        <f t="shared" si="8"/>
        <v>8.897376761751786E-4</v>
      </c>
      <c r="P40" s="8">
        <v>0</v>
      </c>
      <c r="Q40" s="8">
        <f t="shared" si="9"/>
        <v>0</v>
      </c>
      <c r="R40" s="8">
        <f t="shared" si="10"/>
        <v>0</v>
      </c>
      <c r="S40" s="8">
        <f t="shared" si="11"/>
        <v>-8.897376761751786E-4</v>
      </c>
      <c r="T40" s="8">
        <f t="shared" si="12"/>
        <v>0</v>
      </c>
      <c r="U40" s="8">
        <f t="shared" si="13"/>
        <v>0</v>
      </c>
      <c r="V40" s="8">
        <f t="shared" si="14"/>
        <v>0</v>
      </c>
      <c r="W40" s="8">
        <f t="shared" si="15"/>
        <v>0</v>
      </c>
      <c r="X40" s="22">
        <v>29</v>
      </c>
    </row>
    <row r="41" spans="1:24" ht="32">
      <c r="A41" s="9">
        <v>30</v>
      </c>
      <c r="B41" s="9" t="s">
        <v>369</v>
      </c>
      <c r="C41" s="7">
        <v>177100000</v>
      </c>
      <c r="D41" s="8">
        <f t="shared" si="0"/>
        <v>0.79541919460183808</v>
      </c>
      <c r="E41" s="7">
        <v>177100000</v>
      </c>
      <c r="F41" s="8">
        <f t="shared" si="1"/>
        <v>100</v>
      </c>
      <c r="G41" s="8">
        <f t="shared" si="2"/>
        <v>0.79541919460183808</v>
      </c>
      <c r="H41" s="7">
        <v>144188262</v>
      </c>
      <c r="I41" s="8">
        <f t="shared" si="3"/>
        <v>81.416297007340489</v>
      </c>
      <c r="J41" s="8">
        <f t="shared" si="4"/>
        <v>0.6476008539304281</v>
      </c>
      <c r="K41" s="8">
        <f t="shared" si="5"/>
        <v>81.416297007340489</v>
      </c>
      <c r="L41" s="8">
        <f t="shared" si="6"/>
        <v>-0.14781834067140998</v>
      </c>
      <c r="M41" s="7">
        <f t="shared" si="7"/>
        <v>32911738</v>
      </c>
      <c r="N41" s="8">
        <v>100</v>
      </c>
      <c r="O41" s="8">
        <f t="shared" si="8"/>
        <v>0.79541919460183808</v>
      </c>
      <c r="P41" s="8">
        <v>81.416297007340489</v>
      </c>
      <c r="Q41" s="8">
        <f t="shared" si="9"/>
        <v>0.6476008539304281</v>
      </c>
      <c r="R41" s="8">
        <f t="shared" si="10"/>
        <v>81.416297007340489</v>
      </c>
      <c r="S41" s="8">
        <f t="shared" si="11"/>
        <v>-0.14781834067140998</v>
      </c>
      <c r="T41" s="8">
        <f t="shared" si="12"/>
        <v>81.416297007340489</v>
      </c>
      <c r="U41" s="8">
        <f t="shared" si="13"/>
        <v>81.416297007340489</v>
      </c>
      <c r="V41" s="8">
        <f t="shared" si="14"/>
        <v>81.416297007340489</v>
      </c>
      <c r="W41" s="8">
        <f t="shared" si="15"/>
        <v>81.416297007340489</v>
      </c>
      <c r="X41" s="22">
        <v>30</v>
      </c>
    </row>
    <row r="42" spans="1:24" ht="32">
      <c r="A42" s="9">
        <v>31</v>
      </c>
      <c r="B42" s="9" t="s">
        <v>923</v>
      </c>
      <c r="C42" s="7">
        <v>5000000</v>
      </c>
      <c r="D42" s="8">
        <f t="shared" si="0"/>
        <v>2.2456781326985833E-2</v>
      </c>
      <c r="E42" s="7">
        <v>5000000</v>
      </c>
      <c r="F42" s="8">
        <f t="shared" si="1"/>
        <v>100</v>
      </c>
      <c r="G42" s="8">
        <f t="shared" si="2"/>
        <v>2.2456781326985829E-2</v>
      </c>
      <c r="H42" s="7">
        <v>4550000</v>
      </c>
      <c r="I42" s="8">
        <f t="shared" si="3"/>
        <v>91</v>
      </c>
      <c r="J42" s="8">
        <f t="shared" si="4"/>
        <v>2.0435671007557107E-2</v>
      </c>
      <c r="K42" s="8">
        <f t="shared" si="5"/>
        <v>91</v>
      </c>
      <c r="L42" s="8">
        <f t="shared" si="6"/>
        <v>-2.0211103194287226E-3</v>
      </c>
      <c r="M42" s="7">
        <f t="shared" si="7"/>
        <v>450000</v>
      </c>
      <c r="N42" s="8">
        <v>100</v>
      </c>
      <c r="O42" s="8">
        <f t="shared" si="8"/>
        <v>2.2456781326985829E-2</v>
      </c>
      <c r="P42" s="8">
        <v>91</v>
      </c>
      <c r="Q42" s="8">
        <f t="shared" si="9"/>
        <v>2.0435671007557107E-2</v>
      </c>
      <c r="R42" s="8">
        <f t="shared" si="10"/>
        <v>91</v>
      </c>
      <c r="S42" s="8">
        <f t="shared" si="11"/>
        <v>-2.0211103194287226E-3</v>
      </c>
      <c r="T42" s="8">
        <f t="shared" si="12"/>
        <v>91</v>
      </c>
      <c r="U42" s="8">
        <f t="shared" si="13"/>
        <v>91</v>
      </c>
      <c r="V42" s="8">
        <f t="shared" si="14"/>
        <v>91</v>
      </c>
      <c r="W42" s="8">
        <f t="shared" si="15"/>
        <v>91</v>
      </c>
      <c r="X42" s="22">
        <v>31</v>
      </c>
    </row>
    <row r="43" spans="1:24" ht="16">
      <c r="A43" s="9">
        <v>32</v>
      </c>
      <c r="B43" s="9" t="s">
        <v>473</v>
      </c>
      <c r="C43" s="7">
        <v>193990280</v>
      </c>
      <c r="D43" s="8">
        <f t="shared" si="0"/>
        <v>0.87127945950415064</v>
      </c>
      <c r="E43" s="7">
        <v>193990280</v>
      </c>
      <c r="F43" s="8">
        <f t="shared" si="1"/>
        <v>100</v>
      </c>
      <c r="G43" s="8">
        <f t="shared" si="2"/>
        <v>0.87127945950415064</v>
      </c>
      <c r="H43" s="7">
        <v>168140279</v>
      </c>
      <c r="I43" s="8">
        <f t="shared" si="3"/>
        <v>86.674589572219801</v>
      </c>
      <c r="J43" s="8">
        <f t="shared" si="4"/>
        <v>0.75517789555227766</v>
      </c>
      <c r="K43" s="8">
        <f t="shared" si="5"/>
        <v>86.674589572219801</v>
      </c>
      <c r="L43" s="8">
        <f t="shared" si="6"/>
        <v>-0.11610156395187299</v>
      </c>
      <c r="M43" s="7">
        <f t="shared" si="7"/>
        <v>25850001</v>
      </c>
      <c r="N43" s="8">
        <v>100</v>
      </c>
      <c r="O43" s="8">
        <f t="shared" si="8"/>
        <v>0.87127945950415064</v>
      </c>
      <c r="P43" s="8">
        <v>86.674589572219801</v>
      </c>
      <c r="Q43" s="8">
        <f t="shared" si="9"/>
        <v>0.75517789555227766</v>
      </c>
      <c r="R43" s="8">
        <f t="shared" si="10"/>
        <v>86.674589572219801</v>
      </c>
      <c r="S43" s="8">
        <f t="shared" si="11"/>
        <v>-0.11610156395187299</v>
      </c>
      <c r="T43" s="8">
        <f t="shared" si="12"/>
        <v>86.674589572219801</v>
      </c>
      <c r="U43" s="8">
        <f t="shared" si="13"/>
        <v>86.674589572219801</v>
      </c>
      <c r="V43" s="8">
        <f t="shared" si="14"/>
        <v>86.674589572219801</v>
      </c>
      <c r="W43" s="8">
        <f t="shared" si="15"/>
        <v>86.674589572219801</v>
      </c>
      <c r="X43" s="22">
        <v>32</v>
      </c>
    </row>
    <row r="44" spans="1:24" ht="64">
      <c r="A44" s="9">
        <v>33</v>
      </c>
      <c r="B44" s="9" t="s">
        <v>338</v>
      </c>
      <c r="C44" s="7">
        <v>175000000</v>
      </c>
      <c r="D44" s="8">
        <f t="shared" si="0"/>
        <v>0.78598734644450419</v>
      </c>
      <c r="E44" s="7">
        <v>175000000</v>
      </c>
      <c r="F44" s="8">
        <f t="shared" si="1"/>
        <v>100</v>
      </c>
      <c r="G44" s="8">
        <f t="shared" si="2"/>
        <v>0.78598734644450419</v>
      </c>
      <c r="H44" s="7">
        <v>99252500</v>
      </c>
      <c r="I44" s="8">
        <f t="shared" si="3"/>
        <v>56.715714285714277</v>
      </c>
      <c r="J44" s="8">
        <f t="shared" si="4"/>
        <v>0.44577833773133224</v>
      </c>
      <c r="K44" s="8">
        <f t="shared" si="5"/>
        <v>56.715714285714277</v>
      </c>
      <c r="L44" s="8">
        <f t="shared" si="6"/>
        <v>-0.34020900871317195</v>
      </c>
      <c r="M44" s="7">
        <f t="shared" si="7"/>
        <v>75747500</v>
      </c>
      <c r="N44" s="8">
        <v>100</v>
      </c>
      <c r="O44" s="8">
        <f t="shared" si="8"/>
        <v>0.78598734644450419</v>
      </c>
      <c r="P44" s="8">
        <v>56.715714285714277</v>
      </c>
      <c r="Q44" s="8">
        <f t="shared" si="9"/>
        <v>0.44577833773133224</v>
      </c>
      <c r="R44" s="8">
        <f t="shared" si="10"/>
        <v>56.715714285714277</v>
      </c>
      <c r="S44" s="8">
        <f t="shared" si="11"/>
        <v>-0.34020900871317195</v>
      </c>
      <c r="T44" s="8">
        <f t="shared" si="12"/>
        <v>56.715714285714277</v>
      </c>
      <c r="U44" s="8">
        <f t="shared" si="13"/>
        <v>56.715714285714277</v>
      </c>
      <c r="V44" s="8">
        <f t="shared" si="14"/>
        <v>56.715714285714277</v>
      </c>
      <c r="W44" s="8">
        <f t="shared" si="15"/>
        <v>56.715714285714277</v>
      </c>
      <c r="X44" s="22">
        <v>33</v>
      </c>
    </row>
    <row r="45" spans="1:24" ht="16">
      <c r="A45" s="9">
        <v>34</v>
      </c>
      <c r="B45" s="9" t="s">
        <v>924</v>
      </c>
      <c r="C45" s="7">
        <v>4862000</v>
      </c>
      <c r="D45" s="8">
        <f t="shared" si="0"/>
        <v>2.1836974162361023E-2</v>
      </c>
      <c r="E45" s="7">
        <v>4862000</v>
      </c>
      <c r="F45" s="8">
        <f t="shared" si="1"/>
        <v>100</v>
      </c>
      <c r="G45" s="8">
        <f t="shared" si="2"/>
        <v>2.1836974162361019E-2</v>
      </c>
      <c r="H45" s="7">
        <v>0</v>
      </c>
      <c r="I45" s="8">
        <f t="shared" si="3"/>
        <v>0</v>
      </c>
      <c r="J45" s="8">
        <f t="shared" si="4"/>
        <v>0</v>
      </c>
      <c r="K45" s="8">
        <f t="shared" si="5"/>
        <v>0</v>
      </c>
      <c r="L45" s="8">
        <f t="shared" si="6"/>
        <v>-2.1836974162361019E-2</v>
      </c>
      <c r="M45" s="7">
        <f t="shared" si="7"/>
        <v>4862000</v>
      </c>
      <c r="N45" s="8">
        <v>100</v>
      </c>
      <c r="O45" s="8">
        <f t="shared" si="8"/>
        <v>2.1836974162361019E-2</v>
      </c>
      <c r="P45" s="8">
        <v>0</v>
      </c>
      <c r="Q45" s="8">
        <f t="shared" si="9"/>
        <v>0</v>
      </c>
      <c r="R45" s="8">
        <f t="shared" si="10"/>
        <v>0</v>
      </c>
      <c r="S45" s="8">
        <f t="shared" si="11"/>
        <v>-2.1836974162361019E-2</v>
      </c>
      <c r="T45" s="8">
        <f t="shared" si="12"/>
        <v>0</v>
      </c>
      <c r="U45" s="8">
        <f t="shared" si="13"/>
        <v>0</v>
      </c>
      <c r="V45" s="8">
        <f t="shared" si="14"/>
        <v>0</v>
      </c>
      <c r="W45" s="8">
        <f t="shared" si="15"/>
        <v>0</v>
      </c>
      <c r="X45" s="22">
        <v>34</v>
      </c>
    </row>
    <row r="46" spans="1:24" ht="32">
      <c r="A46" s="9">
        <v>35</v>
      </c>
      <c r="B46" s="9" t="s">
        <v>475</v>
      </c>
      <c r="C46" s="7">
        <v>90909000</v>
      </c>
      <c r="D46" s="8">
        <f t="shared" si="0"/>
        <v>0.40830470673099106</v>
      </c>
      <c r="E46" s="7">
        <v>90909000</v>
      </c>
      <c r="F46" s="8">
        <f t="shared" si="1"/>
        <v>100</v>
      </c>
      <c r="G46" s="8">
        <f t="shared" si="2"/>
        <v>0.40830470673099106</v>
      </c>
      <c r="H46" s="7">
        <v>89964000</v>
      </c>
      <c r="I46" s="8">
        <f t="shared" si="3"/>
        <v>98.960498960498967</v>
      </c>
      <c r="J46" s="8">
        <f t="shared" si="4"/>
        <v>0.40406037506019077</v>
      </c>
      <c r="K46" s="8">
        <f t="shared" si="5"/>
        <v>98.960498960498967</v>
      </c>
      <c r="L46" s="8">
        <f t="shared" si="6"/>
        <v>-4.2443316708002943E-3</v>
      </c>
      <c r="M46" s="7">
        <f t="shared" si="7"/>
        <v>945000</v>
      </c>
      <c r="N46" s="8">
        <v>100</v>
      </c>
      <c r="O46" s="8">
        <f t="shared" si="8"/>
        <v>0.40830470673099106</v>
      </c>
      <c r="P46" s="8">
        <v>98.960498960498967</v>
      </c>
      <c r="Q46" s="8">
        <f t="shared" si="9"/>
        <v>0.40406037506019077</v>
      </c>
      <c r="R46" s="8">
        <f t="shared" si="10"/>
        <v>98.960498960498967</v>
      </c>
      <c r="S46" s="8">
        <f t="shared" si="11"/>
        <v>-4.2443316708002943E-3</v>
      </c>
      <c r="T46" s="8">
        <f t="shared" si="12"/>
        <v>98.960498960498967</v>
      </c>
      <c r="U46" s="8">
        <f t="shared" si="13"/>
        <v>98.960498960498967</v>
      </c>
      <c r="V46" s="8">
        <f t="shared" si="14"/>
        <v>98.960498960498967</v>
      </c>
      <c r="W46" s="8">
        <f t="shared" si="15"/>
        <v>98.960498960498967</v>
      </c>
      <c r="X46" s="22">
        <v>35</v>
      </c>
    </row>
    <row r="47" spans="1:24" ht="48">
      <c r="A47" s="9">
        <v>36</v>
      </c>
      <c r="B47" s="9" t="s">
        <v>341</v>
      </c>
      <c r="C47" s="7">
        <v>9990000</v>
      </c>
      <c r="D47" s="8">
        <f t="shared" si="0"/>
        <v>4.4868649091317693E-2</v>
      </c>
      <c r="E47" s="7">
        <v>9990000</v>
      </c>
      <c r="F47" s="8">
        <f t="shared" si="1"/>
        <v>100</v>
      </c>
      <c r="G47" s="8">
        <f t="shared" si="2"/>
        <v>4.4868649091317693E-2</v>
      </c>
      <c r="H47" s="7">
        <v>6952000</v>
      </c>
      <c r="I47" s="8">
        <f t="shared" si="3"/>
        <v>69.589589589589579</v>
      </c>
      <c r="J47" s="8">
        <f t="shared" si="4"/>
        <v>3.1223908757041095E-2</v>
      </c>
      <c r="K47" s="8">
        <f t="shared" si="5"/>
        <v>69.589589589589579</v>
      </c>
      <c r="L47" s="8">
        <f t="shared" si="6"/>
        <v>-1.3644740334276598E-2</v>
      </c>
      <c r="M47" s="7">
        <f t="shared" si="7"/>
        <v>3038000</v>
      </c>
      <c r="N47" s="8">
        <v>100</v>
      </c>
      <c r="O47" s="8">
        <f t="shared" si="8"/>
        <v>4.4868649091317693E-2</v>
      </c>
      <c r="P47" s="8">
        <v>69.589589589589579</v>
      </c>
      <c r="Q47" s="8">
        <f t="shared" si="9"/>
        <v>3.1223908757041095E-2</v>
      </c>
      <c r="R47" s="8">
        <f t="shared" si="10"/>
        <v>69.589589589589579</v>
      </c>
      <c r="S47" s="8">
        <f t="shared" si="11"/>
        <v>-1.3644740334276598E-2</v>
      </c>
      <c r="T47" s="8">
        <f t="shared" si="12"/>
        <v>69.589589589589579</v>
      </c>
      <c r="U47" s="8">
        <f t="shared" si="13"/>
        <v>69.589589589589579</v>
      </c>
      <c r="V47" s="8">
        <f t="shared" si="14"/>
        <v>69.589589589589579</v>
      </c>
      <c r="W47" s="8">
        <f t="shared" si="15"/>
        <v>69.589589589589579</v>
      </c>
      <c r="X47" s="22">
        <v>36</v>
      </c>
    </row>
    <row r="48" spans="1:24" ht="48">
      <c r="A48" s="9">
        <v>37</v>
      </c>
      <c r="B48" s="9" t="s">
        <v>371</v>
      </c>
      <c r="C48" s="7">
        <v>196000</v>
      </c>
      <c r="D48" s="8">
        <f t="shared" si="0"/>
        <v>8.8030582801784467E-4</v>
      </c>
      <c r="E48" s="7">
        <v>196000</v>
      </c>
      <c r="F48" s="8">
        <f t="shared" si="1"/>
        <v>100</v>
      </c>
      <c r="G48" s="8">
        <f t="shared" si="2"/>
        <v>8.8030582801784467E-4</v>
      </c>
      <c r="H48" s="7">
        <v>0</v>
      </c>
      <c r="I48" s="8">
        <f t="shared" si="3"/>
        <v>0</v>
      </c>
      <c r="J48" s="8">
        <f t="shared" si="4"/>
        <v>0</v>
      </c>
      <c r="K48" s="8">
        <f t="shared" si="5"/>
        <v>0</v>
      </c>
      <c r="L48" s="8">
        <f t="shared" si="6"/>
        <v>-8.8030582801784467E-4</v>
      </c>
      <c r="M48" s="7">
        <f t="shared" si="7"/>
        <v>196000</v>
      </c>
      <c r="N48" s="8">
        <v>100</v>
      </c>
      <c r="O48" s="8">
        <f t="shared" si="8"/>
        <v>8.8030582801784467E-4</v>
      </c>
      <c r="P48" s="8">
        <v>0</v>
      </c>
      <c r="Q48" s="8">
        <f t="shared" si="9"/>
        <v>0</v>
      </c>
      <c r="R48" s="8">
        <f t="shared" si="10"/>
        <v>0</v>
      </c>
      <c r="S48" s="8">
        <f t="shared" si="11"/>
        <v>-8.8030582801784467E-4</v>
      </c>
      <c r="T48" s="8">
        <f t="shared" si="12"/>
        <v>0</v>
      </c>
      <c r="U48" s="8">
        <f t="shared" si="13"/>
        <v>0</v>
      </c>
      <c r="V48" s="8">
        <f t="shared" si="14"/>
        <v>0</v>
      </c>
      <c r="W48" s="8">
        <f t="shared" si="15"/>
        <v>0</v>
      </c>
      <c r="X48" s="22">
        <v>37</v>
      </c>
    </row>
    <row r="49" spans="1:24" ht="64">
      <c r="A49" s="9">
        <v>38</v>
      </c>
      <c r="B49" s="9" t="s">
        <v>925</v>
      </c>
      <c r="C49" s="7">
        <v>164711100</v>
      </c>
      <c r="D49" s="8">
        <f t="shared" si="0"/>
        <v>0.73977623096545919</v>
      </c>
      <c r="E49" s="7">
        <v>164711100</v>
      </c>
      <c r="F49" s="8">
        <f t="shared" si="1"/>
        <v>100</v>
      </c>
      <c r="G49" s="8">
        <f t="shared" si="2"/>
        <v>0.7397762309654593</v>
      </c>
      <c r="H49" s="7">
        <v>155040750</v>
      </c>
      <c r="I49" s="8">
        <f t="shared" si="3"/>
        <v>94.12890205942405</v>
      </c>
      <c r="J49" s="8">
        <f t="shared" si="4"/>
        <v>0.69634324390437574</v>
      </c>
      <c r="K49" s="8">
        <f t="shared" si="5"/>
        <v>94.12890205942405</v>
      </c>
      <c r="L49" s="8">
        <f t="shared" si="6"/>
        <v>-4.3432987061083561E-2</v>
      </c>
      <c r="M49" s="7">
        <f t="shared" si="7"/>
        <v>9670350</v>
      </c>
      <c r="N49" s="8">
        <v>100</v>
      </c>
      <c r="O49" s="8">
        <f t="shared" si="8"/>
        <v>0.7397762309654593</v>
      </c>
      <c r="P49" s="8">
        <v>94.12890205942405</v>
      </c>
      <c r="Q49" s="8">
        <f t="shared" si="9"/>
        <v>0.69634324390437574</v>
      </c>
      <c r="R49" s="8">
        <f t="shared" si="10"/>
        <v>94.12890205942405</v>
      </c>
      <c r="S49" s="8">
        <f t="shared" si="11"/>
        <v>-4.3432987061083561E-2</v>
      </c>
      <c r="T49" s="8">
        <f t="shared" si="12"/>
        <v>94.12890205942405</v>
      </c>
      <c r="U49" s="8">
        <f t="shared" si="13"/>
        <v>94.12890205942405</v>
      </c>
      <c r="V49" s="8">
        <f t="shared" si="14"/>
        <v>94.12890205942405</v>
      </c>
      <c r="W49" s="8">
        <f t="shared" si="15"/>
        <v>94.12890205942405</v>
      </c>
      <c r="X49" s="22">
        <v>38</v>
      </c>
    </row>
    <row r="50" spans="1:24" ht="32">
      <c r="A50" s="9">
        <v>39</v>
      </c>
      <c r="B50" s="9" t="s">
        <v>926</v>
      </c>
      <c r="C50" s="7">
        <v>64200000</v>
      </c>
      <c r="D50" s="8">
        <f t="shared" si="0"/>
        <v>0.28834507223849809</v>
      </c>
      <c r="E50" s="7">
        <v>64200000</v>
      </c>
      <c r="F50" s="8">
        <f t="shared" si="1"/>
        <v>100</v>
      </c>
      <c r="G50" s="8">
        <f t="shared" si="2"/>
        <v>0.28834507223849809</v>
      </c>
      <c r="H50" s="7">
        <v>55682750</v>
      </c>
      <c r="I50" s="8">
        <f t="shared" si="3"/>
        <v>86.733255451713404</v>
      </c>
      <c r="J50" s="8">
        <f t="shared" si="4"/>
        <v>0.25009106808704407</v>
      </c>
      <c r="K50" s="8">
        <f t="shared" si="5"/>
        <v>86.733255451713404</v>
      </c>
      <c r="L50" s="8">
        <f t="shared" si="6"/>
        <v>-3.8254004151454024E-2</v>
      </c>
      <c r="M50" s="7">
        <f t="shared" si="7"/>
        <v>8517250</v>
      </c>
      <c r="N50" s="8">
        <v>100</v>
      </c>
      <c r="O50" s="8">
        <f t="shared" si="8"/>
        <v>0.28834507223849809</v>
      </c>
      <c r="P50" s="8">
        <v>86.733255451713404</v>
      </c>
      <c r="Q50" s="8">
        <f t="shared" si="9"/>
        <v>0.25009106808704407</v>
      </c>
      <c r="R50" s="8">
        <f t="shared" si="10"/>
        <v>86.733255451713404</v>
      </c>
      <c r="S50" s="8">
        <f t="shared" si="11"/>
        <v>-3.8254004151454024E-2</v>
      </c>
      <c r="T50" s="8">
        <f t="shared" si="12"/>
        <v>86.733255451713404</v>
      </c>
      <c r="U50" s="8">
        <f t="shared" si="13"/>
        <v>86.733255451713404</v>
      </c>
      <c r="V50" s="8">
        <f t="shared" si="14"/>
        <v>86.733255451713404</v>
      </c>
      <c r="W50" s="8">
        <f t="shared" si="15"/>
        <v>86.733255451713404</v>
      </c>
      <c r="X50" s="22">
        <v>39</v>
      </c>
    </row>
    <row r="51" spans="1:24" ht="16">
      <c r="A51" s="9">
        <v>40</v>
      </c>
      <c r="B51" s="9" t="s">
        <v>927</v>
      </c>
      <c r="C51" s="7">
        <v>44999700</v>
      </c>
      <c r="D51" s="8">
        <f t="shared" si="0"/>
        <v>0.20210968453599287</v>
      </c>
      <c r="E51" s="7">
        <v>44999700</v>
      </c>
      <c r="F51" s="8">
        <f t="shared" si="1"/>
        <v>100</v>
      </c>
      <c r="G51" s="8">
        <f t="shared" si="2"/>
        <v>0.20210968453599285</v>
      </c>
      <c r="H51" s="7">
        <v>37724300</v>
      </c>
      <c r="I51" s="8">
        <f t="shared" si="3"/>
        <v>83.832336660022179</v>
      </c>
      <c r="J51" s="8">
        <f t="shared" si="4"/>
        <v>0.16943327116272233</v>
      </c>
      <c r="K51" s="8">
        <f t="shared" si="5"/>
        <v>83.832336660022179</v>
      </c>
      <c r="L51" s="8">
        <f t="shared" si="6"/>
        <v>-3.2676413373270513E-2</v>
      </c>
      <c r="M51" s="7">
        <f t="shared" si="7"/>
        <v>7275400</v>
      </c>
      <c r="N51" s="8">
        <v>100</v>
      </c>
      <c r="O51" s="8">
        <f t="shared" si="8"/>
        <v>0.20210968453599285</v>
      </c>
      <c r="P51" s="8">
        <v>83.832336660022179</v>
      </c>
      <c r="Q51" s="8">
        <f t="shared" si="9"/>
        <v>0.16943327116272233</v>
      </c>
      <c r="R51" s="8">
        <f t="shared" si="10"/>
        <v>83.832336660022179</v>
      </c>
      <c r="S51" s="8">
        <f t="shared" si="11"/>
        <v>-3.2676413373270513E-2</v>
      </c>
      <c r="T51" s="8">
        <f t="shared" si="12"/>
        <v>83.832336660022179</v>
      </c>
      <c r="U51" s="8">
        <f t="shared" si="13"/>
        <v>83.832336660022179</v>
      </c>
      <c r="V51" s="8">
        <f t="shared" si="14"/>
        <v>83.832336660022179</v>
      </c>
      <c r="W51" s="8">
        <f t="shared" si="15"/>
        <v>83.832336660022179</v>
      </c>
      <c r="X51" s="22">
        <v>40</v>
      </c>
    </row>
    <row r="52" spans="1:24" ht="32">
      <c r="A52" s="9">
        <v>41</v>
      </c>
      <c r="B52" s="211" t="s">
        <v>928</v>
      </c>
      <c r="C52" s="7">
        <v>85200000</v>
      </c>
      <c r="D52" s="8">
        <f t="shared" si="0"/>
        <v>0.38266355381183859</v>
      </c>
      <c r="E52" s="7">
        <v>85200000</v>
      </c>
      <c r="F52" s="8">
        <f t="shared" si="1"/>
        <v>100</v>
      </c>
      <c r="G52" s="8">
        <f t="shared" si="2"/>
        <v>0.38266355381183859</v>
      </c>
      <c r="H52" s="7">
        <v>85200000</v>
      </c>
      <c r="I52" s="8">
        <f t="shared" si="3"/>
        <v>100</v>
      </c>
      <c r="J52" s="8">
        <f t="shared" si="4"/>
        <v>0.38266355381183859</v>
      </c>
      <c r="K52" s="8">
        <f t="shared" si="5"/>
        <v>100</v>
      </c>
      <c r="L52" s="8">
        <f t="shared" si="6"/>
        <v>0</v>
      </c>
      <c r="M52" s="7">
        <f t="shared" si="7"/>
        <v>0</v>
      </c>
      <c r="N52" s="8">
        <v>100</v>
      </c>
      <c r="O52" s="8">
        <f t="shared" si="8"/>
        <v>0.38266355381183859</v>
      </c>
      <c r="P52" s="8">
        <v>100</v>
      </c>
      <c r="Q52" s="8">
        <f t="shared" si="9"/>
        <v>0.38266355381183859</v>
      </c>
      <c r="R52" s="8">
        <f t="shared" si="10"/>
        <v>100</v>
      </c>
      <c r="S52" s="8">
        <f t="shared" si="11"/>
        <v>0</v>
      </c>
      <c r="T52" s="8">
        <f t="shared" si="12"/>
        <v>100</v>
      </c>
      <c r="U52" s="8">
        <f t="shared" si="13"/>
        <v>100</v>
      </c>
      <c r="V52" s="8">
        <f t="shared" si="14"/>
        <v>100</v>
      </c>
      <c r="W52" s="8">
        <f t="shared" si="15"/>
        <v>100</v>
      </c>
      <c r="X52" s="22">
        <v>41</v>
      </c>
    </row>
    <row r="53" spans="1:24" ht="32">
      <c r="A53" s="9">
        <v>42</v>
      </c>
      <c r="B53" s="9" t="s">
        <v>929</v>
      </c>
      <c r="C53" s="7">
        <v>45992600</v>
      </c>
      <c r="D53" s="8">
        <f t="shared" si="0"/>
        <v>0.20656915217190569</v>
      </c>
      <c r="E53" s="7">
        <v>45992600</v>
      </c>
      <c r="F53" s="8">
        <f t="shared" si="1"/>
        <v>100</v>
      </c>
      <c r="G53" s="8">
        <f t="shared" si="2"/>
        <v>0.20656915217190569</v>
      </c>
      <c r="H53" s="7">
        <v>36572531</v>
      </c>
      <c r="I53" s="8">
        <f t="shared" si="3"/>
        <v>79.518294247335447</v>
      </c>
      <c r="J53" s="8">
        <f t="shared" si="4"/>
        <v>0.16426026624828208</v>
      </c>
      <c r="K53" s="8">
        <f t="shared" si="5"/>
        <v>79.518294247335447</v>
      </c>
      <c r="L53" s="8">
        <f t="shared" si="6"/>
        <v>-4.2308885923623613E-2</v>
      </c>
      <c r="M53" s="7">
        <f t="shared" si="7"/>
        <v>9420069</v>
      </c>
      <c r="N53" s="8">
        <v>100</v>
      </c>
      <c r="O53" s="8">
        <f t="shared" si="8"/>
        <v>0.20656915217190569</v>
      </c>
      <c r="P53" s="8">
        <v>79.518294247335447</v>
      </c>
      <c r="Q53" s="8">
        <f t="shared" si="9"/>
        <v>0.16426026624828208</v>
      </c>
      <c r="R53" s="8">
        <f t="shared" si="10"/>
        <v>79.518294247335447</v>
      </c>
      <c r="S53" s="8">
        <f t="shared" si="11"/>
        <v>-4.2308885923623613E-2</v>
      </c>
      <c r="T53" s="8">
        <f t="shared" si="12"/>
        <v>79.518294247335447</v>
      </c>
      <c r="U53" s="8">
        <f t="shared" si="13"/>
        <v>79.518294247335447</v>
      </c>
      <c r="V53" s="8">
        <f t="shared" si="14"/>
        <v>79.518294247335447</v>
      </c>
      <c r="W53" s="8">
        <f t="shared" si="15"/>
        <v>79.518294247335447</v>
      </c>
      <c r="X53" s="22">
        <v>42</v>
      </c>
    </row>
    <row r="54" spans="1:24" ht="32">
      <c r="A54" s="9">
        <v>43</v>
      </c>
      <c r="B54" s="9" t="s">
        <v>930</v>
      </c>
      <c r="C54" s="7">
        <v>324651200</v>
      </c>
      <c r="D54" s="8">
        <f t="shared" si="0"/>
        <v>1.4581242011887086</v>
      </c>
      <c r="E54" s="7">
        <v>324651200</v>
      </c>
      <c r="F54" s="8">
        <f t="shared" si="1"/>
        <v>100</v>
      </c>
      <c r="G54" s="8">
        <f t="shared" si="2"/>
        <v>1.4581242011887086</v>
      </c>
      <c r="H54" s="7">
        <v>245637100</v>
      </c>
      <c r="I54" s="8">
        <f t="shared" si="3"/>
        <v>75.661848778011603</v>
      </c>
      <c r="J54" s="8">
        <f t="shared" si="4"/>
        <v>1.1032437280989904</v>
      </c>
      <c r="K54" s="8">
        <f t="shared" si="5"/>
        <v>75.661848778011603</v>
      </c>
      <c r="L54" s="8">
        <f t="shared" si="6"/>
        <v>-0.35488047308971815</v>
      </c>
      <c r="M54" s="7">
        <f t="shared" si="7"/>
        <v>79014100</v>
      </c>
      <c r="N54" s="8">
        <v>100</v>
      </c>
      <c r="O54" s="8">
        <f t="shared" si="8"/>
        <v>1.4581242011887086</v>
      </c>
      <c r="P54" s="8">
        <v>75.661848778011603</v>
      </c>
      <c r="Q54" s="8">
        <f t="shared" si="9"/>
        <v>1.1032437280989904</v>
      </c>
      <c r="R54" s="8">
        <f t="shared" si="10"/>
        <v>75.661848778011603</v>
      </c>
      <c r="S54" s="8">
        <f t="shared" si="11"/>
        <v>-0.35488047308971815</v>
      </c>
      <c r="T54" s="8">
        <f t="shared" si="12"/>
        <v>75.661848778011603</v>
      </c>
      <c r="U54" s="8">
        <f t="shared" si="13"/>
        <v>75.661848778011603</v>
      </c>
      <c r="V54" s="8">
        <f t="shared" si="14"/>
        <v>75.661848778011603</v>
      </c>
      <c r="W54" s="8">
        <f t="shared" si="15"/>
        <v>75.661848778011603</v>
      </c>
      <c r="X54" s="22">
        <v>43</v>
      </c>
    </row>
    <row r="55" spans="1:24" ht="48">
      <c r="A55" s="9">
        <v>44</v>
      </c>
      <c r="B55" s="9" t="s">
        <v>931</v>
      </c>
      <c r="C55" s="7">
        <v>40100000</v>
      </c>
      <c r="D55" s="8">
        <f t="shared" si="0"/>
        <v>0.18010338624242639</v>
      </c>
      <c r="E55" s="7">
        <v>40100000</v>
      </c>
      <c r="F55" s="8">
        <f t="shared" si="1"/>
        <v>100</v>
      </c>
      <c r="G55" s="8">
        <f t="shared" si="2"/>
        <v>0.18010338624242639</v>
      </c>
      <c r="H55" s="7">
        <v>32785000</v>
      </c>
      <c r="I55" s="8">
        <f t="shared" si="3"/>
        <v>81.758104738154614</v>
      </c>
      <c r="J55" s="8">
        <f t="shared" si="4"/>
        <v>0.14724911516104611</v>
      </c>
      <c r="K55" s="8">
        <f t="shared" si="5"/>
        <v>81.758104738154614</v>
      </c>
      <c r="L55" s="8">
        <f t="shared" si="6"/>
        <v>-3.2854271081380282E-2</v>
      </c>
      <c r="M55" s="7">
        <f t="shared" si="7"/>
        <v>7315000</v>
      </c>
      <c r="N55" s="8">
        <v>100</v>
      </c>
      <c r="O55" s="8">
        <f t="shared" si="8"/>
        <v>0.18010338624242639</v>
      </c>
      <c r="P55" s="8">
        <v>81.758104738154614</v>
      </c>
      <c r="Q55" s="8">
        <f t="shared" si="9"/>
        <v>0.14724911516104611</v>
      </c>
      <c r="R55" s="8">
        <f t="shared" si="10"/>
        <v>81.758104738154614</v>
      </c>
      <c r="S55" s="8">
        <f t="shared" si="11"/>
        <v>-3.2854271081380282E-2</v>
      </c>
      <c r="T55" s="8">
        <f t="shared" si="12"/>
        <v>81.758104738154614</v>
      </c>
      <c r="U55" s="8">
        <f t="shared" si="13"/>
        <v>81.758104738154614</v>
      </c>
      <c r="V55" s="8">
        <f t="shared" si="14"/>
        <v>81.758104738154614</v>
      </c>
      <c r="W55" s="8">
        <f t="shared" si="15"/>
        <v>81.758104738154614</v>
      </c>
      <c r="X55" s="22">
        <v>44</v>
      </c>
    </row>
    <row r="56" spans="1:24" ht="32">
      <c r="A56" s="9">
        <v>45</v>
      </c>
      <c r="B56" s="9" t="s">
        <v>932</v>
      </c>
      <c r="C56" s="7">
        <v>100000000</v>
      </c>
      <c r="D56" s="8">
        <f t="shared" si="0"/>
        <v>0.44913562653971661</v>
      </c>
      <c r="E56" s="7">
        <v>100000000</v>
      </c>
      <c r="F56" s="8">
        <f t="shared" si="1"/>
        <v>100</v>
      </c>
      <c r="G56" s="8">
        <f t="shared" si="2"/>
        <v>0.44913562653971661</v>
      </c>
      <c r="H56" s="7">
        <v>99234000</v>
      </c>
      <c r="I56" s="8">
        <f t="shared" si="3"/>
        <v>99.233999999999995</v>
      </c>
      <c r="J56" s="8">
        <f t="shared" si="4"/>
        <v>0.44569524764042234</v>
      </c>
      <c r="K56" s="8">
        <f t="shared" si="5"/>
        <v>99.233999999999995</v>
      </c>
      <c r="L56" s="8">
        <f t="shared" si="6"/>
        <v>-3.4403788992942719E-3</v>
      </c>
      <c r="M56" s="7">
        <f t="shared" si="7"/>
        <v>766000</v>
      </c>
      <c r="N56" s="8">
        <v>100</v>
      </c>
      <c r="O56" s="8">
        <f t="shared" si="8"/>
        <v>0.44913562653971661</v>
      </c>
      <c r="P56" s="8">
        <v>99.233999999999995</v>
      </c>
      <c r="Q56" s="8">
        <f t="shared" si="9"/>
        <v>0.44569524764042234</v>
      </c>
      <c r="R56" s="8">
        <f t="shared" si="10"/>
        <v>99.233999999999995</v>
      </c>
      <c r="S56" s="8">
        <f t="shared" si="11"/>
        <v>-3.4403788992942719E-3</v>
      </c>
      <c r="T56" s="8">
        <f t="shared" si="12"/>
        <v>99.233999999999995</v>
      </c>
      <c r="U56" s="8">
        <f t="shared" si="13"/>
        <v>99.233999999999995</v>
      </c>
      <c r="V56" s="8">
        <f t="shared" si="14"/>
        <v>99.233999999999995</v>
      </c>
      <c r="W56" s="8">
        <f t="shared" si="15"/>
        <v>99.233999999999995</v>
      </c>
      <c r="X56" s="22">
        <v>45</v>
      </c>
    </row>
    <row r="57" spans="1:24" ht="48">
      <c r="A57" s="9">
        <v>46</v>
      </c>
      <c r="B57" s="211" t="s">
        <v>933</v>
      </c>
      <c r="C57" s="7">
        <v>150000000</v>
      </c>
      <c r="D57" s="8">
        <f t="shared" si="0"/>
        <v>0.67370343980957492</v>
      </c>
      <c r="E57" s="7">
        <v>150000000</v>
      </c>
      <c r="F57" s="8">
        <f t="shared" si="1"/>
        <v>100</v>
      </c>
      <c r="G57" s="8">
        <f t="shared" si="2"/>
        <v>0.67370343980957481</v>
      </c>
      <c r="H57" s="7">
        <v>139840000</v>
      </c>
      <c r="I57" s="8">
        <f t="shared" si="3"/>
        <v>93.226666666666674</v>
      </c>
      <c r="J57" s="8">
        <f t="shared" si="4"/>
        <v>0.62807126015313974</v>
      </c>
      <c r="K57" s="8">
        <f t="shared" si="5"/>
        <v>93.226666666666674</v>
      </c>
      <c r="L57" s="8">
        <f t="shared" si="6"/>
        <v>-4.5632179656435068E-2</v>
      </c>
      <c r="M57" s="7">
        <f t="shared" si="7"/>
        <v>10160000</v>
      </c>
      <c r="N57" s="8">
        <v>100</v>
      </c>
      <c r="O57" s="8">
        <f t="shared" si="8"/>
        <v>0.67370343980957481</v>
      </c>
      <c r="P57" s="8">
        <v>93.226666666666674</v>
      </c>
      <c r="Q57" s="8">
        <f t="shared" si="9"/>
        <v>0.62807126015313974</v>
      </c>
      <c r="R57" s="8">
        <f t="shared" si="10"/>
        <v>93.226666666666674</v>
      </c>
      <c r="S57" s="8">
        <f t="shared" si="11"/>
        <v>-4.5632179656435068E-2</v>
      </c>
      <c r="T57" s="8">
        <f t="shared" si="12"/>
        <v>93.226666666666674</v>
      </c>
      <c r="U57" s="8">
        <f t="shared" si="13"/>
        <v>93.226666666666674</v>
      </c>
      <c r="V57" s="8">
        <f t="shared" si="14"/>
        <v>93.226666666666674</v>
      </c>
      <c r="W57" s="8">
        <f t="shared" si="15"/>
        <v>93.226666666666674</v>
      </c>
      <c r="X57" s="22">
        <v>46</v>
      </c>
    </row>
    <row r="58" spans="1:24" ht="80">
      <c r="A58" s="9">
        <v>47</v>
      </c>
      <c r="B58" s="211" t="s">
        <v>934</v>
      </c>
      <c r="C58" s="7">
        <v>65000000</v>
      </c>
      <c r="D58" s="8">
        <f t="shared" si="0"/>
        <v>0.29193815725081579</v>
      </c>
      <c r="E58" s="7">
        <v>65000000</v>
      </c>
      <c r="F58" s="8">
        <f t="shared" si="1"/>
        <v>100</v>
      </c>
      <c r="G58" s="8">
        <f t="shared" si="2"/>
        <v>0.29193815725081579</v>
      </c>
      <c r="H58" s="7">
        <v>64300000</v>
      </c>
      <c r="I58" s="8">
        <f t="shared" si="3"/>
        <v>98.92307692307692</v>
      </c>
      <c r="J58" s="8">
        <f t="shared" si="4"/>
        <v>0.28879420786503773</v>
      </c>
      <c r="K58" s="8">
        <f t="shared" si="5"/>
        <v>98.92307692307692</v>
      </c>
      <c r="L58" s="8">
        <f t="shared" si="6"/>
        <v>-3.1439493857780554E-3</v>
      </c>
      <c r="M58" s="7">
        <f t="shared" si="7"/>
        <v>700000</v>
      </c>
      <c r="N58" s="8">
        <v>100</v>
      </c>
      <c r="O58" s="8">
        <f t="shared" si="8"/>
        <v>0.29193815725081579</v>
      </c>
      <c r="P58" s="8">
        <v>98.92307692307692</v>
      </c>
      <c r="Q58" s="8">
        <f t="shared" si="9"/>
        <v>0.28879420786503773</v>
      </c>
      <c r="R58" s="8">
        <f t="shared" si="10"/>
        <v>98.92307692307692</v>
      </c>
      <c r="S58" s="8"/>
      <c r="T58" s="8"/>
      <c r="U58" s="8"/>
      <c r="V58" s="8"/>
      <c r="W58" s="8"/>
      <c r="X58" s="22">
        <v>47</v>
      </c>
    </row>
    <row r="59" spans="1:24" ht="32">
      <c r="A59" s="9">
        <v>48</v>
      </c>
      <c r="B59" s="9" t="s">
        <v>935</v>
      </c>
      <c r="C59" s="7">
        <v>247750000</v>
      </c>
      <c r="D59" s="8">
        <f t="shared" si="0"/>
        <v>1.112733514752148</v>
      </c>
      <c r="E59" s="7">
        <v>247750000</v>
      </c>
      <c r="F59" s="8">
        <f t="shared" si="1"/>
        <v>100</v>
      </c>
      <c r="G59" s="8">
        <f t="shared" si="2"/>
        <v>1.112733514752148</v>
      </c>
      <c r="H59" s="7">
        <v>232916400</v>
      </c>
      <c r="I59" s="8">
        <f t="shared" si="3"/>
        <v>94.012674066599402</v>
      </c>
      <c r="J59" s="8">
        <f t="shared" si="4"/>
        <v>1.0461105324537525</v>
      </c>
      <c r="K59" s="8">
        <f t="shared" si="5"/>
        <v>94.012674066599402</v>
      </c>
      <c r="L59" s="8">
        <f t="shared" si="6"/>
        <v>-6.6622982298395472E-2</v>
      </c>
      <c r="M59" s="7">
        <f t="shared" si="7"/>
        <v>14833600</v>
      </c>
      <c r="N59" s="8">
        <v>100</v>
      </c>
      <c r="O59" s="8">
        <f t="shared" si="8"/>
        <v>1.112733514752148</v>
      </c>
      <c r="P59" s="8">
        <v>94.012674066599402</v>
      </c>
      <c r="Q59" s="8">
        <f t="shared" si="9"/>
        <v>1.0461105324537525</v>
      </c>
      <c r="R59" s="8">
        <f t="shared" si="10"/>
        <v>94.012674066599402</v>
      </c>
      <c r="S59" s="8"/>
      <c r="T59" s="8"/>
      <c r="U59" s="8"/>
      <c r="V59" s="8"/>
      <c r="W59" s="8"/>
      <c r="X59" s="22">
        <v>48</v>
      </c>
    </row>
    <row r="60" spans="1:24" ht="16">
      <c r="A60" s="9">
        <v>49</v>
      </c>
      <c r="B60" s="9" t="s">
        <v>936</v>
      </c>
      <c r="C60" s="7">
        <v>80000000</v>
      </c>
      <c r="D60" s="8">
        <f t="shared" si="0"/>
        <v>0.35930850123177333</v>
      </c>
      <c r="E60" s="7">
        <v>80000000</v>
      </c>
      <c r="F60" s="8">
        <f t="shared" si="1"/>
        <v>100</v>
      </c>
      <c r="G60" s="8">
        <f t="shared" si="2"/>
        <v>0.35930850123177327</v>
      </c>
      <c r="H60" s="7">
        <v>58396000</v>
      </c>
      <c r="I60" s="8">
        <f t="shared" si="3"/>
        <v>72.995000000000005</v>
      </c>
      <c r="J60" s="8">
        <f t="shared" si="4"/>
        <v>0.26227724047413298</v>
      </c>
      <c r="K60" s="8">
        <f t="shared" si="5"/>
        <v>72.995000000000005</v>
      </c>
      <c r="L60" s="8">
        <f t="shared" si="6"/>
        <v>-9.7031260757640292E-2</v>
      </c>
      <c r="M60" s="7">
        <f t="shared" si="7"/>
        <v>21604000</v>
      </c>
      <c r="N60" s="8">
        <v>100</v>
      </c>
      <c r="O60" s="8">
        <f t="shared" si="8"/>
        <v>0.35930850123177327</v>
      </c>
      <c r="P60" s="8">
        <v>72.995000000000005</v>
      </c>
      <c r="Q60" s="8">
        <f t="shared" si="9"/>
        <v>0.26227724047413298</v>
      </c>
      <c r="R60" s="8">
        <f t="shared" si="10"/>
        <v>72.995000000000005</v>
      </c>
      <c r="S60" s="8"/>
      <c r="T60" s="8"/>
      <c r="U60" s="8"/>
      <c r="V60" s="8"/>
      <c r="W60" s="8"/>
      <c r="X60" s="22">
        <v>49</v>
      </c>
    </row>
    <row r="61" spans="1:24" ht="32">
      <c r="A61" s="9">
        <v>50</v>
      </c>
      <c r="B61" s="9" t="s">
        <v>937</v>
      </c>
      <c r="C61" s="7">
        <v>254000000</v>
      </c>
      <c r="D61" s="8">
        <f t="shared" si="0"/>
        <v>1.1408044914108804</v>
      </c>
      <c r="E61" s="7">
        <v>254000000</v>
      </c>
      <c r="F61" s="8">
        <f t="shared" si="1"/>
        <v>100</v>
      </c>
      <c r="G61" s="8">
        <f t="shared" si="2"/>
        <v>1.1408044914108804</v>
      </c>
      <c r="H61" s="7">
        <v>244261600</v>
      </c>
      <c r="I61" s="8">
        <f t="shared" si="3"/>
        <v>96.16598425196851</v>
      </c>
      <c r="J61" s="8">
        <f t="shared" si="4"/>
        <v>1.0970658675559366</v>
      </c>
      <c r="K61" s="8">
        <f t="shared" si="5"/>
        <v>96.16598425196851</v>
      </c>
      <c r="L61" s="8">
        <f t="shared" si="6"/>
        <v>-4.3738623854943759E-2</v>
      </c>
      <c r="M61" s="7">
        <f t="shared" si="7"/>
        <v>9738400</v>
      </c>
      <c r="N61" s="8">
        <v>100</v>
      </c>
      <c r="O61" s="8">
        <f t="shared" si="8"/>
        <v>1.1408044914108804</v>
      </c>
      <c r="P61" s="8">
        <v>96.16598425196851</v>
      </c>
      <c r="Q61" s="8">
        <f t="shared" si="9"/>
        <v>1.0970658675559366</v>
      </c>
      <c r="R61" s="8">
        <f t="shared" si="10"/>
        <v>96.16598425196851</v>
      </c>
      <c r="S61" s="8"/>
      <c r="T61" s="8"/>
      <c r="U61" s="8"/>
      <c r="V61" s="8"/>
      <c r="W61" s="8"/>
      <c r="X61" s="22">
        <v>50</v>
      </c>
    </row>
    <row r="62" spans="1:24" ht="64">
      <c r="A62" s="9">
        <v>51</v>
      </c>
      <c r="B62" s="9" t="s">
        <v>938</v>
      </c>
      <c r="C62" s="7">
        <v>162800000</v>
      </c>
      <c r="D62" s="8">
        <f t="shared" si="0"/>
        <v>0.73119280000665865</v>
      </c>
      <c r="E62" s="7">
        <v>162800000</v>
      </c>
      <c r="F62" s="8">
        <f t="shared" si="1"/>
        <v>100</v>
      </c>
      <c r="G62" s="8">
        <f t="shared" si="2"/>
        <v>0.73119280000665865</v>
      </c>
      <c r="H62" s="7">
        <v>16700000</v>
      </c>
      <c r="I62" s="8">
        <f t="shared" si="3"/>
        <v>10.257985257985258</v>
      </c>
      <c r="J62" s="8">
        <f t="shared" si="4"/>
        <v>7.5005649632132673E-2</v>
      </c>
      <c r="K62" s="8">
        <f t="shared" si="5"/>
        <v>10.257985257985258</v>
      </c>
      <c r="L62" s="8">
        <f t="shared" si="6"/>
        <v>-0.65618715037452602</v>
      </c>
      <c r="M62" s="7">
        <f t="shared" si="7"/>
        <v>146100000</v>
      </c>
      <c r="N62" s="8">
        <v>100</v>
      </c>
      <c r="O62" s="8">
        <f t="shared" si="8"/>
        <v>0.73119280000665865</v>
      </c>
      <c r="P62" s="8">
        <v>10.257985257985258</v>
      </c>
      <c r="Q62" s="8">
        <f t="shared" si="9"/>
        <v>7.5005649632132673E-2</v>
      </c>
      <c r="R62" s="8">
        <f t="shared" si="10"/>
        <v>10.257985257985258</v>
      </c>
      <c r="S62" s="8"/>
      <c r="T62" s="8"/>
      <c r="U62" s="8"/>
      <c r="V62" s="8"/>
      <c r="W62" s="8"/>
      <c r="X62" s="22">
        <v>51</v>
      </c>
    </row>
    <row r="63" spans="1:24" ht="32">
      <c r="A63" s="9">
        <v>52</v>
      </c>
      <c r="B63" s="9" t="s">
        <v>939</v>
      </c>
      <c r="C63" s="7">
        <v>292235000</v>
      </c>
      <c r="D63" s="8">
        <f t="shared" si="0"/>
        <v>1.3125314982183409</v>
      </c>
      <c r="E63" s="7">
        <v>292235000</v>
      </c>
      <c r="F63" s="8">
        <f t="shared" si="1"/>
        <v>100</v>
      </c>
      <c r="G63" s="8">
        <f t="shared" si="2"/>
        <v>1.3125314982183409</v>
      </c>
      <c r="H63" s="7">
        <v>138139687</v>
      </c>
      <c r="I63" s="8">
        <f t="shared" si="3"/>
        <v>47.270069293547998</v>
      </c>
      <c r="J63" s="8">
        <f t="shared" si="4"/>
        <v>0.6204345487074534</v>
      </c>
      <c r="K63" s="8">
        <f t="shared" si="5"/>
        <v>47.270069293547998</v>
      </c>
      <c r="L63" s="8">
        <f t="shared" si="6"/>
        <v>-0.69209694951088752</v>
      </c>
      <c r="M63" s="7">
        <f t="shared" si="7"/>
        <v>154095313</v>
      </c>
      <c r="N63" s="8">
        <v>100</v>
      </c>
      <c r="O63" s="8">
        <f t="shared" si="8"/>
        <v>1.3125314982183409</v>
      </c>
      <c r="P63" s="8">
        <v>47.270069293547998</v>
      </c>
      <c r="Q63" s="8">
        <f t="shared" si="9"/>
        <v>0.6204345487074534</v>
      </c>
      <c r="R63" s="8">
        <f t="shared" si="10"/>
        <v>47.270069293547998</v>
      </c>
      <c r="S63" s="8"/>
      <c r="T63" s="8"/>
      <c r="U63" s="8"/>
      <c r="V63" s="8"/>
      <c r="W63" s="8"/>
      <c r="X63" s="22">
        <v>52</v>
      </c>
    </row>
    <row r="64" spans="1:24" ht="16">
      <c r="A64" s="9">
        <v>53</v>
      </c>
      <c r="B64" s="9" t="s">
        <v>940</v>
      </c>
      <c r="C64" s="7">
        <v>566389000</v>
      </c>
      <c r="D64" s="8">
        <f t="shared" si="0"/>
        <v>2.5438547838020358</v>
      </c>
      <c r="E64" s="7">
        <v>566389000</v>
      </c>
      <c r="F64" s="8">
        <f t="shared" si="1"/>
        <v>100</v>
      </c>
      <c r="G64" s="8">
        <f t="shared" si="2"/>
        <v>2.5438547838020358</v>
      </c>
      <c r="H64" s="7">
        <v>501560000</v>
      </c>
      <c r="I64" s="8">
        <f t="shared" si="3"/>
        <v>88.553979685339939</v>
      </c>
      <c r="J64" s="8">
        <f t="shared" si="4"/>
        <v>2.2526846484726031</v>
      </c>
      <c r="K64" s="8">
        <f t="shared" si="5"/>
        <v>88.553979685339939</v>
      </c>
      <c r="L64" s="8">
        <f t="shared" si="6"/>
        <v>-0.2911701353294327</v>
      </c>
      <c r="M64" s="7">
        <f t="shared" si="7"/>
        <v>64829000</v>
      </c>
      <c r="N64" s="8">
        <v>100</v>
      </c>
      <c r="O64" s="8">
        <f t="shared" si="8"/>
        <v>2.5438547838020358</v>
      </c>
      <c r="P64" s="8">
        <v>88.553979685339939</v>
      </c>
      <c r="Q64" s="8">
        <f t="shared" si="9"/>
        <v>2.2526846484726031</v>
      </c>
      <c r="R64" s="8">
        <f t="shared" si="10"/>
        <v>88.553979685339939</v>
      </c>
      <c r="S64" s="8"/>
      <c r="T64" s="8"/>
      <c r="U64" s="8"/>
      <c r="V64" s="8"/>
      <c r="W64" s="8"/>
      <c r="X64" s="22">
        <v>53</v>
      </c>
    </row>
    <row r="65" spans="1:24" ht="64">
      <c r="A65" s="9">
        <v>54</v>
      </c>
      <c r="B65" s="9" t="s">
        <v>941</v>
      </c>
      <c r="C65" s="7">
        <v>21900000</v>
      </c>
      <c r="D65" s="8">
        <f t="shared" si="0"/>
        <v>9.8360702212197948E-2</v>
      </c>
      <c r="E65" s="7">
        <v>21900000</v>
      </c>
      <c r="F65" s="8">
        <f t="shared" si="1"/>
        <v>100</v>
      </c>
      <c r="G65" s="8">
        <f t="shared" si="2"/>
        <v>9.8360702212197962E-2</v>
      </c>
      <c r="H65" s="7">
        <v>18748400</v>
      </c>
      <c r="I65" s="8">
        <f t="shared" si="3"/>
        <v>85.609132420091328</v>
      </c>
      <c r="J65" s="8">
        <f t="shared" si="4"/>
        <v>8.420574380617224E-2</v>
      </c>
      <c r="K65" s="8">
        <f t="shared" si="5"/>
        <v>85.609132420091328</v>
      </c>
      <c r="L65" s="8">
        <f t="shared" si="6"/>
        <v>-1.4154958406025722E-2</v>
      </c>
      <c r="M65" s="7">
        <f t="shared" si="7"/>
        <v>3151600</v>
      </c>
      <c r="N65" s="8">
        <v>100</v>
      </c>
      <c r="O65" s="8">
        <f t="shared" si="8"/>
        <v>9.8360702212197962E-2</v>
      </c>
      <c r="P65" s="8">
        <v>85.609132420091328</v>
      </c>
      <c r="Q65" s="8">
        <f t="shared" si="9"/>
        <v>8.420574380617224E-2</v>
      </c>
      <c r="R65" s="8">
        <f t="shared" si="10"/>
        <v>85.609132420091328</v>
      </c>
      <c r="S65" s="8"/>
      <c r="T65" s="8"/>
      <c r="U65" s="8"/>
      <c r="V65" s="8"/>
      <c r="W65" s="8"/>
      <c r="X65" s="22">
        <v>54</v>
      </c>
    </row>
    <row r="66" spans="1:24" ht="48">
      <c r="A66" s="9">
        <v>55</v>
      </c>
      <c r="B66" s="9" t="s">
        <v>942</v>
      </c>
      <c r="C66" s="7">
        <v>56000000</v>
      </c>
      <c r="D66" s="8">
        <f t="shared" si="0"/>
        <v>0.25151595086224132</v>
      </c>
      <c r="E66" s="7">
        <v>56000000</v>
      </c>
      <c r="F66" s="8">
        <f t="shared" si="1"/>
        <v>100</v>
      </c>
      <c r="G66" s="8">
        <f t="shared" si="2"/>
        <v>0.25151595086224132</v>
      </c>
      <c r="H66" s="7">
        <v>49398000</v>
      </c>
      <c r="I66" s="8">
        <f t="shared" si="3"/>
        <v>88.210714285714289</v>
      </c>
      <c r="J66" s="8">
        <f t="shared" si="4"/>
        <v>0.22186401679808923</v>
      </c>
      <c r="K66" s="8">
        <f t="shared" si="5"/>
        <v>88.210714285714289</v>
      </c>
      <c r="L66" s="8">
        <f t="shared" si="6"/>
        <v>-2.9651934064152091E-2</v>
      </c>
      <c r="M66" s="7">
        <f t="shared" si="7"/>
        <v>6602000</v>
      </c>
      <c r="N66" s="8">
        <v>100</v>
      </c>
      <c r="O66" s="8">
        <f t="shared" si="8"/>
        <v>0.25151595086224132</v>
      </c>
      <c r="P66" s="8">
        <v>88.210714285714289</v>
      </c>
      <c r="Q66" s="8">
        <f t="shared" si="9"/>
        <v>0.22186401679808923</v>
      </c>
      <c r="R66" s="8">
        <f t="shared" si="10"/>
        <v>88.210714285714289</v>
      </c>
      <c r="S66" s="8"/>
      <c r="T66" s="8"/>
      <c r="U66" s="8"/>
      <c r="V66" s="8"/>
      <c r="W66" s="8"/>
      <c r="X66" s="22">
        <v>55</v>
      </c>
    </row>
    <row r="67" spans="1:24" ht="32">
      <c r="A67" s="9">
        <v>56</v>
      </c>
      <c r="B67" s="9" t="s">
        <v>943</v>
      </c>
      <c r="C67" s="7">
        <v>269562700</v>
      </c>
      <c r="D67" s="8">
        <f t="shared" si="0"/>
        <v>1.2107021215623768</v>
      </c>
      <c r="E67" s="7">
        <v>269562700</v>
      </c>
      <c r="F67" s="8">
        <f t="shared" si="1"/>
        <v>100</v>
      </c>
      <c r="G67" s="8">
        <f t="shared" si="2"/>
        <v>1.2107021215623768</v>
      </c>
      <c r="H67" s="7">
        <v>234283787</v>
      </c>
      <c r="I67" s="8">
        <f t="shared" si="3"/>
        <v>86.91253908645372</v>
      </c>
      <c r="J67" s="8">
        <f t="shared" si="4"/>
        <v>1.052251954623425</v>
      </c>
      <c r="K67" s="8">
        <f t="shared" si="5"/>
        <v>86.91253908645372</v>
      </c>
      <c r="L67" s="8">
        <f t="shared" si="6"/>
        <v>-0.15845016693895175</v>
      </c>
      <c r="M67" s="7">
        <f t="shared" si="7"/>
        <v>35278913</v>
      </c>
      <c r="N67" s="8">
        <v>100</v>
      </c>
      <c r="O67" s="8">
        <f t="shared" si="8"/>
        <v>1.2107021215623768</v>
      </c>
      <c r="P67" s="8">
        <v>86.91253908645372</v>
      </c>
      <c r="Q67" s="8">
        <f t="shared" si="9"/>
        <v>1.052251954623425</v>
      </c>
      <c r="R67" s="8">
        <f t="shared" si="10"/>
        <v>86.91253908645372</v>
      </c>
      <c r="S67" s="8"/>
      <c r="T67" s="8"/>
      <c r="U67" s="8"/>
      <c r="V67" s="8"/>
      <c r="W67" s="8"/>
      <c r="X67" s="22">
        <v>56</v>
      </c>
    </row>
    <row r="68" spans="1:24" ht="32">
      <c r="A68" s="9">
        <v>57</v>
      </c>
      <c r="B68" s="9" t="s">
        <v>944</v>
      </c>
      <c r="C68" s="7">
        <v>919000000</v>
      </c>
      <c r="D68" s="8">
        <f t="shared" si="0"/>
        <v>4.1275564078999958</v>
      </c>
      <c r="E68" s="7">
        <v>919000000</v>
      </c>
      <c r="F68" s="8">
        <f t="shared" si="1"/>
        <v>100</v>
      </c>
      <c r="G68" s="8">
        <f t="shared" si="2"/>
        <v>4.1275564078999958</v>
      </c>
      <c r="H68" s="7">
        <v>877016000</v>
      </c>
      <c r="I68" s="8">
        <f t="shared" si="3"/>
        <v>95.431556039173017</v>
      </c>
      <c r="J68" s="8">
        <f t="shared" si="4"/>
        <v>3.9389913064535613</v>
      </c>
      <c r="K68" s="8">
        <f t="shared" si="5"/>
        <v>95.431556039173017</v>
      </c>
      <c r="L68" s="8">
        <f t="shared" si="6"/>
        <v>-0.18856510144643446</v>
      </c>
      <c r="M68" s="7">
        <f t="shared" si="7"/>
        <v>41984000</v>
      </c>
      <c r="N68" s="8">
        <v>100</v>
      </c>
      <c r="O68" s="8">
        <f t="shared" si="8"/>
        <v>4.1275564078999958</v>
      </c>
      <c r="P68" s="8">
        <v>95.431556039173017</v>
      </c>
      <c r="Q68" s="8">
        <f t="shared" si="9"/>
        <v>3.9389913064535613</v>
      </c>
      <c r="R68" s="8">
        <f t="shared" si="10"/>
        <v>95.431556039173017</v>
      </c>
      <c r="S68" s="8"/>
      <c r="T68" s="8"/>
      <c r="U68" s="8"/>
      <c r="V68" s="8"/>
      <c r="W68" s="8"/>
      <c r="X68" s="22">
        <v>57</v>
      </c>
    </row>
    <row r="69" spans="1:24" ht="32">
      <c r="A69" s="9">
        <v>58</v>
      </c>
      <c r="B69" s="9" t="s">
        <v>945</v>
      </c>
      <c r="C69" s="7">
        <v>553000000</v>
      </c>
      <c r="D69" s="8">
        <f t="shared" si="0"/>
        <v>2.483720014764633</v>
      </c>
      <c r="E69" s="7">
        <v>553000000</v>
      </c>
      <c r="F69" s="8">
        <f t="shared" si="1"/>
        <v>100</v>
      </c>
      <c r="G69" s="8">
        <f t="shared" si="2"/>
        <v>2.483720014764633</v>
      </c>
      <c r="H69" s="7">
        <v>540531000</v>
      </c>
      <c r="I69" s="8">
        <f t="shared" si="3"/>
        <v>97.745207956600368</v>
      </c>
      <c r="J69" s="8">
        <f t="shared" si="4"/>
        <v>2.427717293491396</v>
      </c>
      <c r="K69" s="8">
        <f t="shared" si="5"/>
        <v>97.745207956600368</v>
      </c>
      <c r="L69" s="8">
        <f t="shared" si="6"/>
        <v>-5.6002721273237022E-2</v>
      </c>
      <c r="M69" s="7">
        <f t="shared" si="7"/>
        <v>12469000</v>
      </c>
      <c r="N69" s="8">
        <v>100</v>
      </c>
      <c r="O69" s="8">
        <f t="shared" si="8"/>
        <v>2.483720014764633</v>
      </c>
      <c r="P69" s="8">
        <v>97.745207956600368</v>
      </c>
      <c r="Q69" s="8">
        <f t="shared" si="9"/>
        <v>2.427717293491396</v>
      </c>
      <c r="R69" s="8">
        <f t="shared" si="10"/>
        <v>97.745207956600368</v>
      </c>
      <c r="S69" s="8">
        <f>Q69-O69</f>
        <v>-5.6002721273237022E-2</v>
      </c>
      <c r="T69" s="8">
        <f>IF(F69&gt;0,I69/F69*100,I69)</f>
        <v>97.745207956600368</v>
      </c>
      <c r="U69" s="8">
        <f>IF(N69&gt;0,P69/N69*100,P69)</f>
        <v>97.745207956600368</v>
      </c>
      <c r="V69" s="8">
        <f>AVERAGE(T69:U69)</f>
        <v>97.745207956600368</v>
      </c>
      <c r="W69" s="8">
        <f>V69</f>
        <v>97.745207956600368</v>
      </c>
      <c r="X69" s="22">
        <v>58</v>
      </c>
    </row>
    <row r="70" spans="1:24" ht="64">
      <c r="A70" s="9">
        <v>59</v>
      </c>
      <c r="B70" s="9" t="s">
        <v>946</v>
      </c>
      <c r="C70" s="7">
        <v>410499700</v>
      </c>
      <c r="D70" s="8">
        <f t="shared" si="0"/>
        <v>1.8437003995386572</v>
      </c>
      <c r="E70" s="7">
        <v>410499700</v>
      </c>
      <c r="F70" s="8">
        <f t="shared" si="1"/>
        <v>100</v>
      </c>
      <c r="G70" s="8">
        <f t="shared" si="2"/>
        <v>1.8437003995386574</v>
      </c>
      <c r="H70" s="7">
        <v>398210500</v>
      </c>
      <c r="I70" s="8">
        <f t="shared" si="3"/>
        <v>97.006282830413753</v>
      </c>
      <c r="J70" s="8">
        <f t="shared" si="4"/>
        <v>1.7885052241219381</v>
      </c>
      <c r="K70" s="8">
        <f t="shared" si="5"/>
        <v>97.006282830413753</v>
      </c>
      <c r="L70" s="8">
        <f t="shared" si="6"/>
        <v>-5.5195175416719255E-2</v>
      </c>
      <c r="M70" s="7">
        <f t="shared" si="7"/>
        <v>12289200</v>
      </c>
      <c r="N70" s="8">
        <v>100</v>
      </c>
      <c r="O70" s="8">
        <f t="shared" si="8"/>
        <v>1.8437003995386574</v>
      </c>
      <c r="P70" s="8">
        <v>97.006282830413753</v>
      </c>
      <c r="Q70" s="8">
        <f t="shared" si="9"/>
        <v>1.7885052241219381</v>
      </c>
      <c r="R70" s="8">
        <f t="shared" si="10"/>
        <v>97.006282830413753</v>
      </c>
      <c r="S70" s="8"/>
      <c r="T70" s="8"/>
      <c r="U70" s="8"/>
      <c r="V70" s="8"/>
      <c r="W70" s="8"/>
      <c r="X70" s="22">
        <v>59</v>
      </c>
    </row>
    <row r="71" spans="1:24" ht="64">
      <c r="A71" s="9">
        <v>60</v>
      </c>
      <c r="B71" s="9" t="s">
        <v>947</v>
      </c>
      <c r="C71" s="7">
        <v>140000000</v>
      </c>
      <c r="D71" s="8">
        <f t="shared" si="0"/>
        <v>0.62878987715560331</v>
      </c>
      <c r="E71" s="7">
        <v>140000000</v>
      </c>
      <c r="F71" s="8">
        <f t="shared" si="1"/>
        <v>100</v>
      </c>
      <c r="G71" s="8">
        <f t="shared" si="2"/>
        <v>0.62878987715560331</v>
      </c>
      <c r="H71" s="7">
        <v>127349600</v>
      </c>
      <c r="I71" s="8">
        <f t="shared" si="3"/>
        <v>90.963999999999999</v>
      </c>
      <c r="J71" s="8">
        <f t="shared" si="4"/>
        <v>0.57197242385582303</v>
      </c>
      <c r="K71" s="8">
        <f t="shared" si="5"/>
        <v>90.963999999999999</v>
      </c>
      <c r="L71" s="8">
        <f t="shared" si="6"/>
        <v>-5.6817453299780274E-2</v>
      </c>
      <c r="M71" s="7">
        <f t="shared" si="7"/>
        <v>12650400</v>
      </c>
      <c r="N71" s="8">
        <v>100</v>
      </c>
      <c r="O71" s="8">
        <f t="shared" si="8"/>
        <v>0.62878987715560331</v>
      </c>
      <c r="P71" s="8">
        <v>90.963999999999999</v>
      </c>
      <c r="Q71" s="8">
        <f t="shared" si="9"/>
        <v>0.57197242385582303</v>
      </c>
      <c r="R71" s="8">
        <f t="shared" si="10"/>
        <v>90.963999999999999</v>
      </c>
      <c r="S71" s="8"/>
      <c r="T71" s="8"/>
      <c r="U71" s="8"/>
      <c r="V71" s="8"/>
      <c r="W71" s="8"/>
      <c r="X71" s="22">
        <v>60</v>
      </c>
    </row>
    <row r="72" spans="1:24" ht="80">
      <c r="A72" s="9">
        <v>61</v>
      </c>
      <c r="B72" s="9" t="s">
        <v>948</v>
      </c>
      <c r="C72" s="7">
        <v>1787600000</v>
      </c>
      <c r="D72" s="8">
        <f t="shared" si="0"/>
        <v>8.0287484600239747</v>
      </c>
      <c r="E72" s="7">
        <v>1787600000</v>
      </c>
      <c r="F72" s="8">
        <f t="shared" si="1"/>
        <v>100</v>
      </c>
      <c r="G72" s="8">
        <f t="shared" si="2"/>
        <v>8.0287484600239747</v>
      </c>
      <c r="H72" s="7">
        <v>1783411000</v>
      </c>
      <c r="I72" s="8">
        <f t="shared" si="3"/>
        <v>99.765663459386886</v>
      </c>
      <c r="J72" s="8">
        <f t="shared" si="4"/>
        <v>8.0099341686282255</v>
      </c>
      <c r="K72" s="8">
        <f t="shared" si="5"/>
        <v>99.765663459386886</v>
      </c>
      <c r="L72" s="8">
        <f t="shared" si="6"/>
        <v>-1.8814291395749194E-2</v>
      </c>
      <c r="M72" s="7">
        <f t="shared" si="7"/>
        <v>4189000</v>
      </c>
      <c r="N72" s="8">
        <v>100</v>
      </c>
      <c r="O72" s="8">
        <f t="shared" si="8"/>
        <v>8.0287484600239747</v>
      </c>
      <c r="P72" s="8">
        <v>99.765663459386886</v>
      </c>
      <c r="Q72" s="8">
        <f t="shared" si="9"/>
        <v>8.0099341686282255</v>
      </c>
      <c r="R72" s="8">
        <f t="shared" si="10"/>
        <v>99.765663459386886</v>
      </c>
      <c r="S72" s="8"/>
      <c r="T72" s="8"/>
      <c r="U72" s="8"/>
      <c r="V72" s="8"/>
      <c r="W72" s="8"/>
      <c r="X72" s="22">
        <v>61</v>
      </c>
    </row>
    <row r="73" spans="1:24" ht="80">
      <c r="A73" s="9">
        <v>62</v>
      </c>
      <c r="B73" s="9" t="s">
        <v>949</v>
      </c>
      <c r="C73" s="7">
        <v>3039805400</v>
      </c>
      <c r="D73" s="8">
        <f t="shared" si="0"/>
        <v>13.652849028878139</v>
      </c>
      <c r="E73" s="7">
        <v>3039805400</v>
      </c>
      <c r="F73" s="8">
        <f t="shared" si="1"/>
        <v>100</v>
      </c>
      <c r="G73" s="8">
        <f t="shared" si="2"/>
        <v>13.652849028878139</v>
      </c>
      <c r="H73" s="7">
        <v>3005337350</v>
      </c>
      <c r="I73" s="8">
        <f t="shared" si="3"/>
        <v>98.866109981908707</v>
      </c>
      <c r="J73" s="8">
        <f t="shared" si="4"/>
        <v>13.498040736554614</v>
      </c>
      <c r="K73" s="8">
        <f t="shared" si="5"/>
        <v>98.866109981908707</v>
      </c>
      <c r="L73" s="8">
        <f t="shared" si="6"/>
        <v>-0.15480829232352455</v>
      </c>
      <c r="M73" s="7">
        <f t="shared" si="7"/>
        <v>34468050</v>
      </c>
      <c r="N73" s="8">
        <v>100</v>
      </c>
      <c r="O73" s="8">
        <f t="shared" si="8"/>
        <v>13.652849028878139</v>
      </c>
      <c r="P73" s="8">
        <v>98.866109981908707</v>
      </c>
      <c r="Q73" s="8">
        <f t="shared" si="9"/>
        <v>13.498040736554614</v>
      </c>
      <c r="R73" s="8">
        <f t="shared" si="10"/>
        <v>98.866109981908707</v>
      </c>
      <c r="S73" s="8"/>
      <c r="T73" s="8"/>
      <c r="U73" s="8"/>
      <c r="V73" s="8"/>
      <c r="W73" s="8"/>
      <c r="X73" s="22">
        <v>62</v>
      </c>
    </row>
    <row r="74" spans="1:24" ht="64">
      <c r="A74" s="9">
        <v>63</v>
      </c>
      <c r="B74" s="9" t="s">
        <v>950</v>
      </c>
      <c r="C74" s="7">
        <v>160000000</v>
      </c>
      <c r="D74" s="8">
        <f t="shared" si="0"/>
        <v>0.71861700246354665</v>
      </c>
      <c r="E74" s="7">
        <v>160000000</v>
      </c>
      <c r="F74" s="8">
        <f t="shared" si="1"/>
        <v>100</v>
      </c>
      <c r="G74" s="8">
        <f t="shared" si="2"/>
        <v>0.71861700246354654</v>
      </c>
      <c r="H74" s="7">
        <v>143911500</v>
      </c>
      <c r="I74" s="8">
        <f t="shared" si="3"/>
        <v>89.944687500000001</v>
      </c>
      <c r="J74" s="8">
        <f t="shared" si="4"/>
        <v>0.64635781718770435</v>
      </c>
      <c r="K74" s="8">
        <f t="shared" si="5"/>
        <v>89.944687500000001</v>
      </c>
      <c r="L74" s="8">
        <f t="shared" si="6"/>
        <v>-7.2259185275842186E-2</v>
      </c>
      <c r="M74" s="7">
        <f t="shared" si="7"/>
        <v>16088500</v>
      </c>
      <c r="N74" s="8">
        <v>100</v>
      </c>
      <c r="O74" s="8">
        <f t="shared" si="8"/>
        <v>0.71861700246354654</v>
      </c>
      <c r="P74" s="8">
        <v>89.944687500000001</v>
      </c>
      <c r="Q74" s="8">
        <f t="shared" si="9"/>
        <v>0.64635781718770435</v>
      </c>
      <c r="R74" s="8">
        <f t="shared" si="10"/>
        <v>89.944687500000001</v>
      </c>
      <c r="S74" s="8"/>
      <c r="T74" s="8"/>
      <c r="U74" s="8"/>
      <c r="V74" s="8"/>
      <c r="W74" s="8"/>
      <c r="X74" s="22">
        <v>63</v>
      </c>
    </row>
    <row r="75" spans="1:24" ht="80">
      <c r="A75" s="9">
        <v>64</v>
      </c>
      <c r="B75" s="9" t="s">
        <v>951</v>
      </c>
      <c r="C75" s="7">
        <v>246965400</v>
      </c>
      <c r="D75" s="8">
        <f t="shared" si="0"/>
        <v>1.1092095966263174</v>
      </c>
      <c r="E75" s="7">
        <v>246965400</v>
      </c>
      <c r="F75" s="8">
        <f t="shared" si="1"/>
        <v>100</v>
      </c>
      <c r="G75" s="8">
        <f t="shared" si="2"/>
        <v>1.1092095966263174</v>
      </c>
      <c r="H75" s="7">
        <v>199170225</v>
      </c>
      <c r="I75" s="8">
        <f t="shared" si="3"/>
        <v>80.647015735807528</v>
      </c>
      <c r="J75" s="8">
        <f t="shared" si="4"/>
        <v>0.89454443793431337</v>
      </c>
      <c r="K75" s="8">
        <f t="shared" si="5"/>
        <v>80.647015735807528</v>
      </c>
      <c r="L75" s="8">
        <f t="shared" si="6"/>
        <v>-0.21466515869200398</v>
      </c>
      <c r="M75" s="7">
        <f t="shared" si="7"/>
        <v>47795175</v>
      </c>
      <c r="N75" s="8">
        <v>100</v>
      </c>
      <c r="O75" s="8">
        <f t="shared" si="8"/>
        <v>1.1092095966263174</v>
      </c>
      <c r="P75" s="8">
        <v>80.647015735807528</v>
      </c>
      <c r="Q75" s="8">
        <f t="shared" si="9"/>
        <v>0.89454443793431337</v>
      </c>
      <c r="R75" s="8">
        <f t="shared" si="10"/>
        <v>80.647015735807528</v>
      </c>
      <c r="S75" s="8">
        <f>Q75-O75</f>
        <v>-0.21466515869200398</v>
      </c>
      <c r="T75" s="8">
        <f>IF(F75&gt;0,I75/F75*100,I75)</f>
        <v>80.647015735807528</v>
      </c>
      <c r="U75" s="8">
        <f>IF(N75&gt;0,P75/N75*100,P75)</f>
        <v>80.647015735807528</v>
      </c>
      <c r="V75" s="8">
        <f>AVERAGE(T75:U75)</f>
        <v>80.647015735807528</v>
      </c>
      <c r="W75" s="8">
        <f>V75</f>
        <v>80.647015735807528</v>
      </c>
      <c r="X75" s="22">
        <v>64</v>
      </c>
    </row>
    <row r="76" spans="1:24" ht="112">
      <c r="A76" s="9">
        <v>65</v>
      </c>
      <c r="B76" s="9" t="s">
        <v>952</v>
      </c>
      <c r="C76" s="7">
        <v>192949800</v>
      </c>
      <c r="D76" s="8">
        <f>C76/$C$78*100</f>
        <v>0.86660629313713011</v>
      </c>
      <c r="E76" s="7">
        <v>192949800</v>
      </c>
      <c r="F76" s="8">
        <f>E76/C76*100</f>
        <v>100</v>
      </c>
      <c r="G76" s="8">
        <f>F76*D76/100</f>
        <v>0.86660629313713011</v>
      </c>
      <c r="H76" s="7">
        <v>183587500</v>
      </c>
      <c r="I76" s="8">
        <f>H76/C76*100</f>
        <v>95.14780528406871</v>
      </c>
      <c r="J76" s="8">
        <f>I76*D76/100</f>
        <v>0.82455686837360231</v>
      </c>
      <c r="K76" s="8">
        <f>IF(E76=0,0,H76/E76*100)</f>
        <v>95.14780528406871</v>
      </c>
      <c r="L76" s="8">
        <f>J76-G76</f>
        <v>-4.2049424763527798E-2</v>
      </c>
      <c r="M76" s="7">
        <f>C76-H76</f>
        <v>9362300</v>
      </c>
      <c r="N76" s="8">
        <v>100</v>
      </c>
      <c r="O76" s="8">
        <f>N76*D76/100</f>
        <v>0.86660629313713011</v>
      </c>
      <c r="P76" s="8">
        <v>95.14780528406871</v>
      </c>
      <c r="Q76" s="8">
        <f>P76*D76/100</f>
        <v>0.82455686837360231</v>
      </c>
      <c r="R76" s="8">
        <f>IF(N76=0,0,P76/N76*100)</f>
        <v>95.14780528406871</v>
      </c>
      <c r="S76" s="8">
        <f>Q76-O76</f>
        <v>-4.2049424763527798E-2</v>
      </c>
      <c r="T76" s="8">
        <f>IF(F76&gt;0,I76/F76*100,I76)</f>
        <v>95.14780528406871</v>
      </c>
      <c r="U76" s="8">
        <f>IF(N76&gt;0,P76/N76*100,P76)</f>
        <v>95.14780528406871</v>
      </c>
      <c r="V76" s="8">
        <f>AVERAGE(T76:U76)</f>
        <v>95.14780528406871</v>
      </c>
      <c r="W76" s="8">
        <f>V76</f>
        <v>95.14780528406871</v>
      </c>
      <c r="X76" s="22">
        <v>65</v>
      </c>
    </row>
    <row r="77" spans="1:24">
      <c r="A77" s="9"/>
      <c r="B77" s="10"/>
      <c r="C77" s="11"/>
      <c r="D77" s="12"/>
      <c r="E77" s="11"/>
      <c r="F77" s="12"/>
      <c r="G77" s="12"/>
      <c r="H77" s="11"/>
      <c r="I77" s="12"/>
      <c r="J77" s="12"/>
      <c r="K77" s="12"/>
      <c r="L77" s="12"/>
      <c r="M77" s="11"/>
      <c r="N77" s="12"/>
      <c r="O77" s="12"/>
      <c r="P77" s="12"/>
      <c r="Q77" s="12"/>
      <c r="R77" s="12"/>
      <c r="S77" s="12"/>
      <c r="T77" s="12"/>
      <c r="U77" s="12"/>
      <c r="V77" s="12"/>
      <c r="W77" s="12"/>
    </row>
    <row r="78" spans="1:24">
      <c r="A78" s="13"/>
      <c r="B78" s="13" t="s">
        <v>14</v>
      </c>
      <c r="C78" s="14">
        <f>SUM(C12:C76)</f>
        <v>22264989480</v>
      </c>
      <c r="D78" s="15">
        <f>SUM(D12:D76)</f>
        <v>100.00000000000001</v>
      </c>
      <c r="E78" s="14">
        <f>SUM(E12:E76)</f>
        <v>22264989480</v>
      </c>
      <c r="F78" s="15">
        <f>G78</f>
        <v>100.00000000000001</v>
      </c>
      <c r="G78" s="15">
        <f>SUM(G12:G76)</f>
        <v>100.00000000000001</v>
      </c>
      <c r="H78" s="14">
        <f>SUM(H12:H76)</f>
        <v>20597399787</v>
      </c>
      <c r="I78" s="15">
        <f>J78</f>
        <v>92.510260584232697</v>
      </c>
      <c r="J78" s="15">
        <f>SUM(J12:J76)</f>
        <v>92.510260584232697</v>
      </c>
      <c r="K78" s="15">
        <f>IF(E78=0,0,H78/E78*100)</f>
        <v>92.510260584232711</v>
      </c>
      <c r="L78" s="15">
        <f>SUM(L12:L76)</f>
        <v>-7.489739415767283</v>
      </c>
      <c r="M78" s="14">
        <f>SUM(M12:M76)</f>
        <v>1667589693</v>
      </c>
      <c r="N78" s="15">
        <f>O78</f>
        <v>100.00000000000001</v>
      </c>
      <c r="O78" s="15">
        <f>SUM(O12:O76)</f>
        <v>100.00000000000001</v>
      </c>
      <c r="P78" s="15">
        <f>Q78</f>
        <v>92.510260584232697</v>
      </c>
      <c r="Q78" s="15">
        <f>SUM(Q12:Q76)</f>
        <v>92.510260584232697</v>
      </c>
      <c r="R78" s="15">
        <f>IF(N78=0,0,P78/N78*100)</f>
        <v>92.510260584232682</v>
      </c>
      <c r="S78" s="15">
        <f>SUM(S12:S76)</f>
        <v>-4.8910318056884998</v>
      </c>
      <c r="T78" s="15">
        <f>IF(G78&gt;0,J78/G78*100,J78)</f>
        <v>92.510260584232682</v>
      </c>
      <c r="U78" s="15">
        <f>IF(O78&gt;0,Q78/O78*100,Q78)</f>
        <v>92.510260584232682</v>
      </c>
      <c r="V78" s="15">
        <f>AVERAGE(T78:U78)</f>
        <v>92.510260584232682</v>
      </c>
      <c r="W78" s="15"/>
    </row>
    <row r="79" spans="1:24">
      <c r="C79" s="16">
        <f>[7]DPPKBPM!$C$59</f>
        <v>16267757300</v>
      </c>
    </row>
    <row r="80" spans="1:24">
      <c r="C80" s="16">
        <f>C78-C79</f>
        <v>5997232180</v>
      </c>
    </row>
    <row r="83" spans="2:4">
      <c r="B83" s="1" t="s">
        <v>490</v>
      </c>
      <c r="C83" s="1" t="s">
        <v>491</v>
      </c>
      <c r="D83" s="1" t="s">
        <v>492</v>
      </c>
    </row>
    <row r="84" spans="2:4">
      <c r="B84" s="1" t="s">
        <v>493</v>
      </c>
      <c r="C84" s="1">
        <f>COUNTIFS($K$11:$K$76,"&gt;=90")</f>
        <v>27</v>
      </c>
      <c r="D84" s="1">
        <f>COUNTIFS($R$11:$R$76,"&gt;=90")</f>
        <v>27</v>
      </c>
    </row>
    <row r="85" spans="2:4">
      <c r="B85" s="1" t="s">
        <v>494</v>
      </c>
      <c r="C85" s="1">
        <f>COUNTIFS($K$11:$K$76,"&gt;=80",$K$11:$K$76,"&lt;90")</f>
        <v>14</v>
      </c>
      <c r="D85" s="1">
        <f>COUNTIFS($R$11:$R$76,"&gt;=80",$R$11:$R$76,"&lt;90")</f>
        <v>14</v>
      </c>
    </row>
    <row r="86" spans="2:4">
      <c r="B86" s="1" t="s">
        <v>495</v>
      </c>
      <c r="C86" s="1">
        <f>COUNTIFS($K$11:$K$76,"&gt;=65",$K$11:$K$76,"&lt;80")</f>
        <v>10</v>
      </c>
      <c r="D86" s="1">
        <f>COUNTIFS($R$11:$R$76,"&gt;=65",$R$11:$R$76,"&lt;80")</f>
        <v>10</v>
      </c>
    </row>
    <row r="87" spans="2:4">
      <c r="B87" s="1" t="s">
        <v>496</v>
      </c>
      <c r="C87" s="1">
        <f>COUNTIF($K$11:$K$76,"&lt;65")</f>
        <v>14</v>
      </c>
      <c r="D87" s="1">
        <f>COUNTIF($R$11:$R$76,"&lt;65")</f>
        <v>14</v>
      </c>
    </row>
    <row r="88" spans="2:4">
      <c r="B88" s="17"/>
      <c r="C88" s="1">
        <f>SUM(C84:C87)</f>
        <v>65</v>
      </c>
      <c r="D88" s="1">
        <f>SUM(D84:D87)</f>
        <v>65</v>
      </c>
    </row>
    <row r="89" spans="2:4">
      <c r="B89" s="17"/>
    </row>
    <row r="90" spans="2:4">
      <c r="B90" s="17"/>
    </row>
    <row r="91" spans="2:4">
      <c r="B91" s="17"/>
    </row>
    <row r="98" spans="2:5" ht="32">
      <c r="B98" t="s">
        <v>189</v>
      </c>
      <c r="C98" s="18" t="s">
        <v>195</v>
      </c>
      <c r="D98" s="18" t="s">
        <v>196</v>
      </c>
    </row>
    <row r="99" spans="2:5">
      <c r="B99" s="207" t="str">
        <f>Cetak!P67</f>
        <v>31 Desember 2023</v>
      </c>
      <c r="C99" s="19">
        <f>I78</f>
        <v>92.510260584232697</v>
      </c>
      <c r="D99" s="19">
        <f>P78</f>
        <v>92.510260584232697</v>
      </c>
      <c r="E99" s="21">
        <f>D99-C99</f>
        <v>0</v>
      </c>
    </row>
    <row r="100" spans="2:5">
      <c r="B100" s="207" t="str">
        <f>Cetak!P68</f>
        <v>30  November 2023</v>
      </c>
      <c r="C100" s="19">
        <f>Cetak!D78</f>
        <v>69.889452893423723</v>
      </c>
      <c r="D100" s="19">
        <f>Cetak!E78</f>
        <v>93.614324944471605</v>
      </c>
      <c r="E100" s="21">
        <f>D100-C100</f>
        <v>23.724872051047882</v>
      </c>
    </row>
    <row r="101" spans="2:5">
      <c r="B101"/>
      <c r="C101" s="20">
        <f>C99-C100</f>
        <v>22.620807690808974</v>
      </c>
      <c r="D101" s="20">
        <f>D99-D100</f>
        <v>-1.1040643602389082</v>
      </c>
    </row>
    <row r="102" spans="2:5">
      <c r="B102"/>
      <c r="C102"/>
      <c r="D102"/>
    </row>
    <row r="103" spans="2:5" ht="32">
      <c r="B103" t="s">
        <v>189</v>
      </c>
      <c r="C103" s="18" t="s">
        <v>195</v>
      </c>
      <c r="D103" s="18" t="s">
        <v>196</v>
      </c>
    </row>
    <row r="104" spans="2:5">
      <c r="B104" s="207" t="str">
        <f>Cetak!P67</f>
        <v>31 Desember 2023</v>
      </c>
      <c r="C104" s="19">
        <f>C99</f>
        <v>92.510260584232697</v>
      </c>
      <c r="D104" s="19">
        <f>D99</f>
        <v>92.510260584232697</v>
      </c>
    </row>
    <row r="105" spans="2:5">
      <c r="B105" s="207" t="str">
        <f>Cetak!P69</f>
        <v>31 Desember 2022</v>
      </c>
      <c r="C105" s="19">
        <f>Cetak!H78</f>
        <v>69.889452893423723</v>
      </c>
      <c r="D105" s="19">
        <f>Cetak!I78</f>
        <v>77.599162429278891</v>
      </c>
    </row>
    <row r="106" spans="2:5">
      <c r="B106"/>
      <c r="C106" s="20">
        <f>C104-C105</f>
        <v>22.620807690808974</v>
      </c>
      <c r="D106" s="20">
        <f>D104-D105</f>
        <v>14.911098154953805</v>
      </c>
    </row>
  </sheetData>
  <sheetProtection formatCells="0" formatColumns="0" formatRows="0" insertColumns="0" insertRows="0" insertHyperlinks="0" deleteColumns="0" deleteRows="0" sort="0" autoFilter="0" pivotTables="0"/>
  <autoFilter ref="B11:X76" xr:uid="{00000000-0009-0000-0000-000024000000}">
    <sortState xmlns:xlrd2="http://schemas.microsoft.com/office/spreadsheetml/2017/richdata2" ref="B13:X76">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5416666666666702" header="0.3" footer="0.3"/>
  <pageSetup paperSize="14" scale="80" fitToHeight="0" orientation="landscape"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B050"/>
    <pageSetUpPr fitToPage="1"/>
  </sheetPr>
  <dimension ref="A1:AD91"/>
  <sheetViews>
    <sheetView view="pageBreakPreview" topLeftCell="C1" zoomScale="60" zoomScaleNormal="80" workbookViewId="0">
      <pane ySplit="11" topLeftCell="A54" activePane="bottomLeft" state="frozen"/>
      <selection activeCell="AB57" sqref="AB57"/>
      <selection pane="bottomLeft" activeCell="N43" sqref="N43"/>
    </sheetView>
  </sheetViews>
  <sheetFormatPr baseColWidth="10" defaultColWidth="9.1640625" defaultRowHeight="15"/>
  <cols>
    <col min="1" max="1" width="4" style="1" customWidth="1"/>
    <col min="2" max="2" width="35" style="1" customWidth="1"/>
    <col min="3" max="3" width="18" style="1" customWidth="1"/>
    <col min="4" max="4" width="7.83203125" style="1" customWidth="1"/>
    <col min="5" max="5" width="18" style="1" customWidth="1"/>
    <col min="6" max="6" width="9.1640625" style="1"/>
    <col min="7" max="7" width="9" style="1" hidden="1" customWidth="1"/>
    <col min="8" max="8" width="18" style="1" customWidth="1"/>
    <col min="9" max="9" width="9.1640625" style="1"/>
    <col min="10" max="10" width="8.33203125" style="1" hidden="1" customWidth="1"/>
    <col min="11" max="11" width="9.1640625" style="1"/>
    <col min="12" max="12" width="9.1640625" style="1" hidden="1" customWidth="1"/>
    <col min="13" max="13" width="18" style="1" customWidth="1"/>
    <col min="14" max="14" width="9.1640625" style="1" customWidth="1"/>
    <col min="15" max="15" width="9.1640625" style="1" hidden="1" customWidth="1"/>
    <col min="16" max="16" width="9.1640625" style="1"/>
    <col min="17" max="17" width="9.1640625" style="1" hidden="1" customWidth="1"/>
    <col min="18" max="18" width="9.1640625" style="1"/>
    <col min="19" max="23" width="9.1640625" style="1" hidden="1" customWidth="1"/>
    <col min="24" max="27" width="9.1640625" style="1"/>
    <col min="28" max="28" width="13.5" style="1"/>
    <col min="29" max="29" width="9.1640625" style="1"/>
    <col min="30" max="30" width="11.6640625" style="1"/>
    <col min="31" max="16384" width="9.1640625" style="1"/>
  </cols>
  <sheetData>
    <row r="1" spans="1:29">
      <c r="A1" s="353" t="s">
        <v>110</v>
      </c>
      <c r="B1" s="353"/>
      <c r="C1" s="353"/>
      <c r="D1" s="353"/>
      <c r="E1" s="353"/>
      <c r="F1" s="353"/>
      <c r="G1" s="353"/>
      <c r="H1" s="353"/>
      <c r="I1" s="353"/>
      <c r="J1" s="353"/>
      <c r="K1" s="353"/>
      <c r="L1" s="353"/>
      <c r="M1" s="353"/>
      <c r="N1" s="353"/>
      <c r="O1" s="353"/>
      <c r="P1" s="353"/>
      <c r="Q1" s="353"/>
      <c r="R1" s="353"/>
      <c r="S1" s="353"/>
      <c r="T1" s="353"/>
      <c r="U1" s="353"/>
      <c r="V1" s="353"/>
      <c r="W1" s="353"/>
      <c r="Y1" s="23"/>
      <c r="Z1" s="23"/>
      <c r="AA1" s="23"/>
      <c r="AB1" s="23"/>
      <c r="AC1" s="23"/>
    </row>
    <row r="2" spans="1:29">
      <c r="A2" s="353" t="s">
        <v>953</v>
      </c>
      <c r="B2" s="353"/>
      <c r="C2" s="353"/>
      <c r="D2" s="353"/>
      <c r="E2" s="353"/>
      <c r="F2" s="353"/>
      <c r="G2" s="353"/>
      <c r="H2" s="353"/>
      <c r="I2" s="353"/>
      <c r="J2" s="353"/>
      <c r="K2" s="353"/>
      <c r="L2" s="353"/>
      <c r="M2" s="353"/>
      <c r="N2" s="353"/>
      <c r="O2" s="353"/>
      <c r="P2" s="353"/>
      <c r="Q2" s="353"/>
      <c r="R2" s="353"/>
      <c r="S2" s="353"/>
      <c r="T2" s="353"/>
      <c r="U2" s="353"/>
      <c r="V2" s="353"/>
      <c r="W2" s="353"/>
      <c r="Y2" s="23"/>
      <c r="Z2" s="23"/>
      <c r="AA2" s="23"/>
      <c r="AB2" s="23"/>
      <c r="AC2" s="23"/>
    </row>
    <row r="3" spans="1:29">
      <c r="A3" s="353" t="s">
        <v>112</v>
      </c>
      <c r="B3" s="353"/>
      <c r="C3" s="353"/>
      <c r="D3" s="353"/>
      <c r="E3" s="353"/>
      <c r="F3" s="353"/>
      <c r="G3" s="353"/>
      <c r="H3" s="353"/>
      <c r="I3" s="353"/>
      <c r="J3" s="353"/>
      <c r="K3" s="353"/>
      <c r="L3" s="353"/>
      <c r="M3" s="353"/>
      <c r="N3" s="353"/>
      <c r="O3" s="353"/>
      <c r="P3" s="353"/>
      <c r="Q3" s="353"/>
      <c r="R3" s="353"/>
      <c r="S3" s="353"/>
      <c r="T3" s="353"/>
      <c r="U3" s="353"/>
      <c r="V3" s="353"/>
      <c r="W3" s="353"/>
      <c r="Y3" s="23"/>
      <c r="Z3" s="23"/>
      <c r="AA3" s="23"/>
      <c r="AB3" s="23"/>
      <c r="AC3" s="23"/>
    </row>
    <row r="4" spans="1:29">
      <c r="A4" s="353" t="str">
        <f>Cetak!B4</f>
        <v>KONDISI DESEMBER 2023</v>
      </c>
      <c r="B4" s="353"/>
      <c r="C4" s="353"/>
      <c r="D4" s="353"/>
      <c r="E4" s="353"/>
      <c r="F4" s="353"/>
      <c r="G4" s="353"/>
      <c r="H4" s="353"/>
      <c r="I4" s="353"/>
      <c r="J4" s="353"/>
      <c r="K4" s="353"/>
      <c r="L4" s="353"/>
      <c r="M4" s="353"/>
      <c r="N4" s="353"/>
      <c r="O4" s="353"/>
      <c r="P4" s="353"/>
      <c r="Q4" s="353"/>
      <c r="R4" s="353"/>
      <c r="S4" s="353"/>
      <c r="T4" s="353"/>
      <c r="U4" s="353"/>
      <c r="V4" s="353"/>
      <c r="W4" s="353"/>
      <c r="Y4" s="23"/>
      <c r="Z4" s="23"/>
      <c r="AA4" s="23"/>
      <c r="AB4" s="23"/>
      <c r="AC4" s="23"/>
    </row>
    <row r="5" spans="1:29">
      <c r="Y5" s="23"/>
      <c r="Z5" s="23"/>
      <c r="AA5" s="23"/>
      <c r="AB5" s="23"/>
      <c r="AC5" s="23"/>
    </row>
    <row r="8" spans="1:29">
      <c r="A8" s="363" t="s">
        <v>4</v>
      </c>
      <c r="B8" s="363" t="s">
        <v>27</v>
      </c>
      <c r="C8" s="360" t="s">
        <v>28</v>
      </c>
      <c r="D8" s="358"/>
      <c r="E8" s="360" t="s">
        <v>29</v>
      </c>
      <c r="F8" s="357"/>
      <c r="G8" s="357"/>
      <c r="H8" s="357"/>
      <c r="I8" s="357"/>
      <c r="J8" s="357"/>
      <c r="K8" s="357"/>
      <c r="L8" s="357"/>
      <c r="M8" s="358"/>
      <c r="N8" s="360" t="s">
        <v>30</v>
      </c>
      <c r="O8" s="357"/>
      <c r="P8" s="357"/>
      <c r="Q8" s="357"/>
      <c r="R8" s="358"/>
      <c r="S8" s="31"/>
      <c r="T8" s="360" t="s">
        <v>11</v>
      </c>
      <c r="U8" s="357"/>
      <c r="V8" s="357"/>
      <c r="W8" s="358"/>
    </row>
    <row r="9" spans="1:29">
      <c r="A9" s="409"/>
      <c r="B9" s="409"/>
      <c r="C9" s="363" t="s">
        <v>12</v>
      </c>
      <c r="D9" s="363" t="s">
        <v>13</v>
      </c>
      <c r="E9" s="360" t="s">
        <v>9</v>
      </c>
      <c r="F9" s="357"/>
      <c r="G9" s="358"/>
      <c r="H9" s="360" t="s">
        <v>10</v>
      </c>
      <c r="I9" s="357"/>
      <c r="J9" s="358"/>
      <c r="K9" s="360" t="s">
        <v>11</v>
      </c>
      <c r="L9" s="358"/>
      <c r="M9" s="3" t="s">
        <v>32</v>
      </c>
      <c r="N9" s="360" t="s">
        <v>33</v>
      </c>
      <c r="O9" s="358"/>
      <c r="P9" s="360" t="s">
        <v>34</v>
      </c>
      <c r="Q9" s="358"/>
      <c r="R9" s="3" t="s">
        <v>469</v>
      </c>
      <c r="S9" s="3"/>
      <c r="T9" s="3" t="s">
        <v>36</v>
      </c>
      <c r="U9" s="3" t="s">
        <v>30</v>
      </c>
      <c r="V9" s="3" t="s">
        <v>37</v>
      </c>
      <c r="W9" s="363" t="s">
        <v>38</v>
      </c>
    </row>
    <row r="10" spans="1:29">
      <c r="A10" s="364"/>
      <c r="B10" s="364"/>
      <c r="C10" s="364"/>
      <c r="D10" s="36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6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828</v>
      </c>
      <c r="C12" s="7">
        <v>44015000</v>
      </c>
      <c r="D12" s="8">
        <f t="shared" ref="D12:D58" si="0">C12/$C$60*100</f>
        <v>3.9954272633708675E-2</v>
      </c>
      <c r="E12" s="7">
        <v>44015000</v>
      </c>
      <c r="F12" s="8">
        <f t="shared" ref="F12:F58" si="1">E12/C12*100</f>
        <v>100</v>
      </c>
      <c r="G12" s="8">
        <f t="shared" ref="G12:G58" si="2">F12*D12/100</f>
        <v>3.9954272633708675E-2</v>
      </c>
      <c r="H12" s="7">
        <v>43974000</v>
      </c>
      <c r="I12" s="8">
        <f t="shared" ref="I12:I58" si="3">H12/C12*100</f>
        <v>99.906849937521301</v>
      </c>
      <c r="J12" s="8">
        <f t="shared" ref="J12:J58" si="4">I12*D12/100</f>
        <v>3.9917055203787466E-2</v>
      </c>
      <c r="K12" s="8">
        <f t="shared" ref="K12:K58" si="5">IF(E12=0,0,H12/E12*100)</f>
        <v>99.906849937521301</v>
      </c>
      <c r="L12" s="8">
        <f t="shared" ref="L12:L21" si="6">J12-G12</f>
        <v>-3.7217429921208856E-5</v>
      </c>
      <c r="M12" s="7">
        <f t="shared" ref="M12:M58" si="7">C12-H12</f>
        <v>41000</v>
      </c>
      <c r="N12" s="8">
        <v>100</v>
      </c>
      <c r="O12" s="26">
        <f t="shared" ref="O12:O58" si="8">N12*$D12/100</f>
        <v>3.9954272633708675E-2</v>
      </c>
      <c r="P12" s="8">
        <v>100</v>
      </c>
      <c r="Q12" s="26">
        <f t="shared" ref="Q12:Q58" si="9">P12*$D12/100</f>
        <v>3.9954272633708675E-2</v>
      </c>
      <c r="R12" s="8">
        <f t="shared" ref="R12:R58" si="10">IF(N12=0,0,P12/N12*100)</f>
        <v>100</v>
      </c>
      <c r="S12" s="8">
        <f t="shared" ref="S12:S42" si="11">Q12-O12</f>
        <v>0</v>
      </c>
      <c r="T12" s="8">
        <f t="shared" ref="T12:T42" si="12">IF(F12&gt;0,I12/F12*100,I12)</f>
        <v>99.906849937521301</v>
      </c>
      <c r="U12" s="8">
        <f t="shared" ref="U12:U42" si="13">IF(N12&gt;0,P12/N12*100,P12)</f>
        <v>100</v>
      </c>
      <c r="V12" s="8">
        <f t="shared" ref="V12:V42" si="14">AVERAGE(T12:U12)</f>
        <v>99.953424968760658</v>
      </c>
      <c r="W12" s="8">
        <f t="shared" ref="W12:W42" si="15">V12</f>
        <v>99.953424968760658</v>
      </c>
      <c r="X12" s="22">
        <v>1</v>
      </c>
    </row>
    <row r="13" spans="1:29" ht="32">
      <c r="A13" s="9">
        <v>2</v>
      </c>
      <c r="B13" s="9" t="s">
        <v>563</v>
      </c>
      <c r="C13" s="7">
        <v>351100000</v>
      </c>
      <c r="D13" s="8">
        <f t="shared" si="0"/>
        <v>0.31870828403260515</v>
      </c>
      <c r="E13" s="7">
        <v>351100000</v>
      </c>
      <c r="F13" s="8">
        <f t="shared" si="1"/>
        <v>100</v>
      </c>
      <c r="G13" s="8">
        <f t="shared" si="2"/>
        <v>0.31870828403260515</v>
      </c>
      <c r="H13" s="7">
        <v>0</v>
      </c>
      <c r="I13" s="8">
        <f t="shared" si="3"/>
        <v>0</v>
      </c>
      <c r="J13" s="8">
        <f t="shared" si="4"/>
        <v>0</v>
      </c>
      <c r="K13" s="8">
        <f t="shared" si="5"/>
        <v>0</v>
      </c>
      <c r="L13" s="8">
        <f t="shared" si="6"/>
        <v>-0.31870828403260515</v>
      </c>
      <c r="M13" s="7">
        <f t="shared" si="7"/>
        <v>351100000</v>
      </c>
      <c r="N13" s="8">
        <v>100</v>
      </c>
      <c r="O13" s="26">
        <f t="shared" si="8"/>
        <v>0.31870828403260515</v>
      </c>
      <c r="P13" s="8">
        <v>100</v>
      </c>
      <c r="Q13" s="26">
        <f t="shared" si="9"/>
        <v>0.31870828403260515</v>
      </c>
      <c r="R13" s="8">
        <f t="shared" si="10"/>
        <v>100</v>
      </c>
      <c r="S13" s="8">
        <f t="shared" si="11"/>
        <v>0</v>
      </c>
      <c r="T13" s="8">
        <f t="shared" si="12"/>
        <v>0</v>
      </c>
      <c r="U13" s="8">
        <f t="shared" si="13"/>
        <v>100</v>
      </c>
      <c r="V13" s="8">
        <f t="shared" si="14"/>
        <v>50</v>
      </c>
      <c r="W13" s="8">
        <f t="shared" si="15"/>
        <v>50</v>
      </c>
      <c r="X13" s="22">
        <v>2</v>
      </c>
    </row>
    <row r="14" spans="1:29" ht="32">
      <c r="A14" s="9">
        <v>3</v>
      </c>
      <c r="B14" s="9" t="s">
        <v>954</v>
      </c>
      <c r="C14" s="7">
        <v>906910000</v>
      </c>
      <c r="D14" s="8">
        <f t="shared" si="0"/>
        <v>0.82324047243523202</v>
      </c>
      <c r="E14" s="7">
        <v>906910000</v>
      </c>
      <c r="F14" s="8">
        <f t="shared" si="1"/>
        <v>100</v>
      </c>
      <c r="G14" s="8">
        <f t="shared" si="2"/>
        <v>0.82324047243523202</v>
      </c>
      <c r="H14" s="7">
        <v>772420000</v>
      </c>
      <c r="I14" s="8">
        <f t="shared" si="3"/>
        <v>85.170524087285386</v>
      </c>
      <c r="J14" s="8">
        <f t="shared" si="4"/>
        <v>0.70115822487173129</v>
      </c>
      <c r="K14" s="8">
        <f t="shared" si="5"/>
        <v>85.170524087285386</v>
      </c>
      <c r="L14" s="8">
        <f t="shared" si="6"/>
        <v>-0.12208224756350072</v>
      </c>
      <c r="M14" s="7">
        <f t="shared" si="7"/>
        <v>134490000</v>
      </c>
      <c r="N14" s="8">
        <v>100</v>
      </c>
      <c r="O14" s="26">
        <f t="shared" si="8"/>
        <v>0.82324047243523202</v>
      </c>
      <c r="P14" s="8">
        <v>90</v>
      </c>
      <c r="Q14" s="26">
        <f t="shared" si="9"/>
        <v>0.74091642519170875</v>
      </c>
      <c r="R14" s="8">
        <f t="shared" si="10"/>
        <v>90</v>
      </c>
      <c r="S14" s="8">
        <f t="shared" si="11"/>
        <v>-8.2324047243523268E-2</v>
      </c>
      <c r="T14" s="8">
        <f t="shared" si="12"/>
        <v>85.170524087285386</v>
      </c>
      <c r="U14" s="8">
        <f t="shared" si="13"/>
        <v>90</v>
      </c>
      <c r="V14" s="8">
        <f t="shared" si="14"/>
        <v>87.5852620436427</v>
      </c>
      <c r="W14" s="8">
        <f t="shared" si="15"/>
        <v>87.5852620436427</v>
      </c>
      <c r="X14" s="22">
        <v>3</v>
      </c>
    </row>
    <row r="15" spans="1:29" ht="48">
      <c r="A15" s="9">
        <v>4</v>
      </c>
      <c r="B15" s="9" t="s">
        <v>793</v>
      </c>
      <c r="C15" s="7">
        <v>8952500</v>
      </c>
      <c r="D15" s="8">
        <f t="shared" si="0"/>
        <v>8.1265619846251722E-3</v>
      </c>
      <c r="E15" s="7">
        <v>8952500</v>
      </c>
      <c r="F15" s="8">
        <f t="shared" si="1"/>
        <v>100</v>
      </c>
      <c r="G15" s="8">
        <f t="shared" si="2"/>
        <v>8.1265619846251722E-3</v>
      </c>
      <c r="H15" s="7">
        <v>8850000</v>
      </c>
      <c r="I15" s="8">
        <f t="shared" si="3"/>
        <v>98.855068416643405</v>
      </c>
      <c r="J15" s="8">
        <f t="shared" si="4"/>
        <v>8.0335184098221483E-3</v>
      </c>
      <c r="K15" s="8">
        <f t="shared" si="5"/>
        <v>98.855068416643405</v>
      </c>
      <c r="L15" s="8">
        <f t="shared" si="6"/>
        <v>-9.3043574803023874E-5</v>
      </c>
      <c r="M15" s="7">
        <f t="shared" si="7"/>
        <v>102500</v>
      </c>
      <c r="N15" s="8">
        <v>100</v>
      </c>
      <c r="O15" s="26">
        <f t="shared" si="8"/>
        <v>8.1265619846251722E-3</v>
      </c>
      <c r="P15" s="8">
        <v>100</v>
      </c>
      <c r="Q15" s="26">
        <f t="shared" si="9"/>
        <v>8.1265619846251722E-3</v>
      </c>
      <c r="R15" s="8">
        <f t="shared" si="10"/>
        <v>100</v>
      </c>
      <c r="S15" s="8">
        <f t="shared" si="11"/>
        <v>0</v>
      </c>
      <c r="T15" s="8">
        <f t="shared" si="12"/>
        <v>98.855068416643405</v>
      </c>
      <c r="U15" s="8">
        <f t="shared" si="13"/>
        <v>100</v>
      </c>
      <c r="V15" s="8">
        <f t="shared" si="14"/>
        <v>99.427534208321703</v>
      </c>
      <c r="W15" s="8">
        <f t="shared" si="15"/>
        <v>99.427534208321703</v>
      </c>
      <c r="X15" s="22">
        <v>4</v>
      </c>
    </row>
    <row r="16" spans="1:29" ht="32">
      <c r="A16" s="9">
        <v>5</v>
      </c>
      <c r="B16" s="9" t="s">
        <v>565</v>
      </c>
      <c r="C16" s="7">
        <v>60947600</v>
      </c>
      <c r="D16" s="8">
        <f t="shared" si="0"/>
        <v>5.5324708094291103E-2</v>
      </c>
      <c r="E16" s="7">
        <v>60947600</v>
      </c>
      <c r="F16" s="8">
        <f t="shared" si="1"/>
        <v>100</v>
      </c>
      <c r="G16" s="8">
        <f t="shared" si="2"/>
        <v>5.5324708094291103E-2</v>
      </c>
      <c r="H16" s="7">
        <v>56785625</v>
      </c>
      <c r="I16" s="8">
        <f t="shared" si="3"/>
        <v>93.171224133517967</v>
      </c>
      <c r="J16" s="8">
        <f t="shared" si="4"/>
        <v>5.1546707779746521E-2</v>
      </c>
      <c r="K16" s="8">
        <f t="shared" si="5"/>
        <v>93.171224133517967</v>
      </c>
      <c r="L16" s="8">
        <f t="shared" si="6"/>
        <v>-3.7780003145445815E-3</v>
      </c>
      <c r="M16" s="7">
        <f t="shared" si="7"/>
        <v>4161975</v>
      </c>
      <c r="N16" s="8">
        <v>100</v>
      </c>
      <c r="O16" s="26">
        <f t="shared" si="8"/>
        <v>5.5324708094291103E-2</v>
      </c>
      <c r="P16" s="8">
        <v>100</v>
      </c>
      <c r="Q16" s="26">
        <f t="shared" si="9"/>
        <v>5.5324708094291103E-2</v>
      </c>
      <c r="R16" s="8">
        <f t="shared" si="10"/>
        <v>100</v>
      </c>
      <c r="S16" s="8">
        <f t="shared" si="11"/>
        <v>0</v>
      </c>
      <c r="T16" s="8">
        <f t="shared" si="12"/>
        <v>93.171224133517967</v>
      </c>
      <c r="U16" s="8">
        <f t="shared" si="13"/>
        <v>100</v>
      </c>
      <c r="V16" s="8">
        <f t="shared" si="14"/>
        <v>96.585612066758983</v>
      </c>
      <c r="W16" s="8">
        <f t="shared" si="15"/>
        <v>96.585612066758983</v>
      </c>
      <c r="X16" s="22">
        <v>5</v>
      </c>
    </row>
    <row r="17" spans="1:30" ht="32">
      <c r="A17" s="9">
        <v>6</v>
      </c>
      <c r="B17" s="9" t="s">
        <v>566</v>
      </c>
      <c r="C17" s="7">
        <v>1011035200</v>
      </c>
      <c r="D17" s="8">
        <f t="shared" si="0"/>
        <v>0.91775930985064591</v>
      </c>
      <c r="E17" s="7">
        <v>1011035200</v>
      </c>
      <c r="F17" s="8">
        <f t="shared" si="1"/>
        <v>100</v>
      </c>
      <c r="G17" s="8">
        <f t="shared" si="2"/>
        <v>0.91775930985064591</v>
      </c>
      <c r="H17" s="7">
        <v>921280600</v>
      </c>
      <c r="I17" s="8">
        <f t="shared" si="3"/>
        <v>91.122504933557209</v>
      </c>
      <c r="J17" s="8">
        <f t="shared" si="4"/>
        <v>0.83628527239683537</v>
      </c>
      <c r="K17" s="8">
        <f t="shared" si="5"/>
        <v>91.122504933557209</v>
      </c>
      <c r="L17" s="8">
        <f t="shared" si="6"/>
        <v>-8.1474037453810544E-2</v>
      </c>
      <c r="M17" s="7">
        <f t="shared" si="7"/>
        <v>89754600</v>
      </c>
      <c r="N17" s="8">
        <v>100</v>
      </c>
      <c r="O17" s="26">
        <f t="shared" si="8"/>
        <v>0.91775930985064591</v>
      </c>
      <c r="P17" s="8">
        <v>100</v>
      </c>
      <c r="Q17" s="26">
        <f t="shared" si="9"/>
        <v>0.91775930985064591</v>
      </c>
      <c r="R17" s="8">
        <f t="shared" si="10"/>
        <v>100</v>
      </c>
      <c r="S17" s="8">
        <f t="shared" si="11"/>
        <v>0</v>
      </c>
      <c r="T17" s="8">
        <f t="shared" si="12"/>
        <v>91.122504933557209</v>
      </c>
      <c r="U17" s="8">
        <f t="shared" si="13"/>
        <v>100</v>
      </c>
      <c r="V17" s="8">
        <f t="shared" si="14"/>
        <v>95.561252466778598</v>
      </c>
      <c r="W17" s="8">
        <f t="shared" si="15"/>
        <v>95.561252466778598</v>
      </c>
      <c r="X17" s="22">
        <v>6</v>
      </c>
    </row>
    <row r="18" spans="1:30" ht="32">
      <c r="A18" s="9">
        <v>7</v>
      </c>
      <c r="B18" s="9" t="s">
        <v>567</v>
      </c>
      <c r="C18" s="7">
        <v>277469000</v>
      </c>
      <c r="D18" s="8">
        <f t="shared" si="0"/>
        <v>0.25187031860507808</v>
      </c>
      <c r="E18" s="7">
        <v>277469000</v>
      </c>
      <c r="F18" s="8">
        <f t="shared" si="1"/>
        <v>100</v>
      </c>
      <c r="G18" s="8">
        <f t="shared" si="2"/>
        <v>0.25187031860507808</v>
      </c>
      <c r="H18" s="7">
        <v>97910000</v>
      </c>
      <c r="I18" s="8">
        <f t="shared" si="3"/>
        <v>35.286824834486012</v>
      </c>
      <c r="J18" s="8">
        <f t="shared" si="4"/>
        <v>8.8877038136235736E-2</v>
      </c>
      <c r="K18" s="8">
        <f t="shared" si="5"/>
        <v>35.286824834486012</v>
      </c>
      <c r="L18" s="8">
        <f t="shared" si="6"/>
        <v>-0.16299328046884234</v>
      </c>
      <c r="M18" s="7">
        <f t="shared" si="7"/>
        <v>179559000</v>
      </c>
      <c r="N18" s="8">
        <v>100</v>
      </c>
      <c r="O18" s="26">
        <f t="shared" si="8"/>
        <v>0.25187031860507808</v>
      </c>
      <c r="P18" s="8">
        <v>100</v>
      </c>
      <c r="Q18" s="26">
        <f t="shared" si="9"/>
        <v>0.25187031860507808</v>
      </c>
      <c r="R18" s="8">
        <f t="shared" si="10"/>
        <v>100</v>
      </c>
      <c r="S18" s="8">
        <f t="shared" si="11"/>
        <v>0</v>
      </c>
      <c r="T18" s="8">
        <f t="shared" si="12"/>
        <v>35.286824834486012</v>
      </c>
      <c r="U18" s="8">
        <f t="shared" si="13"/>
        <v>100</v>
      </c>
      <c r="V18" s="8">
        <f t="shared" si="14"/>
        <v>67.643412417243013</v>
      </c>
      <c r="W18" s="8">
        <f t="shared" si="15"/>
        <v>67.643412417243013</v>
      </c>
      <c r="X18" s="22">
        <v>7</v>
      </c>
      <c r="AB18" s="34"/>
    </row>
    <row r="19" spans="1:30" ht="32">
      <c r="A19" s="9">
        <v>8</v>
      </c>
      <c r="B19" s="9" t="s">
        <v>796</v>
      </c>
      <c r="C19" s="7">
        <v>8700000</v>
      </c>
      <c r="D19" s="8">
        <f t="shared" si="0"/>
        <v>7.8973570808421097E-3</v>
      </c>
      <c r="E19" s="7">
        <v>8700000</v>
      </c>
      <c r="F19" s="8">
        <f t="shared" si="1"/>
        <v>100</v>
      </c>
      <c r="G19" s="8">
        <f t="shared" si="2"/>
        <v>7.8973570808421097E-3</v>
      </c>
      <c r="H19" s="7">
        <v>1320000</v>
      </c>
      <c r="I19" s="8">
        <f t="shared" si="3"/>
        <v>15.172413793103448</v>
      </c>
      <c r="J19" s="8">
        <f t="shared" si="4"/>
        <v>1.1982196950243201E-3</v>
      </c>
      <c r="K19" s="8">
        <f t="shared" si="5"/>
        <v>15.172413793103448</v>
      </c>
      <c r="L19" s="8">
        <f t="shared" si="6"/>
        <v>-6.69913738581779E-3</v>
      </c>
      <c r="M19" s="7">
        <f t="shared" si="7"/>
        <v>7380000</v>
      </c>
      <c r="N19" s="8">
        <v>100</v>
      </c>
      <c r="O19" s="26">
        <f t="shared" si="8"/>
        <v>7.8973570808421097E-3</v>
      </c>
      <c r="P19" s="8">
        <v>100</v>
      </c>
      <c r="Q19" s="26">
        <f t="shared" si="9"/>
        <v>7.8973570808421097E-3</v>
      </c>
      <c r="R19" s="8">
        <f t="shared" si="10"/>
        <v>100</v>
      </c>
      <c r="S19" s="8">
        <f t="shared" si="11"/>
        <v>0</v>
      </c>
      <c r="T19" s="8">
        <f t="shared" si="12"/>
        <v>15.172413793103448</v>
      </c>
      <c r="U19" s="8">
        <f t="shared" si="13"/>
        <v>100</v>
      </c>
      <c r="V19" s="8">
        <f t="shared" si="14"/>
        <v>57.586206896551722</v>
      </c>
      <c r="W19" s="8">
        <f t="shared" si="15"/>
        <v>57.586206896551722</v>
      </c>
      <c r="X19" s="22">
        <v>8</v>
      </c>
      <c r="AB19" s="35"/>
      <c r="AD19" s="34"/>
    </row>
    <row r="20" spans="1:30" ht="16">
      <c r="A20" s="9">
        <v>9</v>
      </c>
      <c r="B20" s="9" t="s">
        <v>568</v>
      </c>
      <c r="C20" s="7">
        <v>112300000</v>
      </c>
      <c r="D20" s="8">
        <f t="shared" si="0"/>
        <v>0.10193944829638724</v>
      </c>
      <c r="E20" s="7">
        <v>112300000</v>
      </c>
      <c r="F20" s="8">
        <f t="shared" si="1"/>
        <v>100</v>
      </c>
      <c r="G20" s="8">
        <f t="shared" si="2"/>
        <v>0.10193944829638724</v>
      </c>
      <c r="H20" s="7">
        <v>112200000</v>
      </c>
      <c r="I20" s="8">
        <f t="shared" si="3"/>
        <v>99.910952804986636</v>
      </c>
      <c r="J20" s="8">
        <f t="shared" si="4"/>
        <v>0.1018486740770672</v>
      </c>
      <c r="K20" s="8">
        <f t="shared" si="5"/>
        <v>99.910952804986636</v>
      </c>
      <c r="L20" s="8">
        <f t="shared" si="6"/>
        <v>-9.0774219320036154E-5</v>
      </c>
      <c r="M20" s="7">
        <f t="shared" si="7"/>
        <v>100000</v>
      </c>
      <c r="N20" s="8">
        <v>100</v>
      </c>
      <c r="O20" s="26">
        <f t="shared" si="8"/>
        <v>0.10193944829638724</v>
      </c>
      <c r="P20" s="8">
        <v>100</v>
      </c>
      <c r="Q20" s="26">
        <f t="shared" si="9"/>
        <v>0.10193944829638724</v>
      </c>
      <c r="R20" s="8">
        <f t="shared" si="10"/>
        <v>100</v>
      </c>
      <c r="S20" s="8">
        <f t="shared" si="11"/>
        <v>0</v>
      </c>
      <c r="T20" s="8">
        <f t="shared" si="12"/>
        <v>99.910952804986636</v>
      </c>
      <c r="U20" s="8">
        <f t="shared" si="13"/>
        <v>100</v>
      </c>
      <c r="V20" s="8">
        <f t="shared" si="14"/>
        <v>99.955476402493318</v>
      </c>
      <c r="W20" s="8">
        <f t="shared" si="15"/>
        <v>99.955476402493318</v>
      </c>
      <c r="X20" s="22">
        <v>9</v>
      </c>
    </row>
    <row r="21" spans="1:30" ht="32">
      <c r="A21" s="9">
        <v>10</v>
      </c>
      <c r="B21" s="9" t="s">
        <v>569</v>
      </c>
      <c r="C21" s="7">
        <v>2317802000</v>
      </c>
      <c r="D21" s="8">
        <f t="shared" si="0"/>
        <v>2.1039666708839087</v>
      </c>
      <c r="E21" s="7">
        <v>2317802000</v>
      </c>
      <c r="F21" s="8">
        <f t="shared" si="1"/>
        <v>100</v>
      </c>
      <c r="G21" s="8">
        <f t="shared" si="2"/>
        <v>2.1039666708839087</v>
      </c>
      <c r="H21" s="7">
        <v>2176689433</v>
      </c>
      <c r="I21" s="8">
        <f t="shared" si="3"/>
        <v>93.911793716633269</v>
      </c>
      <c r="J21" s="8">
        <f t="shared" si="4"/>
        <v>1.9758728398272125</v>
      </c>
      <c r="K21" s="8">
        <f t="shared" si="5"/>
        <v>93.911793716633269</v>
      </c>
      <c r="L21" s="8">
        <f t="shared" si="6"/>
        <v>-0.12809383105669614</v>
      </c>
      <c r="M21" s="7">
        <f t="shared" si="7"/>
        <v>141112567</v>
      </c>
      <c r="N21" s="8">
        <v>100</v>
      </c>
      <c r="O21" s="26">
        <f t="shared" si="8"/>
        <v>2.1039666708839087</v>
      </c>
      <c r="P21" s="8">
        <v>100</v>
      </c>
      <c r="Q21" s="26">
        <f t="shared" si="9"/>
        <v>2.1039666708839087</v>
      </c>
      <c r="R21" s="8">
        <f t="shared" si="10"/>
        <v>100</v>
      </c>
      <c r="S21" s="8">
        <f t="shared" si="11"/>
        <v>0</v>
      </c>
      <c r="T21" s="8">
        <f t="shared" si="12"/>
        <v>93.911793716633269</v>
      </c>
      <c r="U21" s="8">
        <f t="shared" si="13"/>
        <v>100</v>
      </c>
      <c r="V21" s="8">
        <f t="shared" si="14"/>
        <v>96.955896858316635</v>
      </c>
      <c r="W21" s="8">
        <f t="shared" si="15"/>
        <v>96.955896858316635</v>
      </c>
      <c r="X21" s="22">
        <v>10</v>
      </c>
    </row>
    <row r="22" spans="1:30" ht="16">
      <c r="A22" s="9">
        <v>11</v>
      </c>
      <c r="B22" s="9" t="s">
        <v>571</v>
      </c>
      <c r="C22" s="7">
        <v>361589300</v>
      </c>
      <c r="D22" s="8">
        <f t="shared" si="0"/>
        <v>0.32822986421974043</v>
      </c>
      <c r="E22" s="7">
        <v>361589300</v>
      </c>
      <c r="F22" s="8">
        <f t="shared" si="1"/>
        <v>100</v>
      </c>
      <c r="G22" s="8">
        <f t="shared" si="2"/>
        <v>0.32822986421974043</v>
      </c>
      <c r="H22" s="7">
        <v>350924100</v>
      </c>
      <c r="I22" s="8">
        <f t="shared" si="3"/>
        <v>97.05046581854053</v>
      </c>
      <c r="J22" s="8">
        <f t="shared" si="4"/>
        <v>0.3185486121808212</v>
      </c>
      <c r="K22" s="8">
        <f t="shared" si="5"/>
        <v>97.05046581854053</v>
      </c>
      <c r="L22" s="8"/>
      <c r="M22" s="7">
        <f t="shared" si="7"/>
        <v>10665200</v>
      </c>
      <c r="N22" s="8">
        <v>100</v>
      </c>
      <c r="O22" s="26">
        <f t="shared" si="8"/>
        <v>0.32822986421974043</v>
      </c>
      <c r="P22" s="8">
        <v>100</v>
      </c>
      <c r="Q22" s="26">
        <f t="shared" si="9"/>
        <v>0.32822986421974043</v>
      </c>
      <c r="R22" s="8">
        <f t="shared" si="10"/>
        <v>100</v>
      </c>
      <c r="S22" s="8">
        <f t="shared" si="11"/>
        <v>0</v>
      </c>
      <c r="T22" s="8">
        <f t="shared" si="12"/>
        <v>97.05046581854053</v>
      </c>
      <c r="U22" s="8">
        <f t="shared" si="13"/>
        <v>100</v>
      </c>
      <c r="V22" s="8">
        <f t="shared" si="14"/>
        <v>98.525232909270272</v>
      </c>
      <c r="W22" s="8">
        <f t="shared" si="15"/>
        <v>98.525232909270272</v>
      </c>
      <c r="X22" s="22">
        <v>11</v>
      </c>
    </row>
    <row r="23" spans="1:30" ht="32">
      <c r="A23" s="9">
        <v>12</v>
      </c>
      <c r="B23" s="9" t="s">
        <v>955</v>
      </c>
      <c r="C23" s="7">
        <v>1129650200</v>
      </c>
      <c r="D23" s="8">
        <f t="shared" si="0"/>
        <v>1.0254311500970927</v>
      </c>
      <c r="E23" s="7">
        <v>1129650200</v>
      </c>
      <c r="F23" s="8">
        <f t="shared" si="1"/>
        <v>100</v>
      </c>
      <c r="G23" s="8">
        <f t="shared" si="2"/>
        <v>1.0254311500970927</v>
      </c>
      <c r="H23" s="7">
        <v>901241000</v>
      </c>
      <c r="I23" s="8">
        <f t="shared" si="3"/>
        <v>79.780537373427634</v>
      </c>
      <c r="J23" s="8">
        <f t="shared" si="4"/>
        <v>0.81809448194197987</v>
      </c>
      <c r="K23" s="8">
        <f t="shared" si="5"/>
        <v>79.780537373427634</v>
      </c>
      <c r="L23" s="8"/>
      <c r="M23" s="7">
        <f t="shared" si="7"/>
        <v>228409200</v>
      </c>
      <c r="N23" s="8">
        <v>100</v>
      </c>
      <c r="O23" s="26">
        <f t="shared" si="8"/>
        <v>1.0254311500970927</v>
      </c>
      <c r="P23" s="8">
        <v>100</v>
      </c>
      <c r="Q23" s="26">
        <f t="shared" si="9"/>
        <v>1.0254311500970927</v>
      </c>
      <c r="R23" s="8">
        <f t="shared" si="10"/>
        <v>100</v>
      </c>
      <c r="S23" s="8">
        <f t="shared" si="11"/>
        <v>0</v>
      </c>
      <c r="T23" s="8">
        <f t="shared" si="12"/>
        <v>79.780537373427634</v>
      </c>
      <c r="U23" s="8">
        <f t="shared" si="13"/>
        <v>100</v>
      </c>
      <c r="V23" s="8">
        <f t="shared" si="14"/>
        <v>89.890268686713824</v>
      </c>
      <c r="W23" s="8">
        <f t="shared" si="15"/>
        <v>89.890268686713824</v>
      </c>
      <c r="X23" s="22">
        <v>12</v>
      </c>
    </row>
    <row r="24" spans="1:30" ht="32">
      <c r="A24" s="9">
        <v>13</v>
      </c>
      <c r="B24" s="9" t="s">
        <v>956</v>
      </c>
      <c r="C24" s="7">
        <v>536560000</v>
      </c>
      <c r="D24" s="8">
        <f t="shared" si="0"/>
        <v>0.48705815118352214</v>
      </c>
      <c r="E24" s="7">
        <v>536560000</v>
      </c>
      <c r="F24" s="8">
        <f t="shared" si="1"/>
        <v>100</v>
      </c>
      <c r="G24" s="8">
        <f t="shared" si="2"/>
        <v>0.48705815118352214</v>
      </c>
      <c r="H24" s="7">
        <v>316811875</v>
      </c>
      <c r="I24" s="8">
        <f t="shared" si="3"/>
        <v>59.045004286566268</v>
      </c>
      <c r="J24" s="8">
        <f t="shared" si="4"/>
        <v>0.28758350624438106</v>
      </c>
      <c r="K24" s="8">
        <f t="shared" si="5"/>
        <v>59.045004286566268</v>
      </c>
      <c r="L24" s="8"/>
      <c r="M24" s="7">
        <f t="shared" si="7"/>
        <v>219748125</v>
      </c>
      <c r="N24" s="8">
        <v>100</v>
      </c>
      <c r="O24" s="26">
        <f t="shared" si="8"/>
        <v>0.48705815118352214</v>
      </c>
      <c r="P24" s="8">
        <v>100</v>
      </c>
      <c r="Q24" s="26">
        <f t="shared" si="9"/>
        <v>0.48705815118352214</v>
      </c>
      <c r="R24" s="8">
        <f t="shared" si="10"/>
        <v>100</v>
      </c>
      <c r="S24" s="8">
        <f t="shared" si="11"/>
        <v>0</v>
      </c>
      <c r="T24" s="8">
        <f t="shared" si="12"/>
        <v>59.045004286566268</v>
      </c>
      <c r="U24" s="8">
        <f t="shared" si="13"/>
        <v>100</v>
      </c>
      <c r="V24" s="8">
        <f t="shared" si="14"/>
        <v>79.522502143283134</v>
      </c>
      <c r="W24" s="8">
        <f t="shared" si="15"/>
        <v>79.522502143283134</v>
      </c>
      <c r="X24" s="22">
        <v>13</v>
      </c>
    </row>
    <row r="25" spans="1:30" ht="32">
      <c r="A25" s="9">
        <v>14</v>
      </c>
      <c r="B25" s="9" t="s">
        <v>800</v>
      </c>
      <c r="C25" s="7">
        <v>738315350</v>
      </c>
      <c r="D25" s="8">
        <f t="shared" si="0"/>
        <v>0.67019999508240469</v>
      </c>
      <c r="E25" s="7">
        <v>738315350</v>
      </c>
      <c r="F25" s="8">
        <f t="shared" si="1"/>
        <v>100</v>
      </c>
      <c r="G25" s="8">
        <f t="shared" si="2"/>
        <v>0.67019999508240469</v>
      </c>
      <c r="H25" s="7">
        <v>588064079</v>
      </c>
      <c r="I25" s="8">
        <f t="shared" si="3"/>
        <v>79.649445050817377</v>
      </c>
      <c r="J25" s="8">
        <f t="shared" si="4"/>
        <v>0.53381057681374067</v>
      </c>
      <c r="K25" s="8">
        <f t="shared" si="5"/>
        <v>79.649445050817377</v>
      </c>
      <c r="L25" s="8"/>
      <c r="M25" s="7">
        <f t="shared" si="7"/>
        <v>150251271</v>
      </c>
      <c r="N25" s="8">
        <v>100</v>
      </c>
      <c r="O25" s="26">
        <f t="shared" si="8"/>
        <v>0.67019999508240469</v>
      </c>
      <c r="P25" s="8">
        <v>100</v>
      </c>
      <c r="Q25" s="26">
        <f t="shared" si="9"/>
        <v>0.67019999508240469</v>
      </c>
      <c r="R25" s="8">
        <f t="shared" si="10"/>
        <v>100</v>
      </c>
      <c r="S25" s="8">
        <f t="shared" si="11"/>
        <v>0</v>
      </c>
      <c r="T25" s="8">
        <f t="shared" si="12"/>
        <v>79.649445050817377</v>
      </c>
      <c r="U25" s="8">
        <f t="shared" si="13"/>
        <v>100</v>
      </c>
      <c r="V25" s="8">
        <f t="shared" si="14"/>
        <v>89.824722525408689</v>
      </c>
      <c r="W25" s="8">
        <f t="shared" si="15"/>
        <v>89.824722525408689</v>
      </c>
      <c r="X25" s="22">
        <v>14</v>
      </c>
    </row>
    <row r="26" spans="1:30" ht="32">
      <c r="A26" s="9">
        <v>15</v>
      </c>
      <c r="B26" s="9" t="s">
        <v>574</v>
      </c>
      <c r="C26" s="7">
        <v>729782880</v>
      </c>
      <c r="D26" s="8">
        <f t="shared" si="0"/>
        <v>0.66245471205118944</v>
      </c>
      <c r="E26" s="7">
        <v>729782880</v>
      </c>
      <c r="F26" s="8">
        <f t="shared" si="1"/>
        <v>100</v>
      </c>
      <c r="G26" s="8">
        <f t="shared" si="2"/>
        <v>0.66245471205118944</v>
      </c>
      <c r="H26" s="7">
        <v>648924013</v>
      </c>
      <c r="I26" s="8">
        <f t="shared" si="3"/>
        <v>88.920147455363704</v>
      </c>
      <c r="J26" s="8">
        <f t="shared" si="4"/>
        <v>0.58905570678092267</v>
      </c>
      <c r="K26" s="8">
        <f t="shared" si="5"/>
        <v>88.920147455363704</v>
      </c>
      <c r="L26" s="8">
        <f>J26-G26</f>
        <v>-7.3399005270266771E-2</v>
      </c>
      <c r="M26" s="7">
        <f t="shared" si="7"/>
        <v>80858867</v>
      </c>
      <c r="N26" s="8">
        <v>100</v>
      </c>
      <c r="O26" s="26">
        <f t="shared" si="8"/>
        <v>0.66245471205118944</v>
      </c>
      <c r="P26" s="8">
        <v>100</v>
      </c>
      <c r="Q26" s="26">
        <f t="shared" si="9"/>
        <v>0.66245471205118944</v>
      </c>
      <c r="R26" s="8">
        <f t="shared" si="10"/>
        <v>100</v>
      </c>
      <c r="S26" s="8">
        <f t="shared" si="11"/>
        <v>0</v>
      </c>
      <c r="T26" s="8">
        <f t="shared" si="12"/>
        <v>88.920147455363704</v>
      </c>
      <c r="U26" s="8">
        <f t="shared" si="13"/>
        <v>100</v>
      </c>
      <c r="V26" s="8">
        <f t="shared" si="14"/>
        <v>94.460073727681845</v>
      </c>
      <c r="W26" s="8">
        <f t="shared" si="15"/>
        <v>94.460073727681845</v>
      </c>
      <c r="X26" s="22">
        <v>15</v>
      </c>
    </row>
    <row r="27" spans="1:30" ht="64">
      <c r="A27" s="9">
        <v>16</v>
      </c>
      <c r="B27" s="9" t="s">
        <v>957</v>
      </c>
      <c r="C27" s="7">
        <v>81323200</v>
      </c>
      <c r="D27" s="8">
        <f t="shared" si="0"/>
        <v>7.3820499926061961E-2</v>
      </c>
      <c r="E27" s="7">
        <v>81323200</v>
      </c>
      <c r="F27" s="8">
        <f t="shared" si="1"/>
        <v>100</v>
      </c>
      <c r="G27" s="8">
        <f t="shared" si="2"/>
        <v>7.3820499926061961E-2</v>
      </c>
      <c r="H27" s="7">
        <v>44581900</v>
      </c>
      <c r="I27" s="8">
        <f t="shared" si="3"/>
        <v>54.82064158813229</v>
      </c>
      <c r="J27" s="8">
        <f t="shared" si="4"/>
        <v>4.046887168303389E-2</v>
      </c>
      <c r="K27" s="8">
        <f t="shared" si="5"/>
        <v>54.82064158813229</v>
      </c>
      <c r="L27" s="8"/>
      <c r="M27" s="7">
        <f t="shared" si="7"/>
        <v>36741300</v>
      </c>
      <c r="N27" s="8">
        <v>100</v>
      </c>
      <c r="O27" s="26">
        <f t="shared" si="8"/>
        <v>7.3820499926061961E-2</v>
      </c>
      <c r="P27" s="8">
        <v>80</v>
      </c>
      <c r="Q27" s="26">
        <f t="shared" si="9"/>
        <v>5.9056399940849574E-2</v>
      </c>
      <c r="R27" s="8">
        <f t="shared" si="10"/>
        <v>80</v>
      </c>
      <c r="S27" s="8">
        <f t="shared" si="11"/>
        <v>-1.4764099985212387E-2</v>
      </c>
      <c r="T27" s="8">
        <f t="shared" si="12"/>
        <v>54.82064158813229</v>
      </c>
      <c r="U27" s="8">
        <f t="shared" si="13"/>
        <v>80</v>
      </c>
      <c r="V27" s="8">
        <f t="shared" si="14"/>
        <v>67.410320794066138</v>
      </c>
      <c r="W27" s="8">
        <f t="shared" si="15"/>
        <v>67.410320794066138</v>
      </c>
      <c r="X27" s="22">
        <v>16</v>
      </c>
    </row>
    <row r="28" spans="1:30" ht="64">
      <c r="A28" s="9">
        <v>17</v>
      </c>
      <c r="B28" s="9" t="s">
        <v>958</v>
      </c>
      <c r="C28" s="7">
        <v>2000687000</v>
      </c>
      <c r="D28" s="8">
        <f t="shared" si="0"/>
        <v>1.8161080052872136</v>
      </c>
      <c r="E28" s="7">
        <v>2000687000</v>
      </c>
      <c r="F28" s="8">
        <f t="shared" si="1"/>
        <v>100</v>
      </c>
      <c r="G28" s="8">
        <f t="shared" si="2"/>
        <v>1.8161080052872136</v>
      </c>
      <c r="H28" s="7">
        <v>1330156238</v>
      </c>
      <c r="I28" s="8">
        <f t="shared" si="3"/>
        <v>66.484974311324066</v>
      </c>
      <c r="J28" s="8">
        <f t="shared" si="4"/>
        <v>1.2074389407811039</v>
      </c>
      <c r="K28" s="8">
        <f t="shared" si="5"/>
        <v>66.484974311324066</v>
      </c>
      <c r="L28" s="8">
        <f>J28-G28</f>
        <v>-0.60866906450610969</v>
      </c>
      <c r="M28" s="7">
        <f t="shared" si="7"/>
        <v>670530762</v>
      </c>
      <c r="N28" s="8">
        <v>100</v>
      </c>
      <c r="O28" s="26">
        <f t="shared" si="8"/>
        <v>1.8161080052872136</v>
      </c>
      <c r="P28" s="8">
        <v>100</v>
      </c>
      <c r="Q28" s="26">
        <f t="shared" si="9"/>
        <v>1.8161080052872136</v>
      </c>
      <c r="R28" s="8">
        <f t="shared" si="10"/>
        <v>100</v>
      </c>
      <c r="S28" s="8">
        <f t="shared" si="11"/>
        <v>0</v>
      </c>
      <c r="T28" s="8">
        <f t="shared" si="12"/>
        <v>66.484974311324066</v>
      </c>
      <c r="U28" s="8">
        <f t="shared" si="13"/>
        <v>100</v>
      </c>
      <c r="V28" s="8">
        <f t="shared" si="14"/>
        <v>83.242487155662033</v>
      </c>
      <c r="W28" s="8">
        <f t="shared" si="15"/>
        <v>83.242487155662033</v>
      </c>
      <c r="X28" s="22">
        <v>17</v>
      </c>
    </row>
    <row r="29" spans="1:30" ht="32">
      <c r="A29" s="9">
        <v>18</v>
      </c>
      <c r="B29" s="9" t="s">
        <v>959</v>
      </c>
      <c r="C29" s="7">
        <v>120280000</v>
      </c>
      <c r="D29" s="8">
        <f t="shared" si="0"/>
        <v>0.10918323099812516</v>
      </c>
      <c r="E29" s="7">
        <v>120280000</v>
      </c>
      <c r="F29" s="8">
        <f t="shared" si="1"/>
        <v>100</v>
      </c>
      <c r="G29" s="8">
        <f t="shared" si="2"/>
        <v>0.10918323099812516</v>
      </c>
      <c r="H29" s="7">
        <v>97722250</v>
      </c>
      <c r="I29" s="8">
        <f t="shared" si="3"/>
        <v>81.245635184569338</v>
      </c>
      <c r="J29" s="8">
        <f t="shared" si="4"/>
        <v>8.8706609539462383E-2</v>
      </c>
      <c r="K29" s="8">
        <f t="shared" si="5"/>
        <v>81.245635184569338</v>
      </c>
      <c r="L29" s="8">
        <f>J29-G29</f>
        <v>-2.0476621458662775E-2</v>
      </c>
      <c r="M29" s="7">
        <f t="shared" si="7"/>
        <v>22557750</v>
      </c>
      <c r="N29" s="8">
        <v>100</v>
      </c>
      <c r="O29" s="26">
        <f t="shared" si="8"/>
        <v>0.10918323099812516</v>
      </c>
      <c r="P29" s="8">
        <v>100</v>
      </c>
      <c r="Q29" s="26">
        <f t="shared" si="9"/>
        <v>0.10918323099812516</v>
      </c>
      <c r="R29" s="8">
        <f t="shared" si="10"/>
        <v>100</v>
      </c>
      <c r="S29" s="8">
        <f t="shared" si="11"/>
        <v>0</v>
      </c>
      <c r="T29" s="8">
        <f t="shared" si="12"/>
        <v>81.245635184569338</v>
      </c>
      <c r="U29" s="8">
        <f t="shared" si="13"/>
        <v>100</v>
      </c>
      <c r="V29" s="8">
        <f t="shared" si="14"/>
        <v>90.622817592284662</v>
      </c>
      <c r="W29" s="8">
        <f t="shared" si="15"/>
        <v>90.622817592284662</v>
      </c>
      <c r="X29" s="22">
        <v>18</v>
      </c>
    </row>
    <row r="30" spans="1:30" ht="48">
      <c r="A30" s="9">
        <v>19</v>
      </c>
      <c r="B30" s="9" t="s">
        <v>579</v>
      </c>
      <c r="C30" s="7">
        <v>975660000</v>
      </c>
      <c r="D30" s="8">
        <f t="shared" si="0"/>
        <v>0.88564774821774872</v>
      </c>
      <c r="E30" s="7">
        <v>975660000</v>
      </c>
      <c r="F30" s="8">
        <f t="shared" si="1"/>
        <v>100</v>
      </c>
      <c r="G30" s="8">
        <f t="shared" si="2"/>
        <v>0.88564774821774872</v>
      </c>
      <c r="H30" s="7">
        <v>469753100</v>
      </c>
      <c r="I30" s="8">
        <f t="shared" si="3"/>
        <v>48.147213168521816</v>
      </c>
      <c r="J30" s="8">
        <f t="shared" si="4"/>
        <v>0.4264147092566129</v>
      </c>
      <c r="K30" s="8">
        <f t="shared" si="5"/>
        <v>48.147213168521816</v>
      </c>
      <c r="L30" s="8"/>
      <c r="M30" s="7">
        <f t="shared" si="7"/>
        <v>505906900</v>
      </c>
      <c r="N30" s="8">
        <v>100</v>
      </c>
      <c r="O30" s="26">
        <f t="shared" si="8"/>
        <v>0.88564774821774872</v>
      </c>
      <c r="P30" s="8">
        <v>100</v>
      </c>
      <c r="Q30" s="26">
        <f t="shared" si="9"/>
        <v>0.88564774821774872</v>
      </c>
      <c r="R30" s="8">
        <f t="shared" si="10"/>
        <v>100</v>
      </c>
      <c r="S30" s="8">
        <f t="shared" si="11"/>
        <v>0</v>
      </c>
      <c r="T30" s="8">
        <f t="shared" si="12"/>
        <v>48.147213168521816</v>
      </c>
      <c r="U30" s="8">
        <f t="shared" si="13"/>
        <v>100</v>
      </c>
      <c r="V30" s="8">
        <f t="shared" si="14"/>
        <v>74.073606584260915</v>
      </c>
      <c r="W30" s="8">
        <f t="shared" si="15"/>
        <v>74.073606584260915</v>
      </c>
      <c r="X30" s="22">
        <v>19</v>
      </c>
    </row>
    <row r="31" spans="1:30" ht="48">
      <c r="A31" s="9">
        <v>20</v>
      </c>
      <c r="B31" s="9" t="s">
        <v>960</v>
      </c>
      <c r="C31" s="7">
        <v>1039247295</v>
      </c>
      <c r="D31" s="8">
        <f t="shared" si="0"/>
        <v>0.94336861884071943</v>
      </c>
      <c r="E31" s="7">
        <v>1039247295</v>
      </c>
      <c r="F31" s="8">
        <f t="shared" si="1"/>
        <v>100</v>
      </c>
      <c r="G31" s="8">
        <f t="shared" si="2"/>
        <v>0.94336861884071932</v>
      </c>
      <c r="H31" s="7">
        <v>0</v>
      </c>
      <c r="I31" s="8">
        <f t="shared" si="3"/>
        <v>0</v>
      </c>
      <c r="J31" s="8">
        <f t="shared" si="4"/>
        <v>0</v>
      </c>
      <c r="K31" s="8">
        <f t="shared" si="5"/>
        <v>0</v>
      </c>
      <c r="L31" s="8"/>
      <c r="M31" s="7">
        <f t="shared" si="7"/>
        <v>1039247295</v>
      </c>
      <c r="N31" s="8">
        <v>100</v>
      </c>
      <c r="O31" s="26">
        <f t="shared" si="8"/>
        <v>0.94336861884071932</v>
      </c>
      <c r="P31" s="8">
        <v>0</v>
      </c>
      <c r="Q31" s="26">
        <f t="shared" si="9"/>
        <v>0</v>
      </c>
      <c r="R31" s="8">
        <f t="shared" si="10"/>
        <v>0</v>
      </c>
      <c r="S31" s="8">
        <f t="shared" si="11"/>
        <v>-0.94336861884071932</v>
      </c>
      <c r="T31" s="8">
        <f t="shared" si="12"/>
        <v>0</v>
      </c>
      <c r="U31" s="8">
        <f t="shared" si="13"/>
        <v>0</v>
      </c>
      <c r="V31" s="8">
        <f t="shared" si="14"/>
        <v>0</v>
      </c>
      <c r="W31" s="8">
        <f t="shared" si="15"/>
        <v>0</v>
      </c>
      <c r="X31" s="22">
        <v>20</v>
      </c>
    </row>
    <row r="32" spans="1:30" ht="32">
      <c r="A32" s="9">
        <v>21</v>
      </c>
      <c r="B32" s="9" t="s">
        <v>961</v>
      </c>
      <c r="C32" s="7">
        <v>22592927838</v>
      </c>
      <c r="D32" s="8">
        <f t="shared" si="0"/>
        <v>20.508553866480934</v>
      </c>
      <c r="E32" s="7">
        <v>22592927838</v>
      </c>
      <c r="F32" s="8">
        <f t="shared" si="1"/>
        <v>100</v>
      </c>
      <c r="G32" s="8">
        <f t="shared" si="2"/>
        <v>20.508553866480934</v>
      </c>
      <c r="H32" s="7">
        <v>21602096515</v>
      </c>
      <c r="I32" s="8">
        <f t="shared" si="3"/>
        <v>95.614418236960503</v>
      </c>
      <c r="J32" s="8">
        <f t="shared" si="4"/>
        <v>19.609134468249415</v>
      </c>
      <c r="K32" s="8">
        <f t="shared" si="5"/>
        <v>95.614418236960503</v>
      </c>
      <c r="L32" s="8">
        <f>J32-G32</f>
        <v>-0.89941939823151884</v>
      </c>
      <c r="M32" s="7">
        <f t="shared" si="7"/>
        <v>990831323</v>
      </c>
      <c r="N32" s="8">
        <v>100</v>
      </c>
      <c r="O32" s="26">
        <f t="shared" si="8"/>
        <v>20.508553866480934</v>
      </c>
      <c r="P32" s="8">
        <v>100</v>
      </c>
      <c r="Q32" s="26">
        <f t="shared" si="9"/>
        <v>20.508553866480934</v>
      </c>
      <c r="R32" s="8">
        <f t="shared" si="10"/>
        <v>100</v>
      </c>
      <c r="S32" s="8">
        <f t="shared" si="11"/>
        <v>0</v>
      </c>
      <c r="T32" s="8">
        <f t="shared" si="12"/>
        <v>95.614418236960503</v>
      </c>
      <c r="U32" s="8">
        <f t="shared" si="13"/>
        <v>100</v>
      </c>
      <c r="V32" s="8">
        <f t="shared" si="14"/>
        <v>97.807209118480245</v>
      </c>
      <c r="W32" s="8">
        <f t="shared" si="15"/>
        <v>97.807209118480245</v>
      </c>
      <c r="X32" s="22">
        <v>21</v>
      </c>
    </row>
    <row r="33" spans="1:24" ht="32">
      <c r="A33" s="9">
        <v>22</v>
      </c>
      <c r="B33" s="9" t="s">
        <v>962</v>
      </c>
      <c r="C33" s="7">
        <v>8812505146</v>
      </c>
      <c r="D33" s="8">
        <f t="shared" si="0"/>
        <v>7.9994827488184637</v>
      </c>
      <c r="E33" s="7">
        <v>8812505146</v>
      </c>
      <c r="F33" s="8">
        <f t="shared" si="1"/>
        <v>100</v>
      </c>
      <c r="G33" s="8">
        <f t="shared" si="2"/>
        <v>7.9994827488184637</v>
      </c>
      <c r="H33" s="7">
        <v>5809423857</v>
      </c>
      <c r="I33" s="8">
        <f t="shared" si="3"/>
        <v>65.922501726275868</v>
      </c>
      <c r="J33" s="8">
        <f t="shared" si="4"/>
        <v>5.2734591531829915</v>
      </c>
      <c r="K33" s="8">
        <f t="shared" si="5"/>
        <v>65.922501726275868</v>
      </c>
      <c r="L33" s="8">
        <f>J33-G33</f>
        <v>-2.7260235956354721</v>
      </c>
      <c r="M33" s="7">
        <f t="shared" si="7"/>
        <v>3003081289</v>
      </c>
      <c r="N33" s="8">
        <v>100</v>
      </c>
      <c r="O33" s="26">
        <f t="shared" si="8"/>
        <v>7.9994827488184637</v>
      </c>
      <c r="P33" s="8">
        <v>80</v>
      </c>
      <c r="Q33" s="26">
        <f t="shared" si="9"/>
        <v>6.3995861990547711</v>
      </c>
      <c r="R33" s="8">
        <f t="shared" si="10"/>
        <v>80</v>
      </c>
      <c r="S33" s="8">
        <f t="shared" si="11"/>
        <v>-1.5998965497636926</v>
      </c>
      <c r="T33" s="8">
        <f t="shared" si="12"/>
        <v>65.922501726275868</v>
      </c>
      <c r="U33" s="8">
        <f t="shared" si="13"/>
        <v>80</v>
      </c>
      <c r="V33" s="8">
        <f t="shared" si="14"/>
        <v>72.961250863137934</v>
      </c>
      <c r="W33" s="8">
        <f t="shared" si="15"/>
        <v>72.961250863137934</v>
      </c>
      <c r="X33" s="22">
        <v>22</v>
      </c>
    </row>
    <row r="34" spans="1:24" ht="32">
      <c r="A34" s="9">
        <v>23</v>
      </c>
      <c r="B34" s="9" t="s">
        <v>963</v>
      </c>
      <c r="C34" s="7">
        <v>4161625405</v>
      </c>
      <c r="D34" s="8">
        <f t="shared" si="0"/>
        <v>3.7776829724125478</v>
      </c>
      <c r="E34" s="7">
        <v>4161625405</v>
      </c>
      <c r="F34" s="8">
        <f t="shared" si="1"/>
        <v>100</v>
      </c>
      <c r="G34" s="8">
        <f t="shared" si="2"/>
        <v>3.7776829724125478</v>
      </c>
      <c r="H34" s="7">
        <v>3003076040</v>
      </c>
      <c r="I34" s="8">
        <f t="shared" si="3"/>
        <v>72.161132916767173</v>
      </c>
      <c r="J34" s="8">
        <f t="shared" si="4"/>
        <v>2.7260188308966997</v>
      </c>
      <c r="K34" s="8">
        <f t="shared" si="5"/>
        <v>72.161132916767173</v>
      </c>
      <c r="L34" s="8">
        <f>J34-G34</f>
        <v>-1.0516641415158481</v>
      </c>
      <c r="M34" s="7">
        <f t="shared" si="7"/>
        <v>1158549365</v>
      </c>
      <c r="N34" s="8">
        <v>100</v>
      </c>
      <c r="O34" s="26">
        <f t="shared" si="8"/>
        <v>3.7776829724125478</v>
      </c>
      <c r="P34" s="8">
        <v>100</v>
      </c>
      <c r="Q34" s="26">
        <f t="shared" si="9"/>
        <v>3.7776829724125478</v>
      </c>
      <c r="R34" s="8">
        <f t="shared" si="10"/>
        <v>100</v>
      </c>
      <c r="S34" s="8">
        <f t="shared" si="11"/>
        <v>0</v>
      </c>
      <c r="T34" s="8">
        <f t="shared" si="12"/>
        <v>72.161132916767173</v>
      </c>
      <c r="U34" s="8">
        <f t="shared" si="13"/>
        <v>100</v>
      </c>
      <c r="V34" s="8">
        <f t="shared" si="14"/>
        <v>86.080566458383586</v>
      </c>
      <c r="W34" s="8">
        <f t="shared" si="15"/>
        <v>86.080566458383586</v>
      </c>
      <c r="X34" s="22">
        <v>23</v>
      </c>
    </row>
    <row r="35" spans="1:24" ht="32">
      <c r="A35" s="9">
        <v>24</v>
      </c>
      <c r="B35" s="9" t="s">
        <v>964</v>
      </c>
      <c r="C35" s="7">
        <v>354000000</v>
      </c>
      <c r="D35" s="8">
        <f t="shared" si="0"/>
        <v>0.32134073639288585</v>
      </c>
      <c r="E35" s="7">
        <v>354000000</v>
      </c>
      <c r="F35" s="8">
        <f t="shared" si="1"/>
        <v>100</v>
      </c>
      <c r="G35" s="8">
        <f t="shared" si="2"/>
        <v>0.32134073639288585</v>
      </c>
      <c r="H35" s="7">
        <v>0</v>
      </c>
      <c r="I35" s="8">
        <f t="shared" si="3"/>
        <v>0</v>
      </c>
      <c r="J35" s="8">
        <f t="shared" si="4"/>
        <v>0</v>
      </c>
      <c r="K35" s="8">
        <f t="shared" si="5"/>
        <v>0</v>
      </c>
      <c r="L35" s="8"/>
      <c r="M35" s="7">
        <f t="shared" si="7"/>
        <v>354000000</v>
      </c>
      <c r="N35" s="8">
        <v>100</v>
      </c>
      <c r="O35" s="26">
        <f t="shared" si="8"/>
        <v>0.32134073639288585</v>
      </c>
      <c r="P35" s="8">
        <v>100</v>
      </c>
      <c r="Q35" s="26">
        <f t="shared" si="9"/>
        <v>0.32134073639288585</v>
      </c>
      <c r="R35" s="8">
        <f t="shared" si="10"/>
        <v>100</v>
      </c>
      <c r="S35" s="8">
        <f t="shared" si="11"/>
        <v>0</v>
      </c>
      <c r="T35" s="8">
        <f t="shared" si="12"/>
        <v>0</v>
      </c>
      <c r="U35" s="8">
        <f t="shared" si="13"/>
        <v>100</v>
      </c>
      <c r="V35" s="8">
        <f t="shared" si="14"/>
        <v>50</v>
      </c>
      <c r="W35" s="8">
        <f t="shared" si="15"/>
        <v>50</v>
      </c>
      <c r="X35" s="22">
        <v>24</v>
      </c>
    </row>
    <row r="36" spans="1:24" ht="32">
      <c r="A36" s="9">
        <v>25</v>
      </c>
      <c r="B36" s="9" t="s">
        <v>965</v>
      </c>
      <c r="C36" s="7">
        <v>1762980000</v>
      </c>
      <c r="D36" s="8">
        <f t="shared" si="0"/>
        <v>1.6003313317681636</v>
      </c>
      <c r="E36" s="7">
        <v>1762980000</v>
      </c>
      <c r="F36" s="8">
        <f t="shared" si="1"/>
        <v>100</v>
      </c>
      <c r="G36" s="8">
        <f t="shared" si="2"/>
        <v>1.6003313317681636</v>
      </c>
      <c r="H36" s="7">
        <v>316323000</v>
      </c>
      <c r="I36" s="8">
        <f t="shared" si="3"/>
        <v>17.942517782391178</v>
      </c>
      <c r="J36" s="8">
        <f t="shared" si="4"/>
        <v>0.28713973377968033</v>
      </c>
      <c r="K36" s="8">
        <f t="shared" si="5"/>
        <v>17.942517782391178</v>
      </c>
      <c r="L36" s="8"/>
      <c r="M36" s="7">
        <f t="shared" si="7"/>
        <v>1446657000</v>
      </c>
      <c r="N36" s="8">
        <v>100</v>
      </c>
      <c r="O36" s="26">
        <f t="shared" si="8"/>
        <v>1.6003313317681636</v>
      </c>
      <c r="P36" s="8">
        <v>100</v>
      </c>
      <c r="Q36" s="26">
        <f t="shared" si="9"/>
        <v>1.6003313317681636</v>
      </c>
      <c r="R36" s="8">
        <f t="shared" si="10"/>
        <v>100</v>
      </c>
      <c r="S36" s="8">
        <f t="shared" si="11"/>
        <v>0</v>
      </c>
      <c r="T36" s="8">
        <f t="shared" si="12"/>
        <v>17.942517782391178</v>
      </c>
      <c r="U36" s="8">
        <f t="shared" si="13"/>
        <v>100</v>
      </c>
      <c r="V36" s="8">
        <f t="shared" si="14"/>
        <v>58.971258891195589</v>
      </c>
      <c r="W36" s="8">
        <f t="shared" si="15"/>
        <v>58.971258891195589</v>
      </c>
      <c r="X36" s="22">
        <v>25</v>
      </c>
    </row>
    <row r="37" spans="1:24" ht="32">
      <c r="A37" s="9">
        <v>26</v>
      </c>
      <c r="B37" s="9" t="s">
        <v>966</v>
      </c>
      <c r="C37" s="7">
        <v>781624760</v>
      </c>
      <c r="D37" s="8">
        <f t="shared" si="0"/>
        <v>0.7095137739020132</v>
      </c>
      <c r="E37" s="7">
        <v>781624760</v>
      </c>
      <c r="F37" s="8">
        <f t="shared" si="1"/>
        <v>100</v>
      </c>
      <c r="G37" s="8">
        <f t="shared" si="2"/>
        <v>0.7095137739020132</v>
      </c>
      <c r="H37" s="7">
        <v>754557860</v>
      </c>
      <c r="I37" s="8">
        <f t="shared" si="3"/>
        <v>96.53709792919048</v>
      </c>
      <c r="J37" s="8">
        <f t="shared" si="4"/>
        <v>0.68494400673288158</v>
      </c>
      <c r="K37" s="8">
        <f t="shared" si="5"/>
        <v>96.53709792919048</v>
      </c>
      <c r="L37" s="8">
        <f>J37-G37</f>
        <v>-2.4569767169131618E-2</v>
      </c>
      <c r="M37" s="7">
        <f t="shared" si="7"/>
        <v>27066900</v>
      </c>
      <c r="N37" s="8">
        <v>100</v>
      </c>
      <c r="O37" s="26">
        <f t="shared" si="8"/>
        <v>0.7095137739020132</v>
      </c>
      <c r="P37" s="8">
        <v>100</v>
      </c>
      <c r="Q37" s="26">
        <f t="shared" si="9"/>
        <v>0.7095137739020132</v>
      </c>
      <c r="R37" s="8">
        <f t="shared" si="10"/>
        <v>100</v>
      </c>
      <c r="S37" s="8">
        <f t="shared" si="11"/>
        <v>0</v>
      </c>
      <c r="T37" s="8">
        <f t="shared" si="12"/>
        <v>96.53709792919048</v>
      </c>
      <c r="U37" s="8">
        <f t="shared" si="13"/>
        <v>100</v>
      </c>
      <c r="V37" s="8">
        <f t="shared" si="14"/>
        <v>98.26854896459524</v>
      </c>
      <c r="W37" s="8">
        <f t="shared" si="15"/>
        <v>98.26854896459524</v>
      </c>
      <c r="X37" s="22">
        <v>26</v>
      </c>
    </row>
    <row r="38" spans="1:24" ht="80">
      <c r="A38" s="9">
        <v>27</v>
      </c>
      <c r="B38" s="9" t="s">
        <v>967</v>
      </c>
      <c r="C38" s="7">
        <v>2123470040</v>
      </c>
      <c r="D38" s="8">
        <f t="shared" si="0"/>
        <v>1.9275633513046069</v>
      </c>
      <c r="E38" s="7">
        <v>2123470040</v>
      </c>
      <c r="F38" s="8">
        <f t="shared" si="1"/>
        <v>100</v>
      </c>
      <c r="G38" s="8">
        <f t="shared" si="2"/>
        <v>1.9275633513046069</v>
      </c>
      <c r="H38" s="7">
        <v>1958948040</v>
      </c>
      <c r="I38" s="8">
        <f t="shared" si="3"/>
        <v>92.25220997231493</v>
      </c>
      <c r="J38" s="8">
        <f t="shared" si="4"/>
        <v>1.7782197901949164</v>
      </c>
      <c r="K38" s="8">
        <f t="shared" si="5"/>
        <v>92.25220997231493</v>
      </c>
      <c r="L38" s="8"/>
      <c r="M38" s="7">
        <f t="shared" si="7"/>
        <v>164522000</v>
      </c>
      <c r="N38" s="8">
        <v>100</v>
      </c>
      <c r="O38" s="26">
        <f t="shared" si="8"/>
        <v>1.9275633513046069</v>
      </c>
      <c r="P38" s="8">
        <v>100</v>
      </c>
      <c r="Q38" s="26">
        <f t="shared" si="9"/>
        <v>1.9275633513046069</v>
      </c>
      <c r="R38" s="8">
        <f t="shared" si="10"/>
        <v>100</v>
      </c>
      <c r="S38" s="8">
        <f t="shared" si="11"/>
        <v>0</v>
      </c>
      <c r="T38" s="8">
        <f t="shared" si="12"/>
        <v>92.25220997231493</v>
      </c>
      <c r="U38" s="8">
        <f t="shared" si="13"/>
        <v>100</v>
      </c>
      <c r="V38" s="8">
        <f t="shared" si="14"/>
        <v>96.126104986157458</v>
      </c>
      <c r="W38" s="8">
        <f t="shared" si="15"/>
        <v>96.126104986157458</v>
      </c>
      <c r="X38" s="22">
        <v>27</v>
      </c>
    </row>
    <row r="39" spans="1:24" ht="48">
      <c r="A39" s="9">
        <v>28</v>
      </c>
      <c r="B39" s="9" t="s">
        <v>968</v>
      </c>
      <c r="C39" s="7">
        <v>5291251100</v>
      </c>
      <c r="D39" s="8">
        <f t="shared" si="0"/>
        <v>4.8030918782871961</v>
      </c>
      <c r="E39" s="7">
        <v>5291251100</v>
      </c>
      <c r="F39" s="8">
        <f t="shared" si="1"/>
        <v>100</v>
      </c>
      <c r="G39" s="8">
        <f t="shared" si="2"/>
        <v>4.8030918782871961</v>
      </c>
      <c r="H39" s="7">
        <v>3074518321</v>
      </c>
      <c r="I39" s="8">
        <f t="shared" si="3"/>
        <v>58.105696798248715</v>
      </c>
      <c r="J39" s="8">
        <f t="shared" si="4"/>
        <v>2.7908700037388674</v>
      </c>
      <c r="K39" s="8">
        <f t="shared" si="5"/>
        <v>58.105696798248715</v>
      </c>
      <c r="L39" s="8">
        <f t="shared" ref="L39:L45" si="16">J39-G39</f>
        <v>-2.0122218745483287</v>
      </c>
      <c r="M39" s="7">
        <f t="shared" si="7"/>
        <v>2216732779</v>
      </c>
      <c r="N39" s="8">
        <v>100</v>
      </c>
      <c r="O39" s="26">
        <f t="shared" si="8"/>
        <v>4.8030918782871961</v>
      </c>
      <c r="P39" s="8">
        <v>100</v>
      </c>
      <c r="Q39" s="26">
        <f t="shared" si="9"/>
        <v>4.8030918782871961</v>
      </c>
      <c r="R39" s="8">
        <f t="shared" si="10"/>
        <v>100</v>
      </c>
      <c r="S39" s="8">
        <f t="shared" si="11"/>
        <v>0</v>
      </c>
      <c r="T39" s="8">
        <f t="shared" si="12"/>
        <v>58.105696798248715</v>
      </c>
      <c r="U39" s="8">
        <f t="shared" si="13"/>
        <v>100</v>
      </c>
      <c r="V39" s="8">
        <f t="shared" si="14"/>
        <v>79.052848399124358</v>
      </c>
      <c r="W39" s="8">
        <f t="shared" si="15"/>
        <v>79.052848399124358</v>
      </c>
      <c r="X39" s="22">
        <v>28</v>
      </c>
    </row>
    <row r="40" spans="1:24" ht="48">
      <c r="A40" s="9">
        <v>29</v>
      </c>
      <c r="B40" s="9" t="s">
        <v>969</v>
      </c>
      <c r="C40" s="7">
        <v>478583200</v>
      </c>
      <c r="D40" s="8">
        <f t="shared" si="0"/>
        <v>0.43443016359679032</v>
      </c>
      <c r="E40" s="7">
        <v>478583200</v>
      </c>
      <c r="F40" s="8">
        <f t="shared" si="1"/>
        <v>100</v>
      </c>
      <c r="G40" s="8">
        <f t="shared" si="2"/>
        <v>0.43443016359679038</v>
      </c>
      <c r="H40" s="7">
        <v>443346450</v>
      </c>
      <c r="I40" s="8">
        <f t="shared" si="3"/>
        <v>92.637278115905445</v>
      </c>
      <c r="J40" s="8">
        <f t="shared" si="4"/>
        <v>0.40244427887054163</v>
      </c>
      <c r="K40" s="8">
        <f t="shared" si="5"/>
        <v>92.637278115905445</v>
      </c>
      <c r="L40" s="8">
        <f t="shared" si="16"/>
        <v>-3.1985884726248748E-2</v>
      </c>
      <c r="M40" s="7">
        <f t="shared" si="7"/>
        <v>35236750</v>
      </c>
      <c r="N40" s="8">
        <v>100</v>
      </c>
      <c r="O40" s="26">
        <f t="shared" si="8"/>
        <v>0.43443016359679038</v>
      </c>
      <c r="P40" s="8">
        <v>100</v>
      </c>
      <c r="Q40" s="26">
        <f t="shared" si="9"/>
        <v>0.43443016359679038</v>
      </c>
      <c r="R40" s="8">
        <f t="shared" si="10"/>
        <v>100</v>
      </c>
      <c r="S40" s="8">
        <f t="shared" si="11"/>
        <v>0</v>
      </c>
      <c r="T40" s="8">
        <f t="shared" si="12"/>
        <v>92.637278115905445</v>
      </c>
      <c r="U40" s="8">
        <f t="shared" si="13"/>
        <v>100</v>
      </c>
      <c r="V40" s="8">
        <f t="shared" si="14"/>
        <v>96.318639057952723</v>
      </c>
      <c r="W40" s="8">
        <f t="shared" si="15"/>
        <v>96.318639057952723</v>
      </c>
      <c r="X40" s="22">
        <v>29</v>
      </c>
    </row>
    <row r="41" spans="1:24" ht="32">
      <c r="A41" s="9">
        <v>30</v>
      </c>
      <c r="B41" s="9" t="s">
        <v>970</v>
      </c>
      <c r="C41" s="7">
        <v>250000000</v>
      </c>
      <c r="D41" s="8">
        <f t="shared" si="0"/>
        <v>0.22693554830006063</v>
      </c>
      <c r="E41" s="7">
        <v>250000000</v>
      </c>
      <c r="F41" s="8">
        <f t="shared" si="1"/>
        <v>100</v>
      </c>
      <c r="G41" s="8">
        <f t="shared" si="2"/>
        <v>0.22693554830006066</v>
      </c>
      <c r="H41" s="7">
        <v>250000000</v>
      </c>
      <c r="I41" s="8">
        <f t="shared" si="3"/>
        <v>100</v>
      </c>
      <c r="J41" s="8">
        <f t="shared" si="4"/>
        <v>0.22693554830006066</v>
      </c>
      <c r="K41" s="8">
        <f t="shared" si="5"/>
        <v>100</v>
      </c>
      <c r="L41" s="8">
        <f t="shared" si="16"/>
        <v>0</v>
      </c>
      <c r="M41" s="7">
        <f t="shared" si="7"/>
        <v>0</v>
      </c>
      <c r="N41" s="8">
        <v>100</v>
      </c>
      <c r="O41" s="26">
        <f t="shared" si="8"/>
        <v>0.22693554830006066</v>
      </c>
      <c r="P41" s="8">
        <v>100</v>
      </c>
      <c r="Q41" s="26">
        <f t="shared" si="9"/>
        <v>0.22693554830006066</v>
      </c>
      <c r="R41" s="8">
        <f t="shared" si="10"/>
        <v>100</v>
      </c>
      <c r="S41" s="8">
        <f t="shared" si="11"/>
        <v>0</v>
      </c>
      <c r="T41" s="8">
        <f t="shared" si="12"/>
        <v>100</v>
      </c>
      <c r="U41" s="8">
        <f t="shared" si="13"/>
        <v>100</v>
      </c>
      <c r="V41" s="8">
        <f t="shared" si="14"/>
        <v>100</v>
      </c>
      <c r="W41" s="8">
        <f t="shared" si="15"/>
        <v>100</v>
      </c>
      <c r="X41" s="22">
        <v>30</v>
      </c>
    </row>
    <row r="42" spans="1:24" ht="48">
      <c r="A42" s="9">
        <v>31</v>
      </c>
      <c r="B42" s="9" t="s">
        <v>971</v>
      </c>
      <c r="C42" s="7">
        <v>746358000</v>
      </c>
      <c r="D42" s="8">
        <f t="shared" si="0"/>
        <v>0.6775006478325466</v>
      </c>
      <c r="E42" s="7">
        <v>746358000</v>
      </c>
      <c r="F42" s="8">
        <f t="shared" si="1"/>
        <v>100</v>
      </c>
      <c r="G42" s="8">
        <f t="shared" si="2"/>
        <v>0.6775006478325466</v>
      </c>
      <c r="H42" s="7">
        <v>605117600</v>
      </c>
      <c r="I42" s="8">
        <f t="shared" si="3"/>
        <v>81.076051975057553</v>
      </c>
      <c r="J42" s="8">
        <f t="shared" si="4"/>
        <v>0.54929077736806708</v>
      </c>
      <c r="K42" s="8">
        <f t="shared" si="5"/>
        <v>81.076051975057553</v>
      </c>
      <c r="L42" s="8">
        <f t="shared" si="16"/>
        <v>-0.12820987046447951</v>
      </c>
      <c r="M42" s="7">
        <f t="shared" si="7"/>
        <v>141240400</v>
      </c>
      <c r="N42" s="8">
        <v>100</v>
      </c>
      <c r="O42" s="26">
        <f t="shared" si="8"/>
        <v>0.6775006478325466</v>
      </c>
      <c r="P42" s="8">
        <v>90</v>
      </c>
      <c r="Q42" s="26">
        <f t="shared" si="9"/>
        <v>0.60975058304929197</v>
      </c>
      <c r="R42" s="8">
        <f t="shared" si="10"/>
        <v>90</v>
      </c>
      <c r="S42" s="8">
        <f t="shared" si="11"/>
        <v>-6.7750064783254627E-2</v>
      </c>
      <c r="T42" s="8">
        <f t="shared" si="12"/>
        <v>81.076051975057553</v>
      </c>
      <c r="U42" s="8">
        <f t="shared" si="13"/>
        <v>90</v>
      </c>
      <c r="V42" s="8">
        <f t="shared" si="14"/>
        <v>85.538025987528783</v>
      </c>
      <c r="W42" s="8">
        <f t="shared" si="15"/>
        <v>85.538025987528783</v>
      </c>
      <c r="X42" s="22">
        <v>31</v>
      </c>
    </row>
    <row r="43" spans="1:24" ht="48">
      <c r="A43" s="9">
        <v>32</v>
      </c>
      <c r="B43" s="24" t="s">
        <v>972</v>
      </c>
      <c r="C43" s="29">
        <v>101096000</v>
      </c>
      <c r="D43" s="8">
        <f t="shared" si="0"/>
        <v>9.1769104763771717E-2</v>
      </c>
      <c r="E43" s="29">
        <v>101096000</v>
      </c>
      <c r="F43" s="8">
        <f t="shared" si="1"/>
        <v>100</v>
      </c>
      <c r="G43" s="8">
        <f t="shared" si="2"/>
        <v>9.1769104763771717E-2</v>
      </c>
      <c r="H43" s="29">
        <v>0</v>
      </c>
      <c r="I43" s="8">
        <f t="shared" si="3"/>
        <v>0</v>
      </c>
      <c r="J43" s="8">
        <f t="shared" si="4"/>
        <v>0</v>
      </c>
      <c r="K43" s="8">
        <f t="shared" si="5"/>
        <v>0</v>
      </c>
      <c r="L43" s="26">
        <f t="shared" si="16"/>
        <v>-9.1769104763771717E-2</v>
      </c>
      <c r="M43" s="7">
        <f t="shared" si="7"/>
        <v>101096000</v>
      </c>
      <c r="N43" s="8">
        <v>100</v>
      </c>
      <c r="O43" s="26">
        <f t="shared" si="8"/>
        <v>9.1769104763771717E-2</v>
      </c>
      <c r="P43" s="8">
        <v>100</v>
      </c>
      <c r="Q43" s="26">
        <f t="shared" si="9"/>
        <v>9.1769104763771717E-2</v>
      </c>
      <c r="R43" s="8">
        <f t="shared" si="10"/>
        <v>100</v>
      </c>
      <c r="S43" s="26"/>
      <c r="T43" s="26"/>
      <c r="U43" s="26"/>
      <c r="V43" s="26"/>
      <c r="W43" s="26"/>
      <c r="X43" s="22">
        <v>32</v>
      </c>
    </row>
    <row r="44" spans="1:24" ht="48">
      <c r="A44" s="9">
        <v>33</v>
      </c>
      <c r="B44" s="24" t="s">
        <v>973</v>
      </c>
      <c r="C44" s="29">
        <v>1031951900</v>
      </c>
      <c r="D44" s="8">
        <f t="shared" si="0"/>
        <v>0.93674628098315738</v>
      </c>
      <c r="E44" s="29">
        <v>1031951900</v>
      </c>
      <c r="F44" s="8">
        <f t="shared" si="1"/>
        <v>100</v>
      </c>
      <c r="G44" s="8">
        <f t="shared" si="2"/>
        <v>0.93674628098315738</v>
      </c>
      <c r="H44" s="29">
        <v>290188965</v>
      </c>
      <c r="I44" s="8">
        <f t="shared" si="3"/>
        <v>28.1203964060728</v>
      </c>
      <c r="J44" s="8">
        <f t="shared" si="4"/>
        <v>0.26341676753160842</v>
      </c>
      <c r="K44" s="8">
        <f t="shared" si="5"/>
        <v>28.1203964060728</v>
      </c>
      <c r="L44" s="26">
        <f t="shared" si="16"/>
        <v>-0.6733295134515489</v>
      </c>
      <c r="M44" s="7">
        <f t="shared" si="7"/>
        <v>741762935</v>
      </c>
      <c r="N44" s="8">
        <v>100</v>
      </c>
      <c r="O44" s="26">
        <f t="shared" si="8"/>
        <v>0.93674628098315738</v>
      </c>
      <c r="P44" s="8">
        <v>90</v>
      </c>
      <c r="Q44" s="26">
        <f t="shared" si="9"/>
        <v>0.84307165288484154</v>
      </c>
      <c r="R44" s="8">
        <f t="shared" si="10"/>
        <v>90</v>
      </c>
      <c r="S44" s="26"/>
      <c r="T44" s="26"/>
      <c r="U44" s="26"/>
      <c r="V44" s="26"/>
      <c r="W44" s="26"/>
      <c r="X44" s="22">
        <v>33</v>
      </c>
    </row>
    <row r="45" spans="1:24" ht="32">
      <c r="A45" s="9">
        <v>34</v>
      </c>
      <c r="B45" s="24" t="s">
        <v>974</v>
      </c>
      <c r="C45" s="29">
        <v>101096000</v>
      </c>
      <c r="D45" s="8">
        <f t="shared" si="0"/>
        <v>9.1769104763771717E-2</v>
      </c>
      <c r="E45" s="29">
        <v>101096000</v>
      </c>
      <c r="F45" s="8">
        <f t="shared" si="1"/>
        <v>100</v>
      </c>
      <c r="G45" s="8">
        <f t="shared" si="2"/>
        <v>9.1769104763771717E-2</v>
      </c>
      <c r="H45" s="29">
        <v>0</v>
      </c>
      <c r="I45" s="8">
        <f t="shared" si="3"/>
        <v>0</v>
      </c>
      <c r="J45" s="8">
        <f t="shared" si="4"/>
        <v>0</v>
      </c>
      <c r="K45" s="8">
        <f t="shared" si="5"/>
        <v>0</v>
      </c>
      <c r="L45" s="26">
        <f t="shared" si="16"/>
        <v>-9.1769104763771717E-2</v>
      </c>
      <c r="M45" s="7">
        <f t="shared" si="7"/>
        <v>101096000</v>
      </c>
      <c r="N45" s="8">
        <v>100</v>
      </c>
      <c r="O45" s="26">
        <f t="shared" si="8"/>
        <v>9.1769104763771717E-2</v>
      </c>
      <c r="P45" s="8">
        <v>100</v>
      </c>
      <c r="Q45" s="26">
        <f t="shared" si="9"/>
        <v>9.1769104763771717E-2</v>
      </c>
      <c r="R45" s="8">
        <f t="shared" si="10"/>
        <v>100</v>
      </c>
      <c r="S45" s="26"/>
      <c r="T45" s="26"/>
      <c r="U45" s="26"/>
      <c r="V45" s="26"/>
      <c r="W45" s="26"/>
      <c r="X45" s="22">
        <v>34</v>
      </c>
    </row>
    <row r="46" spans="1:24" ht="48">
      <c r="A46" s="9">
        <v>35</v>
      </c>
      <c r="B46" s="24" t="s">
        <v>975</v>
      </c>
      <c r="C46" s="29">
        <v>1100453993</v>
      </c>
      <c r="D46" s="8">
        <f t="shared" si="0"/>
        <v>0.99892852112178443</v>
      </c>
      <c r="E46" s="29">
        <v>1100453993</v>
      </c>
      <c r="F46" s="8">
        <f t="shared" si="1"/>
        <v>100</v>
      </c>
      <c r="G46" s="8">
        <f t="shared" si="2"/>
        <v>0.99892852112178443</v>
      </c>
      <c r="H46" s="29">
        <v>477258510</v>
      </c>
      <c r="I46" s="8">
        <f t="shared" si="3"/>
        <v>43.36923788144226</v>
      </c>
      <c r="J46" s="8">
        <f t="shared" si="4"/>
        <v>0.4332276865908799</v>
      </c>
      <c r="K46" s="8">
        <f t="shared" si="5"/>
        <v>43.36923788144226</v>
      </c>
      <c r="L46" s="26"/>
      <c r="M46" s="7">
        <f t="shared" si="7"/>
        <v>623195483</v>
      </c>
      <c r="N46" s="8">
        <v>100</v>
      </c>
      <c r="O46" s="26">
        <f t="shared" si="8"/>
        <v>0.99892852112178443</v>
      </c>
      <c r="P46" s="8">
        <v>100</v>
      </c>
      <c r="Q46" s="26">
        <f t="shared" si="9"/>
        <v>0.99892852112178443</v>
      </c>
      <c r="R46" s="8">
        <f t="shared" si="10"/>
        <v>100</v>
      </c>
      <c r="S46" s="26"/>
      <c r="T46" s="26"/>
      <c r="U46" s="26"/>
      <c r="V46" s="26"/>
      <c r="W46" s="26"/>
      <c r="X46" s="22">
        <v>35</v>
      </c>
    </row>
    <row r="47" spans="1:24" ht="64">
      <c r="A47" s="9">
        <v>36</v>
      </c>
      <c r="B47" s="24" t="s">
        <v>976</v>
      </c>
      <c r="C47" s="29">
        <v>13755664600</v>
      </c>
      <c r="D47" s="8">
        <f t="shared" si="0"/>
        <v>12.486597152930937</v>
      </c>
      <c r="E47" s="29">
        <v>13755664600</v>
      </c>
      <c r="F47" s="8">
        <f t="shared" si="1"/>
        <v>100</v>
      </c>
      <c r="G47" s="8">
        <f t="shared" si="2"/>
        <v>12.486597152930937</v>
      </c>
      <c r="H47" s="29">
        <v>6368544848</v>
      </c>
      <c r="I47" s="8">
        <f t="shared" si="3"/>
        <v>46.297616532464744</v>
      </c>
      <c r="J47" s="8">
        <f t="shared" si="4"/>
        <v>5.7809968678176258</v>
      </c>
      <c r="K47" s="8">
        <f t="shared" si="5"/>
        <v>46.297616532464744</v>
      </c>
      <c r="L47" s="26"/>
      <c r="M47" s="7">
        <f t="shared" si="7"/>
        <v>7387119752</v>
      </c>
      <c r="N47" s="8">
        <v>100</v>
      </c>
      <c r="O47" s="26">
        <f t="shared" si="8"/>
        <v>12.486597152930937</v>
      </c>
      <c r="P47" s="8">
        <v>100</v>
      </c>
      <c r="Q47" s="26">
        <f t="shared" si="9"/>
        <v>12.486597152930937</v>
      </c>
      <c r="R47" s="8">
        <f t="shared" si="10"/>
        <v>100</v>
      </c>
      <c r="S47" s="26"/>
      <c r="T47" s="26"/>
      <c r="U47" s="26"/>
      <c r="V47" s="26"/>
      <c r="W47" s="26"/>
      <c r="X47" s="22">
        <v>36</v>
      </c>
    </row>
    <row r="48" spans="1:24" ht="64">
      <c r="A48" s="9">
        <v>37</v>
      </c>
      <c r="B48" s="24" t="s">
        <v>977</v>
      </c>
      <c r="C48" s="29">
        <v>1047530800</v>
      </c>
      <c r="D48" s="8">
        <f t="shared" si="0"/>
        <v>0.9508879058368046</v>
      </c>
      <c r="E48" s="29">
        <v>1047530800</v>
      </c>
      <c r="F48" s="8">
        <f t="shared" si="1"/>
        <v>100</v>
      </c>
      <c r="G48" s="8">
        <f t="shared" si="2"/>
        <v>0.9508879058368046</v>
      </c>
      <c r="H48" s="29">
        <v>972370800</v>
      </c>
      <c r="I48" s="8">
        <f t="shared" si="3"/>
        <v>92.825031970420341</v>
      </c>
      <c r="J48" s="8">
        <f t="shared" si="4"/>
        <v>0.88266200259587435</v>
      </c>
      <c r="K48" s="8">
        <f t="shared" si="5"/>
        <v>92.825031970420341</v>
      </c>
      <c r="L48" s="26">
        <f>J48-G48</f>
        <v>-6.8225903240930252E-2</v>
      </c>
      <c r="M48" s="7">
        <f t="shared" si="7"/>
        <v>75160000</v>
      </c>
      <c r="N48" s="8">
        <v>100</v>
      </c>
      <c r="O48" s="26">
        <f t="shared" si="8"/>
        <v>0.9508879058368046</v>
      </c>
      <c r="P48" s="8">
        <v>100</v>
      </c>
      <c r="Q48" s="26">
        <f t="shared" si="9"/>
        <v>0.9508879058368046</v>
      </c>
      <c r="R48" s="8">
        <f t="shared" si="10"/>
        <v>100</v>
      </c>
      <c r="S48" s="26"/>
      <c r="T48" s="26"/>
      <c r="U48" s="26"/>
      <c r="V48" s="26"/>
      <c r="W48" s="26"/>
      <c r="X48" s="22">
        <v>37</v>
      </c>
    </row>
    <row r="49" spans="1:24" ht="48">
      <c r="A49" s="9">
        <v>38</v>
      </c>
      <c r="B49" s="24" t="s">
        <v>978</v>
      </c>
      <c r="C49" s="29">
        <v>5531513000</v>
      </c>
      <c r="D49" s="8">
        <f t="shared" si="0"/>
        <v>5.0211877423356537</v>
      </c>
      <c r="E49" s="29">
        <v>5531513000</v>
      </c>
      <c r="F49" s="8">
        <f t="shared" si="1"/>
        <v>100</v>
      </c>
      <c r="G49" s="8">
        <f t="shared" si="2"/>
        <v>5.0211877423356537</v>
      </c>
      <c r="H49" s="29">
        <v>5424514590</v>
      </c>
      <c r="I49" s="8">
        <f t="shared" si="3"/>
        <v>98.06565744309016</v>
      </c>
      <c r="J49" s="8">
        <f t="shared" si="4"/>
        <v>4.9240607709733153</v>
      </c>
      <c r="K49" s="8">
        <f t="shared" si="5"/>
        <v>98.06565744309016</v>
      </c>
      <c r="L49" s="26"/>
      <c r="M49" s="7">
        <f t="shared" si="7"/>
        <v>106998410</v>
      </c>
      <c r="N49" s="8">
        <v>100</v>
      </c>
      <c r="O49" s="26">
        <f t="shared" si="8"/>
        <v>5.0211877423356537</v>
      </c>
      <c r="P49" s="8">
        <v>100</v>
      </c>
      <c r="Q49" s="26">
        <f t="shared" si="9"/>
        <v>5.0211877423356537</v>
      </c>
      <c r="R49" s="8">
        <f t="shared" si="10"/>
        <v>100</v>
      </c>
      <c r="S49" s="26"/>
      <c r="T49" s="26"/>
      <c r="U49" s="26"/>
      <c r="V49" s="26"/>
      <c r="W49" s="26"/>
      <c r="X49" s="22">
        <v>38</v>
      </c>
    </row>
    <row r="50" spans="1:24" ht="32">
      <c r="A50" s="9">
        <v>39</v>
      </c>
      <c r="B50" s="24" t="s">
        <v>979</v>
      </c>
      <c r="C50" s="29">
        <v>169525000</v>
      </c>
      <c r="D50" s="8">
        <f t="shared" si="0"/>
        <v>0.15388499530227112</v>
      </c>
      <c r="E50" s="29">
        <v>169525000</v>
      </c>
      <c r="F50" s="8">
        <f t="shared" si="1"/>
        <v>100</v>
      </c>
      <c r="G50" s="8">
        <f t="shared" si="2"/>
        <v>0.15388499530227112</v>
      </c>
      <c r="H50" s="29">
        <v>30650000</v>
      </c>
      <c r="I50" s="8">
        <f t="shared" si="3"/>
        <v>18.07992921398024</v>
      </c>
      <c r="J50" s="8">
        <f t="shared" si="4"/>
        <v>2.7822298221587435E-2</v>
      </c>
      <c r="K50" s="8">
        <f t="shared" si="5"/>
        <v>18.07992921398024</v>
      </c>
      <c r="L50" s="26">
        <f>J50-G50</f>
        <v>-0.12606269708068368</v>
      </c>
      <c r="M50" s="7">
        <f t="shared" si="7"/>
        <v>138875000</v>
      </c>
      <c r="N50" s="8">
        <v>100</v>
      </c>
      <c r="O50" s="26">
        <f t="shared" si="8"/>
        <v>0.15388499530227112</v>
      </c>
      <c r="P50" s="8">
        <v>100</v>
      </c>
      <c r="Q50" s="26">
        <f t="shared" si="9"/>
        <v>0.15388499530227112</v>
      </c>
      <c r="R50" s="8">
        <f t="shared" si="10"/>
        <v>100</v>
      </c>
      <c r="S50" s="26"/>
      <c r="T50" s="26"/>
      <c r="U50" s="26"/>
      <c r="V50" s="26"/>
      <c r="W50" s="26"/>
      <c r="X50" s="22">
        <v>39</v>
      </c>
    </row>
    <row r="51" spans="1:24" ht="32">
      <c r="A51" s="9">
        <v>40</v>
      </c>
      <c r="B51" s="24" t="s">
        <v>980</v>
      </c>
      <c r="C51" s="29">
        <v>192000000</v>
      </c>
      <c r="D51" s="8">
        <f t="shared" si="0"/>
        <v>0.17428650109444657</v>
      </c>
      <c r="E51" s="29">
        <v>192000000</v>
      </c>
      <c r="F51" s="8">
        <f t="shared" si="1"/>
        <v>100</v>
      </c>
      <c r="G51" s="8">
        <f t="shared" si="2"/>
        <v>0.17428650109444657</v>
      </c>
      <c r="H51" s="29">
        <v>0</v>
      </c>
      <c r="I51" s="8">
        <f t="shared" si="3"/>
        <v>0</v>
      </c>
      <c r="J51" s="8">
        <f t="shared" si="4"/>
        <v>0</v>
      </c>
      <c r="K51" s="8">
        <f t="shared" si="5"/>
        <v>0</v>
      </c>
      <c r="L51" s="26">
        <f>J51-G51</f>
        <v>-0.17428650109444657</v>
      </c>
      <c r="M51" s="7">
        <f t="shared" si="7"/>
        <v>192000000</v>
      </c>
      <c r="N51" s="8">
        <v>100</v>
      </c>
      <c r="O51" s="26">
        <f t="shared" si="8"/>
        <v>0.17428650109444657</v>
      </c>
      <c r="P51" s="8">
        <v>0</v>
      </c>
      <c r="Q51" s="26">
        <f t="shared" si="9"/>
        <v>0</v>
      </c>
      <c r="R51" s="8">
        <f t="shared" si="10"/>
        <v>0</v>
      </c>
      <c r="S51" s="26"/>
      <c r="T51" s="26"/>
      <c r="U51" s="26"/>
      <c r="V51" s="26"/>
      <c r="W51" s="26"/>
      <c r="X51" s="22">
        <v>40</v>
      </c>
    </row>
    <row r="52" spans="1:24" ht="32">
      <c r="A52" s="9">
        <v>41</v>
      </c>
      <c r="B52" s="24" t="s">
        <v>981</v>
      </c>
      <c r="C52" s="29">
        <v>15936256</v>
      </c>
      <c r="D52" s="8">
        <f t="shared" si="0"/>
        <v>1.4466011972840524E-2</v>
      </c>
      <c r="E52" s="29">
        <v>15936256</v>
      </c>
      <c r="F52" s="8">
        <f t="shared" si="1"/>
        <v>100</v>
      </c>
      <c r="G52" s="8">
        <f t="shared" si="2"/>
        <v>1.4466011972840524E-2</v>
      </c>
      <c r="H52" s="29">
        <v>0</v>
      </c>
      <c r="I52" s="8">
        <f t="shared" si="3"/>
        <v>0</v>
      </c>
      <c r="J52" s="8">
        <f t="shared" si="4"/>
        <v>0</v>
      </c>
      <c r="K52" s="8">
        <f t="shared" si="5"/>
        <v>0</v>
      </c>
      <c r="L52" s="26">
        <f>J52-G52</f>
        <v>-1.4466011972840524E-2</v>
      </c>
      <c r="M52" s="7">
        <f t="shared" si="7"/>
        <v>15936256</v>
      </c>
      <c r="N52" s="8">
        <v>100</v>
      </c>
      <c r="O52" s="26">
        <f t="shared" si="8"/>
        <v>1.4466011972840524E-2</v>
      </c>
      <c r="P52" s="8">
        <v>0</v>
      </c>
      <c r="Q52" s="26">
        <f t="shared" si="9"/>
        <v>0</v>
      </c>
      <c r="R52" s="8">
        <f t="shared" si="10"/>
        <v>0</v>
      </c>
      <c r="S52" s="26"/>
      <c r="T52" s="26"/>
      <c r="U52" s="26"/>
      <c r="V52" s="26"/>
      <c r="W52" s="26"/>
      <c r="X52" s="22">
        <v>41</v>
      </c>
    </row>
    <row r="53" spans="1:24" ht="32">
      <c r="A53" s="9">
        <v>42</v>
      </c>
      <c r="B53" s="24" t="s">
        <v>982</v>
      </c>
      <c r="C53" s="29">
        <v>7698128</v>
      </c>
      <c r="D53" s="8">
        <f t="shared" si="0"/>
        <v>6.9879155942561963E-3</v>
      </c>
      <c r="E53" s="29">
        <v>7698128</v>
      </c>
      <c r="F53" s="8">
        <f t="shared" si="1"/>
        <v>100</v>
      </c>
      <c r="G53" s="8">
        <f t="shared" si="2"/>
        <v>6.9879155942561963E-3</v>
      </c>
      <c r="H53" s="29">
        <v>0</v>
      </c>
      <c r="I53" s="8">
        <f t="shared" si="3"/>
        <v>0</v>
      </c>
      <c r="J53" s="8">
        <f t="shared" si="4"/>
        <v>0</v>
      </c>
      <c r="K53" s="8">
        <f t="shared" si="5"/>
        <v>0</v>
      </c>
      <c r="L53" s="26">
        <f>J53-G53</f>
        <v>-6.9879155942561963E-3</v>
      </c>
      <c r="M53" s="7">
        <f t="shared" si="7"/>
        <v>7698128</v>
      </c>
      <c r="N53" s="8">
        <v>100</v>
      </c>
      <c r="O53" s="26">
        <f t="shared" si="8"/>
        <v>6.9879155942561963E-3</v>
      </c>
      <c r="P53" s="8">
        <v>0</v>
      </c>
      <c r="Q53" s="26">
        <f t="shared" si="9"/>
        <v>0</v>
      </c>
      <c r="R53" s="8">
        <f t="shared" si="10"/>
        <v>0</v>
      </c>
      <c r="S53" s="26"/>
      <c r="T53" s="26"/>
      <c r="U53" s="26"/>
      <c r="V53" s="26"/>
      <c r="W53" s="26"/>
      <c r="X53" s="22">
        <v>42</v>
      </c>
    </row>
    <row r="54" spans="1:24" ht="64">
      <c r="A54" s="9">
        <v>43</v>
      </c>
      <c r="B54" s="24" t="s">
        <v>983</v>
      </c>
      <c r="C54" s="29">
        <v>15384022760</v>
      </c>
      <c r="D54" s="8">
        <f t="shared" si="0"/>
        <v>13.96472656040485</v>
      </c>
      <c r="E54" s="29">
        <v>15384022760</v>
      </c>
      <c r="F54" s="8">
        <f t="shared" si="1"/>
        <v>100</v>
      </c>
      <c r="G54" s="8">
        <f t="shared" si="2"/>
        <v>13.964726560404848</v>
      </c>
      <c r="H54" s="29">
        <v>12726302911</v>
      </c>
      <c r="I54" s="8">
        <f t="shared" si="3"/>
        <v>82.724155505604571</v>
      </c>
      <c r="J54" s="8">
        <f t="shared" si="4"/>
        <v>11.552202115761773</v>
      </c>
      <c r="K54" s="8">
        <f t="shared" si="5"/>
        <v>82.724155505604571</v>
      </c>
      <c r="L54" s="26"/>
      <c r="M54" s="7">
        <f t="shared" si="7"/>
        <v>2657719849</v>
      </c>
      <c r="N54" s="8">
        <v>100</v>
      </c>
      <c r="O54" s="26">
        <f t="shared" si="8"/>
        <v>13.964726560404848</v>
      </c>
      <c r="P54" s="8">
        <v>82.724155505604571</v>
      </c>
      <c r="Q54" s="26">
        <f t="shared" si="9"/>
        <v>11.552202115761773</v>
      </c>
      <c r="R54" s="8">
        <f t="shared" si="10"/>
        <v>82.724155505604571</v>
      </c>
      <c r="S54" s="26"/>
      <c r="T54" s="26"/>
      <c r="U54" s="26"/>
      <c r="V54" s="26"/>
      <c r="W54" s="26"/>
      <c r="X54" s="22">
        <v>43</v>
      </c>
    </row>
    <row r="55" spans="1:24" ht="80">
      <c r="A55" s="9">
        <v>44</v>
      </c>
      <c r="B55" s="24" t="s">
        <v>984</v>
      </c>
      <c r="C55" s="29">
        <v>2917746825</v>
      </c>
      <c r="D55" s="8">
        <f t="shared" si="0"/>
        <v>2.6485619021285443</v>
      </c>
      <c r="E55" s="29">
        <v>2917746825</v>
      </c>
      <c r="F55" s="8">
        <f t="shared" si="1"/>
        <v>100</v>
      </c>
      <c r="G55" s="8">
        <f t="shared" si="2"/>
        <v>2.6485619021285443</v>
      </c>
      <c r="H55" s="29">
        <v>2684783589</v>
      </c>
      <c r="I55" s="8">
        <f t="shared" si="3"/>
        <v>92.015645977097421</v>
      </c>
      <c r="J55" s="8">
        <f t="shared" si="4"/>
        <v>2.437091343346879</v>
      </c>
      <c r="K55" s="8">
        <f t="shared" si="5"/>
        <v>92.015645977097421</v>
      </c>
      <c r="L55" s="26">
        <f>J55-G55</f>
        <v>-0.21147055878166521</v>
      </c>
      <c r="M55" s="7">
        <f t="shared" si="7"/>
        <v>232963236</v>
      </c>
      <c r="N55" s="8">
        <v>100</v>
      </c>
      <c r="O55" s="26">
        <f t="shared" si="8"/>
        <v>2.6485619021285443</v>
      </c>
      <c r="P55" s="8">
        <v>92.015645977097421</v>
      </c>
      <c r="Q55" s="26">
        <f t="shared" si="9"/>
        <v>2.437091343346879</v>
      </c>
      <c r="R55" s="8">
        <f t="shared" si="10"/>
        <v>92.015645977097421</v>
      </c>
      <c r="S55" s="26"/>
      <c r="T55" s="26"/>
      <c r="U55" s="26"/>
      <c r="V55" s="26"/>
      <c r="W55" s="26"/>
      <c r="X55" s="22">
        <v>44</v>
      </c>
    </row>
    <row r="56" spans="1:24" ht="32">
      <c r="A56" s="9">
        <v>45</v>
      </c>
      <c r="B56" s="24" t="s">
        <v>985</v>
      </c>
      <c r="C56" s="29">
        <v>4003700000</v>
      </c>
      <c r="D56" s="8">
        <f t="shared" si="0"/>
        <v>3.6343274189158112</v>
      </c>
      <c r="E56" s="29">
        <v>4003700000</v>
      </c>
      <c r="F56" s="8">
        <f t="shared" si="1"/>
        <v>100</v>
      </c>
      <c r="G56" s="8">
        <f t="shared" si="2"/>
        <v>3.6343274189158112</v>
      </c>
      <c r="H56" s="29">
        <v>2825981000</v>
      </c>
      <c r="I56" s="8">
        <f t="shared" si="3"/>
        <v>70.584234583010712</v>
      </c>
      <c r="J56" s="8">
        <f t="shared" si="4"/>
        <v>2.5652621908822146</v>
      </c>
      <c r="K56" s="8">
        <f t="shared" si="5"/>
        <v>70.584234583010712</v>
      </c>
      <c r="L56" s="26">
        <f>J56-G56</f>
        <v>-1.0690652280335966</v>
      </c>
      <c r="M56" s="7">
        <f t="shared" si="7"/>
        <v>1177719000</v>
      </c>
      <c r="N56" s="8">
        <v>100</v>
      </c>
      <c r="O56" s="26">
        <f t="shared" si="8"/>
        <v>3.6343274189158112</v>
      </c>
      <c r="P56" s="8">
        <v>80</v>
      </c>
      <c r="Q56" s="26">
        <f t="shared" si="9"/>
        <v>2.9074619351326487</v>
      </c>
      <c r="R56" s="8">
        <f t="shared" si="10"/>
        <v>80</v>
      </c>
      <c r="S56" s="26"/>
      <c r="T56" s="26"/>
      <c r="U56" s="26"/>
      <c r="V56" s="26"/>
      <c r="W56" s="26"/>
      <c r="X56" s="22">
        <v>45</v>
      </c>
    </row>
    <row r="57" spans="1:24" ht="32">
      <c r="A57" s="9">
        <v>46</v>
      </c>
      <c r="B57" s="24" t="s">
        <v>986</v>
      </c>
      <c r="C57" s="29">
        <v>1836600000</v>
      </c>
      <c r="D57" s="8">
        <f t="shared" si="0"/>
        <v>1.6671593120315655</v>
      </c>
      <c r="E57" s="29">
        <v>1836600000</v>
      </c>
      <c r="F57" s="8">
        <f t="shared" si="1"/>
        <v>100</v>
      </c>
      <c r="G57" s="8">
        <f t="shared" si="2"/>
        <v>1.6671593120315655</v>
      </c>
      <c r="H57" s="29">
        <v>656498000</v>
      </c>
      <c r="I57" s="8">
        <f t="shared" si="3"/>
        <v>35.745290210170964</v>
      </c>
      <c r="J57" s="8">
        <f t="shared" si="4"/>
        <v>0.59593093435157274</v>
      </c>
      <c r="K57" s="8">
        <f t="shared" si="5"/>
        <v>35.745290210170964</v>
      </c>
      <c r="L57" s="26"/>
      <c r="M57" s="7">
        <f t="shared" si="7"/>
        <v>1180102000</v>
      </c>
      <c r="N57" s="8">
        <v>100</v>
      </c>
      <c r="O57" s="26">
        <f t="shared" si="8"/>
        <v>1.6671593120315655</v>
      </c>
      <c r="P57" s="8">
        <v>90</v>
      </c>
      <c r="Q57" s="26">
        <f t="shared" si="9"/>
        <v>1.500443380828409</v>
      </c>
      <c r="R57" s="8">
        <f t="shared" si="10"/>
        <v>90</v>
      </c>
      <c r="S57" s="26"/>
      <c r="T57" s="26"/>
      <c r="U57" s="26"/>
      <c r="V57" s="26"/>
      <c r="W57" s="26"/>
      <c r="X57" s="22">
        <v>46</v>
      </c>
    </row>
    <row r="58" spans="1:24" ht="32">
      <c r="A58" s="9">
        <v>47</v>
      </c>
      <c r="B58" s="24" t="s">
        <v>987</v>
      </c>
      <c r="C58" s="29">
        <v>2799249820</v>
      </c>
      <c r="D58" s="8">
        <f t="shared" si="0"/>
        <v>2.5409971709221839</v>
      </c>
      <c r="E58" s="29">
        <v>2799249820</v>
      </c>
      <c r="F58" s="8">
        <f t="shared" si="1"/>
        <v>100</v>
      </c>
      <c r="G58" s="8">
        <f t="shared" si="2"/>
        <v>2.5409971709221839</v>
      </c>
      <c r="H58" s="29">
        <v>2382026833</v>
      </c>
      <c r="I58" s="8">
        <f t="shared" si="3"/>
        <v>85.095185716578882</v>
      </c>
      <c r="J58" s="8">
        <f t="shared" si="4"/>
        <v>2.1622662616492478</v>
      </c>
      <c r="K58" s="8">
        <f t="shared" si="5"/>
        <v>85.095185716578882</v>
      </c>
      <c r="L58" s="26"/>
      <c r="M58" s="7">
        <f t="shared" si="7"/>
        <v>417222987</v>
      </c>
      <c r="N58" s="8">
        <v>100</v>
      </c>
      <c r="O58" s="26">
        <f t="shared" si="8"/>
        <v>2.5409971709221839</v>
      </c>
      <c r="P58" s="8">
        <v>90</v>
      </c>
      <c r="Q58" s="26">
        <f t="shared" si="9"/>
        <v>2.2868974538299658</v>
      </c>
      <c r="R58" s="8">
        <f t="shared" si="10"/>
        <v>90</v>
      </c>
      <c r="S58" s="26"/>
      <c r="T58" s="26"/>
      <c r="U58" s="26"/>
      <c r="V58" s="26"/>
      <c r="W58" s="26"/>
      <c r="X58" s="22">
        <v>47</v>
      </c>
    </row>
    <row r="59" spans="1:24">
      <c r="A59" s="24"/>
      <c r="B59" s="24"/>
      <c r="C59" s="29"/>
      <c r="D59" s="26"/>
      <c r="E59" s="29"/>
      <c r="F59" s="26"/>
      <c r="G59" s="26"/>
      <c r="H59" s="29"/>
      <c r="I59" s="26"/>
      <c r="J59" s="26"/>
      <c r="K59" s="26"/>
      <c r="L59" s="26"/>
      <c r="M59" s="29"/>
      <c r="N59" s="26"/>
      <c r="O59" s="26"/>
      <c r="P59" s="26"/>
      <c r="Q59" s="26"/>
      <c r="R59" s="26"/>
      <c r="S59" s="26"/>
      <c r="T59" s="26"/>
      <c r="U59" s="26"/>
      <c r="V59" s="26"/>
      <c r="W59" s="26"/>
      <c r="X59" s="22"/>
    </row>
    <row r="60" spans="1:24">
      <c r="A60" s="13"/>
      <c r="B60" s="13" t="s">
        <v>14</v>
      </c>
      <c r="C60" s="14">
        <f>SUM(C12:C58)</f>
        <v>110163437096</v>
      </c>
      <c r="D60" s="15">
        <f>SUM(D12:D58)</f>
        <v>100.00000000000003</v>
      </c>
      <c r="E60" s="14">
        <f>SUM(E12:E58)</f>
        <v>110163437096</v>
      </c>
      <c r="F60" s="15">
        <f>G60</f>
        <v>100.00000000000001</v>
      </c>
      <c r="G60" s="15">
        <f>SUM(G12:G58)</f>
        <v>100.00000000000001</v>
      </c>
      <c r="H60" s="14">
        <f>SUM(H12:H58)</f>
        <v>81596135942</v>
      </c>
      <c r="I60" s="15">
        <f>J60</f>
        <v>74.068255396656212</v>
      </c>
      <c r="J60" s="15">
        <f>SUM(J12:J58)</f>
        <v>74.068255396656212</v>
      </c>
      <c r="K60" s="15">
        <f>IF(E60=0,0,H60/E60*100)</f>
        <v>74.068255396656227</v>
      </c>
      <c r="L60" s="15">
        <f>SUM(L12:L42)</f>
        <v>-8.4006890770259286</v>
      </c>
      <c r="M60" s="14">
        <f>SUM(M12:M58)</f>
        <v>28567301154</v>
      </c>
      <c r="N60" s="15">
        <f>O60+0</f>
        <v>100.00000000000001</v>
      </c>
      <c r="O60" s="15">
        <f>SUM(O12:O58)</f>
        <v>100.00000000000001</v>
      </c>
      <c r="P60" s="15">
        <f>Q60-0</f>
        <v>93.230805427120472</v>
      </c>
      <c r="Q60" s="15">
        <f>SUM(Q12:Q58)</f>
        <v>93.230805427120472</v>
      </c>
      <c r="R60" s="15">
        <f>IF(N60=0,0,P60/N60*100)</f>
        <v>93.230805427120458</v>
      </c>
      <c r="S60" s="15">
        <f>SUM(S12:S42)</f>
        <v>-2.7081033806164019</v>
      </c>
      <c r="T60" s="15">
        <f>IF(G60&gt;0,J60/G60*100,J60)</f>
        <v>74.068255396656198</v>
      </c>
      <c r="U60" s="15">
        <f>IF(O60&gt;0,Q60/O60*100,Q60)</f>
        <v>93.230805427120458</v>
      </c>
      <c r="V60" s="15">
        <f>AVERAGE(T60:U60)</f>
        <v>83.649530411888321</v>
      </c>
      <c r="W60" s="15"/>
    </row>
    <row r="61" spans="1:24">
      <c r="C61" s="16">
        <f>[7]Dishub!$C$44</f>
        <v>56477361642</v>
      </c>
      <c r="F61" s="21"/>
      <c r="G61" s="21"/>
      <c r="I61" s="16"/>
    </row>
    <row r="62" spans="1:24">
      <c r="C62" s="16">
        <f>C60-C61</f>
        <v>53686075454</v>
      </c>
      <c r="F62" s="21"/>
    </row>
    <row r="65" spans="2:4">
      <c r="B65" s="1" t="s">
        <v>490</v>
      </c>
      <c r="C65" s="1" t="s">
        <v>491</v>
      </c>
      <c r="D65" s="1" t="s">
        <v>492</v>
      </c>
    </row>
    <row r="66" spans="2:4">
      <c r="B66" s="1" t="s">
        <v>493</v>
      </c>
      <c r="C66" s="1">
        <f>COUNTIFS($K$11:$K$58,"&gt;=90")</f>
        <v>15</v>
      </c>
      <c r="D66" s="1">
        <f>COUNTIFS($R$11:$R$58,"&gt;=90")</f>
        <v>39</v>
      </c>
    </row>
    <row r="67" spans="2:4">
      <c r="B67" s="1" t="s">
        <v>494</v>
      </c>
      <c r="C67" s="1">
        <f>COUNTIFS($K$11:$K$58,"&gt;=80",$K$11:$K$58,"&lt;90")</f>
        <v>6</v>
      </c>
      <c r="D67" s="1">
        <f>COUNTIFS($R$11:$R$58,"&gt;=80",$R$11:$R$58,"&lt;90")</f>
        <v>4</v>
      </c>
    </row>
    <row r="68" spans="2:4">
      <c r="B68" s="1" t="s">
        <v>495</v>
      </c>
      <c r="C68" s="1">
        <f>COUNTIFS($K$11:$K$58,"&gt;=65",$K$11:$K$58,"&lt;80")</f>
        <v>6</v>
      </c>
      <c r="D68" s="1">
        <f>COUNTIFS($R$11:$R$58,"&gt;=65",$R$11:$R$58,"&lt;80")</f>
        <v>0</v>
      </c>
    </row>
    <row r="69" spans="2:4">
      <c r="B69" s="1" t="s">
        <v>496</v>
      </c>
      <c r="C69" s="1">
        <f>COUNTIF($K$11:$K$58,"&lt;65")</f>
        <v>20</v>
      </c>
      <c r="D69" s="1">
        <f>COUNTIF($R$11:$R$58,"&lt;65")</f>
        <v>4</v>
      </c>
    </row>
    <row r="70" spans="2:4">
      <c r="B70" s="17"/>
      <c r="C70" s="1">
        <f>SUM(C66:C69)</f>
        <v>47</v>
      </c>
      <c r="D70" s="1">
        <f>SUM(D66:D69)</f>
        <v>47</v>
      </c>
    </row>
    <row r="71" spans="2:4">
      <c r="B71" s="17"/>
    </row>
    <row r="72" spans="2:4">
      <c r="B72" s="17"/>
    </row>
    <row r="77" spans="2:4">
      <c r="B77" s="17"/>
    </row>
    <row r="78" spans="2:4">
      <c r="B78" s="17"/>
    </row>
    <row r="79" spans="2:4">
      <c r="B79" s="17"/>
    </row>
    <row r="83" spans="2:4" ht="32">
      <c r="B83" t="s">
        <v>189</v>
      </c>
      <c r="C83" s="18" t="s">
        <v>195</v>
      </c>
      <c r="D83" s="18" t="s">
        <v>196</v>
      </c>
    </row>
    <row r="84" spans="2:4">
      <c r="B84" s="207" t="str">
        <f>Cetak!P67</f>
        <v>31 Desember 2023</v>
      </c>
      <c r="C84" s="19">
        <f>I60</f>
        <v>74.068255396656212</v>
      </c>
      <c r="D84" s="19">
        <f>P60</f>
        <v>93.230805427120472</v>
      </c>
    </row>
    <row r="85" spans="2:4">
      <c r="B85" s="207" t="str">
        <f>Cetak!P68</f>
        <v>30  November 2023</v>
      </c>
      <c r="C85" s="19">
        <f>Cetak!D79</f>
        <v>75.863887723000772</v>
      </c>
      <c r="D85" s="19">
        <f>Cetak!E79</f>
        <v>83.906186378507115</v>
      </c>
    </row>
    <row r="86" spans="2:4">
      <c r="B86"/>
      <c r="C86" s="20">
        <f>C84-C85</f>
        <v>-1.7956323263445597</v>
      </c>
      <c r="D86" s="20">
        <f>D84-D85</f>
        <v>9.3246190486133571</v>
      </c>
    </row>
    <row r="87" spans="2:4">
      <c r="B87"/>
      <c r="C87"/>
      <c r="D87"/>
    </row>
    <row r="88" spans="2:4" ht="32">
      <c r="B88" t="s">
        <v>189</v>
      </c>
      <c r="C88" s="18" t="s">
        <v>195</v>
      </c>
      <c r="D88" s="18" t="s">
        <v>196</v>
      </c>
    </row>
    <row r="89" spans="2:4">
      <c r="B89" s="234" t="str">
        <f>Cetak!P67</f>
        <v>31 Desember 2023</v>
      </c>
      <c r="C89" s="19">
        <f>C84</f>
        <v>74.068255396656212</v>
      </c>
      <c r="D89" s="19">
        <f>D84</f>
        <v>93.230805427120472</v>
      </c>
    </row>
    <row r="90" spans="2:4">
      <c r="B90" s="207" t="str">
        <f>Cetak!P69</f>
        <v>31 Desember 2022</v>
      </c>
      <c r="C90" s="19">
        <f>Cetak!H79</f>
        <v>75.863887723000772</v>
      </c>
      <c r="D90" s="19">
        <f>Cetak!I79</f>
        <v>75.863887723000786</v>
      </c>
    </row>
    <row r="91" spans="2:4">
      <c r="B91"/>
      <c r="C91" s="20">
        <f>C89-C90</f>
        <v>-1.7956323263445597</v>
      </c>
      <c r="D91" s="20">
        <f>D89-D90</f>
        <v>17.366917704119686</v>
      </c>
    </row>
  </sheetData>
  <sheetProtection formatCells="0" formatColumns="0" formatRows="0" insertColumns="0" insertRows="0" insertHyperlinks="0" deleteColumns="0" deleteRows="0" sort="0" autoFilter="0" pivotTables="0"/>
  <autoFilter ref="B11:X58" xr:uid="{00000000-0009-0000-0000-000025000000}">
    <sortState xmlns:xlrd2="http://schemas.microsoft.com/office/spreadsheetml/2017/richdata2" ref="B13:X58">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30:W34">
    <cfRule type="cellIs" dxfId="75" priority="1" operator="greaterThanOrEqual">
      <formula>85</formula>
    </cfRule>
    <cfRule type="cellIs" dxfId="74" priority="2" operator="greaterThanOrEqual">
      <formula>$V$60</formula>
    </cfRule>
    <cfRule type="cellIs" dxfId="73" priority="3" operator="lessThan">
      <formula>$V$60</formula>
    </cfRule>
  </conditionalFormatting>
  <conditionalFormatting sqref="W40:W59">
    <cfRule type="cellIs" dxfId="72" priority="4" operator="greaterThanOrEqual">
      <formula>85</formula>
    </cfRule>
    <cfRule type="cellIs" dxfId="71" priority="5" operator="greaterThanOrEqual">
      <formula>$V$60</formula>
    </cfRule>
    <cfRule type="cellIs" dxfId="70" priority="6" operator="lessThan">
      <formula>$V$60</formula>
    </cfRule>
  </conditionalFormatting>
  <pageMargins left="0.7" right="0.7" top="0.75" bottom="0.43263888888888902" header="0.3" footer="0.3"/>
  <pageSetup paperSize="14" scale="79" fitToHeight="0" orientation="landscape"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B050"/>
    <pageSetUpPr fitToPage="1"/>
  </sheetPr>
  <dimension ref="A1:AC78"/>
  <sheetViews>
    <sheetView view="pageBreakPreview" zoomScale="60" zoomScaleNormal="80" workbookViewId="0">
      <pane xSplit="2" ySplit="11" topLeftCell="F42" activePane="bottomRight" state="frozen"/>
      <selection activeCell="AB57" sqref="AB57"/>
      <selection pane="topRight" activeCell="AB57" sqref="AB57"/>
      <selection pane="bottomLeft" activeCell="AB57" sqref="AB57"/>
      <selection pane="bottomRight" activeCell="M44" sqref="M44"/>
    </sheetView>
  </sheetViews>
  <sheetFormatPr baseColWidth="10" defaultColWidth="9.1640625" defaultRowHeight="15"/>
  <cols>
    <col min="1" max="1" width="4" style="1" customWidth="1"/>
    <col min="2" max="2" width="35" style="1" customWidth="1"/>
    <col min="3" max="3" width="18" style="1" customWidth="1"/>
    <col min="4" max="4" width="7.6640625"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988</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989</v>
      </c>
      <c r="C12" s="7">
        <v>23400000</v>
      </c>
      <c r="D12" s="8">
        <f>C12/$C$48*100</f>
        <v>0.10699110916410864</v>
      </c>
      <c r="E12" s="7">
        <v>23400000</v>
      </c>
      <c r="F12" s="8">
        <f t="shared" ref="F12:F46" si="0">E12/C12*100</f>
        <v>100</v>
      </c>
      <c r="G12" s="8">
        <f t="shared" ref="G12:G46" si="1">F12*D12/100</f>
        <v>0.10699110916410864</v>
      </c>
      <c r="H12" s="7">
        <v>22830000</v>
      </c>
      <c r="I12" s="8">
        <f t="shared" ref="I12:I46" si="2">H12/C12*100</f>
        <v>97.564102564102555</v>
      </c>
      <c r="J12" s="8">
        <f t="shared" ref="J12:J46" si="3">I12*D12/100</f>
        <v>0.10438491547934188</v>
      </c>
      <c r="K12" s="8">
        <f>IF(E12=0,0,H12/E12*100)</f>
        <v>97.564102564102555</v>
      </c>
      <c r="L12" s="8">
        <f>J12-G12</f>
        <v>-2.6061936847667638E-3</v>
      </c>
      <c r="M12" s="7">
        <f>C12-H12</f>
        <v>570000</v>
      </c>
      <c r="N12" s="8">
        <v>100</v>
      </c>
      <c r="O12" s="26">
        <f>N12*$D12/100</f>
        <v>0.10699110916410864</v>
      </c>
      <c r="P12" s="8">
        <v>100</v>
      </c>
      <c r="Q12" s="26">
        <f>P12*$D12/100</f>
        <v>0.10699110916410864</v>
      </c>
      <c r="R12" s="8">
        <f>IF(N12=0,0,P12/N12*100)</f>
        <v>100</v>
      </c>
      <c r="S12" s="8">
        <f t="shared" ref="S12:S41" si="4">Q12-O12</f>
        <v>0</v>
      </c>
      <c r="T12" s="8">
        <f t="shared" ref="T12:T41" si="5">IF(F12&gt;0,I12/F12*100,I12)</f>
        <v>97.564102564102555</v>
      </c>
      <c r="U12" s="8">
        <f t="shared" ref="U12:U41" si="6">IF(N12&gt;0,P12/N12*100,P12)</f>
        <v>100</v>
      </c>
      <c r="V12" s="8">
        <f t="shared" ref="V12:V41" si="7">AVERAGE(T12:U12)</f>
        <v>98.78205128205127</v>
      </c>
      <c r="W12" s="8">
        <f t="shared" ref="W12:W41" si="8">V12</f>
        <v>98.78205128205127</v>
      </c>
      <c r="X12" s="22">
        <v>1</v>
      </c>
    </row>
    <row r="13" spans="1:29" ht="32">
      <c r="A13" s="9">
        <v>2</v>
      </c>
      <c r="B13" s="9" t="s">
        <v>689</v>
      </c>
      <c r="C13" s="7">
        <v>63000000</v>
      </c>
      <c r="D13" s="8">
        <f>C13/$C$48*100</f>
        <v>0.28805298621106173</v>
      </c>
      <c r="E13" s="7">
        <v>63000000</v>
      </c>
      <c r="F13" s="8">
        <f t="shared" si="0"/>
        <v>100</v>
      </c>
      <c r="G13" s="8">
        <f t="shared" si="1"/>
        <v>0.28805298621106173</v>
      </c>
      <c r="H13" s="7">
        <v>61000000</v>
      </c>
      <c r="I13" s="8">
        <f t="shared" si="2"/>
        <v>96.825396825396822</v>
      </c>
      <c r="J13" s="8">
        <f t="shared" si="3"/>
        <v>0.2789084469662661</v>
      </c>
      <c r="K13" s="8">
        <f>IF(E13=0,0,H13/E13*100)</f>
        <v>96.825396825396822</v>
      </c>
      <c r="L13" s="8">
        <f>J13-G13</f>
        <v>-9.1445392447956353E-3</v>
      </c>
      <c r="M13" s="7">
        <f>C13-H13</f>
        <v>2000000</v>
      </c>
      <c r="N13" s="8">
        <v>100</v>
      </c>
      <c r="O13" s="26">
        <f>N13*$D13/100</f>
        <v>0.28805298621106173</v>
      </c>
      <c r="P13" s="8">
        <v>100</v>
      </c>
      <c r="Q13" s="26">
        <f>P13*$D13/100</f>
        <v>0.28805298621106173</v>
      </c>
      <c r="R13" s="8">
        <f>IF(N13=0,0,P13/N13*100)</f>
        <v>100</v>
      </c>
      <c r="S13" s="8">
        <f t="shared" si="4"/>
        <v>0</v>
      </c>
      <c r="T13" s="8">
        <f t="shared" si="5"/>
        <v>96.825396825396822</v>
      </c>
      <c r="U13" s="8">
        <f t="shared" si="6"/>
        <v>100</v>
      </c>
      <c r="V13" s="8">
        <f t="shared" si="7"/>
        <v>98.412698412698404</v>
      </c>
      <c r="W13" s="8">
        <f t="shared" si="8"/>
        <v>98.412698412698404</v>
      </c>
      <c r="X13" s="22">
        <v>2</v>
      </c>
    </row>
    <row r="14" spans="1:29" ht="32">
      <c r="A14" s="9">
        <v>3</v>
      </c>
      <c r="B14" s="9" t="s">
        <v>418</v>
      </c>
      <c r="C14" s="7">
        <v>6909500</v>
      </c>
      <c r="D14" s="8">
        <f t="shared" ref="D14:D46" si="9">C14/$C$48*100</f>
        <v>3.159209695595764E-2</v>
      </c>
      <c r="E14" s="7">
        <v>6909500</v>
      </c>
      <c r="F14" s="8">
        <f t="shared" si="0"/>
        <v>100</v>
      </c>
      <c r="G14" s="8">
        <f t="shared" si="1"/>
        <v>3.159209695595764E-2</v>
      </c>
      <c r="H14" s="7">
        <v>6815000</v>
      </c>
      <c r="I14" s="8">
        <f t="shared" si="2"/>
        <v>98.632317823286769</v>
      </c>
      <c r="J14" s="8">
        <f t="shared" si="3"/>
        <v>3.1160017476641041E-2</v>
      </c>
      <c r="K14" s="8">
        <f t="shared" ref="K14:K46" si="10">IF(E14=0,0,H14/E14*100)</f>
        <v>98.632317823286769</v>
      </c>
      <c r="L14" s="8">
        <f t="shared" ref="L14:L46" si="11">J14-G14</f>
        <v>-4.3207947931659871E-4</v>
      </c>
      <c r="M14" s="7">
        <f t="shared" ref="M14:M46" si="12">C14-H14</f>
        <v>94500</v>
      </c>
      <c r="N14" s="8">
        <v>100</v>
      </c>
      <c r="O14" s="26">
        <f t="shared" ref="O14:O46" si="13">N14*$D14/100</f>
        <v>3.159209695595764E-2</v>
      </c>
      <c r="P14" s="8">
        <v>100</v>
      </c>
      <c r="Q14" s="26">
        <f t="shared" ref="Q14:Q46" si="14">P14*$D14/100</f>
        <v>3.159209695595764E-2</v>
      </c>
      <c r="R14" s="8">
        <f t="shared" ref="R14:R46" si="15">IF(N14=0,0,P14/N14*100)</f>
        <v>100</v>
      </c>
      <c r="S14" s="8">
        <f t="shared" si="4"/>
        <v>0</v>
      </c>
      <c r="T14" s="8">
        <f t="shared" si="5"/>
        <v>98.632317823286769</v>
      </c>
      <c r="U14" s="8">
        <f t="shared" si="6"/>
        <v>100</v>
      </c>
      <c r="V14" s="8">
        <f t="shared" si="7"/>
        <v>99.316158911643384</v>
      </c>
      <c r="W14" s="8">
        <f t="shared" si="8"/>
        <v>99.316158911643384</v>
      </c>
      <c r="X14" s="22">
        <v>3</v>
      </c>
    </row>
    <row r="15" spans="1:29" ht="32">
      <c r="A15" s="9">
        <v>4</v>
      </c>
      <c r="B15" s="9" t="s">
        <v>244</v>
      </c>
      <c r="C15" s="7">
        <v>511526600</v>
      </c>
      <c r="D15" s="8">
        <f t="shared" si="9"/>
        <v>2.3388375342284333</v>
      </c>
      <c r="E15" s="7">
        <v>511526600</v>
      </c>
      <c r="F15" s="8">
        <f t="shared" si="0"/>
        <v>100</v>
      </c>
      <c r="G15" s="8">
        <f t="shared" si="1"/>
        <v>2.3388375342284333</v>
      </c>
      <c r="H15" s="7">
        <v>505405000</v>
      </c>
      <c r="I15" s="8">
        <f t="shared" si="2"/>
        <v>98.80326849082725</v>
      </c>
      <c r="J15" s="8">
        <f t="shared" si="3"/>
        <v>2.3108479285079628</v>
      </c>
      <c r="K15" s="8">
        <f t="shared" si="10"/>
        <v>98.80326849082725</v>
      </c>
      <c r="L15" s="8">
        <f t="shared" si="11"/>
        <v>-2.798960572047049E-2</v>
      </c>
      <c r="M15" s="7">
        <f t="shared" si="12"/>
        <v>6121600</v>
      </c>
      <c r="N15" s="8">
        <v>100</v>
      </c>
      <c r="O15" s="26">
        <f t="shared" si="13"/>
        <v>2.3388375342284333</v>
      </c>
      <c r="P15" s="8">
        <v>100</v>
      </c>
      <c r="Q15" s="26">
        <f t="shared" si="14"/>
        <v>2.3388375342284333</v>
      </c>
      <c r="R15" s="8">
        <f t="shared" si="15"/>
        <v>100</v>
      </c>
      <c r="S15" s="8">
        <f t="shared" si="4"/>
        <v>0</v>
      </c>
      <c r="T15" s="8">
        <f t="shared" si="5"/>
        <v>98.80326849082725</v>
      </c>
      <c r="U15" s="8">
        <f t="shared" si="6"/>
        <v>100</v>
      </c>
      <c r="V15" s="8">
        <f t="shared" si="7"/>
        <v>99.401634245413618</v>
      </c>
      <c r="W15" s="8">
        <f t="shared" si="8"/>
        <v>99.401634245413618</v>
      </c>
      <c r="X15" s="22">
        <v>4</v>
      </c>
    </row>
    <row r="16" spans="1:29" ht="16">
      <c r="A16" s="9">
        <v>5</v>
      </c>
      <c r="B16" s="9" t="s">
        <v>300</v>
      </c>
      <c r="C16" s="7">
        <v>13951400</v>
      </c>
      <c r="D16" s="8">
        <f t="shared" si="9"/>
        <v>6.3789562409920744E-2</v>
      </c>
      <c r="E16" s="7">
        <v>13951400</v>
      </c>
      <c r="F16" s="8">
        <f t="shared" si="0"/>
        <v>100</v>
      </c>
      <c r="G16" s="8">
        <f t="shared" si="1"/>
        <v>6.3789562409920744E-2</v>
      </c>
      <c r="H16" s="7">
        <v>13846000</v>
      </c>
      <c r="I16" s="8">
        <f t="shared" si="2"/>
        <v>99.244520263199391</v>
      </c>
      <c r="J16" s="8">
        <f t="shared" si="3"/>
        <v>6.3307645191720011E-2</v>
      </c>
      <c r="K16" s="8">
        <f t="shared" si="10"/>
        <v>99.244520263199391</v>
      </c>
      <c r="L16" s="8">
        <f t="shared" si="11"/>
        <v>-4.8191721820073363E-4</v>
      </c>
      <c r="M16" s="7">
        <f t="shared" si="12"/>
        <v>105400</v>
      </c>
      <c r="N16" s="8">
        <v>100</v>
      </c>
      <c r="O16" s="26">
        <f t="shared" si="13"/>
        <v>6.3789562409920744E-2</v>
      </c>
      <c r="P16" s="8">
        <v>100</v>
      </c>
      <c r="Q16" s="26">
        <f t="shared" si="14"/>
        <v>6.3789562409920744E-2</v>
      </c>
      <c r="R16" s="8">
        <f t="shared" si="15"/>
        <v>100</v>
      </c>
      <c r="S16" s="8">
        <f t="shared" si="4"/>
        <v>0</v>
      </c>
      <c r="T16" s="8">
        <f t="shared" si="5"/>
        <v>99.244520263199391</v>
      </c>
      <c r="U16" s="8">
        <f t="shared" si="6"/>
        <v>100</v>
      </c>
      <c r="V16" s="8">
        <f t="shared" si="7"/>
        <v>99.622260131599688</v>
      </c>
      <c r="W16" s="8">
        <f t="shared" si="8"/>
        <v>99.622260131599688</v>
      </c>
      <c r="X16" s="22">
        <v>5</v>
      </c>
    </row>
    <row r="17" spans="1:24" ht="16">
      <c r="A17" s="9">
        <v>6</v>
      </c>
      <c r="B17" s="9" t="s">
        <v>248</v>
      </c>
      <c r="C17" s="7">
        <v>65568500</v>
      </c>
      <c r="D17" s="8">
        <f t="shared" si="9"/>
        <v>0.29979686073619055</v>
      </c>
      <c r="E17" s="7">
        <v>65568500</v>
      </c>
      <c r="F17" s="8">
        <f t="shared" si="0"/>
        <v>100</v>
      </c>
      <c r="G17" s="8">
        <f t="shared" si="1"/>
        <v>0.29979686073619055</v>
      </c>
      <c r="H17" s="7">
        <v>58700000</v>
      </c>
      <c r="I17" s="8">
        <f t="shared" si="2"/>
        <v>89.524695547404619</v>
      </c>
      <c r="J17" s="8">
        <f t="shared" si="3"/>
        <v>0.26839222683475122</v>
      </c>
      <c r="K17" s="8">
        <f t="shared" si="10"/>
        <v>89.524695547404619</v>
      </c>
      <c r="L17" s="8">
        <f t="shared" si="11"/>
        <v>-3.1404633901439327E-2</v>
      </c>
      <c r="M17" s="7">
        <f t="shared" si="12"/>
        <v>6868500</v>
      </c>
      <c r="N17" s="8">
        <v>100</v>
      </c>
      <c r="O17" s="26">
        <f t="shared" si="13"/>
        <v>0.29979686073619055</v>
      </c>
      <c r="P17" s="8">
        <v>100</v>
      </c>
      <c r="Q17" s="26">
        <f t="shared" si="14"/>
        <v>0.29979686073619055</v>
      </c>
      <c r="R17" s="8">
        <f t="shared" si="15"/>
        <v>100</v>
      </c>
      <c r="S17" s="8">
        <f t="shared" si="4"/>
        <v>0</v>
      </c>
      <c r="T17" s="8">
        <f t="shared" si="5"/>
        <v>89.524695547404619</v>
      </c>
      <c r="U17" s="8">
        <f t="shared" si="6"/>
        <v>100</v>
      </c>
      <c r="V17" s="8">
        <f t="shared" si="7"/>
        <v>94.762347773702317</v>
      </c>
      <c r="W17" s="8">
        <f t="shared" si="8"/>
        <v>94.762347773702317</v>
      </c>
      <c r="X17" s="22">
        <v>6</v>
      </c>
    </row>
    <row r="18" spans="1:24" ht="32">
      <c r="A18" s="9">
        <v>7</v>
      </c>
      <c r="B18" s="9" t="s">
        <v>366</v>
      </c>
      <c r="C18" s="7">
        <v>20009200</v>
      </c>
      <c r="D18" s="8">
        <f t="shared" si="9"/>
        <v>9.1487457328482166E-2</v>
      </c>
      <c r="E18" s="7">
        <v>20009200</v>
      </c>
      <c r="F18" s="8">
        <f t="shared" si="0"/>
        <v>100</v>
      </c>
      <c r="G18" s="8">
        <f t="shared" si="1"/>
        <v>9.1487457328482152E-2</v>
      </c>
      <c r="H18" s="7">
        <v>16541600</v>
      </c>
      <c r="I18" s="8">
        <f t="shared" si="2"/>
        <v>82.66997181296604</v>
      </c>
      <c r="J18" s="8">
        <f t="shared" si="3"/>
        <v>7.5632655185855546E-2</v>
      </c>
      <c r="K18" s="8">
        <f t="shared" si="10"/>
        <v>82.66997181296604</v>
      </c>
      <c r="L18" s="8">
        <f t="shared" si="11"/>
        <v>-1.5854802142626606E-2</v>
      </c>
      <c r="M18" s="7">
        <f t="shared" si="12"/>
        <v>3467600</v>
      </c>
      <c r="N18" s="8">
        <v>100</v>
      </c>
      <c r="O18" s="26">
        <f t="shared" si="13"/>
        <v>9.1487457328482152E-2</v>
      </c>
      <c r="P18" s="8">
        <v>100</v>
      </c>
      <c r="Q18" s="26">
        <f t="shared" si="14"/>
        <v>9.1487457328482152E-2</v>
      </c>
      <c r="R18" s="8">
        <f t="shared" si="15"/>
        <v>100</v>
      </c>
      <c r="S18" s="8">
        <f t="shared" si="4"/>
        <v>0</v>
      </c>
      <c r="T18" s="8">
        <f t="shared" si="5"/>
        <v>82.66997181296604</v>
      </c>
      <c r="U18" s="8">
        <f t="shared" si="6"/>
        <v>100</v>
      </c>
      <c r="V18" s="8">
        <f t="shared" si="7"/>
        <v>91.334985906483013</v>
      </c>
      <c r="W18" s="8">
        <f t="shared" si="8"/>
        <v>91.334985906483013</v>
      </c>
      <c r="X18" s="22">
        <v>7</v>
      </c>
    </row>
    <row r="19" spans="1:24" ht="16">
      <c r="A19" s="9">
        <v>8</v>
      </c>
      <c r="B19" s="9" t="s">
        <v>990</v>
      </c>
      <c r="C19" s="7">
        <v>15675000</v>
      </c>
      <c r="D19" s="8">
        <f t="shared" si="9"/>
        <v>7.167032633108561E-2</v>
      </c>
      <c r="E19" s="7">
        <v>15675000</v>
      </c>
      <c r="F19" s="8">
        <f t="shared" si="0"/>
        <v>100</v>
      </c>
      <c r="G19" s="8">
        <f t="shared" si="1"/>
        <v>7.167032633108561E-2</v>
      </c>
      <c r="H19" s="7">
        <v>11557500</v>
      </c>
      <c r="I19" s="8">
        <f t="shared" si="2"/>
        <v>73.732057416267935</v>
      </c>
      <c r="J19" s="8">
        <f t="shared" si="3"/>
        <v>5.2844006160862635E-2</v>
      </c>
      <c r="K19" s="8">
        <f t="shared" si="10"/>
        <v>73.732057416267935</v>
      </c>
      <c r="L19" s="8">
        <f t="shared" si="11"/>
        <v>-1.8826320170222975E-2</v>
      </c>
      <c r="M19" s="7">
        <f t="shared" si="12"/>
        <v>4117500</v>
      </c>
      <c r="N19" s="8">
        <v>100</v>
      </c>
      <c r="O19" s="26">
        <f t="shared" si="13"/>
        <v>7.167032633108561E-2</v>
      </c>
      <c r="P19" s="8">
        <v>100</v>
      </c>
      <c r="Q19" s="26">
        <f t="shared" si="14"/>
        <v>7.167032633108561E-2</v>
      </c>
      <c r="R19" s="8">
        <f t="shared" si="15"/>
        <v>100</v>
      </c>
      <c r="S19" s="8">
        <f t="shared" si="4"/>
        <v>0</v>
      </c>
      <c r="T19" s="8">
        <f t="shared" si="5"/>
        <v>73.732057416267935</v>
      </c>
      <c r="U19" s="8">
        <f t="shared" si="6"/>
        <v>100</v>
      </c>
      <c r="V19" s="8">
        <f t="shared" si="7"/>
        <v>86.866028708133967</v>
      </c>
      <c r="W19" s="8">
        <f t="shared" si="8"/>
        <v>86.866028708133967</v>
      </c>
      <c r="X19" s="22">
        <v>8</v>
      </c>
    </row>
    <row r="20" spans="1:24" ht="32">
      <c r="A20" s="9">
        <v>9</v>
      </c>
      <c r="B20" s="9" t="s">
        <v>367</v>
      </c>
      <c r="C20" s="7">
        <v>1218272000</v>
      </c>
      <c r="D20" s="8">
        <f t="shared" si="9"/>
        <v>5.5702680574178194</v>
      </c>
      <c r="E20" s="7">
        <v>1218272000</v>
      </c>
      <c r="F20" s="8">
        <f t="shared" si="0"/>
        <v>100</v>
      </c>
      <c r="G20" s="8">
        <f t="shared" si="1"/>
        <v>5.5702680574178194</v>
      </c>
      <c r="H20" s="7">
        <v>1114558462</v>
      </c>
      <c r="I20" s="8">
        <f t="shared" si="2"/>
        <v>91.486832333009389</v>
      </c>
      <c r="J20" s="8">
        <f t="shared" si="3"/>
        <v>5.0960617981890195</v>
      </c>
      <c r="K20" s="8">
        <f t="shared" si="10"/>
        <v>91.486832333009389</v>
      </c>
      <c r="L20" s="8">
        <f t="shared" si="11"/>
        <v>-0.47420625922879989</v>
      </c>
      <c r="M20" s="7">
        <f t="shared" si="12"/>
        <v>103713538</v>
      </c>
      <c r="N20" s="8">
        <v>100</v>
      </c>
      <c r="O20" s="26">
        <f t="shared" si="13"/>
        <v>5.5702680574178194</v>
      </c>
      <c r="P20" s="8">
        <v>100</v>
      </c>
      <c r="Q20" s="26">
        <f t="shared" si="14"/>
        <v>5.5702680574178194</v>
      </c>
      <c r="R20" s="8">
        <f t="shared" si="15"/>
        <v>100</v>
      </c>
      <c r="S20" s="8">
        <f t="shared" si="4"/>
        <v>0</v>
      </c>
      <c r="T20" s="8">
        <f t="shared" si="5"/>
        <v>91.486832333009389</v>
      </c>
      <c r="U20" s="8">
        <f t="shared" si="6"/>
        <v>100</v>
      </c>
      <c r="V20" s="8">
        <f t="shared" si="7"/>
        <v>95.743416166504687</v>
      </c>
      <c r="W20" s="8">
        <f t="shared" si="8"/>
        <v>95.743416166504687</v>
      </c>
      <c r="X20" s="22">
        <v>9</v>
      </c>
    </row>
    <row r="21" spans="1:24" ht="16">
      <c r="A21" s="9">
        <v>10</v>
      </c>
      <c r="B21" s="9" t="s">
        <v>335</v>
      </c>
      <c r="C21" s="7">
        <v>76291200</v>
      </c>
      <c r="D21" s="8">
        <f t="shared" si="9"/>
        <v>0.3488239362162755</v>
      </c>
      <c r="E21" s="7">
        <v>76291200</v>
      </c>
      <c r="F21" s="8">
        <f t="shared" si="0"/>
        <v>100</v>
      </c>
      <c r="G21" s="8">
        <f t="shared" si="1"/>
        <v>0.3488239362162755</v>
      </c>
      <c r="H21" s="7">
        <v>73800000</v>
      </c>
      <c r="I21" s="8">
        <f t="shared" si="2"/>
        <v>96.734616836542088</v>
      </c>
      <c r="J21" s="8">
        <f t="shared" si="3"/>
        <v>0.33743349813295809</v>
      </c>
      <c r="K21" s="8">
        <f t="shared" si="10"/>
        <v>96.734616836542088</v>
      </c>
      <c r="L21" s="8">
        <f t="shared" si="11"/>
        <v>-1.1390438083317411E-2</v>
      </c>
      <c r="M21" s="7">
        <f t="shared" si="12"/>
        <v>2491200</v>
      </c>
      <c r="N21" s="8">
        <v>100</v>
      </c>
      <c r="O21" s="26">
        <f t="shared" si="13"/>
        <v>0.3488239362162755</v>
      </c>
      <c r="P21" s="8">
        <v>100</v>
      </c>
      <c r="Q21" s="26">
        <f t="shared" si="14"/>
        <v>0.3488239362162755</v>
      </c>
      <c r="R21" s="8">
        <f t="shared" si="15"/>
        <v>100</v>
      </c>
      <c r="S21" s="8">
        <f t="shared" si="4"/>
        <v>0</v>
      </c>
      <c r="T21" s="8">
        <f t="shared" si="5"/>
        <v>96.734616836542088</v>
      </c>
      <c r="U21" s="8">
        <f t="shared" si="6"/>
        <v>100</v>
      </c>
      <c r="V21" s="8">
        <f t="shared" si="7"/>
        <v>98.367308418271051</v>
      </c>
      <c r="W21" s="8">
        <f t="shared" si="8"/>
        <v>98.367308418271051</v>
      </c>
      <c r="X21" s="22">
        <v>10</v>
      </c>
    </row>
    <row r="22" spans="1:24" ht="16">
      <c r="A22" s="9">
        <v>11</v>
      </c>
      <c r="B22" s="9" t="s">
        <v>473</v>
      </c>
      <c r="C22" s="7">
        <v>47753280</v>
      </c>
      <c r="D22" s="8">
        <f t="shared" si="9"/>
        <v>0.21834087151385667</v>
      </c>
      <c r="E22" s="7">
        <v>47753280</v>
      </c>
      <c r="F22" s="8">
        <f t="shared" si="0"/>
        <v>100</v>
      </c>
      <c r="G22" s="8">
        <f t="shared" si="1"/>
        <v>0.21834087151385667</v>
      </c>
      <c r="H22" s="7">
        <v>47720080</v>
      </c>
      <c r="I22" s="8">
        <f t="shared" si="2"/>
        <v>99.930475979869854</v>
      </c>
      <c r="J22" s="8">
        <f t="shared" si="3"/>
        <v>0.21818907216239303</v>
      </c>
      <c r="K22" s="8">
        <f t="shared" si="10"/>
        <v>99.930475979869854</v>
      </c>
      <c r="L22" s="8">
        <f t="shared" si="11"/>
        <v>-1.5179935146364398E-4</v>
      </c>
      <c r="M22" s="7">
        <f t="shared" si="12"/>
        <v>33200</v>
      </c>
      <c r="N22" s="8">
        <v>100</v>
      </c>
      <c r="O22" s="26">
        <f t="shared" si="13"/>
        <v>0.21834087151385667</v>
      </c>
      <c r="P22" s="8">
        <v>100</v>
      </c>
      <c r="Q22" s="26">
        <f t="shared" si="14"/>
        <v>0.21834087151385667</v>
      </c>
      <c r="R22" s="8">
        <f t="shared" si="15"/>
        <v>100</v>
      </c>
      <c r="S22" s="8">
        <f t="shared" si="4"/>
        <v>0</v>
      </c>
      <c r="T22" s="8">
        <f t="shared" si="5"/>
        <v>99.930475979869854</v>
      </c>
      <c r="U22" s="8">
        <f t="shared" si="6"/>
        <v>100</v>
      </c>
      <c r="V22" s="8">
        <f t="shared" si="7"/>
        <v>99.965237989934934</v>
      </c>
      <c r="W22" s="8">
        <f t="shared" si="8"/>
        <v>99.965237989934934</v>
      </c>
      <c r="X22" s="22">
        <v>11</v>
      </c>
    </row>
    <row r="23" spans="1:24" ht="64">
      <c r="A23" s="9">
        <v>12</v>
      </c>
      <c r="B23" s="9" t="s">
        <v>338</v>
      </c>
      <c r="C23" s="7">
        <v>41990000</v>
      </c>
      <c r="D23" s="8">
        <f t="shared" si="9"/>
        <v>0.19198960144448385</v>
      </c>
      <c r="E23" s="7">
        <v>41990000</v>
      </c>
      <c r="F23" s="8">
        <f t="shared" si="0"/>
        <v>100</v>
      </c>
      <c r="G23" s="8">
        <f t="shared" si="1"/>
        <v>0.19198960144448385</v>
      </c>
      <c r="H23" s="7">
        <v>14108463</v>
      </c>
      <c r="I23" s="8">
        <f t="shared" si="2"/>
        <v>33.59957847106454</v>
      </c>
      <c r="J23" s="8">
        <f t="shared" si="3"/>
        <v>6.4507696793623406E-2</v>
      </c>
      <c r="K23" s="8">
        <f t="shared" si="10"/>
        <v>33.59957847106454</v>
      </c>
      <c r="L23" s="8">
        <f t="shared" si="11"/>
        <v>-0.12748190465086046</v>
      </c>
      <c r="M23" s="7">
        <f t="shared" si="12"/>
        <v>27881537</v>
      </c>
      <c r="N23" s="8">
        <v>100</v>
      </c>
      <c r="O23" s="26">
        <f t="shared" si="13"/>
        <v>0.19198960144448385</v>
      </c>
      <c r="P23" s="8">
        <v>100</v>
      </c>
      <c r="Q23" s="26">
        <f t="shared" si="14"/>
        <v>0.19198960144448385</v>
      </c>
      <c r="R23" s="8">
        <f t="shared" si="15"/>
        <v>100</v>
      </c>
      <c r="S23" s="8">
        <f t="shared" si="4"/>
        <v>0</v>
      </c>
      <c r="T23" s="8">
        <f t="shared" si="5"/>
        <v>33.59957847106454</v>
      </c>
      <c r="U23" s="8">
        <f t="shared" si="6"/>
        <v>100</v>
      </c>
      <c r="V23" s="8">
        <f t="shared" si="7"/>
        <v>66.799789235532273</v>
      </c>
      <c r="W23" s="8">
        <f t="shared" si="8"/>
        <v>66.799789235532273</v>
      </c>
      <c r="X23" s="22">
        <v>12</v>
      </c>
    </row>
    <row r="24" spans="1:24" ht="64">
      <c r="A24" s="9">
        <v>13</v>
      </c>
      <c r="B24" s="9" t="s">
        <v>991</v>
      </c>
      <c r="C24" s="7">
        <v>99500000</v>
      </c>
      <c r="D24" s="8">
        <f t="shared" si="9"/>
        <v>0.45494082742858166</v>
      </c>
      <c r="E24" s="7">
        <v>99500000</v>
      </c>
      <c r="F24" s="8">
        <f t="shared" si="0"/>
        <v>100</v>
      </c>
      <c r="G24" s="8">
        <f t="shared" si="1"/>
        <v>0.45494082742858166</v>
      </c>
      <c r="H24" s="7">
        <v>65731300</v>
      </c>
      <c r="I24" s="8">
        <f t="shared" si="2"/>
        <v>66.061608040201008</v>
      </c>
      <c r="J24" s="8">
        <f t="shared" si="3"/>
        <v>0.30054122623071688</v>
      </c>
      <c r="K24" s="8">
        <f t="shared" si="10"/>
        <v>66.061608040201008</v>
      </c>
      <c r="L24" s="8">
        <f t="shared" si="11"/>
        <v>-0.15439960119786478</v>
      </c>
      <c r="M24" s="7">
        <f t="shared" si="12"/>
        <v>33768700</v>
      </c>
      <c r="N24" s="8">
        <v>100</v>
      </c>
      <c r="O24" s="26">
        <f t="shared" si="13"/>
        <v>0.45494082742858166</v>
      </c>
      <c r="P24" s="8">
        <v>100</v>
      </c>
      <c r="Q24" s="26">
        <f t="shared" si="14"/>
        <v>0.45494082742858166</v>
      </c>
      <c r="R24" s="8">
        <f t="shared" si="15"/>
        <v>100</v>
      </c>
      <c r="S24" s="8">
        <f t="shared" si="4"/>
        <v>0</v>
      </c>
      <c r="T24" s="8">
        <f t="shared" si="5"/>
        <v>66.061608040201008</v>
      </c>
      <c r="U24" s="8">
        <f t="shared" si="6"/>
        <v>100</v>
      </c>
      <c r="V24" s="8">
        <f t="shared" si="7"/>
        <v>83.030804020100504</v>
      </c>
      <c r="W24" s="8">
        <f t="shared" si="8"/>
        <v>83.030804020100504</v>
      </c>
      <c r="X24" s="22">
        <v>13</v>
      </c>
    </row>
    <row r="25" spans="1:24" ht="16">
      <c r="A25" s="9">
        <v>14</v>
      </c>
      <c r="B25" s="9" t="s">
        <v>256</v>
      </c>
      <c r="C25" s="7">
        <v>44970000</v>
      </c>
      <c r="D25" s="8">
        <f t="shared" si="9"/>
        <v>0.20561496491922929</v>
      </c>
      <c r="E25" s="7">
        <v>44970000</v>
      </c>
      <c r="F25" s="8">
        <f t="shared" si="0"/>
        <v>100</v>
      </c>
      <c r="G25" s="8">
        <f t="shared" si="1"/>
        <v>0.20561496491922926</v>
      </c>
      <c r="H25" s="7">
        <v>31721000</v>
      </c>
      <c r="I25" s="8">
        <f t="shared" si="2"/>
        <v>70.538136535468084</v>
      </c>
      <c r="J25" s="8">
        <f t="shared" si="3"/>
        <v>0.14503696469208077</v>
      </c>
      <c r="K25" s="8">
        <f t="shared" si="10"/>
        <v>70.538136535468084</v>
      </c>
      <c r="L25" s="8">
        <f t="shared" si="11"/>
        <v>-6.0578000227148487E-2</v>
      </c>
      <c r="M25" s="7">
        <f t="shared" si="12"/>
        <v>13249000</v>
      </c>
      <c r="N25" s="8">
        <v>100</v>
      </c>
      <c r="O25" s="26">
        <f t="shared" si="13"/>
        <v>0.20561496491922926</v>
      </c>
      <c r="P25" s="8">
        <v>100</v>
      </c>
      <c r="Q25" s="26">
        <f t="shared" si="14"/>
        <v>0.20561496491922926</v>
      </c>
      <c r="R25" s="8">
        <f t="shared" si="15"/>
        <v>100</v>
      </c>
      <c r="S25" s="8">
        <f t="shared" si="4"/>
        <v>0</v>
      </c>
      <c r="T25" s="8">
        <f t="shared" si="5"/>
        <v>70.538136535468084</v>
      </c>
      <c r="U25" s="8">
        <f t="shared" si="6"/>
        <v>100</v>
      </c>
      <c r="V25" s="8">
        <f t="shared" si="7"/>
        <v>85.269068267734042</v>
      </c>
      <c r="W25" s="8">
        <f t="shared" si="8"/>
        <v>85.269068267734042</v>
      </c>
      <c r="X25" s="22">
        <v>14</v>
      </c>
    </row>
    <row r="26" spans="1:24" ht="48">
      <c r="A26" s="9">
        <v>15</v>
      </c>
      <c r="B26" s="9" t="s">
        <v>341</v>
      </c>
      <c r="C26" s="7">
        <v>50000000</v>
      </c>
      <c r="D26" s="8">
        <f t="shared" si="9"/>
        <v>0.22861348111989027</v>
      </c>
      <c r="E26" s="7">
        <v>50000000</v>
      </c>
      <c r="F26" s="8">
        <f t="shared" si="0"/>
        <v>100</v>
      </c>
      <c r="G26" s="8">
        <f t="shared" si="1"/>
        <v>0.22861348111989027</v>
      </c>
      <c r="H26" s="7">
        <v>35000000</v>
      </c>
      <c r="I26" s="8">
        <f t="shared" si="2"/>
        <v>70</v>
      </c>
      <c r="J26" s="8">
        <f t="shared" si="3"/>
        <v>0.1600294367839232</v>
      </c>
      <c r="K26" s="8">
        <f t="shared" si="10"/>
        <v>70</v>
      </c>
      <c r="L26" s="8">
        <f t="shared" si="11"/>
        <v>-6.858404433596707E-2</v>
      </c>
      <c r="M26" s="7">
        <f t="shared" si="12"/>
        <v>15000000</v>
      </c>
      <c r="N26" s="8">
        <v>100</v>
      </c>
      <c r="O26" s="26">
        <f t="shared" si="13"/>
        <v>0.22861348111989027</v>
      </c>
      <c r="P26" s="8">
        <v>100</v>
      </c>
      <c r="Q26" s="26">
        <f t="shared" si="14"/>
        <v>0.22861348111989027</v>
      </c>
      <c r="R26" s="8">
        <f t="shared" si="15"/>
        <v>100</v>
      </c>
      <c r="S26" s="8">
        <f t="shared" si="4"/>
        <v>0</v>
      </c>
      <c r="T26" s="8">
        <f t="shared" si="5"/>
        <v>70</v>
      </c>
      <c r="U26" s="8">
        <f t="shared" si="6"/>
        <v>100</v>
      </c>
      <c r="V26" s="8">
        <f t="shared" si="7"/>
        <v>85</v>
      </c>
      <c r="W26" s="8">
        <f t="shared" si="8"/>
        <v>85</v>
      </c>
      <c r="X26" s="22">
        <v>15</v>
      </c>
    </row>
    <row r="27" spans="1:24" ht="16">
      <c r="A27" s="9">
        <v>16</v>
      </c>
      <c r="B27" s="9" t="s">
        <v>992</v>
      </c>
      <c r="C27" s="7">
        <v>432748720</v>
      </c>
      <c r="D27" s="8">
        <f t="shared" si="9"/>
        <v>1.9786438265875335</v>
      </c>
      <c r="E27" s="7">
        <v>432748720</v>
      </c>
      <c r="F27" s="8">
        <f t="shared" si="0"/>
        <v>100</v>
      </c>
      <c r="G27" s="8">
        <f t="shared" si="1"/>
        <v>1.9786438265875335</v>
      </c>
      <c r="H27" s="7">
        <v>397002520</v>
      </c>
      <c r="I27" s="8">
        <f t="shared" si="2"/>
        <v>91.739732933236638</v>
      </c>
      <c r="J27" s="8">
        <f t="shared" si="3"/>
        <v>1.8152025622113772</v>
      </c>
      <c r="K27" s="8">
        <f t="shared" si="10"/>
        <v>91.739732933236638</v>
      </c>
      <c r="L27" s="8">
        <f t="shared" si="11"/>
        <v>-0.16344126437615625</v>
      </c>
      <c r="M27" s="7">
        <f t="shared" si="12"/>
        <v>35746200</v>
      </c>
      <c r="N27" s="8">
        <v>100</v>
      </c>
      <c r="O27" s="26">
        <f t="shared" si="13"/>
        <v>1.9786438265875335</v>
      </c>
      <c r="P27" s="8">
        <v>91.739732933236638</v>
      </c>
      <c r="Q27" s="26">
        <f t="shared" si="14"/>
        <v>1.8152025622113772</v>
      </c>
      <c r="R27" s="8">
        <f t="shared" si="15"/>
        <v>91.739732933236638</v>
      </c>
      <c r="S27" s="8">
        <f t="shared" si="4"/>
        <v>-0.16344126437615625</v>
      </c>
      <c r="T27" s="8">
        <f t="shared" si="5"/>
        <v>91.739732933236638</v>
      </c>
      <c r="U27" s="8">
        <f t="shared" si="6"/>
        <v>91.739732933236638</v>
      </c>
      <c r="V27" s="8">
        <f t="shared" si="7"/>
        <v>91.739732933236638</v>
      </c>
      <c r="W27" s="8">
        <f t="shared" si="8"/>
        <v>91.739732933236638</v>
      </c>
      <c r="X27" s="22">
        <v>16</v>
      </c>
    </row>
    <row r="28" spans="1:24" ht="32">
      <c r="A28" s="9">
        <v>17</v>
      </c>
      <c r="B28" s="9" t="s">
        <v>993</v>
      </c>
      <c r="C28" s="7">
        <v>910577920</v>
      </c>
      <c r="D28" s="8">
        <f t="shared" si="9"/>
        <v>4.163407762442179</v>
      </c>
      <c r="E28" s="7">
        <v>910577920</v>
      </c>
      <c r="F28" s="8">
        <f t="shared" si="0"/>
        <v>100</v>
      </c>
      <c r="G28" s="8">
        <f t="shared" si="1"/>
        <v>4.163407762442179</v>
      </c>
      <c r="H28" s="7">
        <v>814426450</v>
      </c>
      <c r="I28" s="8">
        <f t="shared" si="2"/>
        <v>89.440610420248277</v>
      </c>
      <c r="J28" s="8">
        <f t="shared" si="3"/>
        <v>3.7237773170122854</v>
      </c>
      <c r="K28" s="8">
        <f t="shared" si="10"/>
        <v>89.440610420248277</v>
      </c>
      <c r="L28" s="8">
        <f t="shared" si="11"/>
        <v>-0.4396304454298936</v>
      </c>
      <c r="M28" s="7">
        <f t="shared" si="12"/>
        <v>96151470</v>
      </c>
      <c r="N28" s="8">
        <v>100</v>
      </c>
      <c r="O28" s="26">
        <f t="shared" si="13"/>
        <v>4.163407762442179</v>
      </c>
      <c r="P28" s="8">
        <v>100</v>
      </c>
      <c r="Q28" s="26">
        <f t="shared" si="14"/>
        <v>4.163407762442179</v>
      </c>
      <c r="R28" s="8">
        <f t="shared" si="15"/>
        <v>100</v>
      </c>
      <c r="S28" s="8">
        <f t="shared" si="4"/>
        <v>0</v>
      </c>
      <c r="T28" s="8">
        <f t="shared" si="5"/>
        <v>89.440610420248277</v>
      </c>
      <c r="U28" s="8">
        <f t="shared" si="6"/>
        <v>100</v>
      </c>
      <c r="V28" s="8">
        <f t="shared" si="7"/>
        <v>94.720305210124138</v>
      </c>
      <c r="W28" s="8">
        <f t="shared" si="8"/>
        <v>94.720305210124138</v>
      </c>
      <c r="X28" s="22">
        <v>17</v>
      </c>
    </row>
    <row r="29" spans="1:24" ht="16">
      <c r="A29" s="9">
        <v>18</v>
      </c>
      <c r="B29" s="9" t="s">
        <v>994</v>
      </c>
      <c r="C29" s="7">
        <v>99729920</v>
      </c>
      <c r="D29" s="8">
        <f t="shared" si="9"/>
        <v>0.45599208366016336</v>
      </c>
      <c r="E29" s="7">
        <v>99729920</v>
      </c>
      <c r="F29" s="8">
        <f t="shared" si="0"/>
        <v>100</v>
      </c>
      <c r="G29" s="8">
        <f t="shared" si="1"/>
        <v>0.45599208366016336</v>
      </c>
      <c r="H29" s="7">
        <v>85145100</v>
      </c>
      <c r="I29" s="8">
        <f t="shared" si="2"/>
        <v>85.375682643684058</v>
      </c>
      <c r="J29" s="8">
        <f t="shared" si="3"/>
        <v>0.38930635422602333</v>
      </c>
      <c r="K29" s="8">
        <f t="shared" si="10"/>
        <v>85.375682643684058</v>
      </c>
      <c r="L29" s="8">
        <f t="shared" si="11"/>
        <v>-6.6685729434140029E-2</v>
      </c>
      <c r="M29" s="7">
        <f t="shared" si="12"/>
        <v>14584820</v>
      </c>
      <c r="N29" s="8">
        <v>100</v>
      </c>
      <c r="O29" s="26">
        <f t="shared" si="13"/>
        <v>0.45599208366016336</v>
      </c>
      <c r="P29" s="8">
        <v>100</v>
      </c>
      <c r="Q29" s="26">
        <f t="shared" si="14"/>
        <v>0.45599208366016336</v>
      </c>
      <c r="R29" s="8">
        <f t="shared" si="15"/>
        <v>100</v>
      </c>
      <c r="S29" s="8">
        <f t="shared" si="4"/>
        <v>0</v>
      </c>
      <c r="T29" s="8">
        <f t="shared" si="5"/>
        <v>85.375682643684058</v>
      </c>
      <c r="U29" s="8">
        <f t="shared" si="6"/>
        <v>100</v>
      </c>
      <c r="V29" s="8">
        <f t="shared" si="7"/>
        <v>92.687841321842029</v>
      </c>
      <c r="W29" s="8">
        <f t="shared" si="8"/>
        <v>92.687841321842029</v>
      </c>
      <c r="X29" s="22">
        <v>18</v>
      </c>
    </row>
    <row r="30" spans="1:24" ht="16">
      <c r="A30" s="9">
        <v>19</v>
      </c>
      <c r="B30" s="9" t="s">
        <v>995</v>
      </c>
      <c r="C30" s="7">
        <v>94367600</v>
      </c>
      <c r="D30" s="8">
        <f t="shared" si="9"/>
        <v>0.43147411081858711</v>
      </c>
      <c r="E30" s="7">
        <v>94367600</v>
      </c>
      <c r="F30" s="8">
        <f t="shared" si="0"/>
        <v>100</v>
      </c>
      <c r="G30" s="8">
        <f t="shared" si="1"/>
        <v>0.43147411081858711</v>
      </c>
      <c r="H30" s="7">
        <v>55058000</v>
      </c>
      <c r="I30" s="8">
        <f t="shared" si="2"/>
        <v>58.344177450735216</v>
      </c>
      <c r="J30" s="8">
        <f t="shared" si="3"/>
        <v>0.25174002086997838</v>
      </c>
      <c r="K30" s="8">
        <f t="shared" si="10"/>
        <v>58.344177450735216</v>
      </c>
      <c r="L30" s="8">
        <f t="shared" si="11"/>
        <v>-0.17973408994860873</v>
      </c>
      <c r="M30" s="7">
        <f t="shared" si="12"/>
        <v>39309600</v>
      </c>
      <c r="N30" s="8">
        <v>100</v>
      </c>
      <c r="O30" s="26">
        <f t="shared" si="13"/>
        <v>0.43147411081858711</v>
      </c>
      <c r="P30" s="8">
        <v>100</v>
      </c>
      <c r="Q30" s="26">
        <f t="shared" si="14"/>
        <v>0.43147411081858711</v>
      </c>
      <c r="R30" s="8">
        <f t="shared" si="15"/>
        <v>100</v>
      </c>
      <c r="S30" s="8">
        <f t="shared" si="4"/>
        <v>0</v>
      </c>
      <c r="T30" s="8">
        <f t="shared" si="5"/>
        <v>58.344177450735216</v>
      </c>
      <c r="U30" s="8">
        <f t="shared" si="6"/>
        <v>100</v>
      </c>
      <c r="V30" s="8">
        <f t="shared" si="7"/>
        <v>79.172088725367615</v>
      </c>
      <c r="W30" s="8">
        <f t="shared" si="8"/>
        <v>79.172088725367615</v>
      </c>
      <c r="X30" s="22">
        <v>19</v>
      </c>
    </row>
    <row r="31" spans="1:24" ht="16">
      <c r="A31" s="9">
        <v>20</v>
      </c>
      <c r="B31" s="9" t="s">
        <v>996</v>
      </c>
      <c r="C31" s="7">
        <v>122006560</v>
      </c>
      <c r="D31" s="8">
        <f t="shared" si="9"/>
        <v>0.55784688802125515</v>
      </c>
      <c r="E31" s="7">
        <v>122006560</v>
      </c>
      <c r="F31" s="8">
        <f t="shared" si="0"/>
        <v>100</v>
      </c>
      <c r="G31" s="8">
        <f t="shared" si="1"/>
        <v>0.55784688802125515</v>
      </c>
      <c r="H31" s="7">
        <v>113161820</v>
      </c>
      <c r="I31" s="8">
        <f t="shared" si="2"/>
        <v>92.750602918400446</v>
      </c>
      <c r="J31" s="8">
        <f t="shared" si="3"/>
        <v>0.5174063520012484</v>
      </c>
      <c r="K31" s="8">
        <f t="shared" si="10"/>
        <v>92.750602918400446</v>
      </c>
      <c r="L31" s="8">
        <f t="shared" si="11"/>
        <v>-4.0440536020006745E-2</v>
      </c>
      <c r="M31" s="7">
        <f t="shared" si="12"/>
        <v>8844740</v>
      </c>
      <c r="N31" s="8">
        <v>100</v>
      </c>
      <c r="O31" s="26">
        <f t="shared" si="13"/>
        <v>0.55784688802125515</v>
      </c>
      <c r="P31" s="8">
        <v>100</v>
      </c>
      <c r="Q31" s="26">
        <f t="shared" si="14"/>
        <v>0.55784688802125515</v>
      </c>
      <c r="R31" s="8">
        <f t="shared" si="15"/>
        <v>100</v>
      </c>
      <c r="S31" s="8">
        <f t="shared" si="4"/>
        <v>0</v>
      </c>
      <c r="T31" s="8">
        <f t="shared" si="5"/>
        <v>92.750602918400446</v>
      </c>
      <c r="U31" s="8">
        <f t="shared" si="6"/>
        <v>100</v>
      </c>
      <c r="V31" s="8">
        <f t="shared" si="7"/>
        <v>96.375301459200216</v>
      </c>
      <c r="W31" s="8">
        <f t="shared" si="8"/>
        <v>96.375301459200216</v>
      </c>
      <c r="X31" s="22">
        <v>20</v>
      </c>
    </row>
    <row r="32" spans="1:24" ht="16">
      <c r="A32" s="9">
        <v>21</v>
      </c>
      <c r="B32" s="9" t="s">
        <v>997</v>
      </c>
      <c r="C32" s="7">
        <v>27500000</v>
      </c>
      <c r="D32" s="8">
        <f t="shared" si="9"/>
        <v>0.12573741461593965</v>
      </c>
      <c r="E32" s="7">
        <v>27500000</v>
      </c>
      <c r="F32" s="8">
        <f t="shared" si="0"/>
        <v>100</v>
      </c>
      <c r="G32" s="8">
        <f t="shared" si="1"/>
        <v>0.12573741461593965</v>
      </c>
      <c r="H32" s="7">
        <v>24000000</v>
      </c>
      <c r="I32" s="8">
        <f t="shared" si="2"/>
        <v>87.272727272727266</v>
      </c>
      <c r="J32" s="8">
        <f t="shared" si="3"/>
        <v>0.10973447093754732</v>
      </c>
      <c r="K32" s="8">
        <f t="shared" si="10"/>
        <v>87.272727272727266</v>
      </c>
      <c r="L32" s="8">
        <f t="shared" si="11"/>
        <v>-1.6002943678392334E-2</v>
      </c>
      <c r="M32" s="7">
        <f t="shared" si="12"/>
        <v>3500000</v>
      </c>
      <c r="N32" s="8">
        <v>100</v>
      </c>
      <c r="O32" s="26">
        <f t="shared" si="13"/>
        <v>0.12573741461593965</v>
      </c>
      <c r="P32" s="8">
        <v>100</v>
      </c>
      <c r="Q32" s="26">
        <f t="shared" si="14"/>
        <v>0.12573741461593965</v>
      </c>
      <c r="R32" s="8">
        <f t="shared" si="15"/>
        <v>100</v>
      </c>
      <c r="S32" s="8">
        <f t="shared" si="4"/>
        <v>0</v>
      </c>
      <c r="T32" s="8">
        <f t="shared" si="5"/>
        <v>87.272727272727266</v>
      </c>
      <c r="U32" s="8">
        <f t="shared" si="6"/>
        <v>100</v>
      </c>
      <c r="V32" s="8">
        <f t="shared" si="7"/>
        <v>93.636363636363626</v>
      </c>
      <c r="W32" s="8">
        <f t="shared" si="8"/>
        <v>93.636363636363626</v>
      </c>
      <c r="X32" s="22">
        <v>21</v>
      </c>
    </row>
    <row r="33" spans="1:24" ht="32">
      <c r="A33" s="9">
        <v>22</v>
      </c>
      <c r="B33" s="9" t="s">
        <v>998</v>
      </c>
      <c r="C33" s="7">
        <v>105504440</v>
      </c>
      <c r="D33" s="8">
        <f t="shared" si="9"/>
        <v>0.48239474604009192</v>
      </c>
      <c r="E33" s="7">
        <v>105504440</v>
      </c>
      <c r="F33" s="8">
        <f t="shared" si="0"/>
        <v>100</v>
      </c>
      <c r="G33" s="8">
        <f t="shared" si="1"/>
        <v>0.48239474604009192</v>
      </c>
      <c r="H33" s="7">
        <v>98851350</v>
      </c>
      <c r="I33" s="8">
        <f t="shared" si="2"/>
        <v>93.694018943657724</v>
      </c>
      <c r="J33" s="8">
        <f t="shared" si="3"/>
        <v>0.45197502473801326</v>
      </c>
      <c r="K33" s="8">
        <f t="shared" si="10"/>
        <v>93.694018943657724</v>
      </c>
      <c r="L33" s="8">
        <f t="shared" si="11"/>
        <v>-3.0419721302078651E-2</v>
      </c>
      <c r="M33" s="7">
        <f t="shared" si="12"/>
        <v>6653090</v>
      </c>
      <c r="N33" s="8">
        <v>100</v>
      </c>
      <c r="O33" s="26">
        <f t="shared" si="13"/>
        <v>0.48239474604009192</v>
      </c>
      <c r="P33" s="8">
        <v>100</v>
      </c>
      <c r="Q33" s="26">
        <f t="shared" si="14"/>
        <v>0.48239474604009192</v>
      </c>
      <c r="R33" s="8">
        <f t="shared" si="15"/>
        <v>100</v>
      </c>
      <c r="S33" s="8">
        <f t="shared" si="4"/>
        <v>0</v>
      </c>
      <c r="T33" s="8">
        <f t="shared" si="5"/>
        <v>93.694018943657724</v>
      </c>
      <c r="U33" s="8">
        <f t="shared" si="6"/>
        <v>100</v>
      </c>
      <c r="V33" s="8">
        <f t="shared" si="7"/>
        <v>96.847009471828869</v>
      </c>
      <c r="W33" s="8">
        <f t="shared" si="8"/>
        <v>96.847009471828869</v>
      </c>
      <c r="X33" s="22">
        <v>22</v>
      </c>
    </row>
    <row r="34" spans="1:24" ht="32">
      <c r="A34" s="9">
        <v>23</v>
      </c>
      <c r="B34" s="9" t="s">
        <v>999</v>
      </c>
      <c r="C34" s="7">
        <v>3625388000</v>
      </c>
      <c r="D34" s="8">
        <f t="shared" si="9"/>
        <v>16.576251421805534</v>
      </c>
      <c r="E34" s="7">
        <v>3625388000</v>
      </c>
      <c r="F34" s="8">
        <f t="shared" si="0"/>
        <v>100</v>
      </c>
      <c r="G34" s="8">
        <f t="shared" si="1"/>
        <v>16.576251421805534</v>
      </c>
      <c r="H34" s="7">
        <v>3540762500</v>
      </c>
      <c r="I34" s="8">
        <f t="shared" si="2"/>
        <v>97.665753293164755</v>
      </c>
      <c r="J34" s="8">
        <f t="shared" si="3"/>
        <v>16.189320818875309</v>
      </c>
      <c r="K34" s="8">
        <f t="shared" si="10"/>
        <v>97.665753293164755</v>
      </c>
      <c r="L34" s="8">
        <f t="shared" si="11"/>
        <v>-0.38693060293022441</v>
      </c>
      <c r="M34" s="7">
        <f t="shared" si="12"/>
        <v>84625500</v>
      </c>
      <c r="N34" s="8">
        <v>100</v>
      </c>
      <c r="O34" s="26">
        <f t="shared" si="13"/>
        <v>16.576251421805534</v>
      </c>
      <c r="P34" s="8">
        <v>100</v>
      </c>
      <c r="Q34" s="26">
        <f t="shared" si="14"/>
        <v>16.576251421805534</v>
      </c>
      <c r="R34" s="8">
        <f t="shared" si="15"/>
        <v>100</v>
      </c>
      <c r="S34" s="8">
        <f t="shared" si="4"/>
        <v>0</v>
      </c>
      <c r="T34" s="8">
        <f t="shared" si="5"/>
        <v>97.665753293164755</v>
      </c>
      <c r="U34" s="8">
        <f t="shared" si="6"/>
        <v>100</v>
      </c>
      <c r="V34" s="8">
        <f t="shared" si="7"/>
        <v>98.832876646582378</v>
      </c>
      <c r="W34" s="8">
        <f t="shared" si="8"/>
        <v>98.832876646582378</v>
      </c>
      <c r="X34" s="22">
        <v>23</v>
      </c>
    </row>
    <row r="35" spans="1:24" ht="64">
      <c r="A35" s="9">
        <v>24</v>
      </c>
      <c r="B35" s="9" t="s">
        <v>1000</v>
      </c>
      <c r="C35" s="7">
        <v>1418509200</v>
      </c>
      <c r="D35" s="8">
        <f t="shared" si="9"/>
        <v>6.4858065242518137</v>
      </c>
      <c r="E35" s="7">
        <v>1418509200</v>
      </c>
      <c r="F35" s="8">
        <f t="shared" si="0"/>
        <v>100</v>
      </c>
      <c r="G35" s="8">
        <f t="shared" si="1"/>
        <v>6.4858065242518137</v>
      </c>
      <c r="H35" s="7">
        <v>1324950000</v>
      </c>
      <c r="I35" s="8">
        <f t="shared" si="2"/>
        <v>93.404399492086469</v>
      </c>
      <c r="J35" s="8">
        <f t="shared" si="3"/>
        <v>6.0580286361959725</v>
      </c>
      <c r="K35" s="8">
        <f t="shared" si="10"/>
        <v>93.404399492086469</v>
      </c>
      <c r="L35" s="8">
        <f t="shared" si="11"/>
        <v>-0.42777788805584116</v>
      </c>
      <c r="M35" s="7">
        <f t="shared" si="12"/>
        <v>93559200</v>
      </c>
      <c r="N35" s="8">
        <v>100</v>
      </c>
      <c r="O35" s="26">
        <f t="shared" si="13"/>
        <v>6.4858065242518137</v>
      </c>
      <c r="P35" s="8">
        <v>100</v>
      </c>
      <c r="Q35" s="26">
        <f t="shared" si="14"/>
        <v>6.4858065242518137</v>
      </c>
      <c r="R35" s="8">
        <f t="shared" si="15"/>
        <v>100</v>
      </c>
      <c r="S35" s="8">
        <f t="shared" si="4"/>
        <v>0</v>
      </c>
      <c r="T35" s="8">
        <f t="shared" si="5"/>
        <v>93.404399492086469</v>
      </c>
      <c r="U35" s="8">
        <f t="shared" si="6"/>
        <v>100</v>
      </c>
      <c r="V35" s="8">
        <f t="shared" si="7"/>
        <v>96.702199746043235</v>
      </c>
      <c r="W35" s="8">
        <f t="shared" si="8"/>
        <v>96.702199746043235</v>
      </c>
      <c r="X35" s="22">
        <v>24</v>
      </c>
    </row>
    <row r="36" spans="1:24" ht="64">
      <c r="A36" s="9">
        <v>25</v>
      </c>
      <c r="B36" s="9" t="s">
        <v>1001</v>
      </c>
      <c r="C36" s="7">
        <v>122782500</v>
      </c>
      <c r="D36" s="8">
        <f t="shared" si="9"/>
        <v>0.56139469491205862</v>
      </c>
      <c r="E36" s="7">
        <v>122782500</v>
      </c>
      <c r="F36" s="8">
        <f t="shared" si="0"/>
        <v>100</v>
      </c>
      <c r="G36" s="8">
        <f t="shared" si="1"/>
        <v>0.56139469491205862</v>
      </c>
      <c r="H36" s="7">
        <v>98945420</v>
      </c>
      <c r="I36" s="8">
        <f t="shared" si="2"/>
        <v>80.58593040539165</v>
      </c>
      <c r="J36" s="8">
        <f t="shared" si="3"/>
        <v>0.45240513814139233</v>
      </c>
      <c r="K36" s="8">
        <f t="shared" si="10"/>
        <v>80.58593040539165</v>
      </c>
      <c r="L36" s="8">
        <f t="shared" si="11"/>
        <v>-0.1089895567706663</v>
      </c>
      <c r="M36" s="7">
        <f t="shared" si="12"/>
        <v>23837080</v>
      </c>
      <c r="N36" s="8">
        <v>100</v>
      </c>
      <c r="O36" s="26">
        <f t="shared" si="13"/>
        <v>0.56139469491205862</v>
      </c>
      <c r="P36" s="8">
        <v>100</v>
      </c>
      <c r="Q36" s="26">
        <f t="shared" si="14"/>
        <v>0.56139469491205862</v>
      </c>
      <c r="R36" s="8">
        <f t="shared" si="15"/>
        <v>100</v>
      </c>
      <c r="S36" s="8">
        <f t="shared" si="4"/>
        <v>0</v>
      </c>
      <c r="T36" s="8">
        <f t="shared" si="5"/>
        <v>80.58593040539165</v>
      </c>
      <c r="U36" s="8">
        <f t="shared" si="6"/>
        <v>100</v>
      </c>
      <c r="V36" s="8">
        <f t="shared" si="7"/>
        <v>90.292965202695825</v>
      </c>
      <c r="W36" s="8">
        <f t="shared" si="8"/>
        <v>90.292965202695825</v>
      </c>
      <c r="X36" s="22">
        <v>25</v>
      </c>
    </row>
    <row r="37" spans="1:24" ht="32">
      <c r="A37" s="9">
        <v>26</v>
      </c>
      <c r="B37" s="9" t="s">
        <v>362</v>
      </c>
      <c r="C37" s="7">
        <v>10217122700</v>
      </c>
      <c r="D37" s="8">
        <f t="shared" si="9"/>
        <v>46.715439749521046</v>
      </c>
      <c r="E37" s="7">
        <v>10217122700</v>
      </c>
      <c r="F37" s="8">
        <f t="shared" si="0"/>
        <v>100</v>
      </c>
      <c r="G37" s="8">
        <f t="shared" si="1"/>
        <v>46.715439749521046</v>
      </c>
      <c r="H37" s="7">
        <v>9405343918</v>
      </c>
      <c r="I37" s="8">
        <f t="shared" si="2"/>
        <v>92.054722196886217</v>
      </c>
      <c r="J37" s="8">
        <f t="shared" si="3"/>
        <v>43.003768284475356</v>
      </c>
      <c r="K37" s="8">
        <f t="shared" si="10"/>
        <v>92.054722196886217</v>
      </c>
      <c r="L37" s="8">
        <f t="shared" si="11"/>
        <v>-3.7116714650456899</v>
      </c>
      <c r="M37" s="7">
        <f t="shared" si="12"/>
        <v>811778782</v>
      </c>
      <c r="N37" s="8">
        <v>100</v>
      </c>
      <c r="O37" s="26">
        <f t="shared" si="13"/>
        <v>46.715439749521046</v>
      </c>
      <c r="P37" s="8">
        <v>99.265938149103377</v>
      </c>
      <c r="Q37" s="26">
        <f t="shared" si="14"/>
        <v>46.372519527841213</v>
      </c>
      <c r="R37" s="8">
        <f t="shared" si="15"/>
        <v>99.265938149103377</v>
      </c>
      <c r="S37" s="8">
        <f t="shared" si="4"/>
        <v>-0.34292022167983305</v>
      </c>
      <c r="T37" s="8">
        <f t="shared" si="5"/>
        <v>92.054722196886217</v>
      </c>
      <c r="U37" s="8">
        <f t="shared" si="6"/>
        <v>99.265938149103377</v>
      </c>
      <c r="V37" s="8">
        <f t="shared" si="7"/>
        <v>95.660330172994804</v>
      </c>
      <c r="W37" s="8">
        <f t="shared" si="8"/>
        <v>95.660330172994804</v>
      </c>
      <c r="X37" s="22">
        <v>26</v>
      </c>
    </row>
    <row r="38" spans="1:24" ht="48">
      <c r="A38" s="9">
        <v>27</v>
      </c>
      <c r="B38" s="9" t="s">
        <v>1002</v>
      </c>
      <c r="C38" s="7">
        <v>186153500</v>
      </c>
      <c r="D38" s="8">
        <f t="shared" si="9"/>
        <v>0.8511439931530298</v>
      </c>
      <c r="E38" s="7">
        <v>186153500</v>
      </c>
      <c r="F38" s="8">
        <f t="shared" si="0"/>
        <v>100</v>
      </c>
      <c r="G38" s="8">
        <f t="shared" si="1"/>
        <v>0.8511439931530298</v>
      </c>
      <c r="H38" s="7">
        <v>169242594</v>
      </c>
      <c r="I38" s="8">
        <f t="shared" si="2"/>
        <v>90.915612115807647</v>
      </c>
      <c r="J38" s="8">
        <f t="shared" si="3"/>
        <v>0.77382277136200495</v>
      </c>
      <c r="K38" s="8">
        <f t="shared" si="10"/>
        <v>90.915612115807647</v>
      </c>
      <c r="L38" s="8">
        <f t="shared" si="11"/>
        <v>-7.7321221791024852E-2</v>
      </c>
      <c r="M38" s="7">
        <f t="shared" si="12"/>
        <v>16910906</v>
      </c>
      <c r="N38" s="8">
        <v>100</v>
      </c>
      <c r="O38" s="26">
        <f t="shared" si="13"/>
        <v>0.8511439931530298</v>
      </c>
      <c r="P38" s="8">
        <v>100</v>
      </c>
      <c r="Q38" s="26">
        <f t="shared" si="14"/>
        <v>0.8511439931530298</v>
      </c>
      <c r="R38" s="8">
        <f t="shared" si="15"/>
        <v>100</v>
      </c>
      <c r="S38" s="8">
        <f t="shared" si="4"/>
        <v>0</v>
      </c>
      <c r="T38" s="8">
        <f t="shared" si="5"/>
        <v>90.915612115807647</v>
      </c>
      <c r="U38" s="8">
        <f t="shared" si="6"/>
        <v>100</v>
      </c>
      <c r="V38" s="8">
        <f t="shared" si="7"/>
        <v>95.457806057903824</v>
      </c>
      <c r="W38" s="8">
        <f t="shared" si="8"/>
        <v>95.457806057903824</v>
      </c>
      <c r="X38" s="22">
        <v>27</v>
      </c>
    </row>
    <row r="39" spans="1:24" ht="32">
      <c r="A39" s="9">
        <v>28</v>
      </c>
      <c r="B39" s="9" t="s">
        <v>1003</v>
      </c>
      <c r="C39" s="7">
        <v>123876640</v>
      </c>
      <c r="D39" s="8">
        <f t="shared" si="9"/>
        <v>0.56639739799670896</v>
      </c>
      <c r="E39" s="7">
        <v>123876640</v>
      </c>
      <c r="F39" s="8">
        <f t="shared" si="0"/>
        <v>100</v>
      </c>
      <c r="G39" s="8">
        <f t="shared" si="1"/>
        <v>0.56639739799670896</v>
      </c>
      <c r="H39" s="7">
        <v>23860040</v>
      </c>
      <c r="I39" s="8">
        <f t="shared" si="2"/>
        <v>19.261129459113519</v>
      </c>
      <c r="J39" s="8">
        <f t="shared" si="3"/>
        <v>0.10909453608119656</v>
      </c>
      <c r="K39" s="8">
        <f t="shared" si="10"/>
        <v>19.261129459113519</v>
      </c>
      <c r="L39" s="8">
        <f t="shared" si="11"/>
        <v>-0.45730286191551239</v>
      </c>
      <c r="M39" s="7">
        <f t="shared" si="12"/>
        <v>100016600</v>
      </c>
      <c r="N39" s="8">
        <v>100</v>
      </c>
      <c r="O39" s="26">
        <f t="shared" si="13"/>
        <v>0.56639739799670896</v>
      </c>
      <c r="P39" s="8">
        <v>100</v>
      </c>
      <c r="Q39" s="26">
        <f t="shared" si="14"/>
        <v>0.56639739799670896</v>
      </c>
      <c r="R39" s="8">
        <f t="shared" si="15"/>
        <v>100</v>
      </c>
      <c r="S39" s="8">
        <f t="shared" si="4"/>
        <v>0</v>
      </c>
      <c r="T39" s="8">
        <f t="shared" si="5"/>
        <v>19.261129459113519</v>
      </c>
      <c r="U39" s="8">
        <f t="shared" si="6"/>
        <v>100</v>
      </c>
      <c r="V39" s="8">
        <f t="shared" si="7"/>
        <v>59.63056472955676</v>
      </c>
      <c r="W39" s="8">
        <f t="shared" si="8"/>
        <v>59.63056472955676</v>
      </c>
      <c r="X39" s="22">
        <v>28</v>
      </c>
    </row>
    <row r="40" spans="1:24" ht="32">
      <c r="A40" s="9">
        <v>29</v>
      </c>
      <c r="B40" s="9" t="s">
        <v>1004</v>
      </c>
      <c r="C40" s="7">
        <v>5500000</v>
      </c>
      <c r="D40" s="8">
        <f t="shared" si="9"/>
        <v>2.5147482923187931E-2</v>
      </c>
      <c r="E40" s="7">
        <v>5500000</v>
      </c>
      <c r="F40" s="8">
        <f t="shared" si="0"/>
        <v>100</v>
      </c>
      <c r="G40" s="8">
        <f t="shared" si="1"/>
        <v>2.5147482923187931E-2</v>
      </c>
      <c r="H40" s="7">
        <v>1375000</v>
      </c>
      <c r="I40" s="8">
        <f t="shared" si="2"/>
        <v>25</v>
      </c>
      <c r="J40" s="8">
        <f t="shared" si="3"/>
        <v>6.2868707307969828E-3</v>
      </c>
      <c r="K40" s="8">
        <f t="shared" si="10"/>
        <v>25</v>
      </c>
      <c r="L40" s="8">
        <f t="shared" si="11"/>
        <v>-1.8860612192390949E-2</v>
      </c>
      <c r="M40" s="7">
        <f t="shared" si="12"/>
        <v>4125000</v>
      </c>
      <c r="N40" s="8">
        <v>100</v>
      </c>
      <c r="O40" s="26">
        <f t="shared" si="13"/>
        <v>2.5147482923187931E-2</v>
      </c>
      <c r="P40" s="8">
        <v>25</v>
      </c>
      <c r="Q40" s="26">
        <f t="shared" si="14"/>
        <v>6.2868707307969828E-3</v>
      </c>
      <c r="R40" s="8">
        <f t="shared" si="15"/>
        <v>25</v>
      </c>
      <c r="S40" s="8">
        <f t="shared" si="4"/>
        <v>-1.8860612192390949E-2</v>
      </c>
      <c r="T40" s="8">
        <f t="shared" si="5"/>
        <v>25</v>
      </c>
      <c r="U40" s="8">
        <f t="shared" si="6"/>
        <v>25</v>
      </c>
      <c r="V40" s="8">
        <f t="shared" si="7"/>
        <v>25</v>
      </c>
      <c r="W40" s="8">
        <f t="shared" si="8"/>
        <v>25</v>
      </c>
      <c r="X40" s="22">
        <v>29</v>
      </c>
    </row>
    <row r="41" spans="1:24" ht="45" customHeight="1">
      <c r="A41" s="9">
        <v>30</v>
      </c>
      <c r="B41" s="9" t="s">
        <v>1005</v>
      </c>
      <c r="C41" s="7">
        <v>999410880</v>
      </c>
      <c r="D41" s="8">
        <f t="shared" si="9"/>
        <v>4.5695760069178588</v>
      </c>
      <c r="E41" s="7">
        <v>999410880</v>
      </c>
      <c r="F41" s="8">
        <f t="shared" si="0"/>
        <v>100</v>
      </c>
      <c r="G41" s="8">
        <f t="shared" si="1"/>
        <v>4.5695760069178588</v>
      </c>
      <c r="H41" s="7">
        <v>657254680</v>
      </c>
      <c r="I41" s="8">
        <f t="shared" si="2"/>
        <v>65.764211011991378</v>
      </c>
      <c r="J41" s="8">
        <f t="shared" si="3"/>
        <v>3.0051456075427905</v>
      </c>
      <c r="K41" s="8">
        <f t="shared" si="10"/>
        <v>65.764211011991378</v>
      </c>
      <c r="L41" s="8">
        <f t="shared" si="11"/>
        <v>-1.5644303993750683</v>
      </c>
      <c r="M41" s="7">
        <f t="shared" si="12"/>
        <v>342156200</v>
      </c>
      <c r="N41" s="8">
        <v>100</v>
      </c>
      <c r="O41" s="26">
        <f t="shared" si="13"/>
        <v>4.5695760069178588</v>
      </c>
      <c r="P41" s="8">
        <v>100</v>
      </c>
      <c r="Q41" s="26">
        <f t="shared" si="14"/>
        <v>4.5695760069178588</v>
      </c>
      <c r="R41" s="8">
        <f t="shared" si="15"/>
        <v>100</v>
      </c>
      <c r="S41" s="8">
        <f t="shared" si="4"/>
        <v>0</v>
      </c>
      <c r="T41" s="8">
        <f t="shared" si="5"/>
        <v>65.764211011991378</v>
      </c>
      <c r="U41" s="8">
        <f t="shared" si="6"/>
        <v>100</v>
      </c>
      <c r="V41" s="8">
        <f t="shared" si="7"/>
        <v>82.882105505995696</v>
      </c>
      <c r="W41" s="8">
        <f t="shared" si="8"/>
        <v>82.882105505995696</v>
      </c>
      <c r="X41" s="22">
        <v>30</v>
      </c>
    </row>
    <row r="42" spans="1:24" ht="32">
      <c r="A42" s="9">
        <v>31</v>
      </c>
      <c r="B42" s="9" t="s">
        <v>1006</v>
      </c>
      <c r="C42" s="7">
        <v>398426940</v>
      </c>
      <c r="D42" s="8">
        <f t="shared" si="9"/>
        <v>1.8217153945069131</v>
      </c>
      <c r="E42" s="7">
        <v>398426940</v>
      </c>
      <c r="F42" s="8">
        <f t="shared" si="0"/>
        <v>100</v>
      </c>
      <c r="G42" s="8">
        <f t="shared" si="1"/>
        <v>1.8217153945069131</v>
      </c>
      <c r="H42" s="7">
        <v>314114637</v>
      </c>
      <c r="I42" s="8">
        <f t="shared" si="2"/>
        <v>78.838704280388271</v>
      </c>
      <c r="J42" s="8">
        <f t="shared" si="3"/>
        <v>1.4362168127056136</v>
      </c>
      <c r="K42" s="8">
        <f t="shared" si="10"/>
        <v>78.838704280388271</v>
      </c>
      <c r="L42" s="8">
        <f t="shared" si="11"/>
        <v>-0.38549858180129948</v>
      </c>
      <c r="M42" s="7">
        <f t="shared" si="12"/>
        <v>84312303</v>
      </c>
      <c r="N42" s="8">
        <v>100</v>
      </c>
      <c r="O42" s="26">
        <f t="shared" si="13"/>
        <v>1.8217153945069131</v>
      </c>
      <c r="P42" s="8">
        <v>100</v>
      </c>
      <c r="Q42" s="26">
        <f t="shared" si="14"/>
        <v>1.8217153945069131</v>
      </c>
      <c r="R42" s="8">
        <f t="shared" si="15"/>
        <v>100</v>
      </c>
      <c r="S42" s="8"/>
      <c r="T42" s="8"/>
      <c r="U42" s="8"/>
      <c r="V42" s="8"/>
      <c r="W42" s="8"/>
      <c r="X42" s="22">
        <v>31</v>
      </c>
    </row>
    <row r="43" spans="1:24" ht="48">
      <c r="A43" s="9">
        <v>32</v>
      </c>
      <c r="B43" s="9" t="s">
        <v>1007</v>
      </c>
      <c r="C43" s="7">
        <v>12142500</v>
      </c>
      <c r="D43" s="8">
        <f t="shared" si="9"/>
        <v>5.551878388996536E-2</v>
      </c>
      <c r="E43" s="7">
        <v>12142500</v>
      </c>
      <c r="F43" s="8">
        <f t="shared" si="0"/>
        <v>100</v>
      </c>
      <c r="G43" s="8">
        <f t="shared" si="1"/>
        <v>5.551878388996536E-2</v>
      </c>
      <c r="H43" s="7">
        <v>12142500</v>
      </c>
      <c r="I43" s="8">
        <f t="shared" si="2"/>
        <v>100</v>
      </c>
      <c r="J43" s="8">
        <f t="shared" si="3"/>
        <v>5.551878388996536E-2</v>
      </c>
      <c r="K43" s="8">
        <f t="shared" si="10"/>
        <v>100</v>
      </c>
      <c r="L43" s="8">
        <f t="shared" si="11"/>
        <v>0</v>
      </c>
      <c r="M43" s="7">
        <f t="shared" si="12"/>
        <v>0</v>
      </c>
      <c r="N43" s="8">
        <v>100</v>
      </c>
      <c r="O43" s="26">
        <f t="shared" si="13"/>
        <v>5.551878388996536E-2</v>
      </c>
      <c r="P43" s="8">
        <v>100</v>
      </c>
      <c r="Q43" s="26">
        <f t="shared" si="14"/>
        <v>5.551878388996536E-2</v>
      </c>
      <c r="R43" s="8">
        <f t="shared" si="15"/>
        <v>100</v>
      </c>
      <c r="S43" s="8"/>
      <c r="T43" s="8"/>
      <c r="U43" s="8"/>
      <c r="V43" s="8"/>
      <c r="W43" s="8"/>
      <c r="X43" s="22">
        <v>32</v>
      </c>
    </row>
    <row r="44" spans="1:24" ht="48">
      <c r="A44" s="9">
        <v>33</v>
      </c>
      <c r="B44" s="9" t="s">
        <v>1008</v>
      </c>
      <c r="C44" s="7">
        <v>78717640</v>
      </c>
      <c r="D44" s="8">
        <f t="shared" si="9"/>
        <v>0.35991827411884642</v>
      </c>
      <c r="E44" s="7">
        <v>78717640</v>
      </c>
      <c r="F44" s="8">
        <f t="shared" si="0"/>
        <v>100</v>
      </c>
      <c r="G44" s="8">
        <f t="shared" si="1"/>
        <v>0.35991827411884642</v>
      </c>
      <c r="H44" s="7">
        <v>74928040</v>
      </c>
      <c r="I44" s="8">
        <f t="shared" si="2"/>
        <v>95.185831282543532</v>
      </c>
      <c r="J44" s="8">
        <f t="shared" si="3"/>
        <v>0.34259120115780767</v>
      </c>
      <c r="K44" s="8">
        <f t="shared" si="10"/>
        <v>95.185831282543532</v>
      </c>
      <c r="L44" s="8">
        <f t="shared" si="11"/>
        <v>-1.7327072961038748E-2</v>
      </c>
      <c r="M44" s="7">
        <f t="shared" si="12"/>
        <v>3789600</v>
      </c>
      <c r="N44" s="8">
        <v>100</v>
      </c>
      <c r="O44" s="26">
        <f t="shared" si="13"/>
        <v>0.35991827411884642</v>
      </c>
      <c r="P44" s="8">
        <v>100</v>
      </c>
      <c r="Q44" s="26">
        <f t="shared" si="14"/>
        <v>0.35991827411884642</v>
      </c>
      <c r="R44" s="8">
        <f t="shared" si="15"/>
        <v>100</v>
      </c>
      <c r="S44" s="8"/>
      <c r="T44" s="8"/>
      <c r="U44" s="8"/>
      <c r="V44" s="8"/>
      <c r="W44" s="8"/>
      <c r="X44" s="22">
        <v>33</v>
      </c>
    </row>
    <row r="45" spans="1:24" ht="64">
      <c r="A45" s="9">
        <v>34</v>
      </c>
      <c r="B45" s="9" t="s">
        <v>1009</v>
      </c>
      <c r="C45" s="7">
        <v>21062000</v>
      </c>
      <c r="D45" s="8">
        <f t="shared" si="9"/>
        <v>9.6301142786942587E-2</v>
      </c>
      <c r="E45" s="7">
        <v>21062000</v>
      </c>
      <c r="F45" s="8">
        <f t="shared" si="0"/>
        <v>100</v>
      </c>
      <c r="G45" s="8">
        <f t="shared" si="1"/>
        <v>9.6301142786942601E-2</v>
      </c>
      <c r="H45" s="7">
        <v>20162900</v>
      </c>
      <c r="I45" s="8">
        <f t="shared" si="2"/>
        <v>95.731174627290855</v>
      </c>
      <c r="J45" s="8">
        <f t="shared" si="3"/>
        <v>9.2190215169444728E-2</v>
      </c>
      <c r="K45" s="8">
        <f t="shared" si="10"/>
        <v>95.731174627290855</v>
      </c>
      <c r="L45" s="8">
        <f t="shared" si="11"/>
        <v>-4.1109276174978726E-3</v>
      </c>
      <c r="M45" s="7">
        <f t="shared" si="12"/>
        <v>899100</v>
      </c>
      <c r="N45" s="8">
        <v>100</v>
      </c>
      <c r="O45" s="26">
        <f t="shared" si="13"/>
        <v>9.6301142786942601E-2</v>
      </c>
      <c r="P45" s="8">
        <v>100</v>
      </c>
      <c r="Q45" s="26">
        <f t="shared" si="14"/>
        <v>9.6301142786942601E-2</v>
      </c>
      <c r="R45" s="8">
        <f t="shared" si="15"/>
        <v>100</v>
      </c>
      <c r="S45" s="8"/>
      <c r="T45" s="8"/>
      <c r="U45" s="8"/>
      <c r="V45" s="8"/>
      <c r="W45" s="8"/>
      <c r="X45" s="22">
        <v>34</v>
      </c>
    </row>
    <row r="46" spans="1:24" ht="48">
      <c r="A46" s="9">
        <v>35</v>
      </c>
      <c r="B46" s="9" t="s">
        <v>1010</v>
      </c>
      <c r="C46" s="7">
        <v>570631840</v>
      </c>
      <c r="D46" s="8">
        <f t="shared" si="9"/>
        <v>2.6090826276049648</v>
      </c>
      <c r="E46" s="7">
        <v>570631840</v>
      </c>
      <c r="F46" s="8">
        <f t="shared" si="0"/>
        <v>100</v>
      </c>
      <c r="G46" s="8">
        <f t="shared" si="1"/>
        <v>2.6090826276049648</v>
      </c>
      <c r="H46" s="7">
        <v>552104473</v>
      </c>
      <c r="I46" s="8">
        <f t="shared" si="2"/>
        <v>96.7531838041144</v>
      </c>
      <c r="J46" s="8">
        <f t="shared" si="3"/>
        <v>2.5243705102878491</v>
      </c>
      <c r="K46" s="8">
        <f t="shared" si="10"/>
        <v>96.7531838041144</v>
      </c>
      <c r="L46" s="8">
        <f t="shared" si="11"/>
        <v>-8.4712117317115698E-2</v>
      </c>
      <c r="M46" s="7">
        <f t="shared" si="12"/>
        <v>18527367</v>
      </c>
      <c r="N46" s="8">
        <v>100</v>
      </c>
      <c r="O46" s="26">
        <f t="shared" si="13"/>
        <v>2.6090826276049648</v>
      </c>
      <c r="P46" s="8">
        <v>100</v>
      </c>
      <c r="Q46" s="26">
        <f t="shared" si="14"/>
        <v>2.6090826276049648</v>
      </c>
      <c r="R46" s="8">
        <f t="shared" si="15"/>
        <v>100</v>
      </c>
      <c r="S46" s="8">
        <f>Q46-O46</f>
        <v>0</v>
      </c>
      <c r="T46" s="8">
        <f>IF(F46&gt;0,I46/F46*100,I46)</f>
        <v>96.7531838041144</v>
      </c>
      <c r="U46" s="8">
        <f>IF(N46&gt;0,P46/N46*100,P46)</f>
        <v>100</v>
      </c>
      <c r="V46" s="8">
        <f>AVERAGE(T46:U46)</f>
        <v>98.3765919020572</v>
      </c>
      <c r="W46" s="8">
        <f>V46</f>
        <v>98.3765919020572</v>
      </c>
      <c r="X46" s="22">
        <v>35</v>
      </c>
    </row>
    <row r="47" spans="1:24">
      <c r="A47" s="10"/>
      <c r="B47" s="10"/>
      <c r="C47" s="11"/>
      <c r="D47" s="12"/>
      <c r="E47" s="11"/>
      <c r="F47" s="12"/>
      <c r="G47" s="12"/>
      <c r="H47" s="11"/>
      <c r="I47" s="12"/>
      <c r="J47" s="12"/>
      <c r="K47" s="12"/>
      <c r="L47" s="12"/>
      <c r="M47" s="11"/>
      <c r="N47" s="12"/>
      <c r="O47" s="12"/>
      <c r="P47" s="12"/>
      <c r="Q47" s="12"/>
      <c r="R47" s="12"/>
      <c r="S47" s="12"/>
      <c r="T47" s="12"/>
      <c r="U47" s="12"/>
      <c r="V47" s="12"/>
      <c r="W47" s="12"/>
    </row>
    <row r="48" spans="1:24">
      <c r="A48" s="13"/>
      <c r="B48" s="13" t="s">
        <v>14</v>
      </c>
      <c r="C48" s="14">
        <f>SUM(C12:C46)</f>
        <v>21870976180</v>
      </c>
      <c r="D48" s="15">
        <f>SUM(D12:D46)</f>
        <v>99.999999999999986</v>
      </c>
      <c r="E48" s="14">
        <f>SUM(E12:E46)</f>
        <v>21870976180</v>
      </c>
      <c r="F48" s="15">
        <f>G48</f>
        <v>99.999999999999986</v>
      </c>
      <c r="G48" s="15">
        <f>SUM(G12:G46)</f>
        <v>99.999999999999986</v>
      </c>
      <c r="H48" s="14">
        <f>SUM(H12:H46)</f>
        <v>19862166347</v>
      </c>
      <c r="I48" s="15">
        <f>J48-0</f>
        <v>90.815179823400072</v>
      </c>
      <c r="J48" s="15">
        <f>SUM(J12:J46)</f>
        <v>90.815179823400072</v>
      </c>
      <c r="K48" s="15">
        <f>IF(E48=0,0,H48/E48*100)</f>
        <v>90.815179823400101</v>
      </c>
      <c r="L48" s="15">
        <f>SUM(L12:L46)</f>
        <v>-9.1848201765999065</v>
      </c>
      <c r="M48" s="14">
        <f>SUM(M12:M46)</f>
        <v>2008809833</v>
      </c>
      <c r="N48" s="15">
        <f>O48</f>
        <v>99.999999999999986</v>
      </c>
      <c r="O48" s="15">
        <f>SUM(O12:O46)</f>
        <v>99.999999999999986</v>
      </c>
      <c r="P48" s="15">
        <f>Q48</f>
        <v>99.474777901751608</v>
      </c>
      <c r="Q48" s="15">
        <f>SUM(Q12:Q46)</f>
        <v>99.474777901751608</v>
      </c>
      <c r="R48" s="15">
        <f>IF(N48=0,0,P48/N48*100)</f>
        <v>99.474777901751622</v>
      </c>
      <c r="S48" s="15">
        <f>SUM(S12:S46)</f>
        <v>-0.52522209824838029</v>
      </c>
      <c r="T48" s="15">
        <f>IF(G48&gt;0,J48/G48*100,J48)</f>
        <v>90.815179823400086</v>
      </c>
      <c r="U48" s="15">
        <f>IF(O48&gt;0,Q48/O48*100,Q48)</f>
        <v>99.474777901751622</v>
      </c>
      <c r="V48" s="15">
        <f>AVERAGE(T48:U48)</f>
        <v>95.144978862575854</v>
      </c>
      <c r="W48" s="15"/>
    </row>
    <row r="49" spans="2:6">
      <c r="C49" s="16">
        <f>[7]Diskominfotik!$C$43</f>
        <v>14616758232</v>
      </c>
      <c r="F49" s="21"/>
    </row>
    <row r="50" spans="2:6">
      <c r="C50" s="16">
        <f>C48-C49</f>
        <v>7254217948</v>
      </c>
    </row>
    <row r="53" spans="2:6">
      <c r="B53" s="1" t="s">
        <v>490</v>
      </c>
      <c r="C53" s="1" t="s">
        <v>491</v>
      </c>
      <c r="D53" s="1" t="s">
        <v>492</v>
      </c>
    </row>
    <row r="54" spans="2:6">
      <c r="B54" s="1" t="s">
        <v>493</v>
      </c>
      <c r="C54" s="1">
        <f>COUNTIFS($K$11:$K$46,"&gt;=90")</f>
        <v>19</v>
      </c>
      <c r="D54" s="1">
        <f>COUNTIFS($R$11:$R$46,"&gt;=90")</f>
        <v>34</v>
      </c>
    </row>
    <row r="55" spans="2:6">
      <c r="B55" s="1" t="s">
        <v>494</v>
      </c>
      <c r="C55" s="1">
        <f>COUNTIFS($K$11:$K$46,"&gt;=80",$K$11:$K$46,"&lt;90")</f>
        <v>6</v>
      </c>
      <c r="D55" s="1">
        <f>COUNTIFS($R$11:$R$46,"&gt;=80",$R$11:$R$46,"&lt;90")</f>
        <v>0</v>
      </c>
    </row>
    <row r="56" spans="2:6">
      <c r="B56" s="1" t="s">
        <v>495</v>
      </c>
      <c r="C56" s="1">
        <f>COUNTIFS($K$11:$K$46,"&gt;=65",$K$11:$K$46,"&lt;80")</f>
        <v>6</v>
      </c>
      <c r="D56" s="1">
        <f>COUNTIFS($R$11:$R$46,"&gt;=65",$R$11:$R$46,"&lt;80")</f>
        <v>0</v>
      </c>
    </row>
    <row r="57" spans="2:6">
      <c r="B57" s="1" t="s">
        <v>496</v>
      </c>
      <c r="C57" s="1">
        <f>COUNTIF($K$11:$K$46,"&lt;65")</f>
        <v>4</v>
      </c>
      <c r="D57" s="1">
        <f>COUNTIF($R$11:$R$46,"&lt;65")</f>
        <v>1</v>
      </c>
    </row>
    <row r="58" spans="2:6">
      <c r="B58" s="17"/>
      <c r="C58" s="1">
        <f>SUM(C54:C57)</f>
        <v>35</v>
      </c>
      <c r="D58" s="1">
        <f>SUM(D54:D57)</f>
        <v>35</v>
      </c>
    </row>
    <row r="59" spans="2:6">
      <c r="B59" s="17"/>
    </row>
    <row r="60" spans="2:6">
      <c r="B60" s="17"/>
    </row>
    <row r="65" spans="2:5">
      <c r="B65" s="17"/>
    </row>
    <row r="66" spans="2:5">
      <c r="B66" s="17"/>
    </row>
    <row r="67" spans="2:5">
      <c r="B67" s="17"/>
    </row>
    <row r="70" spans="2:5" ht="32">
      <c r="B70" t="s">
        <v>189</v>
      </c>
      <c r="C70" s="18" t="s">
        <v>195</v>
      </c>
      <c r="D70" s="18" t="s">
        <v>196</v>
      </c>
    </row>
    <row r="71" spans="2:5">
      <c r="B71" s="207" t="str">
        <f>Cetak!P67</f>
        <v>31 Desember 2023</v>
      </c>
      <c r="C71" s="19">
        <f>I48</f>
        <v>90.815179823400072</v>
      </c>
      <c r="D71" s="19">
        <f>P48</f>
        <v>99.474777901751608</v>
      </c>
      <c r="E71" s="21">
        <f>D71-C71</f>
        <v>8.6595980783515358</v>
      </c>
    </row>
    <row r="72" spans="2:5">
      <c r="B72" s="207" t="str">
        <f>Cetak!P68</f>
        <v>30  November 2023</v>
      </c>
      <c r="C72" s="19">
        <f>Cetak!D80</f>
        <v>71.177044101498154</v>
      </c>
      <c r="D72" s="19">
        <f>Cetak!E80</f>
        <v>90.202193555718125</v>
      </c>
      <c r="E72" s="21">
        <f>D72-C72</f>
        <v>19.025149454219971</v>
      </c>
    </row>
    <row r="73" spans="2:5">
      <c r="B73"/>
      <c r="C73" s="20">
        <f>C71-C72</f>
        <v>19.638135721901918</v>
      </c>
      <c r="D73" s="20">
        <f>D71-D72</f>
        <v>9.2725843460334829</v>
      </c>
    </row>
    <row r="74" spans="2:5">
      <c r="B74"/>
      <c r="C74"/>
      <c r="D74"/>
    </row>
    <row r="75" spans="2:5" ht="32">
      <c r="B75" t="s">
        <v>189</v>
      </c>
      <c r="C75" s="18" t="s">
        <v>195</v>
      </c>
      <c r="D75" s="18" t="s">
        <v>196</v>
      </c>
    </row>
    <row r="76" spans="2:5">
      <c r="B76" s="207" t="str">
        <f>Cetak!P67</f>
        <v>31 Desember 2023</v>
      </c>
      <c r="C76" s="19">
        <f>C71</f>
        <v>90.815179823400072</v>
      </c>
      <c r="D76" s="19">
        <f>D71</f>
        <v>99.474777901751608</v>
      </c>
    </row>
    <row r="77" spans="2:5">
      <c r="B77" s="207" t="str">
        <f>Cetak!P69</f>
        <v>31 Desember 2022</v>
      </c>
      <c r="C77" s="19">
        <f>Cetak!H80</f>
        <v>71.177044101498154</v>
      </c>
      <c r="D77" s="19">
        <f>Cetak!I80</f>
        <v>79.965199618689283</v>
      </c>
    </row>
    <row r="78" spans="2:5">
      <c r="B78"/>
      <c r="C78" s="20">
        <f>C76-C77</f>
        <v>19.638135721901918</v>
      </c>
      <c r="D78" s="20">
        <f>D76-D77</f>
        <v>19.509578283062325</v>
      </c>
    </row>
  </sheetData>
  <sheetProtection formatCells="0" formatColumns="0" formatRows="0" insertColumns="0" insertRows="0" insertHyperlinks="0" deleteColumns="0" deleteRows="0" sort="0" autoFilter="0" pivotTables="0"/>
  <autoFilter ref="B11:X46" xr:uid="{00000000-0009-0000-0000-000026000000}">
    <sortState xmlns:xlrd2="http://schemas.microsoft.com/office/spreadsheetml/2017/richdata2" ref="B13:X46">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9305555555555599" header="0.3" footer="0.3"/>
  <pageSetup paperSize="14" scale="79" fitToHeight="0" orientation="landscape"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B050"/>
    <pageSetUpPr fitToPage="1"/>
  </sheetPr>
  <dimension ref="A1:AC95"/>
  <sheetViews>
    <sheetView view="pageBreakPreview" zoomScale="70" zoomScaleNormal="80" zoomScaleSheetLayoutView="70" workbookViewId="0">
      <pane xSplit="2" ySplit="11" topLeftCell="H63" activePane="bottomRight" state="frozen"/>
      <selection activeCell="AB57" sqref="AB57"/>
      <selection pane="topRight" activeCell="AB57" sqref="AB57"/>
      <selection pane="bottomLeft" activeCell="AB57" sqref="AB57"/>
      <selection pane="bottomRight" activeCell="K64" sqref="K64"/>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12.83203125" style="1"/>
    <col min="7" max="7" width="9" style="1" hidden="1" customWidth="1"/>
    <col min="8" max="8" width="18" style="1" customWidth="1"/>
    <col min="9" max="9" width="9.1640625" style="1"/>
    <col min="10" max="10" width="9" style="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1011</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11</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1012</v>
      </c>
      <c r="C12" s="7">
        <v>5750000</v>
      </c>
      <c r="D12" s="8">
        <f t="shared" ref="D12:D64" si="0">C12/$C$66*100</f>
        <v>4.6590045656376283E-2</v>
      </c>
      <c r="E12" s="7">
        <v>5750000</v>
      </c>
      <c r="F12" s="8">
        <f t="shared" ref="F12:F64" si="1">E12/C12*100</f>
        <v>100</v>
      </c>
      <c r="G12" s="8">
        <f t="shared" ref="G12:G64" si="2">F12*D12/100</f>
        <v>4.6590045656376283E-2</v>
      </c>
      <c r="H12" s="7">
        <v>0</v>
      </c>
      <c r="I12" s="8">
        <f>H12/C12*100</f>
        <v>0</v>
      </c>
      <c r="J12" s="8">
        <f>I12*D12/100</f>
        <v>0</v>
      </c>
      <c r="K12" s="8">
        <f>IF(E12=0,0,H12/E12*100)</f>
        <v>0</v>
      </c>
      <c r="L12" s="8">
        <f>J12-G12</f>
        <v>-4.6590045656376283E-2</v>
      </c>
      <c r="M12" s="7">
        <f>C12-H12</f>
        <v>5750000</v>
      </c>
      <c r="N12" s="8">
        <v>100</v>
      </c>
      <c r="O12" s="8">
        <f t="shared" ref="O12:O63" si="3">N12*$D12/100</f>
        <v>4.6590045656376283E-2</v>
      </c>
      <c r="P12" s="8">
        <v>80.03478260869565</v>
      </c>
      <c r="Q12" s="8">
        <f t="shared" ref="Q12:Q64" si="4">P12*$D12/100</f>
        <v>3.7288241758372809E-2</v>
      </c>
      <c r="R12" s="8">
        <f>IF(N12=0,0,P12/N12*100)</f>
        <v>80.03478260869565</v>
      </c>
      <c r="S12" s="8">
        <f>Q12-O12</f>
        <v>-9.3018038980034745E-3</v>
      </c>
      <c r="T12" s="8">
        <f>IF(F12&gt;0,I12/F12*100,I12)</f>
        <v>0</v>
      </c>
      <c r="U12" s="8">
        <f>IF(N12&gt;0,P12/N12*100,P12)</f>
        <v>80.03478260869565</v>
      </c>
      <c r="V12" s="8">
        <f>AVERAGE(T12:U12)</f>
        <v>40.017391304347825</v>
      </c>
      <c r="W12" s="8">
        <f>V12</f>
        <v>40.017391304347825</v>
      </c>
      <c r="X12" s="22">
        <v>1</v>
      </c>
    </row>
    <row r="13" spans="1:29" ht="32">
      <c r="A13" s="9">
        <v>2</v>
      </c>
      <c r="B13" s="9" t="s">
        <v>1013</v>
      </c>
      <c r="C13" s="7">
        <v>1540000</v>
      </c>
      <c r="D13" s="8">
        <f t="shared" si="0"/>
        <v>1.247802961927295E-2</v>
      </c>
      <c r="E13" s="7">
        <v>1540000</v>
      </c>
      <c r="F13" s="8">
        <f t="shared" si="1"/>
        <v>100</v>
      </c>
      <c r="G13" s="8">
        <f t="shared" si="2"/>
        <v>1.247802961927295E-2</v>
      </c>
      <c r="H13" s="7">
        <v>1417800</v>
      </c>
      <c r="I13" s="8">
        <f>H13/C13*100</f>
        <v>92.064935064935057</v>
      </c>
      <c r="J13" s="8">
        <f>I13*D13/100</f>
        <v>1.1487889866367005E-2</v>
      </c>
      <c r="K13" s="8">
        <f>IF(E13=0,0,H13/E13*100)</f>
        <v>92.064935064935057</v>
      </c>
      <c r="L13" s="8">
        <f>J13-G13</f>
        <v>-9.9013975290594518E-4</v>
      </c>
      <c r="M13" s="7">
        <f>C13-H13</f>
        <v>122200</v>
      </c>
      <c r="N13" s="8">
        <v>100</v>
      </c>
      <c r="O13" s="8">
        <f t="shared" si="3"/>
        <v>1.247802961927295E-2</v>
      </c>
      <c r="P13" s="8">
        <v>0</v>
      </c>
      <c r="Q13" s="8">
        <f t="shared" si="4"/>
        <v>0</v>
      </c>
      <c r="R13" s="8">
        <f>IF(N13=0,0,P13/N13*100)</f>
        <v>0</v>
      </c>
      <c r="S13" s="8">
        <f>Q13-O13</f>
        <v>-1.247802961927295E-2</v>
      </c>
      <c r="T13" s="8">
        <f>IF(F13&gt;0,I13/F13*100,I13)</f>
        <v>92.064935064935057</v>
      </c>
      <c r="U13" s="8">
        <f>IF(N13&gt;0,P13/N13*100,P13)</f>
        <v>0</v>
      </c>
      <c r="V13" s="8">
        <f>AVERAGE(T13:U13)</f>
        <v>46.032467532467528</v>
      </c>
      <c r="W13" s="8">
        <f>V13</f>
        <v>46.032467532467528</v>
      </c>
      <c r="X13" s="22">
        <v>2</v>
      </c>
    </row>
    <row r="14" spans="1:29" ht="32">
      <c r="A14" s="9">
        <v>3</v>
      </c>
      <c r="B14" s="9" t="s">
        <v>1014</v>
      </c>
      <c r="C14" s="7">
        <v>1000000</v>
      </c>
      <c r="D14" s="8">
        <f t="shared" si="0"/>
        <v>8.1026166358915269E-3</v>
      </c>
      <c r="E14" s="7">
        <v>1000000</v>
      </c>
      <c r="F14" s="8">
        <f t="shared" si="1"/>
        <v>100</v>
      </c>
      <c r="G14" s="8">
        <f t="shared" si="2"/>
        <v>8.1026166358915269E-3</v>
      </c>
      <c r="H14" s="7">
        <v>1000000</v>
      </c>
      <c r="I14" s="8">
        <f t="shared" ref="I14:I64" si="5">H14/C14*100</f>
        <v>100</v>
      </c>
      <c r="J14" s="8">
        <f t="shared" ref="J14:J64" si="6">I14*D14/100</f>
        <v>8.1026166358915269E-3</v>
      </c>
      <c r="K14" s="8">
        <f t="shared" ref="K14:K62" si="7">IF(E14=0,0,H14/E14*100)</f>
        <v>100</v>
      </c>
      <c r="L14" s="8">
        <f t="shared" ref="L14:L62" si="8">J14-G14</f>
        <v>0</v>
      </c>
      <c r="M14" s="7">
        <f t="shared" ref="M14:M62" si="9">C14-H14</f>
        <v>0</v>
      </c>
      <c r="N14" s="8">
        <v>100</v>
      </c>
      <c r="O14" s="8">
        <f t="shared" si="3"/>
        <v>8.1026166358915269E-3</v>
      </c>
      <c r="P14" s="8">
        <v>0</v>
      </c>
      <c r="Q14" s="8">
        <f t="shared" si="4"/>
        <v>0</v>
      </c>
      <c r="R14" s="8">
        <f t="shared" ref="R14:R62" si="10">IF(N14=0,0,P14/N14*100)</f>
        <v>0</v>
      </c>
      <c r="S14" s="8">
        <f t="shared" ref="S14:S62" si="11">Q14-O14</f>
        <v>-8.1026166358915269E-3</v>
      </c>
      <c r="T14" s="8">
        <f t="shared" ref="T14:T62" si="12">IF(F14&gt;0,I14/F14*100,I14)</f>
        <v>100</v>
      </c>
      <c r="U14" s="8">
        <f t="shared" ref="U14:U62" si="13">IF(N14&gt;0,P14/N14*100,P14)</f>
        <v>0</v>
      </c>
      <c r="V14" s="8">
        <f t="shared" ref="V14:V62" si="14">AVERAGE(T14:U14)</f>
        <v>50</v>
      </c>
      <c r="W14" s="8">
        <f t="shared" ref="W14:W62" si="15">V14</f>
        <v>50</v>
      </c>
      <c r="X14" s="22">
        <v>3</v>
      </c>
    </row>
    <row r="15" spans="1:29" ht="48">
      <c r="A15" s="9">
        <v>4</v>
      </c>
      <c r="B15" s="9" t="s">
        <v>701</v>
      </c>
      <c r="C15" s="7">
        <v>13275000</v>
      </c>
      <c r="D15" s="8">
        <f t="shared" si="0"/>
        <v>0.10756223584146002</v>
      </c>
      <c r="E15" s="7">
        <v>13275000</v>
      </c>
      <c r="F15" s="8">
        <f t="shared" si="1"/>
        <v>100</v>
      </c>
      <c r="G15" s="8">
        <f t="shared" si="2"/>
        <v>0.10756223584146002</v>
      </c>
      <c r="H15" s="7">
        <v>2556900</v>
      </c>
      <c r="I15" s="8">
        <f t="shared" si="5"/>
        <v>19.261016949152541</v>
      </c>
      <c r="J15" s="8">
        <f t="shared" si="6"/>
        <v>2.0717580476311045E-2</v>
      </c>
      <c r="K15" s="8">
        <f t="shared" si="7"/>
        <v>19.261016949152541</v>
      </c>
      <c r="L15" s="8">
        <f t="shared" si="8"/>
        <v>-8.6844655365148973E-2</v>
      </c>
      <c r="M15" s="7">
        <f t="shared" si="9"/>
        <v>10718100</v>
      </c>
      <c r="N15" s="8">
        <v>100</v>
      </c>
      <c r="O15" s="8">
        <f t="shared" si="3"/>
        <v>0.10756223584146002</v>
      </c>
      <c r="P15" s="8">
        <v>19.261016949152541</v>
      </c>
      <c r="Q15" s="8">
        <f t="shared" si="4"/>
        <v>2.0717580476311045E-2</v>
      </c>
      <c r="R15" s="8">
        <f t="shared" si="10"/>
        <v>19.261016949152541</v>
      </c>
      <c r="S15" s="8">
        <f t="shared" si="11"/>
        <v>-8.6844655365148973E-2</v>
      </c>
      <c r="T15" s="8">
        <f t="shared" si="12"/>
        <v>19.261016949152541</v>
      </c>
      <c r="U15" s="8">
        <f t="shared" si="13"/>
        <v>19.261016949152541</v>
      </c>
      <c r="V15" s="8">
        <f t="shared" si="14"/>
        <v>19.261016949152541</v>
      </c>
      <c r="W15" s="8">
        <f t="shared" si="15"/>
        <v>19.261016949152541</v>
      </c>
      <c r="X15" s="22">
        <v>4</v>
      </c>
    </row>
    <row r="16" spans="1:29" ht="32">
      <c r="A16" s="9">
        <v>5</v>
      </c>
      <c r="B16" s="9" t="s">
        <v>1015</v>
      </c>
      <c r="C16" s="7">
        <v>6631600</v>
      </c>
      <c r="D16" s="8">
        <f t="shared" si="0"/>
        <v>5.3733312482578247E-2</v>
      </c>
      <c r="E16" s="7">
        <v>6631600</v>
      </c>
      <c r="F16" s="8">
        <f t="shared" si="1"/>
        <v>100</v>
      </c>
      <c r="G16" s="8">
        <f t="shared" si="2"/>
        <v>5.3733312482578247E-2</v>
      </c>
      <c r="H16" s="7">
        <v>6304100</v>
      </c>
      <c r="I16" s="8">
        <f t="shared" si="5"/>
        <v>95.061523614210756</v>
      </c>
      <c r="J16" s="8">
        <f t="shared" si="6"/>
        <v>5.1079705534323769E-2</v>
      </c>
      <c r="K16" s="8">
        <f t="shared" si="7"/>
        <v>95.061523614210756</v>
      </c>
      <c r="L16" s="8">
        <f t="shared" si="8"/>
        <v>-2.6536069482544777E-3</v>
      </c>
      <c r="M16" s="7">
        <f t="shared" si="9"/>
        <v>327500</v>
      </c>
      <c r="N16" s="8">
        <v>100</v>
      </c>
      <c r="O16" s="8">
        <f t="shared" si="3"/>
        <v>5.3733312482578247E-2</v>
      </c>
      <c r="P16" s="8">
        <v>100</v>
      </c>
      <c r="Q16" s="8">
        <f t="shared" si="4"/>
        <v>5.3733312482578247E-2</v>
      </c>
      <c r="R16" s="8">
        <f t="shared" si="10"/>
        <v>100</v>
      </c>
      <c r="S16" s="8">
        <f t="shared" si="11"/>
        <v>0</v>
      </c>
      <c r="T16" s="8">
        <f t="shared" si="12"/>
        <v>95.061523614210756</v>
      </c>
      <c r="U16" s="8">
        <f t="shared" si="13"/>
        <v>100</v>
      </c>
      <c r="V16" s="8">
        <f t="shared" si="14"/>
        <v>97.530761807105378</v>
      </c>
      <c r="W16" s="8">
        <f t="shared" si="15"/>
        <v>97.530761807105378</v>
      </c>
      <c r="X16" s="22">
        <v>5</v>
      </c>
    </row>
    <row r="17" spans="1:24" ht="32">
      <c r="A17" s="9">
        <v>6</v>
      </c>
      <c r="B17" s="9" t="s">
        <v>1016</v>
      </c>
      <c r="C17" s="7">
        <v>2200000</v>
      </c>
      <c r="D17" s="8">
        <f t="shared" si="0"/>
        <v>1.7825756598961361E-2</v>
      </c>
      <c r="E17" s="7">
        <v>2200000</v>
      </c>
      <c r="F17" s="8">
        <f t="shared" si="1"/>
        <v>100</v>
      </c>
      <c r="G17" s="8">
        <f t="shared" si="2"/>
        <v>1.7825756598961361E-2</v>
      </c>
      <c r="H17" s="7">
        <v>1836900</v>
      </c>
      <c r="I17" s="8">
        <f t="shared" si="5"/>
        <v>83.49545454545455</v>
      </c>
      <c r="J17" s="8">
        <f t="shared" si="6"/>
        <v>1.4883696498469148E-2</v>
      </c>
      <c r="K17" s="8">
        <f t="shared" si="7"/>
        <v>83.49545454545455</v>
      </c>
      <c r="L17" s="8">
        <f t="shared" si="8"/>
        <v>-2.9420601004922133E-3</v>
      </c>
      <c r="M17" s="7">
        <f t="shared" si="9"/>
        <v>363100</v>
      </c>
      <c r="N17" s="8">
        <v>100</v>
      </c>
      <c r="O17" s="8">
        <f t="shared" si="3"/>
        <v>1.7825756598961361E-2</v>
      </c>
      <c r="P17" s="8">
        <v>100</v>
      </c>
      <c r="Q17" s="8">
        <f t="shared" si="4"/>
        <v>1.7825756598961361E-2</v>
      </c>
      <c r="R17" s="8">
        <f t="shared" si="10"/>
        <v>100</v>
      </c>
      <c r="S17" s="8">
        <f t="shared" si="11"/>
        <v>0</v>
      </c>
      <c r="T17" s="8">
        <f t="shared" si="12"/>
        <v>83.49545454545455</v>
      </c>
      <c r="U17" s="8">
        <f t="shared" si="13"/>
        <v>100</v>
      </c>
      <c r="V17" s="8">
        <f t="shared" si="14"/>
        <v>91.747727272727275</v>
      </c>
      <c r="W17" s="8">
        <f t="shared" si="15"/>
        <v>91.747727272727275</v>
      </c>
      <c r="X17" s="22">
        <v>6</v>
      </c>
    </row>
    <row r="18" spans="1:24" ht="32">
      <c r="A18" s="9">
        <v>7</v>
      </c>
      <c r="B18" s="9" t="s">
        <v>1017</v>
      </c>
      <c r="C18" s="7">
        <v>2200000</v>
      </c>
      <c r="D18" s="8">
        <f t="shared" si="0"/>
        <v>1.7825756598961361E-2</v>
      </c>
      <c r="E18" s="7">
        <v>2200000</v>
      </c>
      <c r="F18" s="8">
        <f t="shared" si="1"/>
        <v>100</v>
      </c>
      <c r="G18" s="8">
        <f t="shared" si="2"/>
        <v>1.7825756598961361E-2</v>
      </c>
      <c r="H18" s="7">
        <v>1836900</v>
      </c>
      <c r="I18" s="8">
        <f t="shared" si="5"/>
        <v>83.49545454545455</v>
      </c>
      <c r="J18" s="8">
        <f t="shared" si="6"/>
        <v>1.4883696498469148E-2</v>
      </c>
      <c r="K18" s="8">
        <f t="shared" si="7"/>
        <v>83.49545454545455</v>
      </c>
      <c r="L18" s="8">
        <f t="shared" si="8"/>
        <v>-2.9420601004922133E-3</v>
      </c>
      <c r="M18" s="7">
        <f t="shared" si="9"/>
        <v>363100</v>
      </c>
      <c r="N18" s="8">
        <v>100</v>
      </c>
      <c r="O18" s="8">
        <f t="shared" si="3"/>
        <v>1.7825756598961361E-2</v>
      </c>
      <c r="P18" s="8">
        <v>100</v>
      </c>
      <c r="Q18" s="8">
        <f t="shared" si="4"/>
        <v>1.7825756598961361E-2</v>
      </c>
      <c r="R18" s="8">
        <f t="shared" si="10"/>
        <v>100</v>
      </c>
      <c r="S18" s="8">
        <f t="shared" si="11"/>
        <v>0</v>
      </c>
      <c r="T18" s="8">
        <f t="shared" si="12"/>
        <v>83.49545454545455</v>
      </c>
      <c r="U18" s="8">
        <f t="shared" si="13"/>
        <v>100</v>
      </c>
      <c r="V18" s="8">
        <f t="shared" si="14"/>
        <v>91.747727272727275</v>
      </c>
      <c r="W18" s="8">
        <f t="shared" si="15"/>
        <v>91.747727272727275</v>
      </c>
      <c r="X18" s="22">
        <v>7</v>
      </c>
    </row>
    <row r="19" spans="1:24" ht="64">
      <c r="A19" s="9">
        <v>8</v>
      </c>
      <c r="B19" s="9" t="s">
        <v>1018</v>
      </c>
      <c r="C19" s="7">
        <v>2200000</v>
      </c>
      <c r="D19" s="8">
        <f t="shared" si="0"/>
        <v>1.7825756598961361E-2</v>
      </c>
      <c r="E19" s="7">
        <v>2200000</v>
      </c>
      <c r="F19" s="8">
        <f t="shared" si="1"/>
        <v>100</v>
      </c>
      <c r="G19" s="8">
        <f t="shared" si="2"/>
        <v>1.7825756598961361E-2</v>
      </c>
      <c r="H19" s="7">
        <v>2023800</v>
      </c>
      <c r="I19" s="8">
        <f t="shared" si="5"/>
        <v>91.990909090909085</v>
      </c>
      <c r="J19" s="8">
        <f t="shared" si="6"/>
        <v>1.6398075547717272E-2</v>
      </c>
      <c r="K19" s="8">
        <f t="shared" si="7"/>
        <v>91.990909090909085</v>
      </c>
      <c r="L19" s="8">
        <f t="shared" si="8"/>
        <v>-1.4276810512440889E-3</v>
      </c>
      <c r="M19" s="7">
        <f t="shared" si="9"/>
        <v>176200</v>
      </c>
      <c r="N19" s="8">
        <v>100</v>
      </c>
      <c r="O19" s="8">
        <f t="shared" si="3"/>
        <v>1.7825756598961361E-2</v>
      </c>
      <c r="P19" s="8">
        <v>100</v>
      </c>
      <c r="Q19" s="8">
        <f t="shared" si="4"/>
        <v>1.7825756598961361E-2</v>
      </c>
      <c r="R19" s="8">
        <f t="shared" si="10"/>
        <v>100</v>
      </c>
      <c r="S19" s="8">
        <f t="shared" si="11"/>
        <v>0</v>
      </c>
      <c r="T19" s="8">
        <f t="shared" si="12"/>
        <v>91.990909090909085</v>
      </c>
      <c r="U19" s="8">
        <f t="shared" si="13"/>
        <v>100</v>
      </c>
      <c r="V19" s="8">
        <f t="shared" si="14"/>
        <v>95.99545454545455</v>
      </c>
      <c r="W19" s="8">
        <f t="shared" si="15"/>
        <v>95.99545454545455</v>
      </c>
      <c r="X19" s="22">
        <v>8</v>
      </c>
    </row>
    <row r="20" spans="1:24" ht="32">
      <c r="A20" s="9">
        <v>9</v>
      </c>
      <c r="B20" s="9" t="s">
        <v>1019</v>
      </c>
      <c r="C20" s="7">
        <v>12617600</v>
      </c>
      <c r="D20" s="8">
        <f t="shared" si="0"/>
        <v>0.10223557566502493</v>
      </c>
      <c r="E20" s="7">
        <v>12617600</v>
      </c>
      <c r="F20" s="8">
        <f t="shared" si="1"/>
        <v>100</v>
      </c>
      <c r="G20" s="8">
        <f t="shared" si="2"/>
        <v>0.10223557566502492</v>
      </c>
      <c r="H20" s="7">
        <v>11781700</v>
      </c>
      <c r="I20" s="8">
        <f t="shared" si="5"/>
        <v>93.375126806999745</v>
      </c>
      <c r="J20" s="8">
        <f t="shared" si="6"/>
        <v>9.5462598419083194E-2</v>
      </c>
      <c r="K20" s="8">
        <f t="shared" si="7"/>
        <v>93.375126806999745</v>
      </c>
      <c r="L20" s="8">
        <f t="shared" si="8"/>
        <v>-6.7729772459417248E-3</v>
      </c>
      <c r="M20" s="7">
        <f t="shared" si="9"/>
        <v>835900</v>
      </c>
      <c r="N20" s="8">
        <v>100</v>
      </c>
      <c r="O20" s="8">
        <f t="shared" si="3"/>
        <v>0.10223557566502492</v>
      </c>
      <c r="P20" s="8">
        <v>100</v>
      </c>
      <c r="Q20" s="8">
        <f t="shared" si="4"/>
        <v>0.10223557566502492</v>
      </c>
      <c r="R20" s="8">
        <f t="shared" si="10"/>
        <v>100</v>
      </c>
      <c r="S20" s="8">
        <f t="shared" si="11"/>
        <v>0</v>
      </c>
      <c r="T20" s="8">
        <f t="shared" si="12"/>
        <v>93.375126806999745</v>
      </c>
      <c r="U20" s="8">
        <f t="shared" si="13"/>
        <v>100</v>
      </c>
      <c r="V20" s="8">
        <f t="shared" si="14"/>
        <v>96.687563403499865</v>
      </c>
      <c r="W20" s="8">
        <f t="shared" si="15"/>
        <v>96.687563403499865</v>
      </c>
      <c r="X20" s="22">
        <v>9</v>
      </c>
    </row>
    <row r="21" spans="1:24" ht="32">
      <c r="A21" s="9">
        <v>10</v>
      </c>
      <c r="B21" s="9" t="s">
        <v>1020</v>
      </c>
      <c r="C21" s="7">
        <v>3300000</v>
      </c>
      <c r="D21" s="8">
        <f t="shared" si="0"/>
        <v>2.673863489844204E-2</v>
      </c>
      <c r="E21" s="7">
        <v>3300000</v>
      </c>
      <c r="F21" s="8">
        <f t="shared" si="1"/>
        <v>100</v>
      </c>
      <c r="G21" s="8">
        <f t="shared" si="2"/>
        <v>2.673863489844204E-2</v>
      </c>
      <c r="H21" s="7">
        <v>0</v>
      </c>
      <c r="I21" s="8">
        <f t="shared" si="5"/>
        <v>0</v>
      </c>
      <c r="J21" s="8">
        <f t="shared" si="6"/>
        <v>0</v>
      </c>
      <c r="K21" s="8">
        <f t="shared" si="7"/>
        <v>0</v>
      </c>
      <c r="L21" s="8">
        <f t="shared" si="8"/>
        <v>-2.673863489844204E-2</v>
      </c>
      <c r="M21" s="7">
        <f t="shared" si="9"/>
        <v>3300000</v>
      </c>
      <c r="N21" s="8">
        <v>100</v>
      </c>
      <c r="O21" s="8">
        <f t="shared" si="3"/>
        <v>2.673863489844204E-2</v>
      </c>
      <c r="P21" s="8">
        <v>100</v>
      </c>
      <c r="Q21" s="8">
        <f t="shared" si="4"/>
        <v>2.673863489844204E-2</v>
      </c>
      <c r="R21" s="8">
        <f t="shared" si="10"/>
        <v>100</v>
      </c>
      <c r="S21" s="8">
        <f t="shared" si="11"/>
        <v>0</v>
      </c>
      <c r="T21" s="8">
        <f t="shared" si="12"/>
        <v>0</v>
      </c>
      <c r="U21" s="8">
        <f t="shared" si="13"/>
        <v>100</v>
      </c>
      <c r="V21" s="8">
        <f t="shared" si="14"/>
        <v>50</v>
      </c>
      <c r="W21" s="8">
        <f t="shared" si="15"/>
        <v>50</v>
      </c>
      <c r="X21" s="22">
        <v>10</v>
      </c>
    </row>
    <row r="22" spans="1:24" ht="32">
      <c r="A22" s="9">
        <v>11</v>
      </c>
      <c r="B22" s="9" t="s">
        <v>1021</v>
      </c>
      <c r="C22" s="7">
        <v>32800000</v>
      </c>
      <c r="D22" s="8">
        <f t="shared" si="0"/>
        <v>0.26576582565724205</v>
      </c>
      <c r="E22" s="7">
        <v>32800000</v>
      </c>
      <c r="F22" s="8">
        <f t="shared" si="1"/>
        <v>100</v>
      </c>
      <c r="G22" s="8">
        <f t="shared" si="2"/>
        <v>0.26576582565724205</v>
      </c>
      <c r="H22" s="7">
        <v>32265000</v>
      </c>
      <c r="I22" s="8">
        <f t="shared" si="5"/>
        <v>98.368902439024382</v>
      </c>
      <c r="J22" s="8">
        <f t="shared" si="6"/>
        <v>0.26143092575704008</v>
      </c>
      <c r="K22" s="8">
        <f t="shared" si="7"/>
        <v>98.368902439024382</v>
      </c>
      <c r="L22" s="8">
        <f t="shared" si="8"/>
        <v>-4.3348999002019717E-3</v>
      </c>
      <c r="M22" s="7">
        <f t="shared" si="9"/>
        <v>535000</v>
      </c>
      <c r="N22" s="8">
        <v>100</v>
      </c>
      <c r="O22" s="8">
        <f t="shared" si="3"/>
        <v>0.26576582565724205</v>
      </c>
      <c r="P22" s="8">
        <v>98.368902439024382</v>
      </c>
      <c r="Q22" s="8">
        <f t="shared" si="4"/>
        <v>0.26143092575704008</v>
      </c>
      <c r="R22" s="8">
        <f t="shared" si="10"/>
        <v>98.368902439024382</v>
      </c>
      <c r="S22" s="8">
        <f t="shared" si="11"/>
        <v>-4.3348999002019717E-3</v>
      </c>
      <c r="T22" s="8">
        <f t="shared" si="12"/>
        <v>98.368902439024382</v>
      </c>
      <c r="U22" s="8">
        <f t="shared" si="13"/>
        <v>98.368902439024382</v>
      </c>
      <c r="V22" s="8">
        <f t="shared" si="14"/>
        <v>98.368902439024382</v>
      </c>
      <c r="W22" s="8">
        <f t="shared" si="15"/>
        <v>98.368902439024382</v>
      </c>
      <c r="X22" s="22">
        <v>11</v>
      </c>
    </row>
    <row r="23" spans="1:24" ht="48">
      <c r="A23" s="9">
        <v>12</v>
      </c>
      <c r="B23" s="9" t="s">
        <v>1022</v>
      </c>
      <c r="C23" s="7">
        <v>9032400</v>
      </c>
      <c r="D23" s="8">
        <f t="shared" si="0"/>
        <v>7.3186074502026632E-2</v>
      </c>
      <c r="E23" s="7">
        <v>9032400</v>
      </c>
      <c r="F23" s="8">
        <f t="shared" si="1"/>
        <v>100</v>
      </c>
      <c r="G23" s="8">
        <f t="shared" si="2"/>
        <v>7.3186074502026632E-2</v>
      </c>
      <c r="H23" s="7">
        <v>8935500</v>
      </c>
      <c r="I23" s="8">
        <f t="shared" si="5"/>
        <v>98.92719542978611</v>
      </c>
      <c r="J23" s="8">
        <f t="shared" si="6"/>
        <v>7.2400930950008741E-2</v>
      </c>
      <c r="K23" s="8">
        <f t="shared" si="7"/>
        <v>98.92719542978611</v>
      </c>
      <c r="L23" s="8">
        <f t="shared" si="8"/>
        <v>-7.8514355201789177E-4</v>
      </c>
      <c r="M23" s="7">
        <f t="shared" si="9"/>
        <v>96900</v>
      </c>
      <c r="N23" s="8">
        <v>100</v>
      </c>
      <c r="O23" s="8">
        <f t="shared" si="3"/>
        <v>7.3186074502026632E-2</v>
      </c>
      <c r="P23" s="8">
        <v>79.601213409503572</v>
      </c>
      <c r="Q23" s="8">
        <f t="shared" si="4"/>
        <v>5.8257003350396498E-2</v>
      </c>
      <c r="R23" s="8">
        <f t="shared" si="10"/>
        <v>79.601213409503572</v>
      </c>
      <c r="S23" s="8">
        <f t="shared" si="11"/>
        <v>-1.4929071151630134E-2</v>
      </c>
      <c r="T23" s="8">
        <f t="shared" si="12"/>
        <v>98.92719542978611</v>
      </c>
      <c r="U23" s="8">
        <f t="shared" si="13"/>
        <v>79.601213409503572</v>
      </c>
      <c r="V23" s="8">
        <f t="shared" si="14"/>
        <v>89.264204419644841</v>
      </c>
      <c r="W23" s="8">
        <f t="shared" si="15"/>
        <v>89.264204419644841</v>
      </c>
      <c r="X23" s="22">
        <v>12</v>
      </c>
    </row>
    <row r="24" spans="1:24" ht="32">
      <c r="A24" s="9">
        <v>13</v>
      </c>
      <c r="B24" s="9" t="s">
        <v>1023</v>
      </c>
      <c r="C24" s="7">
        <v>174851100</v>
      </c>
      <c r="D24" s="8">
        <f t="shared" si="0"/>
        <v>1.4167514316639329</v>
      </c>
      <c r="E24" s="7">
        <v>174851100</v>
      </c>
      <c r="F24" s="8">
        <f t="shared" si="1"/>
        <v>100</v>
      </c>
      <c r="G24" s="8">
        <f t="shared" si="2"/>
        <v>1.4167514316639329</v>
      </c>
      <c r="H24" s="7">
        <v>123796000</v>
      </c>
      <c r="I24" s="8">
        <f t="shared" si="5"/>
        <v>70.800812805867395</v>
      </c>
      <c r="J24" s="8">
        <f t="shared" si="6"/>
        <v>1.0030715290568275</v>
      </c>
      <c r="K24" s="8">
        <f t="shared" si="7"/>
        <v>70.800812805867395</v>
      </c>
      <c r="L24" s="8">
        <f t="shared" si="8"/>
        <v>-0.41367990260710541</v>
      </c>
      <c r="M24" s="7">
        <f t="shared" si="9"/>
        <v>51055100</v>
      </c>
      <c r="N24" s="8">
        <v>100</v>
      </c>
      <c r="O24" s="8">
        <f t="shared" si="3"/>
        <v>1.4167514316639329</v>
      </c>
      <c r="P24" s="8">
        <v>70.800812805867395</v>
      </c>
      <c r="Q24" s="8">
        <f t="shared" si="4"/>
        <v>1.0030715290568275</v>
      </c>
      <c r="R24" s="8">
        <f t="shared" si="10"/>
        <v>70.800812805867395</v>
      </c>
      <c r="S24" s="8">
        <f t="shared" si="11"/>
        <v>-0.41367990260710541</v>
      </c>
      <c r="T24" s="8">
        <f t="shared" si="12"/>
        <v>70.800812805867395</v>
      </c>
      <c r="U24" s="8">
        <f t="shared" si="13"/>
        <v>70.800812805867395</v>
      </c>
      <c r="V24" s="8">
        <f t="shared" si="14"/>
        <v>70.800812805867395</v>
      </c>
      <c r="W24" s="8">
        <f t="shared" si="15"/>
        <v>70.800812805867395</v>
      </c>
      <c r="X24" s="22">
        <v>13</v>
      </c>
    </row>
    <row r="25" spans="1:24" ht="32">
      <c r="A25" s="9">
        <v>14</v>
      </c>
      <c r="B25" s="9" t="s">
        <v>1024</v>
      </c>
      <c r="C25" s="7">
        <v>123010000</v>
      </c>
      <c r="D25" s="8">
        <f t="shared" si="0"/>
        <v>0.99670287238101674</v>
      </c>
      <c r="E25" s="7">
        <v>123010000</v>
      </c>
      <c r="F25" s="8">
        <f t="shared" si="1"/>
        <v>100</v>
      </c>
      <c r="G25" s="8">
        <f t="shared" si="2"/>
        <v>0.99670287238101674</v>
      </c>
      <c r="H25" s="7">
        <v>105848700</v>
      </c>
      <c r="I25" s="8">
        <f t="shared" si="5"/>
        <v>86.048857816437689</v>
      </c>
      <c r="J25" s="8">
        <f t="shared" si="6"/>
        <v>0.85765143750749151</v>
      </c>
      <c r="K25" s="8">
        <f t="shared" si="7"/>
        <v>86.048857816437689</v>
      </c>
      <c r="L25" s="8">
        <f t="shared" si="8"/>
        <v>-0.13905143487352523</v>
      </c>
      <c r="M25" s="7">
        <f t="shared" si="9"/>
        <v>17161300</v>
      </c>
      <c r="N25" s="8">
        <v>100</v>
      </c>
      <c r="O25" s="8">
        <f t="shared" si="3"/>
        <v>0.99670287238101674</v>
      </c>
      <c r="P25" s="8">
        <v>86.048857816437689</v>
      </c>
      <c r="Q25" s="8">
        <f t="shared" si="4"/>
        <v>0.85765143750749151</v>
      </c>
      <c r="R25" s="8">
        <f t="shared" si="10"/>
        <v>86.048857816437689</v>
      </c>
      <c r="S25" s="8">
        <f t="shared" si="11"/>
        <v>-0.13905143487352523</v>
      </c>
      <c r="T25" s="8">
        <f t="shared" si="12"/>
        <v>86.048857816437689</v>
      </c>
      <c r="U25" s="8">
        <f t="shared" si="13"/>
        <v>86.048857816437689</v>
      </c>
      <c r="V25" s="8">
        <f t="shared" si="14"/>
        <v>86.048857816437689</v>
      </c>
      <c r="W25" s="8">
        <f t="shared" si="15"/>
        <v>86.048857816437689</v>
      </c>
      <c r="X25" s="22">
        <v>14</v>
      </c>
    </row>
    <row r="26" spans="1:24" ht="32">
      <c r="A26" s="9">
        <v>15</v>
      </c>
      <c r="B26" s="9" t="s">
        <v>1025</v>
      </c>
      <c r="C26" s="7">
        <v>15000000</v>
      </c>
      <c r="D26" s="8">
        <f t="shared" si="0"/>
        <v>0.1215392495383729</v>
      </c>
      <c r="E26" s="7">
        <v>15000000</v>
      </c>
      <c r="F26" s="8">
        <f t="shared" si="1"/>
        <v>100</v>
      </c>
      <c r="G26" s="8">
        <f t="shared" si="2"/>
        <v>0.1215392495383729</v>
      </c>
      <c r="H26" s="7">
        <v>13289500</v>
      </c>
      <c r="I26" s="8">
        <f t="shared" si="5"/>
        <v>88.596666666666664</v>
      </c>
      <c r="J26" s="8">
        <f t="shared" si="6"/>
        <v>0.10767972378268045</v>
      </c>
      <c r="K26" s="8">
        <f t="shared" si="7"/>
        <v>88.596666666666664</v>
      </c>
      <c r="L26" s="8">
        <f t="shared" si="8"/>
        <v>-1.3859525755692451E-2</v>
      </c>
      <c r="M26" s="7">
        <f t="shared" si="9"/>
        <v>1710500</v>
      </c>
      <c r="N26" s="8">
        <v>100</v>
      </c>
      <c r="O26" s="8">
        <f t="shared" si="3"/>
        <v>0.1215392495383729</v>
      </c>
      <c r="P26" s="8">
        <v>88.596666666666664</v>
      </c>
      <c r="Q26" s="8">
        <f t="shared" si="4"/>
        <v>0.10767972378268045</v>
      </c>
      <c r="R26" s="8">
        <f t="shared" si="10"/>
        <v>88.596666666666664</v>
      </c>
      <c r="S26" s="8">
        <f t="shared" si="11"/>
        <v>-1.3859525755692451E-2</v>
      </c>
      <c r="T26" s="8">
        <f t="shared" si="12"/>
        <v>88.596666666666664</v>
      </c>
      <c r="U26" s="8">
        <f t="shared" si="13"/>
        <v>88.596666666666664</v>
      </c>
      <c r="V26" s="8">
        <f t="shared" si="14"/>
        <v>88.596666666666664</v>
      </c>
      <c r="W26" s="8">
        <f t="shared" si="15"/>
        <v>88.596666666666664</v>
      </c>
      <c r="X26" s="22">
        <v>15</v>
      </c>
    </row>
    <row r="27" spans="1:24" ht="32">
      <c r="A27" s="9">
        <v>16</v>
      </c>
      <c r="B27" s="9" t="s">
        <v>1026</v>
      </c>
      <c r="C27" s="7">
        <v>1318800</v>
      </c>
      <c r="D27" s="8">
        <f t="shared" si="0"/>
        <v>1.0685730819413746E-2</v>
      </c>
      <c r="E27" s="7">
        <v>1318800</v>
      </c>
      <c r="F27" s="8">
        <f t="shared" si="1"/>
        <v>100</v>
      </c>
      <c r="G27" s="8">
        <f t="shared" si="2"/>
        <v>1.0685730819413746E-2</v>
      </c>
      <c r="H27" s="7">
        <v>1020000</v>
      </c>
      <c r="I27" s="8">
        <f t="shared" si="5"/>
        <v>77.343039126478615</v>
      </c>
      <c r="J27" s="8">
        <f t="shared" si="6"/>
        <v>8.264668968609357E-3</v>
      </c>
      <c r="K27" s="8">
        <f t="shared" si="7"/>
        <v>77.343039126478615</v>
      </c>
      <c r="L27" s="8">
        <f t="shared" si="8"/>
        <v>-2.4210618508043891E-3</v>
      </c>
      <c r="M27" s="7">
        <f t="shared" si="9"/>
        <v>298800</v>
      </c>
      <c r="N27" s="8">
        <v>100</v>
      </c>
      <c r="O27" s="8">
        <f t="shared" si="3"/>
        <v>1.0685730819413746E-2</v>
      </c>
      <c r="P27" s="8">
        <v>91.333030027297539</v>
      </c>
      <c r="Q27" s="8">
        <f t="shared" si="4"/>
        <v>9.7596017379313442E-3</v>
      </c>
      <c r="R27" s="8">
        <f t="shared" si="10"/>
        <v>91.333030027297539</v>
      </c>
      <c r="S27" s="8">
        <f t="shared" si="11"/>
        <v>-9.2612908148240192E-4</v>
      </c>
      <c r="T27" s="8">
        <f t="shared" si="12"/>
        <v>77.343039126478615</v>
      </c>
      <c r="U27" s="8">
        <f t="shared" si="13"/>
        <v>91.333030027297539</v>
      </c>
      <c r="V27" s="8">
        <f t="shared" si="14"/>
        <v>84.338034576888077</v>
      </c>
      <c r="W27" s="8">
        <f t="shared" si="15"/>
        <v>84.338034576888077</v>
      </c>
      <c r="X27" s="22">
        <v>16</v>
      </c>
    </row>
    <row r="28" spans="1:24" ht="16">
      <c r="A28" s="9">
        <v>17</v>
      </c>
      <c r="B28" s="9" t="s">
        <v>1027</v>
      </c>
      <c r="C28" s="7">
        <v>10999400</v>
      </c>
      <c r="D28" s="8">
        <f t="shared" si="0"/>
        <v>8.9123921424825267E-2</v>
      </c>
      <c r="E28" s="7">
        <v>10999400</v>
      </c>
      <c r="F28" s="8">
        <f t="shared" si="1"/>
        <v>100</v>
      </c>
      <c r="G28" s="8">
        <f t="shared" si="2"/>
        <v>8.9123921424825253E-2</v>
      </c>
      <c r="H28" s="7">
        <v>7540000</v>
      </c>
      <c r="I28" s="8">
        <f t="shared" si="5"/>
        <v>68.549193592377762</v>
      </c>
      <c r="J28" s="8">
        <f t="shared" si="6"/>
        <v>6.1093729434622109E-2</v>
      </c>
      <c r="K28" s="8">
        <f t="shared" si="7"/>
        <v>68.549193592377762</v>
      </c>
      <c r="L28" s="8">
        <f t="shared" si="8"/>
        <v>-2.8030191990203145E-2</v>
      </c>
      <c r="M28" s="7">
        <f t="shared" si="9"/>
        <v>3459400</v>
      </c>
      <c r="N28" s="8">
        <v>100</v>
      </c>
      <c r="O28" s="8">
        <f t="shared" si="3"/>
        <v>8.9123921424825253E-2</v>
      </c>
      <c r="P28" s="8">
        <v>90.914049857264942</v>
      </c>
      <c r="Q28" s="8">
        <f t="shared" si="4"/>
        <v>8.1026166358915269E-2</v>
      </c>
      <c r="R28" s="8">
        <f t="shared" si="10"/>
        <v>90.914049857264942</v>
      </c>
      <c r="S28" s="8">
        <f t="shared" si="11"/>
        <v>-8.097755065909984E-3</v>
      </c>
      <c r="T28" s="8">
        <f t="shared" si="12"/>
        <v>68.549193592377762</v>
      </c>
      <c r="U28" s="8">
        <f t="shared" si="13"/>
        <v>90.914049857264942</v>
      </c>
      <c r="V28" s="8">
        <f t="shared" si="14"/>
        <v>79.731621724821352</v>
      </c>
      <c r="W28" s="8">
        <f t="shared" si="15"/>
        <v>79.731621724821352</v>
      </c>
      <c r="X28" s="22">
        <v>17</v>
      </c>
    </row>
    <row r="29" spans="1:24" ht="32">
      <c r="A29" s="9">
        <v>18</v>
      </c>
      <c r="B29" s="9" t="s">
        <v>1028</v>
      </c>
      <c r="C29" s="7">
        <v>859900800</v>
      </c>
      <c r="D29" s="8">
        <f t="shared" si="0"/>
        <v>6.9674465272964321</v>
      </c>
      <c r="E29" s="7">
        <v>859900800</v>
      </c>
      <c r="F29" s="8">
        <f t="shared" si="1"/>
        <v>100</v>
      </c>
      <c r="G29" s="8">
        <f t="shared" si="2"/>
        <v>6.9674465272964321</v>
      </c>
      <c r="H29" s="7">
        <v>632284346</v>
      </c>
      <c r="I29" s="8">
        <f t="shared" si="5"/>
        <v>73.52991717184122</v>
      </c>
      <c r="J29" s="8">
        <f t="shared" si="6"/>
        <v>5.1231576605133942</v>
      </c>
      <c r="K29" s="8">
        <f t="shared" si="7"/>
        <v>73.52991717184122</v>
      </c>
      <c r="L29" s="8">
        <f t="shared" si="8"/>
        <v>-1.8442888667830379</v>
      </c>
      <c r="M29" s="7">
        <f t="shared" si="9"/>
        <v>227616454</v>
      </c>
      <c r="N29" s="8">
        <v>100</v>
      </c>
      <c r="O29" s="8">
        <f t="shared" si="3"/>
        <v>6.9674465272964321</v>
      </c>
      <c r="P29" s="8">
        <v>73.52991717184122</v>
      </c>
      <c r="Q29" s="8">
        <f t="shared" si="4"/>
        <v>5.1231576605133942</v>
      </c>
      <c r="R29" s="8">
        <f t="shared" si="10"/>
        <v>73.52991717184122</v>
      </c>
      <c r="S29" s="8">
        <f t="shared" si="11"/>
        <v>-1.8442888667830379</v>
      </c>
      <c r="T29" s="8">
        <f t="shared" si="12"/>
        <v>73.52991717184122</v>
      </c>
      <c r="U29" s="8">
        <f t="shared" si="13"/>
        <v>73.52991717184122</v>
      </c>
      <c r="V29" s="8">
        <f t="shared" si="14"/>
        <v>73.52991717184122</v>
      </c>
      <c r="W29" s="8">
        <f t="shared" si="15"/>
        <v>73.52991717184122</v>
      </c>
      <c r="X29" s="22">
        <v>18</v>
      </c>
    </row>
    <row r="30" spans="1:24" ht="30" customHeight="1">
      <c r="A30" s="9">
        <v>19</v>
      </c>
      <c r="B30" s="9" t="s">
        <v>1029</v>
      </c>
      <c r="C30" s="7">
        <v>290528400</v>
      </c>
      <c r="D30" s="8">
        <f t="shared" si="0"/>
        <v>2.3540402470389479</v>
      </c>
      <c r="E30" s="7">
        <v>290528400</v>
      </c>
      <c r="F30" s="8">
        <f t="shared" si="1"/>
        <v>100</v>
      </c>
      <c r="G30" s="8">
        <f t="shared" si="2"/>
        <v>2.3540402470389479</v>
      </c>
      <c r="H30" s="7">
        <v>281221390</v>
      </c>
      <c r="I30" s="8">
        <f t="shared" si="5"/>
        <v>96.7965231626237</v>
      </c>
      <c r="J30" s="8">
        <f t="shared" si="6"/>
        <v>2.2786291129825393</v>
      </c>
      <c r="K30" s="8">
        <f t="shared" si="7"/>
        <v>96.7965231626237</v>
      </c>
      <c r="L30" s="8">
        <f t="shared" si="8"/>
        <v>-7.5411134056408535E-2</v>
      </c>
      <c r="M30" s="7">
        <f t="shared" si="9"/>
        <v>9307010</v>
      </c>
      <c r="N30" s="8">
        <v>100</v>
      </c>
      <c r="O30" s="8">
        <f t="shared" si="3"/>
        <v>2.3540402470389479</v>
      </c>
      <c r="P30" s="8">
        <v>96.7965231626237</v>
      </c>
      <c r="Q30" s="8">
        <f t="shared" si="4"/>
        <v>2.2786291129825393</v>
      </c>
      <c r="R30" s="8">
        <f t="shared" si="10"/>
        <v>96.7965231626237</v>
      </c>
      <c r="S30" s="8">
        <f t="shared" si="11"/>
        <v>-7.5411134056408535E-2</v>
      </c>
      <c r="T30" s="8">
        <f t="shared" si="12"/>
        <v>96.7965231626237</v>
      </c>
      <c r="U30" s="8">
        <f t="shared" si="13"/>
        <v>96.7965231626237</v>
      </c>
      <c r="V30" s="8">
        <f t="shared" si="14"/>
        <v>96.7965231626237</v>
      </c>
      <c r="W30" s="8">
        <f t="shared" si="15"/>
        <v>96.7965231626237</v>
      </c>
      <c r="X30" s="22">
        <v>19</v>
      </c>
    </row>
    <row r="31" spans="1:24" ht="16">
      <c r="A31" s="9">
        <v>20</v>
      </c>
      <c r="B31" s="9" t="s">
        <v>888</v>
      </c>
      <c r="C31" s="7">
        <v>2125863200</v>
      </c>
      <c r="D31" s="8">
        <f t="shared" si="0"/>
        <v>17.225054529949595</v>
      </c>
      <c r="E31" s="7">
        <v>2125863200</v>
      </c>
      <c r="F31" s="8">
        <f t="shared" si="1"/>
        <v>100</v>
      </c>
      <c r="G31" s="8">
        <f t="shared" si="2"/>
        <v>17.225054529949595</v>
      </c>
      <c r="H31" s="7">
        <v>1609275000</v>
      </c>
      <c r="I31" s="8">
        <f t="shared" si="5"/>
        <v>75.699838070483565</v>
      </c>
      <c r="J31" s="8">
        <f t="shared" si="6"/>
        <v>13.039338386724337</v>
      </c>
      <c r="K31" s="8">
        <f t="shared" si="7"/>
        <v>75.699838070483565</v>
      </c>
      <c r="L31" s="8">
        <f t="shared" si="8"/>
        <v>-4.1857161432252585</v>
      </c>
      <c r="M31" s="7">
        <f t="shared" si="9"/>
        <v>516588200</v>
      </c>
      <c r="N31" s="8">
        <v>100</v>
      </c>
      <c r="O31" s="8">
        <f t="shared" si="3"/>
        <v>17.225054529949595</v>
      </c>
      <c r="P31" s="8">
        <v>88.967723793327806</v>
      </c>
      <c r="Q31" s="8">
        <f t="shared" si="4"/>
        <v>15.324738937455656</v>
      </c>
      <c r="R31" s="8">
        <f t="shared" si="10"/>
        <v>88.967723793327806</v>
      </c>
      <c r="S31" s="8">
        <f t="shared" si="11"/>
        <v>-1.9003155924939392</v>
      </c>
      <c r="T31" s="8">
        <f t="shared" si="12"/>
        <v>75.699838070483565</v>
      </c>
      <c r="U31" s="8">
        <f t="shared" si="13"/>
        <v>88.967723793327806</v>
      </c>
      <c r="V31" s="8">
        <f t="shared" si="14"/>
        <v>82.333780931905693</v>
      </c>
      <c r="W31" s="8">
        <f t="shared" si="15"/>
        <v>82.333780931905693</v>
      </c>
      <c r="X31" s="22">
        <v>20</v>
      </c>
    </row>
    <row r="32" spans="1:24" ht="32">
      <c r="A32" s="9">
        <v>21</v>
      </c>
      <c r="B32" s="9" t="s">
        <v>1030</v>
      </c>
      <c r="C32" s="7">
        <v>100108400</v>
      </c>
      <c r="D32" s="8">
        <f t="shared" si="0"/>
        <v>0.81113998723248337</v>
      </c>
      <c r="E32" s="7">
        <v>100108400</v>
      </c>
      <c r="F32" s="8">
        <f t="shared" si="1"/>
        <v>100</v>
      </c>
      <c r="G32" s="8">
        <f t="shared" si="2"/>
        <v>0.81113998723248348</v>
      </c>
      <c r="H32" s="7">
        <v>0</v>
      </c>
      <c r="I32" s="8">
        <f t="shared" si="5"/>
        <v>0</v>
      </c>
      <c r="J32" s="8">
        <f t="shared" si="6"/>
        <v>0</v>
      </c>
      <c r="K32" s="8">
        <f t="shared" si="7"/>
        <v>0</v>
      </c>
      <c r="L32" s="8">
        <f t="shared" si="8"/>
        <v>-0.81113998723248348</v>
      </c>
      <c r="M32" s="7">
        <f t="shared" si="9"/>
        <v>100108400</v>
      </c>
      <c r="N32" s="8">
        <v>100</v>
      </c>
      <c r="O32" s="8">
        <f t="shared" si="3"/>
        <v>0.81113998723248348</v>
      </c>
      <c r="P32" s="8">
        <v>100</v>
      </c>
      <c r="Q32" s="8">
        <f t="shared" si="4"/>
        <v>0.81113998723248348</v>
      </c>
      <c r="R32" s="8">
        <f t="shared" si="10"/>
        <v>100</v>
      </c>
      <c r="S32" s="8">
        <f t="shared" si="11"/>
        <v>0</v>
      </c>
      <c r="T32" s="8">
        <f t="shared" si="12"/>
        <v>0</v>
      </c>
      <c r="U32" s="8">
        <f t="shared" si="13"/>
        <v>100</v>
      </c>
      <c r="V32" s="8">
        <f t="shared" si="14"/>
        <v>50</v>
      </c>
      <c r="W32" s="8">
        <f t="shared" si="15"/>
        <v>50</v>
      </c>
      <c r="X32" s="22">
        <v>21</v>
      </c>
    </row>
    <row r="33" spans="1:24" ht="48">
      <c r="A33" s="9">
        <v>22</v>
      </c>
      <c r="B33" s="9" t="s">
        <v>572</v>
      </c>
      <c r="C33" s="7">
        <v>44200000</v>
      </c>
      <c r="D33" s="8">
        <f t="shared" si="0"/>
        <v>0.35813565530640551</v>
      </c>
      <c r="E33" s="7">
        <v>44200000</v>
      </c>
      <c r="F33" s="8">
        <f t="shared" si="1"/>
        <v>100</v>
      </c>
      <c r="G33" s="8">
        <f t="shared" si="2"/>
        <v>0.35813565530640551</v>
      </c>
      <c r="H33" s="7">
        <v>44200000</v>
      </c>
      <c r="I33" s="8">
        <f t="shared" si="5"/>
        <v>100</v>
      </c>
      <c r="J33" s="8">
        <f t="shared" si="6"/>
        <v>0.35813565530640551</v>
      </c>
      <c r="K33" s="8">
        <f t="shared" si="7"/>
        <v>100</v>
      </c>
      <c r="L33" s="8">
        <f t="shared" si="8"/>
        <v>0</v>
      </c>
      <c r="M33" s="7">
        <f t="shared" si="9"/>
        <v>0</v>
      </c>
      <c r="N33" s="8">
        <v>100</v>
      </c>
      <c r="O33" s="8">
        <f t="shared" si="3"/>
        <v>0.35813565530640551</v>
      </c>
      <c r="P33" s="8">
        <v>100</v>
      </c>
      <c r="Q33" s="8">
        <f t="shared" si="4"/>
        <v>0.35813565530640551</v>
      </c>
      <c r="R33" s="8">
        <f t="shared" si="10"/>
        <v>100</v>
      </c>
      <c r="S33" s="8">
        <f t="shared" si="11"/>
        <v>0</v>
      </c>
      <c r="T33" s="8">
        <f t="shared" si="12"/>
        <v>100</v>
      </c>
      <c r="U33" s="8">
        <f t="shared" si="13"/>
        <v>100</v>
      </c>
      <c r="V33" s="8">
        <f t="shared" si="14"/>
        <v>100</v>
      </c>
      <c r="W33" s="8">
        <f t="shared" si="15"/>
        <v>100</v>
      </c>
      <c r="X33" s="22">
        <v>22</v>
      </c>
    </row>
    <row r="34" spans="1:24" ht="48">
      <c r="A34" s="9">
        <v>23</v>
      </c>
      <c r="B34" s="9" t="s">
        <v>1031</v>
      </c>
      <c r="C34" s="7">
        <v>599284875</v>
      </c>
      <c r="D34" s="8">
        <f t="shared" si="0"/>
        <v>4.8557755978131745</v>
      </c>
      <c r="E34" s="7">
        <v>599284875</v>
      </c>
      <c r="F34" s="8">
        <f t="shared" si="1"/>
        <v>100</v>
      </c>
      <c r="G34" s="8">
        <f t="shared" si="2"/>
        <v>4.8557755978131745</v>
      </c>
      <c r="H34" s="7">
        <v>589821000</v>
      </c>
      <c r="I34" s="8">
        <f t="shared" si="5"/>
        <v>98.420805297313734</v>
      </c>
      <c r="J34" s="8">
        <f t="shared" si="6"/>
        <v>4.7790934467981767</v>
      </c>
      <c r="K34" s="8">
        <f t="shared" si="7"/>
        <v>98.420805297313734</v>
      </c>
      <c r="L34" s="8">
        <f t="shared" si="8"/>
        <v>-7.6682151014997757E-2</v>
      </c>
      <c r="M34" s="7">
        <f t="shared" si="9"/>
        <v>9463875</v>
      </c>
      <c r="N34" s="8">
        <v>100</v>
      </c>
      <c r="O34" s="8">
        <f t="shared" si="3"/>
        <v>4.8557755978131745</v>
      </c>
      <c r="P34" s="8">
        <v>98.420805297313734</v>
      </c>
      <c r="Q34" s="8">
        <f t="shared" si="4"/>
        <v>4.7790934467981767</v>
      </c>
      <c r="R34" s="8">
        <f t="shared" si="10"/>
        <v>98.420805297313734</v>
      </c>
      <c r="S34" s="8">
        <f t="shared" si="11"/>
        <v>-7.6682151014997757E-2</v>
      </c>
      <c r="T34" s="8">
        <f t="shared" si="12"/>
        <v>98.420805297313734</v>
      </c>
      <c r="U34" s="8">
        <f t="shared" si="13"/>
        <v>98.420805297313734</v>
      </c>
      <c r="V34" s="8">
        <f t="shared" si="14"/>
        <v>98.420805297313734</v>
      </c>
      <c r="W34" s="8">
        <f t="shared" si="15"/>
        <v>98.420805297313734</v>
      </c>
      <c r="X34" s="22">
        <v>23</v>
      </c>
    </row>
    <row r="35" spans="1:24" ht="32">
      <c r="A35" s="9">
        <v>24</v>
      </c>
      <c r="B35" s="9" t="s">
        <v>1032</v>
      </c>
      <c r="C35" s="7">
        <v>576351600</v>
      </c>
      <c r="D35" s="8">
        <f t="shared" si="0"/>
        <v>4.669956062282699</v>
      </c>
      <c r="E35" s="7">
        <v>576351600</v>
      </c>
      <c r="F35" s="8">
        <f t="shared" si="1"/>
        <v>100</v>
      </c>
      <c r="G35" s="8">
        <f t="shared" si="2"/>
        <v>4.669956062282699</v>
      </c>
      <c r="H35" s="7">
        <v>504970903</v>
      </c>
      <c r="I35" s="8">
        <f t="shared" si="5"/>
        <v>87.615077844843327</v>
      </c>
      <c r="J35" s="8">
        <f t="shared" si="6"/>
        <v>4.0915856392889669</v>
      </c>
      <c r="K35" s="8">
        <f t="shared" si="7"/>
        <v>87.615077844843327</v>
      </c>
      <c r="L35" s="8">
        <f t="shared" si="8"/>
        <v>-0.57837042299373209</v>
      </c>
      <c r="M35" s="7">
        <f t="shared" si="9"/>
        <v>71380697</v>
      </c>
      <c r="N35" s="8">
        <v>100</v>
      </c>
      <c r="O35" s="8">
        <f t="shared" si="3"/>
        <v>4.669956062282699</v>
      </c>
      <c r="P35" s="8">
        <v>87.615077844843327</v>
      </c>
      <c r="Q35" s="8">
        <f t="shared" si="4"/>
        <v>4.0915856392889669</v>
      </c>
      <c r="R35" s="8">
        <f t="shared" si="10"/>
        <v>87.615077844843327</v>
      </c>
      <c r="S35" s="8">
        <f t="shared" si="11"/>
        <v>-0.57837042299373209</v>
      </c>
      <c r="T35" s="8">
        <f t="shared" si="12"/>
        <v>87.615077844843327</v>
      </c>
      <c r="U35" s="8">
        <f t="shared" si="13"/>
        <v>87.615077844843327</v>
      </c>
      <c r="V35" s="8">
        <f t="shared" si="14"/>
        <v>87.615077844843327</v>
      </c>
      <c r="W35" s="8">
        <f t="shared" si="15"/>
        <v>87.615077844843327</v>
      </c>
      <c r="X35" s="22">
        <v>24</v>
      </c>
    </row>
    <row r="36" spans="1:24" ht="32">
      <c r="A36" s="9">
        <v>25</v>
      </c>
      <c r="B36" s="9" t="s">
        <v>1033</v>
      </c>
      <c r="C36" s="7">
        <v>288450480</v>
      </c>
      <c r="D36" s="8">
        <f t="shared" si="0"/>
        <v>2.3372036578788959</v>
      </c>
      <c r="E36" s="7">
        <v>288450480</v>
      </c>
      <c r="F36" s="8">
        <f t="shared" si="1"/>
        <v>100</v>
      </c>
      <c r="G36" s="8">
        <f t="shared" si="2"/>
        <v>2.3372036578788959</v>
      </c>
      <c r="H36" s="7">
        <v>287010480</v>
      </c>
      <c r="I36" s="8">
        <f t="shared" si="5"/>
        <v>99.500780861935127</v>
      </c>
      <c r="J36" s="8">
        <f t="shared" si="6"/>
        <v>2.3255358899232119</v>
      </c>
      <c r="K36" s="8">
        <f t="shared" si="7"/>
        <v>99.500780861935127</v>
      </c>
      <c r="L36" s="8">
        <f t="shared" si="8"/>
        <v>-1.1667767955684027E-2</v>
      </c>
      <c r="M36" s="7">
        <f t="shared" si="9"/>
        <v>1440000</v>
      </c>
      <c r="N36" s="8">
        <v>100</v>
      </c>
      <c r="O36" s="8">
        <f t="shared" si="3"/>
        <v>2.3372036578788959</v>
      </c>
      <c r="P36" s="8">
        <v>99.656786842580402</v>
      </c>
      <c r="Q36" s="8">
        <f t="shared" si="4"/>
        <v>2.3291820674093633</v>
      </c>
      <c r="R36" s="8">
        <f t="shared" si="10"/>
        <v>99.656786842580402</v>
      </c>
      <c r="S36" s="8">
        <f t="shared" si="11"/>
        <v>-8.0215904695326579E-3</v>
      </c>
      <c r="T36" s="8">
        <f t="shared" si="12"/>
        <v>99.500780861935127</v>
      </c>
      <c r="U36" s="8">
        <f t="shared" si="13"/>
        <v>99.656786842580402</v>
      </c>
      <c r="V36" s="8">
        <f t="shared" si="14"/>
        <v>99.578783852257772</v>
      </c>
      <c r="W36" s="8">
        <f t="shared" si="15"/>
        <v>99.578783852257772</v>
      </c>
      <c r="X36" s="22">
        <v>25</v>
      </c>
    </row>
    <row r="37" spans="1:24" ht="64">
      <c r="A37" s="9">
        <v>26</v>
      </c>
      <c r="B37" s="9" t="s">
        <v>1034</v>
      </c>
      <c r="C37" s="7">
        <v>183767200</v>
      </c>
      <c r="D37" s="8">
        <f t="shared" si="0"/>
        <v>1.4889951718512053</v>
      </c>
      <c r="E37" s="7">
        <v>183767200</v>
      </c>
      <c r="F37" s="8">
        <f t="shared" si="1"/>
        <v>100</v>
      </c>
      <c r="G37" s="8">
        <f t="shared" si="2"/>
        <v>1.4889951718512053</v>
      </c>
      <c r="H37" s="7">
        <v>170872786</v>
      </c>
      <c r="I37" s="8">
        <f t="shared" si="5"/>
        <v>92.983288639104259</v>
      </c>
      <c r="J37" s="8">
        <f t="shared" si="6"/>
        <v>1.3845166784647327</v>
      </c>
      <c r="K37" s="8">
        <f t="shared" si="7"/>
        <v>92.983288639104259</v>
      </c>
      <c r="L37" s="8">
        <f t="shared" si="8"/>
        <v>-0.10447849338647264</v>
      </c>
      <c r="M37" s="7">
        <f t="shared" si="9"/>
        <v>12894414</v>
      </c>
      <c r="N37" s="8">
        <v>100</v>
      </c>
      <c r="O37" s="8">
        <f t="shared" si="3"/>
        <v>1.4889951718512053</v>
      </c>
      <c r="P37" s="8">
        <v>92.983288639104259</v>
      </c>
      <c r="Q37" s="8">
        <f t="shared" si="4"/>
        <v>1.3845166784647327</v>
      </c>
      <c r="R37" s="8">
        <f t="shared" si="10"/>
        <v>92.983288639104259</v>
      </c>
      <c r="S37" s="8">
        <f t="shared" si="11"/>
        <v>-0.10447849338647264</v>
      </c>
      <c r="T37" s="8">
        <f t="shared" si="12"/>
        <v>92.983288639104259</v>
      </c>
      <c r="U37" s="8">
        <f t="shared" si="13"/>
        <v>92.983288639104259</v>
      </c>
      <c r="V37" s="8">
        <f t="shared" si="14"/>
        <v>92.983288639104259</v>
      </c>
      <c r="W37" s="8">
        <f t="shared" si="15"/>
        <v>92.983288639104259</v>
      </c>
      <c r="X37" s="22">
        <v>26</v>
      </c>
    </row>
    <row r="38" spans="1:24" ht="32">
      <c r="A38" s="9">
        <v>27</v>
      </c>
      <c r="B38" s="9" t="s">
        <v>804</v>
      </c>
      <c r="C38" s="7">
        <v>42492700</v>
      </c>
      <c r="D38" s="8">
        <f t="shared" si="0"/>
        <v>0.34430205792394791</v>
      </c>
      <c r="E38" s="7">
        <v>42492700</v>
      </c>
      <c r="F38" s="8">
        <f t="shared" si="1"/>
        <v>100</v>
      </c>
      <c r="G38" s="8">
        <f t="shared" si="2"/>
        <v>0.34430205792394797</v>
      </c>
      <c r="H38" s="7">
        <v>39840000</v>
      </c>
      <c r="I38" s="8">
        <f t="shared" si="5"/>
        <v>93.757280662325527</v>
      </c>
      <c r="J38" s="8">
        <f t="shared" si="6"/>
        <v>0.32280824677391851</v>
      </c>
      <c r="K38" s="8">
        <f t="shared" si="7"/>
        <v>93.757280662325527</v>
      </c>
      <c r="L38" s="8">
        <f t="shared" si="8"/>
        <v>-2.1493811150029463E-2</v>
      </c>
      <c r="M38" s="7">
        <f t="shared" si="9"/>
        <v>2652700</v>
      </c>
      <c r="N38" s="8">
        <v>100</v>
      </c>
      <c r="O38" s="8">
        <f t="shared" si="3"/>
        <v>0.34430205792394797</v>
      </c>
      <c r="P38" s="8">
        <v>93.757280662325527</v>
      </c>
      <c r="Q38" s="8">
        <f t="shared" si="4"/>
        <v>0.32280824677391851</v>
      </c>
      <c r="R38" s="8">
        <f t="shared" si="10"/>
        <v>93.757280662325527</v>
      </c>
      <c r="S38" s="8">
        <f t="shared" si="11"/>
        <v>-2.1493811150029463E-2</v>
      </c>
      <c r="T38" s="8">
        <f t="shared" si="12"/>
        <v>93.757280662325527</v>
      </c>
      <c r="U38" s="8">
        <f t="shared" si="13"/>
        <v>93.757280662325527</v>
      </c>
      <c r="V38" s="8">
        <f t="shared" si="14"/>
        <v>93.757280662325527</v>
      </c>
      <c r="W38" s="8">
        <f t="shared" si="15"/>
        <v>93.757280662325527</v>
      </c>
      <c r="X38" s="22">
        <v>27</v>
      </c>
    </row>
    <row r="39" spans="1:24" ht="48">
      <c r="A39" s="9">
        <v>28</v>
      </c>
      <c r="B39" s="9" t="s">
        <v>1035</v>
      </c>
      <c r="C39" s="7">
        <v>718393754</v>
      </c>
      <c r="D39" s="8">
        <f t="shared" si="0"/>
        <v>5.8208691822809655</v>
      </c>
      <c r="E39" s="7">
        <v>718393754</v>
      </c>
      <c r="F39" s="8">
        <f t="shared" si="1"/>
        <v>100</v>
      </c>
      <c r="G39" s="8">
        <f t="shared" si="2"/>
        <v>5.8208691822809655</v>
      </c>
      <c r="H39" s="7">
        <v>235137267</v>
      </c>
      <c r="I39" s="8">
        <f t="shared" si="5"/>
        <v>32.730973187163876</v>
      </c>
      <c r="J39" s="8">
        <f t="shared" si="6"/>
        <v>1.905227131312268</v>
      </c>
      <c r="K39" s="8">
        <f t="shared" si="7"/>
        <v>32.730973187163876</v>
      </c>
      <c r="L39" s="8">
        <f t="shared" si="8"/>
        <v>-3.9156420509686978</v>
      </c>
      <c r="M39" s="7">
        <f t="shared" si="9"/>
        <v>483256487</v>
      </c>
      <c r="N39" s="8">
        <v>100</v>
      </c>
      <c r="O39" s="8">
        <f t="shared" si="3"/>
        <v>5.8208691822809655</v>
      </c>
      <c r="P39" s="8">
        <v>59.570655315023799</v>
      </c>
      <c r="Q39" s="8">
        <f t="shared" si="4"/>
        <v>3.4675299169150384</v>
      </c>
      <c r="R39" s="8">
        <f t="shared" si="10"/>
        <v>59.570655315023799</v>
      </c>
      <c r="S39" s="8">
        <f t="shared" si="11"/>
        <v>-2.3533392653659271</v>
      </c>
      <c r="T39" s="8">
        <f t="shared" si="12"/>
        <v>32.730973187163876</v>
      </c>
      <c r="U39" s="8">
        <f t="shared" si="13"/>
        <v>59.570655315023799</v>
      </c>
      <c r="V39" s="8">
        <f t="shared" si="14"/>
        <v>46.150814251093834</v>
      </c>
      <c r="W39" s="8">
        <f t="shared" si="15"/>
        <v>46.150814251093834</v>
      </c>
      <c r="X39" s="22">
        <v>28</v>
      </c>
    </row>
    <row r="40" spans="1:24" ht="48">
      <c r="A40" s="9">
        <v>29</v>
      </c>
      <c r="B40" s="9" t="s">
        <v>371</v>
      </c>
      <c r="C40" s="7">
        <v>280485105</v>
      </c>
      <c r="D40" s="8">
        <f t="shared" si="0"/>
        <v>2.2726632778927818</v>
      </c>
      <c r="E40" s="7">
        <v>280485105</v>
      </c>
      <c r="F40" s="8">
        <f t="shared" si="1"/>
        <v>100</v>
      </c>
      <c r="G40" s="8">
        <f t="shared" si="2"/>
        <v>2.2726632778927818</v>
      </c>
      <c r="H40" s="7">
        <v>278946000</v>
      </c>
      <c r="I40" s="8">
        <f t="shared" si="5"/>
        <v>99.451270326814679</v>
      </c>
      <c r="J40" s="8">
        <f t="shared" si="6"/>
        <v>2.260192500115398</v>
      </c>
      <c r="K40" s="8">
        <f t="shared" si="7"/>
        <v>99.451270326814679</v>
      </c>
      <c r="L40" s="8">
        <f t="shared" si="8"/>
        <v>-1.2470777777383812E-2</v>
      </c>
      <c r="M40" s="7">
        <f t="shared" si="9"/>
        <v>1539105</v>
      </c>
      <c r="N40" s="8">
        <v>100</v>
      </c>
      <c r="O40" s="8">
        <f t="shared" si="3"/>
        <v>2.2726632778927818</v>
      </c>
      <c r="P40" s="8">
        <v>99.752890621411069</v>
      </c>
      <c r="Q40" s="8">
        <f t="shared" si="4"/>
        <v>2.2670473137893619</v>
      </c>
      <c r="R40" s="8">
        <f t="shared" si="10"/>
        <v>99.752890621411069</v>
      </c>
      <c r="S40" s="8">
        <f t="shared" si="11"/>
        <v>-5.6159641034199126E-3</v>
      </c>
      <c r="T40" s="8">
        <f t="shared" si="12"/>
        <v>99.451270326814679</v>
      </c>
      <c r="U40" s="8">
        <f t="shared" si="13"/>
        <v>99.752890621411069</v>
      </c>
      <c r="V40" s="8">
        <f t="shared" si="14"/>
        <v>99.602080474112881</v>
      </c>
      <c r="W40" s="8">
        <f t="shared" si="15"/>
        <v>99.602080474112881</v>
      </c>
      <c r="X40" s="22">
        <v>29</v>
      </c>
    </row>
    <row r="41" spans="1:24" ht="48">
      <c r="A41" s="9">
        <v>30</v>
      </c>
      <c r="B41" s="9" t="s">
        <v>1036</v>
      </c>
      <c r="C41" s="7">
        <v>230533400</v>
      </c>
      <c r="D41" s="8">
        <f t="shared" si="0"/>
        <v>1.8679237619686355</v>
      </c>
      <c r="E41" s="7">
        <v>230533400</v>
      </c>
      <c r="F41" s="8">
        <f t="shared" si="1"/>
        <v>100</v>
      </c>
      <c r="G41" s="8">
        <f t="shared" si="2"/>
        <v>1.8679237619686355</v>
      </c>
      <c r="H41" s="7">
        <v>167004500</v>
      </c>
      <c r="I41" s="8">
        <f t="shared" si="5"/>
        <v>72.442648223641342</v>
      </c>
      <c r="J41" s="8">
        <f t="shared" si="6"/>
        <v>1.3531734399687463</v>
      </c>
      <c r="K41" s="8">
        <f t="shared" si="7"/>
        <v>72.442648223641342</v>
      </c>
      <c r="L41" s="8">
        <f t="shared" si="8"/>
        <v>-0.51475032199988924</v>
      </c>
      <c r="M41" s="7">
        <f t="shared" si="9"/>
        <v>63528900</v>
      </c>
      <c r="N41" s="8">
        <v>100</v>
      </c>
      <c r="O41" s="8">
        <f t="shared" si="3"/>
        <v>1.8679237619686355</v>
      </c>
      <c r="P41" s="8">
        <v>99.767322218819487</v>
      </c>
      <c r="Q41" s="8">
        <f t="shared" si="4"/>
        <v>1.8635775184051433</v>
      </c>
      <c r="R41" s="8">
        <f t="shared" si="10"/>
        <v>99.767322218819487</v>
      </c>
      <c r="S41" s="8">
        <f t="shared" si="11"/>
        <v>-4.3462435634922247E-3</v>
      </c>
      <c r="T41" s="8">
        <f t="shared" si="12"/>
        <v>72.442648223641342</v>
      </c>
      <c r="U41" s="8">
        <f t="shared" si="13"/>
        <v>99.767322218819487</v>
      </c>
      <c r="V41" s="8">
        <f t="shared" si="14"/>
        <v>86.104985221230407</v>
      </c>
      <c r="W41" s="8">
        <f t="shared" si="15"/>
        <v>86.104985221230407</v>
      </c>
      <c r="X41" s="22">
        <v>30</v>
      </c>
    </row>
    <row r="42" spans="1:24" ht="48">
      <c r="A42" s="9">
        <v>31</v>
      </c>
      <c r="B42" s="9" t="s">
        <v>1037</v>
      </c>
      <c r="C42" s="7">
        <v>567446400</v>
      </c>
      <c r="D42" s="8">
        <f t="shared" si="0"/>
        <v>4.5978006406167582</v>
      </c>
      <c r="E42" s="7">
        <v>567446400</v>
      </c>
      <c r="F42" s="8">
        <f t="shared" si="1"/>
        <v>100</v>
      </c>
      <c r="G42" s="8">
        <f t="shared" si="2"/>
        <v>4.5978006406167582</v>
      </c>
      <c r="H42" s="7">
        <v>559432600</v>
      </c>
      <c r="I42" s="8">
        <f t="shared" si="5"/>
        <v>98.587743265266994</v>
      </c>
      <c r="J42" s="8">
        <f t="shared" si="6"/>
        <v>4.5328678914200511</v>
      </c>
      <c r="K42" s="8">
        <f t="shared" si="7"/>
        <v>98.587743265266994</v>
      </c>
      <c r="L42" s="8">
        <f t="shared" si="8"/>
        <v>-6.4932749196707107E-2</v>
      </c>
      <c r="M42" s="7">
        <f t="shared" si="9"/>
        <v>8013800</v>
      </c>
      <c r="N42" s="8">
        <v>100</v>
      </c>
      <c r="O42" s="8">
        <f t="shared" si="3"/>
        <v>4.5978006406167582</v>
      </c>
      <c r="P42" s="8">
        <v>98.587743265266994</v>
      </c>
      <c r="Q42" s="8">
        <f t="shared" si="4"/>
        <v>4.5328678914200511</v>
      </c>
      <c r="R42" s="8">
        <f t="shared" si="10"/>
        <v>98.587743265266994</v>
      </c>
      <c r="S42" s="8">
        <f t="shared" si="11"/>
        <v>-6.4932749196707107E-2</v>
      </c>
      <c r="T42" s="8">
        <f t="shared" si="12"/>
        <v>98.587743265266994</v>
      </c>
      <c r="U42" s="8">
        <f t="shared" si="13"/>
        <v>98.587743265266994</v>
      </c>
      <c r="V42" s="8">
        <f t="shared" si="14"/>
        <v>98.587743265266994</v>
      </c>
      <c r="W42" s="8">
        <f t="shared" si="15"/>
        <v>98.587743265266994</v>
      </c>
      <c r="X42" s="22">
        <v>31</v>
      </c>
    </row>
    <row r="43" spans="1:24" ht="96">
      <c r="A43" s="9">
        <v>32</v>
      </c>
      <c r="B43" s="9" t="s">
        <v>1038</v>
      </c>
      <c r="C43" s="7">
        <v>196166800</v>
      </c>
      <c r="D43" s="8">
        <f t="shared" si="0"/>
        <v>1.589464377089606</v>
      </c>
      <c r="E43" s="7">
        <v>196166800</v>
      </c>
      <c r="F43" s="8">
        <f t="shared" si="1"/>
        <v>100</v>
      </c>
      <c r="G43" s="8">
        <f t="shared" si="2"/>
        <v>1.589464377089606</v>
      </c>
      <c r="H43" s="7">
        <v>193292000</v>
      </c>
      <c r="I43" s="8">
        <f t="shared" si="5"/>
        <v>98.53451246592185</v>
      </c>
      <c r="J43" s="8">
        <f t="shared" si="6"/>
        <v>1.5661709747847448</v>
      </c>
      <c r="K43" s="8">
        <f t="shared" si="7"/>
        <v>98.53451246592185</v>
      </c>
      <c r="L43" s="8">
        <f t="shared" si="8"/>
        <v>-2.329340230486121E-2</v>
      </c>
      <c r="M43" s="7">
        <f t="shared" si="9"/>
        <v>2874800</v>
      </c>
      <c r="N43" s="8">
        <v>100</v>
      </c>
      <c r="O43" s="8">
        <f t="shared" si="3"/>
        <v>1.589464377089606</v>
      </c>
      <c r="P43" s="8">
        <v>98.53451246592185</v>
      </c>
      <c r="Q43" s="8">
        <f t="shared" si="4"/>
        <v>1.5661709747847448</v>
      </c>
      <c r="R43" s="8">
        <f t="shared" si="10"/>
        <v>98.53451246592185</v>
      </c>
      <c r="S43" s="8">
        <f t="shared" si="11"/>
        <v>-2.329340230486121E-2</v>
      </c>
      <c r="T43" s="8">
        <f t="shared" si="12"/>
        <v>98.53451246592185</v>
      </c>
      <c r="U43" s="8">
        <f t="shared" si="13"/>
        <v>98.53451246592185</v>
      </c>
      <c r="V43" s="8">
        <f t="shared" si="14"/>
        <v>98.53451246592185</v>
      </c>
      <c r="W43" s="8">
        <f t="shared" si="15"/>
        <v>98.53451246592185</v>
      </c>
      <c r="X43" s="22">
        <v>32</v>
      </c>
    </row>
    <row r="44" spans="1:24" ht="32">
      <c r="A44" s="9">
        <v>33</v>
      </c>
      <c r="B44" s="9" t="s">
        <v>1039</v>
      </c>
      <c r="C44" s="7">
        <v>608810300</v>
      </c>
      <c r="D44" s="8">
        <f t="shared" si="0"/>
        <v>4.9329564648821114</v>
      </c>
      <c r="E44" s="7">
        <v>608810300</v>
      </c>
      <c r="F44" s="8">
        <f t="shared" si="1"/>
        <v>100</v>
      </c>
      <c r="G44" s="8">
        <f t="shared" si="2"/>
        <v>4.9329564648821114</v>
      </c>
      <c r="H44" s="7">
        <v>560113500</v>
      </c>
      <c r="I44" s="8">
        <f t="shared" si="5"/>
        <v>92.00131798032983</v>
      </c>
      <c r="J44" s="8">
        <f t="shared" si="6"/>
        <v>4.5383849630874291</v>
      </c>
      <c r="K44" s="8">
        <f t="shared" si="7"/>
        <v>92.00131798032983</v>
      </c>
      <c r="L44" s="8">
        <f t="shared" si="8"/>
        <v>-0.39457150179468226</v>
      </c>
      <c r="M44" s="7">
        <f t="shared" si="9"/>
        <v>48696800</v>
      </c>
      <c r="N44" s="8">
        <v>100</v>
      </c>
      <c r="O44" s="8">
        <f t="shared" si="3"/>
        <v>4.9329564648821114</v>
      </c>
      <c r="P44" s="8">
        <v>100</v>
      </c>
      <c r="Q44" s="8">
        <f t="shared" si="4"/>
        <v>4.9329564648821114</v>
      </c>
      <c r="R44" s="8">
        <f t="shared" si="10"/>
        <v>100</v>
      </c>
      <c r="S44" s="8">
        <f t="shared" si="11"/>
        <v>0</v>
      </c>
      <c r="T44" s="8">
        <f t="shared" si="12"/>
        <v>92.00131798032983</v>
      </c>
      <c r="U44" s="8">
        <f t="shared" si="13"/>
        <v>100</v>
      </c>
      <c r="V44" s="8">
        <f t="shared" si="14"/>
        <v>96.000658990164908</v>
      </c>
      <c r="W44" s="8">
        <f t="shared" si="15"/>
        <v>96.000658990164908</v>
      </c>
      <c r="X44" s="22">
        <v>33</v>
      </c>
    </row>
    <row r="45" spans="1:24" ht="32">
      <c r="A45" s="9">
        <v>34</v>
      </c>
      <c r="B45" s="9" t="s">
        <v>1040</v>
      </c>
      <c r="C45" s="7">
        <v>40184400</v>
      </c>
      <c r="D45" s="8">
        <f t="shared" si="0"/>
        <v>0.32559878794331948</v>
      </c>
      <c r="E45" s="7">
        <v>40184400</v>
      </c>
      <c r="F45" s="8">
        <f t="shared" si="1"/>
        <v>100</v>
      </c>
      <c r="G45" s="8">
        <f t="shared" si="2"/>
        <v>0.32559878794331953</v>
      </c>
      <c r="H45" s="7">
        <v>40069500</v>
      </c>
      <c r="I45" s="8">
        <f t="shared" si="5"/>
        <v>99.714068145847648</v>
      </c>
      <c r="J45" s="8">
        <f t="shared" si="6"/>
        <v>0.32466779729185552</v>
      </c>
      <c r="K45" s="8">
        <f t="shared" si="7"/>
        <v>99.714068145847648</v>
      </c>
      <c r="L45" s="8">
        <f t="shared" si="8"/>
        <v>-9.3099065146401427E-4</v>
      </c>
      <c r="M45" s="7">
        <f t="shared" si="9"/>
        <v>114900</v>
      </c>
      <c r="N45" s="8">
        <v>100</v>
      </c>
      <c r="O45" s="8">
        <f t="shared" si="3"/>
        <v>0.32559878794331953</v>
      </c>
      <c r="P45" s="8">
        <v>100</v>
      </c>
      <c r="Q45" s="8">
        <f t="shared" si="4"/>
        <v>0.32559878794331953</v>
      </c>
      <c r="R45" s="8">
        <f t="shared" si="10"/>
        <v>100</v>
      </c>
      <c r="S45" s="8">
        <f t="shared" si="11"/>
        <v>0</v>
      </c>
      <c r="T45" s="8">
        <f t="shared" si="12"/>
        <v>99.714068145847648</v>
      </c>
      <c r="U45" s="8">
        <f t="shared" si="13"/>
        <v>100</v>
      </c>
      <c r="V45" s="8">
        <f t="shared" si="14"/>
        <v>99.857034072923824</v>
      </c>
      <c r="W45" s="8">
        <f t="shared" si="15"/>
        <v>99.857034072923824</v>
      </c>
      <c r="X45" s="22">
        <v>34</v>
      </c>
    </row>
    <row r="46" spans="1:24" ht="32">
      <c r="A46" s="9">
        <v>35</v>
      </c>
      <c r="B46" s="9" t="s">
        <v>1041</v>
      </c>
      <c r="C46" s="7">
        <v>927708800</v>
      </c>
      <c r="D46" s="8">
        <f t="shared" si="0"/>
        <v>7.5168687561429648</v>
      </c>
      <c r="E46" s="7">
        <v>927708800</v>
      </c>
      <c r="F46" s="8">
        <f t="shared" si="1"/>
        <v>100</v>
      </c>
      <c r="G46" s="8">
        <f t="shared" si="2"/>
        <v>7.5168687561429648</v>
      </c>
      <c r="H46" s="7">
        <v>910254432</v>
      </c>
      <c r="I46" s="8">
        <f t="shared" si="5"/>
        <v>98.118550993587633</v>
      </c>
      <c r="J46" s="8">
        <f t="shared" si="6"/>
        <v>7.3754427036171908</v>
      </c>
      <c r="K46" s="8">
        <f t="shared" si="7"/>
        <v>98.118550993587633</v>
      </c>
      <c r="L46" s="8">
        <f t="shared" si="8"/>
        <v>-0.141426052525774</v>
      </c>
      <c r="M46" s="7">
        <f t="shared" si="9"/>
        <v>17454368</v>
      </c>
      <c r="N46" s="8">
        <v>100</v>
      </c>
      <c r="O46" s="8">
        <f t="shared" si="3"/>
        <v>7.5168687561429648</v>
      </c>
      <c r="P46" s="8">
        <v>93.694514054410178</v>
      </c>
      <c r="Q46" s="8">
        <f t="shared" si="4"/>
        <v>7.0428936531759385</v>
      </c>
      <c r="R46" s="8">
        <f t="shared" si="10"/>
        <v>93.694514054410178</v>
      </c>
      <c r="S46" s="8">
        <f t="shared" si="11"/>
        <v>-0.47397510296702627</v>
      </c>
      <c r="T46" s="8">
        <f t="shared" si="12"/>
        <v>98.118550993587633</v>
      </c>
      <c r="U46" s="8">
        <f t="shared" si="13"/>
        <v>93.694514054410178</v>
      </c>
      <c r="V46" s="8">
        <f t="shared" si="14"/>
        <v>95.906532523998905</v>
      </c>
      <c r="W46" s="8">
        <f t="shared" si="15"/>
        <v>95.906532523998905</v>
      </c>
      <c r="X46" s="22">
        <v>35</v>
      </c>
    </row>
    <row r="47" spans="1:24" ht="64">
      <c r="A47" s="9">
        <v>36</v>
      </c>
      <c r="B47" s="9" t="s">
        <v>1042</v>
      </c>
      <c r="C47" s="7">
        <v>180808200</v>
      </c>
      <c r="D47" s="8">
        <f t="shared" si="0"/>
        <v>1.4650195292256025</v>
      </c>
      <c r="E47" s="7">
        <v>180808200</v>
      </c>
      <c r="F47" s="8">
        <f t="shared" si="1"/>
        <v>100</v>
      </c>
      <c r="G47" s="8">
        <f t="shared" si="2"/>
        <v>1.4650195292256027</v>
      </c>
      <c r="H47" s="7">
        <v>174591300</v>
      </c>
      <c r="I47" s="8">
        <f t="shared" si="5"/>
        <v>96.561605059947496</v>
      </c>
      <c r="J47" s="8">
        <f t="shared" si="6"/>
        <v>1.4146463718619284</v>
      </c>
      <c r="K47" s="8">
        <f t="shared" si="7"/>
        <v>96.561605059947496</v>
      </c>
      <c r="L47" s="8">
        <f t="shared" si="8"/>
        <v>-5.0373157363674315E-2</v>
      </c>
      <c r="M47" s="7">
        <f t="shared" si="9"/>
        <v>6216900</v>
      </c>
      <c r="N47" s="8">
        <v>100</v>
      </c>
      <c r="O47" s="8">
        <f t="shared" si="3"/>
        <v>1.4650195292256027</v>
      </c>
      <c r="P47" s="8">
        <v>100</v>
      </c>
      <c r="Q47" s="8">
        <f t="shared" si="4"/>
        <v>1.4650195292256027</v>
      </c>
      <c r="R47" s="8">
        <f t="shared" si="10"/>
        <v>100</v>
      </c>
      <c r="S47" s="8">
        <f t="shared" si="11"/>
        <v>0</v>
      </c>
      <c r="T47" s="8">
        <f t="shared" si="12"/>
        <v>96.561605059947496</v>
      </c>
      <c r="U47" s="8">
        <f t="shared" si="13"/>
        <v>100</v>
      </c>
      <c r="V47" s="8">
        <f t="shared" si="14"/>
        <v>98.280802529973755</v>
      </c>
      <c r="W47" s="8">
        <f t="shared" si="15"/>
        <v>98.280802529973755</v>
      </c>
      <c r="X47" s="22">
        <v>36</v>
      </c>
    </row>
    <row r="48" spans="1:24" ht="64">
      <c r="A48" s="9">
        <v>37</v>
      </c>
      <c r="B48" s="9" t="s">
        <v>1043</v>
      </c>
      <c r="C48" s="7">
        <v>1051179620</v>
      </c>
      <c r="D48" s="8">
        <f t="shared" si="0"/>
        <v>8.5173054763221323</v>
      </c>
      <c r="E48" s="7">
        <v>1051179620</v>
      </c>
      <c r="F48" s="8">
        <f t="shared" si="1"/>
        <v>100</v>
      </c>
      <c r="G48" s="8">
        <f t="shared" si="2"/>
        <v>8.5173054763221323</v>
      </c>
      <c r="H48" s="7">
        <v>1026760520</v>
      </c>
      <c r="I48" s="8">
        <f t="shared" si="5"/>
        <v>97.676981218490525</v>
      </c>
      <c r="J48" s="8">
        <f t="shared" si="6"/>
        <v>8.3194468704286333</v>
      </c>
      <c r="K48" s="8">
        <f t="shared" si="7"/>
        <v>97.676981218490525</v>
      </c>
      <c r="L48" s="8">
        <f t="shared" si="8"/>
        <v>-0.19785860589349902</v>
      </c>
      <c r="M48" s="7">
        <f t="shared" si="9"/>
        <v>24419100</v>
      </c>
      <c r="N48" s="8">
        <v>100</v>
      </c>
      <c r="O48" s="8">
        <f t="shared" si="3"/>
        <v>8.5173054763221323</v>
      </c>
      <c r="P48" s="8">
        <v>99.002634773303541</v>
      </c>
      <c r="Q48" s="8">
        <f t="shared" si="4"/>
        <v>8.4323568332497825</v>
      </c>
      <c r="R48" s="8">
        <f t="shared" si="10"/>
        <v>99.002634773303541</v>
      </c>
      <c r="S48" s="8">
        <f t="shared" si="11"/>
        <v>-8.4948643072349839E-2</v>
      </c>
      <c r="T48" s="8">
        <f t="shared" si="12"/>
        <v>97.676981218490525</v>
      </c>
      <c r="U48" s="8">
        <f t="shared" si="13"/>
        <v>99.002634773303541</v>
      </c>
      <c r="V48" s="8">
        <f t="shared" si="14"/>
        <v>98.339807995897033</v>
      </c>
      <c r="W48" s="8">
        <f t="shared" si="15"/>
        <v>98.339807995897033</v>
      </c>
      <c r="X48" s="22">
        <v>37</v>
      </c>
    </row>
    <row r="49" spans="1:24" ht="32">
      <c r="A49" s="9">
        <v>38</v>
      </c>
      <c r="B49" s="9" t="s">
        <v>1044</v>
      </c>
      <c r="C49" s="7">
        <v>100481000</v>
      </c>
      <c r="D49" s="8">
        <f t="shared" si="0"/>
        <v>0.81415902219101643</v>
      </c>
      <c r="E49" s="7">
        <v>100481000</v>
      </c>
      <c r="F49" s="8">
        <f t="shared" si="1"/>
        <v>100</v>
      </c>
      <c r="G49" s="8">
        <f t="shared" si="2"/>
        <v>0.81415902219101643</v>
      </c>
      <c r="H49" s="7">
        <v>73815000</v>
      </c>
      <c r="I49" s="8">
        <f t="shared" si="5"/>
        <v>73.461649466068209</v>
      </c>
      <c r="J49" s="8">
        <f t="shared" si="6"/>
        <v>0.59809464697833303</v>
      </c>
      <c r="K49" s="8">
        <f t="shared" si="7"/>
        <v>73.461649466068209</v>
      </c>
      <c r="L49" s="8">
        <f t="shared" si="8"/>
        <v>-0.2160643752126834</v>
      </c>
      <c r="M49" s="7">
        <f t="shared" si="9"/>
        <v>26666000</v>
      </c>
      <c r="N49" s="8">
        <v>100</v>
      </c>
      <c r="O49" s="8">
        <f t="shared" si="3"/>
        <v>0.81415902219101643</v>
      </c>
      <c r="P49" s="8">
        <v>100</v>
      </c>
      <c r="Q49" s="8">
        <f t="shared" si="4"/>
        <v>0.81415902219101643</v>
      </c>
      <c r="R49" s="8">
        <f t="shared" si="10"/>
        <v>100</v>
      </c>
      <c r="S49" s="8">
        <f t="shared" si="11"/>
        <v>0</v>
      </c>
      <c r="T49" s="8">
        <f t="shared" si="12"/>
        <v>73.461649466068209</v>
      </c>
      <c r="U49" s="8">
        <f t="shared" si="13"/>
        <v>100</v>
      </c>
      <c r="V49" s="8">
        <f t="shared" si="14"/>
        <v>86.730824733034098</v>
      </c>
      <c r="W49" s="8">
        <f t="shared" si="15"/>
        <v>86.730824733034098</v>
      </c>
      <c r="X49" s="22">
        <v>38</v>
      </c>
    </row>
    <row r="50" spans="1:24" ht="64">
      <c r="A50" s="9">
        <v>39</v>
      </c>
      <c r="B50" s="9" t="s">
        <v>1045</v>
      </c>
      <c r="C50" s="7">
        <v>483383700</v>
      </c>
      <c r="D50" s="8">
        <f t="shared" si="0"/>
        <v>3.9166728091387992</v>
      </c>
      <c r="E50" s="7">
        <v>483383700</v>
      </c>
      <c r="F50" s="8">
        <f t="shared" si="1"/>
        <v>100</v>
      </c>
      <c r="G50" s="8">
        <f t="shared" si="2"/>
        <v>3.9166728091387997</v>
      </c>
      <c r="H50" s="7">
        <v>468870487</v>
      </c>
      <c r="I50" s="8">
        <f t="shared" si="5"/>
        <v>96.997579148821117</v>
      </c>
      <c r="J50" s="8">
        <f t="shared" si="6"/>
        <v>3.7990778080447623</v>
      </c>
      <c r="K50" s="8">
        <f t="shared" si="7"/>
        <v>96.997579148821117</v>
      </c>
      <c r="L50" s="8">
        <f t="shared" si="8"/>
        <v>-0.11759500109403742</v>
      </c>
      <c r="M50" s="7">
        <f t="shared" si="9"/>
        <v>14513213</v>
      </c>
      <c r="N50" s="8">
        <v>100</v>
      </c>
      <c r="O50" s="8">
        <f t="shared" si="3"/>
        <v>3.9166728091387997</v>
      </c>
      <c r="P50" s="8">
        <v>96.997579148821117</v>
      </c>
      <c r="Q50" s="8">
        <f t="shared" si="4"/>
        <v>3.7990778080447623</v>
      </c>
      <c r="R50" s="8">
        <f t="shared" si="10"/>
        <v>96.997579148821117</v>
      </c>
      <c r="S50" s="8">
        <f t="shared" si="11"/>
        <v>-0.11759500109403742</v>
      </c>
      <c r="T50" s="8">
        <f t="shared" si="12"/>
        <v>96.997579148821117</v>
      </c>
      <c r="U50" s="8">
        <f t="shared" si="13"/>
        <v>96.997579148821117</v>
      </c>
      <c r="V50" s="8">
        <f t="shared" si="14"/>
        <v>96.997579148821117</v>
      </c>
      <c r="W50" s="8">
        <f t="shared" si="15"/>
        <v>96.997579148821117</v>
      </c>
      <c r="X50" s="22">
        <v>39</v>
      </c>
    </row>
    <row r="51" spans="1:24" ht="64">
      <c r="A51" s="9">
        <v>40</v>
      </c>
      <c r="B51" s="9" t="s">
        <v>1046</v>
      </c>
      <c r="C51" s="7">
        <v>15750000</v>
      </c>
      <c r="D51" s="8">
        <f t="shared" si="0"/>
        <v>0.12761621201529155</v>
      </c>
      <c r="E51" s="7">
        <v>15750000</v>
      </c>
      <c r="F51" s="8">
        <f t="shared" si="1"/>
        <v>100</v>
      </c>
      <c r="G51" s="8">
        <f t="shared" si="2"/>
        <v>0.12761621201529155</v>
      </c>
      <c r="H51" s="7">
        <v>8320000</v>
      </c>
      <c r="I51" s="8">
        <f t="shared" si="5"/>
        <v>52.82539682539683</v>
      </c>
      <c r="J51" s="8">
        <f t="shared" si="6"/>
        <v>6.741377041061751E-2</v>
      </c>
      <c r="K51" s="8">
        <f t="shared" si="7"/>
        <v>52.82539682539683</v>
      </c>
      <c r="L51" s="8">
        <f t="shared" si="8"/>
        <v>-6.0202441604674042E-2</v>
      </c>
      <c r="M51" s="7">
        <f t="shared" si="9"/>
        <v>7430000</v>
      </c>
      <c r="N51" s="8">
        <v>100</v>
      </c>
      <c r="O51" s="8">
        <f t="shared" si="3"/>
        <v>0.12761621201529155</v>
      </c>
      <c r="P51" s="8">
        <v>52.82539682539683</v>
      </c>
      <c r="Q51" s="8">
        <f t="shared" si="4"/>
        <v>6.741377041061751E-2</v>
      </c>
      <c r="R51" s="8">
        <f t="shared" si="10"/>
        <v>52.82539682539683</v>
      </c>
      <c r="S51" s="8">
        <f t="shared" si="11"/>
        <v>-6.0202441604674042E-2</v>
      </c>
      <c r="T51" s="8">
        <f t="shared" si="12"/>
        <v>52.82539682539683</v>
      </c>
      <c r="U51" s="8">
        <f t="shared" si="13"/>
        <v>52.82539682539683</v>
      </c>
      <c r="V51" s="8">
        <f t="shared" si="14"/>
        <v>52.82539682539683</v>
      </c>
      <c r="W51" s="8">
        <f t="shared" si="15"/>
        <v>52.82539682539683</v>
      </c>
      <c r="X51" s="22">
        <v>40</v>
      </c>
    </row>
    <row r="52" spans="1:24" ht="32">
      <c r="A52" s="9">
        <v>41</v>
      </c>
      <c r="B52" s="9" t="s">
        <v>1047</v>
      </c>
      <c r="C52" s="7">
        <v>439839000</v>
      </c>
      <c r="D52" s="8">
        <f t="shared" si="0"/>
        <v>3.5638467985138935</v>
      </c>
      <c r="E52" s="7">
        <v>439839000</v>
      </c>
      <c r="F52" s="8">
        <f t="shared" si="1"/>
        <v>100</v>
      </c>
      <c r="G52" s="8">
        <f t="shared" si="2"/>
        <v>3.5638467985138935</v>
      </c>
      <c r="H52" s="7">
        <v>798600</v>
      </c>
      <c r="I52" s="8">
        <f t="shared" si="5"/>
        <v>0.18156643680983267</v>
      </c>
      <c r="J52" s="8">
        <f t="shared" si="6"/>
        <v>6.4707496454229733E-3</v>
      </c>
      <c r="K52" s="8">
        <f t="shared" si="7"/>
        <v>0.18156643680983267</v>
      </c>
      <c r="L52" s="8">
        <f t="shared" si="8"/>
        <v>-3.5573760488684707</v>
      </c>
      <c r="M52" s="7">
        <f t="shared" si="9"/>
        <v>439040400</v>
      </c>
      <c r="N52" s="8">
        <v>100</v>
      </c>
      <c r="O52" s="8">
        <f t="shared" si="3"/>
        <v>3.5638467985138935</v>
      </c>
      <c r="P52" s="8">
        <v>81.295110256252855</v>
      </c>
      <c r="Q52" s="8">
        <f t="shared" si="4"/>
        <v>2.897233184215807</v>
      </c>
      <c r="R52" s="8">
        <f t="shared" si="10"/>
        <v>81.295110256252855</v>
      </c>
      <c r="S52" s="8">
        <f t="shared" si="11"/>
        <v>-0.66661361429808652</v>
      </c>
      <c r="T52" s="8">
        <f t="shared" si="12"/>
        <v>0.18156643680983267</v>
      </c>
      <c r="U52" s="8">
        <f t="shared" si="13"/>
        <v>81.295110256252855</v>
      </c>
      <c r="V52" s="8">
        <f t="shared" si="14"/>
        <v>40.738338346531343</v>
      </c>
      <c r="W52" s="8">
        <f t="shared" si="15"/>
        <v>40.738338346531343</v>
      </c>
      <c r="X52" s="22">
        <v>41</v>
      </c>
    </row>
    <row r="53" spans="1:24" ht="32">
      <c r="A53" s="9">
        <v>42</v>
      </c>
      <c r="B53" s="9" t="s">
        <v>1048</v>
      </c>
      <c r="C53" s="7">
        <v>59344800</v>
      </c>
      <c r="D53" s="8">
        <f t="shared" si="0"/>
        <v>0.48084816373365546</v>
      </c>
      <c r="E53" s="7">
        <v>59344800</v>
      </c>
      <c r="F53" s="8">
        <f t="shared" si="1"/>
        <v>100</v>
      </c>
      <c r="G53" s="8">
        <f t="shared" si="2"/>
        <v>0.48084816373365546</v>
      </c>
      <c r="H53" s="7">
        <v>55440000</v>
      </c>
      <c r="I53" s="8">
        <f t="shared" si="5"/>
        <v>93.420148016338416</v>
      </c>
      <c r="J53" s="8">
        <f t="shared" si="6"/>
        <v>0.44920906629382623</v>
      </c>
      <c r="K53" s="8">
        <f t="shared" si="7"/>
        <v>93.420148016338416</v>
      </c>
      <c r="L53" s="8">
        <f t="shared" si="8"/>
        <v>-3.1639097439829234E-2</v>
      </c>
      <c r="M53" s="7">
        <f t="shared" si="9"/>
        <v>3904800</v>
      </c>
      <c r="N53" s="8">
        <v>100</v>
      </c>
      <c r="O53" s="8">
        <f t="shared" si="3"/>
        <v>0.48084816373365546</v>
      </c>
      <c r="P53" s="8">
        <v>100</v>
      </c>
      <c r="Q53" s="8">
        <f t="shared" si="4"/>
        <v>0.48084816373365546</v>
      </c>
      <c r="R53" s="8">
        <f t="shared" si="10"/>
        <v>100</v>
      </c>
      <c r="S53" s="8">
        <f t="shared" si="11"/>
        <v>0</v>
      </c>
      <c r="T53" s="8">
        <f t="shared" si="12"/>
        <v>93.420148016338416</v>
      </c>
      <c r="U53" s="8">
        <f t="shared" si="13"/>
        <v>100</v>
      </c>
      <c r="V53" s="8">
        <f t="shared" si="14"/>
        <v>96.710074008169215</v>
      </c>
      <c r="W53" s="8">
        <f t="shared" si="15"/>
        <v>96.710074008169215</v>
      </c>
      <c r="X53" s="22">
        <v>42</v>
      </c>
    </row>
    <row r="54" spans="1:24" ht="32">
      <c r="A54" s="9">
        <v>43</v>
      </c>
      <c r="B54" s="9" t="s">
        <v>1049</v>
      </c>
      <c r="C54" s="7">
        <v>43574800</v>
      </c>
      <c r="D54" s="8">
        <f t="shared" si="0"/>
        <v>0.35306989938564615</v>
      </c>
      <c r="E54" s="7">
        <v>43574800</v>
      </c>
      <c r="F54" s="8">
        <f t="shared" si="1"/>
        <v>100</v>
      </c>
      <c r="G54" s="8">
        <f t="shared" si="2"/>
        <v>0.35306989938564615</v>
      </c>
      <c r="H54" s="7">
        <v>34698400</v>
      </c>
      <c r="I54" s="8">
        <f t="shared" si="5"/>
        <v>79.629510634586964</v>
      </c>
      <c r="J54" s="8">
        <f t="shared" si="6"/>
        <v>0.28114783307881858</v>
      </c>
      <c r="K54" s="8">
        <f t="shared" si="7"/>
        <v>79.629510634586964</v>
      </c>
      <c r="L54" s="8">
        <f t="shared" si="8"/>
        <v>-7.192206630682757E-2</v>
      </c>
      <c r="M54" s="7">
        <f t="shared" si="9"/>
        <v>8876400</v>
      </c>
      <c r="N54" s="8">
        <v>100</v>
      </c>
      <c r="O54" s="8">
        <f t="shared" si="3"/>
        <v>0.35306989938564615</v>
      </c>
      <c r="P54" s="8">
        <v>100</v>
      </c>
      <c r="Q54" s="8">
        <f t="shared" si="4"/>
        <v>0.35306989938564615</v>
      </c>
      <c r="R54" s="8">
        <f t="shared" si="10"/>
        <v>100</v>
      </c>
      <c r="S54" s="8">
        <f t="shared" si="11"/>
        <v>0</v>
      </c>
      <c r="T54" s="8">
        <f t="shared" si="12"/>
        <v>79.629510634586964</v>
      </c>
      <c r="U54" s="8">
        <f t="shared" si="13"/>
        <v>100</v>
      </c>
      <c r="V54" s="8">
        <f t="shared" si="14"/>
        <v>89.814755317293475</v>
      </c>
      <c r="W54" s="8">
        <f t="shared" si="15"/>
        <v>89.814755317293475</v>
      </c>
      <c r="X54" s="22">
        <v>43</v>
      </c>
    </row>
    <row r="55" spans="1:24" ht="16">
      <c r="A55" s="9">
        <v>44</v>
      </c>
      <c r="B55" s="9" t="s">
        <v>1050</v>
      </c>
      <c r="C55" s="7">
        <v>2197800</v>
      </c>
      <c r="D55" s="8">
        <f t="shared" si="0"/>
        <v>1.7807930842362398E-2</v>
      </c>
      <c r="E55" s="7">
        <v>2197800</v>
      </c>
      <c r="F55" s="8">
        <f t="shared" si="1"/>
        <v>100</v>
      </c>
      <c r="G55" s="8">
        <f t="shared" si="2"/>
        <v>1.7807930842362398E-2</v>
      </c>
      <c r="H55" s="7">
        <v>2127000</v>
      </c>
      <c r="I55" s="8">
        <f t="shared" si="5"/>
        <v>96.778596778596778</v>
      </c>
      <c r="J55" s="8">
        <f t="shared" si="6"/>
        <v>1.7234265584541279E-2</v>
      </c>
      <c r="K55" s="8">
        <f t="shared" si="7"/>
        <v>96.778596778596778</v>
      </c>
      <c r="L55" s="8">
        <f t="shared" si="8"/>
        <v>-5.736652578211196E-4</v>
      </c>
      <c r="M55" s="7">
        <f t="shared" si="9"/>
        <v>70800</v>
      </c>
      <c r="N55" s="8">
        <v>100</v>
      </c>
      <c r="O55" s="8">
        <f t="shared" si="3"/>
        <v>1.7807930842362398E-2</v>
      </c>
      <c r="P55" s="8">
        <v>100</v>
      </c>
      <c r="Q55" s="8">
        <f t="shared" si="4"/>
        <v>1.7807930842362398E-2</v>
      </c>
      <c r="R55" s="8">
        <f t="shared" si="10"/>
        <v>100</v>
      </c>
      <c r="S55" s="8">
        <f t="shared" si="11"/>
        <v>0</v>
      </c>
      <c r="T55" s="8">
        <f t="shared" si="12"/>
        <v>96.778596778596778</v>
      </c>
      <c r="U55" s="8">
        <f t="shared" si="13"/>
        <v>100</v>
      </c>
      <c r="V55" s="8">
        <f t="shared" si="14"/>
        <v>98.389298389298389</v>
      </c>
      <c r="W55" s="8">
        <f t="shared" si="15"/>
        <v>98.389298389298389</v>
      </c>
      <c r="X55" s="22">
        <v>44</v>
      </c>
    </row>
    <row r="56" spans="1:24" ht="32">
      <c r="A56" s="9">
        <v>45</v>
      </c>
      <c r="B56" s="9" t="s">
        <v>1051</v>
      </c>
      <c r="C56" s="7">
        <v>118444800</v>
      </c>
      <c r="D56" s="8">
        <f t="shared" si="0"/>
        <v>0.95971280691484473</v>
      </c>
      <c r="E56" s="7">
        <v>118444800</v>
      </c>
      <c r="F56" s="8">
        <f t="shared" si="1"/>
        <v>100</v>
      </c>
      <c r="G56" s="8">
        <f t="shared" si="2"/>
        <v>0.95971280691484462</v>
      </c>
      <c r="H56" s="7">
        <v>97843600</v>
      </c>
      <c r="I56" s="8">
        <f t="shared" si="5"/>
        <v>82.606919003620249</v>
      </c>
      <c r="J56" s="8">
        <f t="shared" si="6"/>
        <v>0.79278918107551621</v>
      </c>
      <c r="K56" s="8">
        <f t="shared" si="7"/>
        <v>82.606919003620249</v>
      </c>
      <c r="L56" s="8">
        <f t="shared" si="8"/>
        <v>-0.1669236258393284</v>
      </c>
      <c r="M56" s="7">
        <f t="shared" si="9"/>
        <v>20601200</v>
      </c>
      <c r="N56" s="8">
        <v>100</v>
      </c>
      <c r="O56" s="8">
        <f t="shared" si="3"/>
        <v>0.95971280691484462</v>
      </c>
      <c r="P56" s="8">
        <v>100</v>
      </c>
      <c r="Q56" s="8">
        <f t="shared" si="4"/>
        <v>0.95971280691484462</v>
      </c>
      <c r="R56" s="8">
        <f t="shared" si="10"/>
        <v>100</v>
      </c>
      <c r="S56" s="8">
        <f t="shared" si="11"/>
        <v>0</v>
      </c>
      <c r="T56" s="8">
        <f t="shared" si="12"/>
        <v>82.606919003620249</v>
      </c>
      <c r="U56" s="8">
        <f t="shared" si="13"/>
        <v>100</v>
      </c>
      <c r="V56" s="8">
        <f t="shared" si="14"/>
        <v>91.303459501810124</v>
      </c>
      <c r="W56" s="8">
        <f t="shared" si="15"/>
        <v>91.303459501810124</v>
      </c>
      <c r="X56" s="22">
        <v>45</v>
      </c>
    </row>
    <row r="57" spans="1:24" ht="16">
      <c r="A57" s="9">
        <v>46</v>
      </c>
      <c r="B57" s="9" t="s">
        <v>1052</v>
      </c>
      <c r="C57" s="7">
        <v>182007800</v>
      </c>
      <c r="D57" s="8">
        <f t="shared" si="0"/>
        <v>1.4747394281420179</v>
      </c>
      <c r="E57" s="7">
        <v>182007800</v>
      </c>
      <c r="F57" s="8">
        <f t="shared" si="1"/>
        <v>100</v>
      </c>
      <c r="G57" s="8">
        <f t="shared" si="2"/>
        <v>1.4747394281420179</v>
      </c>
      <c r="H57" s="7">
        <v>158081600</v>
      </c>
      <c r="I57" s="8">
        <f t="shared" si="5"/>
        <v>86.854299650894092</v>
      </c>
      <c r="J57" s="8">
        <f t="shared" si="6"/>
        <v>1.2808746019883501</v>
      </c>
      <c r="K57" s="8">
        <f t="shared" si="7"/>
        <v>86.854299650894092</v>
      </c>
      <c r="L57" s="8">
        <f t="shared" si="8"/>
        <v>-0.19386482615366774</v>
      </c>
      <c r="M57" s="7">
        <f t="shared" si="9"/>
        <v>23926200</v>
      </c>
      <c r="N57" s="8">
        <v>100</v>
      </c>
      <c r="O57" s="8">
        <f t="shared" si="3"/>
        <v>1.4747394281420179</v>
      </c>
      <c r="P57" s="8">
        <v>96.978151485815445</v>
      </c>
      <c r="Q57" s="8">
        <f t="shared" si="4"/>
        <v>1.4301750366446147</v>
      </c>
      <c r="R57" s="8">
        <f t="shared" si="10"/>
        <v>96.978151485815445</v>
      </c>
      <c r="S57" s="8">
        <f t="shared" si="11"/>
        <v>-4.4564391497403211E-2</v>
      </c>
      <c r="T57" s="8">
        <f t="shared" si="12"/>
        <v>86.854299650894092</v>
      </c>
      <c r="U57" s="8">
        <f t="shared" si="13"/>
        <v>96.978151485815445</v>
      </c>
      <c r="V57" s="8">
        <f t="shared" si="14"/>
        <v>91.916225568354776</v>
      </c>
      <c r="W57" s="8">
        <f t="shared" si="15"/>
        <v>91.916225568354776</v>
      </c>
      <c r="X57" s="22">
        <v>46</v>
      </c>
    </row>
    <row r="58" spans="1:24" ht="32">
      <c r="A58" s="9">
        <v>47</v>
      </c>
      <c r="B58" s="9" t="s">
        <v>1053</v>
      </c>
      <c r="C58" s="7">
        <v>78185800</v>
      </c>
      <c r="D58" s="8">
        <f t="shared" si="0"/>
        <v>0.63350956377048773</v>
      </c>
      <c r="E58" s="7">
        <v>78185800</v>
      </c>
      <c r="F58" s="8">
        <f t="shared" si="1"/>
        <v>100</v>
      </c>
      <c r="G58" s="8">
        <f t="shared" si="2"/>
        <v>0.63350956377048773</v>
      </c>
      <c r="H58" s="7">
        <v>77026050</v>
      </c>
      <c r="I58" s="8">
        <f t="shared" si="5"/>
        <v>98.516674383327924</v>
      </c>
      <c r="J58" s="8">
        <f t="shared" si="6"/>
        <v>0.62411255412701261</v>
      </c>
      <c r="K58" s="8">
        <f t="shared" si="7"/>
        <v>98.516674383327924</v>
      </c>
      <c r="L58" s="8">
        <f t="shared" si="8"/>
        <v>-9.3970096434751182E-3</v>
      </c>
      <c r="M58" s="7">
        <f t="shared" si="9"/>
        <v>1159750</v>
      </c>
      <c r="N58" s="8">
        <v>100</v>
      </c>
      <c r="O58" s="8">
        <f t="shared" si="3"/>
        <v>0.63350956377048773</v>
      </c>
      <c r="P58" s="8">
        <v>100</v>
      </c>
      <c r="Q58" s="8">
        <f t="shared" si="4"/>
        <v>0.63350956377048773</v>
      </c>
      <c r="R58" s="8">
        <f t="shared" si="10"/>
        <v>100</v>
      </c>
      <c r="S58" s="8">
        <f t="shared" si="11"/>
        <v>0</v>
      </c>
      <c r="T58" s="8">
        <f t="shared" si="12"/>
        <v>98.516674383327924</v>
      </c>
      <c r="U58" s="8">
        <f t="shared" si="13"/>
        <v>100</v>
      </c>
      <c r="V58" s="8">
        <f t="shared" si="14"/>
        <v>99.258337191663969</v>
      </c>
      <c r="W58" s="8">
        <f t="shared" si="15"/>
        <v>99.258337191663969</v>
      </c>
      <c r="X58" s="22">
        <v>47</v>
      </c>
    </row>
    <row r="59" spans="1:24" ht="60" customHeight="1">
      <c r="A59" s="9">
        <v>48</v>
      </c>
      <c r="B59" s="9" t="s">
        <v>1054</v>
      </c>
      <c r="C59" s="7">
        <v>188716000</v>
      </c>
      <c r="D59" s="8">
        <f t="shared" si="0"/>
        <v>1.5290934010589055</v>
      </c>
      <c r="E59" s="7">
        <v>188716000</v>
      </c>
      <c r="F59" s="8">
        <f t="shared" si="1"/>
        <v>100</v>
      </c>
      <c r="G59" s="8">
        <f t="shared" si="2"/>
        <v>1.5290934010589055</v>
      </c>
      <c r="H59" s="7">
        <v>188127000</v>
      </c>
      <c r="I59" s="8">
        <f t="shared" si="5"/>
        <v>99.687890798872374</v>
      </c>
      <c r="J59" s="8">
        <f t="shared" si="6"/>
        <v>1.5243209598603653</v>
      </c>
      <c r="K59" s="8">
        <f t="shared" si="7"/>
        <v>99.687890798872374</v>
      </c>
      <c r="L59" s="8">
        <f t="shared" si="8"/>
        <v>-4.7724411985401449E-3</v>
      </c>
      <c r="M59" s="7">
        <f t="shared" si="9"/>
        <v>589000</v>
      </c>
      <c r="N59" s="8">
        <v>100</v>
      </c>
      <c r="O59" s="8">
        <f t="shared" si="3"/>
        <v>1.5290934010589055</v>
      </c>
      <c r="P59" s="8">
        <v>100</v>
      </c>
      <c r="Q59" s="8">
        <f t="shared" si="4"/>
        <v>1.5290934010589055</v>
      </c>
      <c r="R59" s="8">
        <f t="shared" si="10"/>
        <v>100</v>
      </c>
      <c r="S59" s="8">
        <f t="shared" si="11"/>
        <v>0</v>
      </c>
      <c r="T59" s="8">
        <f t="shared" si="12"/>
        <v>99.687890798872374</v>
      </c>
      <c r="U59" s="8">
        <f t="shared" si="13"/>
        <v>100</v>
      </c>
      <c r="V59" s="8">
        <f t="shared" si="14"/>
        <v>99.843945399436194</v>
      </c>
      <c r="W59" s="8">
        <f t="shared" si="15"/>
        <v>99.843945399436194</v>
      </c>
      <c r="X59" s="22">
        <v>48</v>
      </c>
    </row>
    <row r="60" spans="1:24" ht="32">
      <c r="A60" s="9">
        <v>49</v>
      </c>
      <c r="B60" s="9" t="s">
        <v>1055</v>
      </c>
      <c r="C60" s="7">
        <v>43449800</v>
      </c>
      <c r="D60" s="8">
        <f t="shared" si="0"/>
        <v>0.35205707230615962</v>
      </c>
      <c r="E60" s="7">
        <v>43449800</v>
      </c>
      <c r="F60" s="8">
        <f t="shared" si="1"/>
        <v>100</v>
      </c>
      <c r="G60" s="8">
        <f t="shared" si="2"/>
        <v>0.35205707230615962</v>
      </c>
      <c r="H60" s="7">
        <v>39559500</v>
      </c>
      <c r="I60" s="8">
        <f t="shared" si="5"/>
        <v>91.046449005519008</v>
      </c>
      <c r="J60" s="8">
        <f t="shared" si="6"/>
        <v>0.3205354628075508</v>
      </c>
      <c r="K60" s="8">
        <f t="shared" si="7"/>
        <v>91.046449005519008</v>
      </c>
      <c r="L60" s="8">
        <f t="shared" si="8"/>
        <v>-3.1521609498608827E-2</v>
      </c>
      <c r="M60" s="7">
        <f t="shared" si="9"/>
        <v>3890300</v>
      </c>
      <c r="N60" s="8">
        <v>100</v>
      </c>
      <c r="O60" s="8">
        <f t="shared" si="3"/>
        <v>0.35205707230615962</v>
      </c>
      <c r="P60" s="8">
        <v>100</v>
      </c>
      <c r="Q60" s="8">
        <f t="shared" si="4"/>
        <v>0.35205707230615962</v>
      </c>
      <c r="R60" s="8">
        <f t="shared" si="10"/>
        <v>100</v>
      </c>
      <c r="S60" s="8">
        <f t="shared" si="11"/>
        <v>0</v>
      </c>
      <c r="T60" s="8">
        <f t="shared" si="12"/>
        <v>91.046449005519008</v>
      </c>
      <c r="U60" s="8">
        <f t="shared" si="13"/>
        <v>100</v>
      </c>
      <c r="V60" s="8">
        <f t="shared" si="14"/>
        <v>95.523224502759504</v>
      </c>
      <c r="W60" s="8">
        <f t="shared" si="15"/>
        <v>95.523224502759504</v>
      </c>
      <c r="X60" s="22">
        <v>49</v>
      </c>
    </row>
    <row r="61" spans="1:24" ht="64">
      <c r="A61" s="9">
        <v>50</v>
      </c>
      <c r="B61" s="9" t="s">
        <v>1056</v>
      </c>
      <c r="C61" s="7">
        <v>142310400</v>
      </c>
      <c r="D61" s="8">
        <f t="shared" si="0"/>
        <v>1.1530866145003775</v>
      </c>
      <c r="E61" s="7">
        <v>142310400</v>
      </c>
      <c r="F61" s="8">
        <f t="shared" si="1"/>
        <v>100</v>
      </c>
      <c r="G61" s="8">
        <f t="shared" si="2"/>
        <v>1.1530866145003775</v>
      </c>
      <c r="H61" s="7">
        <v>135709719</v>
      </c>
      <c r="I61" s="8">
        <f t="shared" si="5"/>
        <v>95.361771873313543</v>
      </c>
      <c r="J61" s="8">
        <f t="shared" si="6"/>
        <v>1.0996038268215644</v>
      </c>
      <c r="K61" s="8">
        <f t="shared" si="7"/>
        <v>95.361771873313543</v>
      </c>
      <c r="L61" s="8">
        <f t="shared" si="8"/>
        <v>-5.3482787678813093E-2</v>
      </c>
      <c r="M61" s="7">
        <f t="shared" si="9"/>
        <v>6600681</v>
      </c>
      <c r="N61" s="8">
        <v>100</v>
      </c>
      <c r="O61" s="8">
        <f t="shared" si="3"/>
        <v>1.1530866145003775</v>
      </c>
      <c r="P61" s="8">
        <v>100</v>
      </c>
      <c r="Q61" s="8">
        <f t="shared" si="4"/>
        <v>1.1530866145003775</v>
      </c>
      <c r="R61" s="8">
        <f t="shared" si="10"/>
        <v>100</v>
      </c>
      <c r="S61" s="8">
        <f t="shared" si="11"/>
        <v>0</v>
      </c>
      <c r="T61" s="8">
        <f t="shared" si="12"/>
        <v>95.361771873313543</v>
      </c>
      <c r="U61" s="8">
        <f t="shared" si="13"/>
        <v>100</v>
      </c>
      <c r="V61" s="8">
        <f t="shared" si="14"/>
        <v>97.680885936656779</v>
      </c>
      <c r="W61" s="8">
        <f t="shared" si="15"/>
        <v>97.680885936656779</v>
      </c>
      <c r="X61" s="22">
        <v>50</v>
      </c>
    </row>
    <row r="62" spans="1:24" ht="80">
      <c r="A62" s="9">
        <v>51</v>
      </c>
      <c r="B62" s="9" t="s">
        <v>1057</v>
      </c>
      <c r="C62" s="7">
        <v>88036700</v>
      </c>
      <c r="D62" s="8">
        <f t="shared" si="0"/>
        <v>0.71332762998899157</v>
      </c>
      <c r="E62" s="7">
        <v>88036700</v>
      </c>
      <c r="F62" s="8">
        <f t="shared" si="1"/>
        <v>100</v>
      </c>
      <c r="G62" s="8">
        <f t="shared" si="2"/>
        <v>0.71332762998899157</v>
      </c>
      <c r="H62" s="7">
        <v>80400200</v>
      </c>
      <c r="I62" s="8">
        <f t="shared" si="5"/>
        <v>91.325776636334624</v>
      </c>
      <c r="J62" s="8">
        <f t="shared" si="6"/>
        <v>0.651451998049006</v>
      </c>
      <c r="K62" s="8">
        <f t="shared" si="7"/>
        <v>91.325776636334624</v>
      </c>
      <c r="L62" s="8">
        <f t="shared" si="8"/>
        <v>-6.1875631939985576E-2</v>
      </c>
      <c r="M62" s="7">
        <f t="shared" si="9"/>
        <v>7636500</v>
      </c>
      <c r="N62" s="8">
        <v>100</v>
      </c>
      <c r="O62" s="8">
        <f t="shared" si="3"/>
        <v>0.71332762998899157</v>
      </c>
      <c r="P62" s="8">
        <v>100</v>
      </c>
      <c r="Q62" s="8">
        <f t="shared" si="4"/>
        <v>0.71332762998899157</v>
      </c>
      <c r="R62" s="8">
        <f t="shared" si="10"/>
        <v>100</v>
      </c>
      <c r="S62" s="8">
        <f t="shared" si="11"/>
        <v>0</v>
      </c>
      <c r="T62" s="8">
        <f t="shared" si="12"/>
        <v>91.325776636334624</v>
      </c>
      <c r="U62" s="8">
        <f t="shared" si="13"/>
        <v>100</v>
      </c>
      <c r="V62" s="8">
        <f t="shared" si="14"/>
        <v>95.662888318167319</v>
      </c>
      <c r="W62" s="8">
        <f t="shared" si="15"/>
        <v>95.662888318167319</v>
      </c>
      <c r="X62" s="22">
        <v>51</v>
      </c>
    </row>
    <row r="63" spans="1:24" ht="80">
      <c r="A63" s="9">
        <v>52</v>
      </c>
      <c r="B63" s="9" t="s">
        <v>1058</v>
      </c>
      <c r="C63" s="7">
        <v>16499600</v>
      </c>
      <c r="D63" s="8">
        <f t="shared" si="0"/>
        <v>0.13368993344555585</v>
      </c>
      <c r="E63" s="7">
        <v>16499600</v>
      </c>
      <c r="F63" s="8">
        <f t="shared" si="1"/>
        <v>100</v>
      </c>
      <c r="G63" s="8">
        <f t="shared" si="2"/>
        <v>0.13368993344555585</v>
      </c>
      <c r="H63" s="7">
        <v>10624700</v>
      </c>
      <c r="I63" s="8">
        <f t="shared" si="5"/>
        <v>64.393682271085368</v>
      </c>
      <c r="J63" s="8">
        <f t="shared" si="6"/>
        <v>8.6087870971356728E-2</v>
      </c>
      <c r="K63" s="8">
        <v>0</v>
      </c>
      <c r="L63" s="8">
        <v>0</v>
      </c>
      <c r="M63" s="7">
        <v>16499600</v>
      </c>
      <c r="N63" s="8">
        <v>100</v>
      </c>
      <c r="O63" s="8">
        <f t="shared" si="3"/>
        <v>0.13368993344555585</v>
      </c>
      <c r="P63" s="8">
        <v>100</v>
      </c>
      <c r="Q63" s="8">
        <f t="shared" si="4"/>
        <v>0.13368993344555585</v>
      </c>
      <c r="R63" s="8">
        <v>0</v>
      </c>
      <c r="S63" s="8"/>
      <c r="T63" s="8"/>
      <c r="U63" s="8"/>
      <c r="V63" s="8"/>
      <c r="W63" s="8"/>
      <c r="X63" s="22">
        <v>52</v>
      </c>
    </row>
    <row r="64" spans="1:24" ht="48">
      <c r="A64" s="9">
        <v>53</v>
      </c>
      <c r="B64" s="9" t="s">
        <v>1059</v>
      </c>
      <c r="C64" s="7">
        <v>9079800</v>
      </c>
      <c r="D64" s="8">
        <f t="shared" si="0"/>
        <v>7.3570138530567875E-2</v>
      </c>
      <c r="E64" s="7">
        <v>9079800</v>
      </c>
      <c r="F64" s="8">
        <f t="shared" si="1"/>
        <v>100</v>
      </c>
      <c r="G64" s="8">
        <f t="shared" si="2"/>
        <v>7.3570138530567875E-2</v>
      </c>
      <c r="H64" s="7">
        <v>8920000</v>
      </c>
      <c r="I64" s="8">
        <f t="shared" si="5"/>
        <v>98.240049340293851</v>
      </c>
      <c r="J64" s="8">
        <f t="shared" si="6"/>
        <v>7.2275340392152415E-2</v>
      </c>
      <c r="K64" s="8">
        <v>0</v>
      </c>
      <c r="L64" s="8">
        <v>0</v>
      </c>
      <c r="M64" s="7">
        <v>16499600</v>
      </c>
      <c r="N64" s="8">
        <v>100</v>
      </c>
      <c r="O64" s="8">
        <f>N64*$D64/100</f>
        <v>7.3570138530567875E-2</v>
      </c>
      <c r="P64" s="8">
        <v>100</v>
      </c>
      <c r="Q64" s="8">
        <f t="shared" si="4"/>
        <v>7.3570138530567875E-2</v>
      </c>
      <c r="R64" s="8">
        <v>0</v>
      </c>
      <c r="S64" s="8"/>
      <c r="T64" s="8"/>
      <c r="U64" s="8"/>
      <c r="V64" s="8"/>
      <c r="W64" s="8"/>
      <c r="X64" s="22">
        <v>53</v>
      </c>
    </row>
    <row r="65" spans="1:23">
      <c r="A65" s="10"/>
      <c r="B65" s="10"/>
      <c r="C65" s="11"/>
      <c r="D65" s="12"/>
      <c r="E65" s="11"/>
      <c r="F65" s="12"/>
      <c r="G65" s="12"/>
      <c r="H65" s="11"/>
      <c r="I65" s="12"/>
      <c r="J65" s="12"/>
      <c r="K65" s="12"/>
      <c r="L65" s="12"/>
      <c r="M65" s="11"/>
      <c r="N65" s="12"/>
      <c r="O65" s="12"/>
      <c r="P65" s="12"/>
      <c r="Q65" s="12"/>
      <c r="R65" s="12"/>
      <c r="S65" s="12"/>
      <c r="T65" s="12"/>
      <c r="U65" s="12"/>
      <c r="V65" s="12"/>
      <c r="W65" s="12"/>
    </row>
    <row r="66" spans="1:23">
      <c r="A66" s="13"/>
      <c r="B66" s="13" t="s">
        <v>14</v>
      </c>
      <c r="C66" s="14">
        <f>SUM(C12:C64)</f>
        <v>12341692134</v>
      </c>
      <c r="D66" s="15">
        <f>SUM(D12:D64)</f>
        <v>100.00000000000004</v>
      </c>
      <c r="E66" s="14">
        <f>SUM(E12:E64)</f>
        <v>12341692134</v>
      </c>
      <c r="F66" s="15">
        <f>G66</f>
        <v>100.00000000000004</v>
      </c>
      <c r="G66" s="15">
        <f>SUM(G12:G64)</f>
        <v>100.00000000000004</v>
      </c>
      <c r="H66" s="14">
        <f>SUM(H12:H64)</f>
        <v>10066912180</v>
      </c>
      <c r="I66" s="15">
        <f>J66</f>
        <v>81.568330101727057</v>
      </c>
      <c r="J66" s="15">
        <f>SUM(J12:J64)</f>
        <v>81.568330101727057</v>
      </c>
      <c r="K66" s="15">
        <f>IF(E66=0,0,H66/E66*100)</f>
        <v>81.568330101727042</v>
      </c>
      <c r="L66" s="15">
        <f>SUM(L12:L64)</f>
        <v>-18.382773037660353</v>
      </c>
      <c r="M66" s="14">
        <f>SUM(M12:M64)</f>
        <v>2301744454</v>
      </c>
      <c r="N66" s="15">
        <f>O66</f>
        <v>100.00000000000004</v>
      </c>
      <c r="O66" s="15">
        <f>SUM(O12:O64)</f>
        <v>100.00000000000004</v>
      </c>
      <c r="P66" s="15">
        <f>Q66</f>
        <v>90.779905294630026</v>
      </c>
      <c r="Q66" s="15">
        <f>SUM(Q12:Q64)</f>
        <v>90.779905294630026</v>
      </c>
      <c r="R66" s="15">
        <f>IF(N66=0,0,P66/N66*100)</f>
        <v>90.779905294629998</v>
      </c>
      <c r="S66" s="15">
        <f>SUM(S12:S64)</f>
        <v>-9.2200947053700002</v>
      </c>
      <c r="T66" s="15">
        <f>IF(G66&gt;0,J66/G66*100,J66)</f>
        <v>81.568330101727028</v>
      </c>
      <c r="U66" s="15">
        <f>IF(O66&gt;0,Q66/O66*100,Q66)</f>
        <v>90.779905294629998</v>
      </c>
      <c r="V66" s="15">
        <f>AVERAGE(T66:U66)</f>
        <v>86.17411769817852</v>
      </c>
      <c r="W66" s="15"/>
    </row>
    <row r="67" spans="1:23">
      <c r="C67" s="16">
        <f>[7]Diskopumker!$C$64</f>
        <v>10638196850</v>
      </c>
      <c r="F67" s="21"/>
      <c r="G67" s="16"/>
    </row>
    <row r="68" spans="1:23">
      <c r="C68" s="16">
        <f>C66-C67</f>
        <v>1703495284</v>
      </c>
    </row>
    <row r="71" spans="1:23">
      <c r="B71" s="1" t="s">
        <v>490</v>
      </c>
      <c r="C71" s="1" t="s">
        <v>491</v>
      </c>
      <c r="D71" s="1" t="s">
        <v>492</v>
      </c>
    </row>
    <row r="72" spans="1:23">
      <c r="B72" s="1" t="s">
        <v>493</v>
      </c>
      <c r="C72" s="1">
        <f>COUNTIFS($K$11:$K$64,"&gt;=90")</f>
        <v>29</v>
      </c>
      <c r="D72" s="1">
        <f>COUNTIFS($R$11:$R$64,"&gt;=90")</f>
        <v>37</v>
      </c>
    </row>
    <row r="73" spans="1:23">
      <c r="B73" s="1" t="s">
        <v>494</v>
      </c>
      <c r="C73" s="1">
        <f>COUNTIFS($K$11:$K$64,"&gt;=80",$K$11:$K$64,"&lt;90")</f>
        <v>7</v>
      </c>
      <c r="D73" s="1">
        <f>COUNTIFS($R$11:$R$64,"&gt;=80",$R$11:$R$64,"&lt;90")</f>
        <v>6</v>
      </c>
    </row>
    <row r="74" spans="1:23">
      <c r="B74" s="1" t="s">
        <v>495</v>
      </c>
      <c r="C74" s="1">
        <f>COUNTIFS($K$11:$K$64,"&gt;=65",$K$11:$K$64,"&lt;80")</f>
        <v>8</v>
      </c>
      <c r="D74" s="1">
        <f>COUNTIFS($R$11:$R$64,"&gt;=65",$R$11:$R$64,"&lt;80")</f>
        <v>3</v>
      </c>
    </row>
    <row r="75" spans="1:23">
      <c r="B75" s="1" t="s">
        <v>496</v>
      </c>
      <c r="C75" s="1">
        <f>COUNTIF($K$11:$K$64,"&lt;65")</f>
        <v>9</v>
      </c>
      <c r="D75" s="1">
        <f>COUNTIF($R$11:$R$64,"&lt;65")</f>
        <v>7</v>
      </c>
    </row>
    <row r="76" spans="1:23">
      <c r="B76" s="17"/>
      <c r="C76" s="1">
        <f>SUM(C72:C75)</f>
        <v>53</v>
      </c>
      <c r="D76" s="1">
        <f>SUM(D72:D75)</f>
        <v>53</v>
      </c>
    </row>
    <row r="77" spans="1:23">
      <c r="B77" s="17"/>
    </row>
    <row r="78" spans="1:23">
      <c r="B78" s="17"/>
    </row>
    <row r="79" spans="1:23">
      <c r="B79" s="17"/>
    </row>
    <row r="80" spans="1:23">
      <c r="B80" s="17"/>
    </row>
    <row r="81" spans="2:4">
      <c r="B81" s="17"/>
    </row>
    <row r="82" spans="2:4">
      <c r="B82" s="17"/>
    </row>
    <row r="83" spans="2:4">
      <c r="B83" s="17"/>
    </row>
    <row r="84" spans="2:4">
      <c r="B84" s="17"/>
    </row>
    <row r="87" spans="2:4" ht="32">
      <c r="B87" t="s">
        <v>189</v>
      </c>
      <c r="C87" s="18" t="s">
        <v>195</v>
      </c>
      <c r="D87" s="18" t="s">
        <v>196</v>
      </c>
    </row>
    <row r="88" spans="2:4">
      <c r="B88" s="207" t="str">
        <f>Cetak!P67</f>
        <v>31 Desember 2023</v>
      </c>
      <c r="C88" s="19">
        <f>I66</f>
        <v>81.568330101727057</v>
      </c>
      <c r="D88" s="19">
        <f>P66</f>
        <v>90.779905294630026</v>
      </c>
    </row>
    <row r="89" spans="2:4">
      <c r="B89" s="207" t="str">
        <f>Cetak!P68</f>
        <v>30  November 2023</v>
      </c>
      <c r="C89" s="19">
        <f>Cetak!D81</f>
        <v>78.718910590890388</v>
      </c>
      <c r="D89" s="19">
        <f>Cetak!E81</f>
        <v>89.505419799143908</v>
      </c>
    </row>
    <row r="90" spans="2:4">
      <c r="B90"/>
      <c r="C90" s="20">
        <f>C88-C89</f>
        <v>2.8494195108366682</v>
      </c>
      <c r="D90" s="20">
        <f>D88-D89</f>
        <v>1.2744854954861182</v>
      </c>
    </row>
    <row r="91" spans="2:4">
      <c r="B91"/>
      <c r="C91"/>
      <c r="D91"/>
    </row>
    <row r="92" spans="2:4" ht="32">
      <c r="B92" t="s">
        <v>189</v>
      </c>
      <c r="C92" s="18" t="s">
        <v>195</v>
      </c>
      <c r="D92" s="18" t="s">
        <v>196</v>
      </c>
    </row>
    <row r="93" spans="2:4">
      <c r="B93" s="207" t="str">
        <f>Cetak!P67</f>
        <v>31 Desember 2023</v>
      </c>
      <c r="C93" s="19">
        <f>C88</f>
        <v>81.568330101727057</v>
      </c>
      <c r="D93" s="19">
        <f>D88</f>
        <v>90.779905294630026</v>
      </c>
    </row>
    <row r="94" spans="2:4">
      <c r="B94" s="207" t="str">
        <f>Cetak!P69</f>
        <v>31 Desember 2022</v>
      </c>
      <c r="C94" s="19">
        <f>Cetak!H81</f>
        <v>78.718910590890388</v>
      </c>
      <c r="D94" s="19">
        <f>Cetak!I81</f>
        <v>79.650358261306664</v>
      </c>
    </row>
    <row r="95" spans="2:4">
      <c r="B95"/>
      <c r="C95" s="20">
        <f>C93-C94</f>
        <v>2.8494195108366682</v>
      </c>
      <c r="D95" s="20">
        <f>D93-D94</f>
        <v>11.129547033323362</v>
      </c>
    </row>
  </sheetData>
  <sheetProtection formatCells="0" formatColumns="0" formatRows="0" insertColumns="0" insertRows="0" insertHyperlinks="0" deleteColumns="0" deleteRows="0" sort="0" autoFilter="0" pivotTables="0"/>
  <autoFilter ref="B11:X64" xr:uid="{00000000-0009-0000-0000-000027000000}">
    <sortState xmlns:xlrd2="http://schemas.microsoft.com/office/spreadsheetml/2017/richdata2" ref="B13:X64">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5416666666666702" header="0.3" footer="0.3"/>
  <pageSetup paperSize="14" scale="74" fitToHeight="0" orientation="landscape"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B050"/>
    <pageSetUpPr fitToPage="1"/>
  </sheetPr>
  <dimension ref="A1:AC76"/>
  <sheetViews>
    <sheetView view="pageBreakPreview" zoomScale="70" zoomScaleNormal="80" zoomScaleSheetLayoutView="70" workbookViewId="0">
      <pane ySplit="11" topLeftCell="A12" activePane="bottomLeft" state="frozen"/>
      <selection activeCell="AA62" sqref="AA62"/>
      <selection pane="bottomLeft" activeCell="H15" sqref="H15"/>
    </sheetView>
  </sheetViews>
  <sheetFormatPr baseColWidth="10" defaultColWidth="9.1640625" defaultRowHeight="15"/>
  <cols>
    <col min="1" max="1" width="4" style="1" customWidth="1"/>
    <col min="2" max="2" width="35" style="1" customWidth="1"/>
    <col min="3" max="3" width="18" style="1" customWidth="1"/>
    <col min="4" max="4" width="7.6640625"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1060</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11</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1015</v>
      </c>
      <c r="C12" s="7">
        <v>9005200</v>
      </c>
      <c r="D12" s="8">
        <f t="shared" ref="D12:D44" si="0">C12/$C$46*100</f>
        <v>0.1183045309817434</v>
      </c>
      <c r="E12" s="7">
        <v>9005200</v>
      </c>
      <c r="F12" s="8">
        <f t="shared" ref="F12:F44" si="1">E12/C12*100</f>
        <v>100</v>
      </c>
      <c r="G12" s="8">
        <f t="shared" ref="G12:G44" si="2">F12*D12/100</f>
        <v>0.1183045309817434</v>
      </c>
      <c r="H12" s="7">
        <v>6839400</v>
      </c>
      <c r="I12" s="8">
        <f t="shared" ref="I12:I44" si="3">H12/C12*100</f>
        <v>75.949451428063782</v>
      </c>
      <c r="J12" s="8">
        <f t="shared" ref="J12:J44" si="4">I12*D12/100</f>
        <v>8.9851642295177878E-2</v>
      </c>
      <c r="K12" s="8">
        <f t="shared" ref="K12:K44" si="5">IF(E12=0,0,H12/E12*100)</f>
        <v>75.949451428063782</v>
      </c>
      <c r="L12" s="8">
        <f t="shared" ref="L12:L44" si="6">J12-G12</f>
        <v>-2.8452888686565522E-2</v>
      </c>
      <c r="M12" s="7">
        <f t="shared" ref="M12:M44" si="7">C12-H12</f>
        <v>2165800</v>
      </c>
      <c r="N12" s="8">
        <v>100</v>
      </c>
      <c r="O12" s="8">
        <f t="shared" ref="O12:O44" si="8">N12*D12/100</f>
        <v>0.1183045309817434</v>
      </c>
      <c r="P12" s="8">
        <v>100</v>
      </c>
      <c r="Q12" s="8">
        <f t="shared" ref="Q12:Q44" si="9">P12*D12/100</f>
        <v>0.1183045309817434</v>
      </c>
      <c r="R12" s="8">
        <f t="shared" ref="R12:R44" si="10">IF(N12=0,0,P12/N12*100)</f>
        <v>100</v>
      </c>
      <c r="S12" s="8">
        <f t="shared" ref="S12:S44" si="11">Q12-O12</f>
        <v>0</v>
      </c>
      <c r="T12" s="8">
        <f t="shared" ref="T12:T44" si="12">IF(F12&gt;0,I12/F12*100,I12)</f>
        <v>75.949451428063782</v>
      </c>
      <c r="U12" s="8">
        <f t="shared" ref="U12:U44" si="13">IF(N12&gt;0,P12/N12*100,P12)</f>
        <v>100</v>
      </c>
      <c r="V12" s="8">
        <f t="shared" ref="V12:V44" si="14">AVERAGE(T12:U12)</f>
        <v>87.974725714031891</v>
      </c>
      <c r="W12" s="8">
        <f t="shared" ref="W12:W44" si="15">V12</f>
        <v>87.974725714031891</v>
      </c>
      <c r="X12" s="22">
        <v>1</v>
      </c>
    </row>
    <row r="13" spans="1:29" ht="32">
      <c r="A13" s="9">
        <v>2</v>
      </c>
      <c r="B13" s="9" t="s">
        <v>1019</v>
      </c>
      <c r="C13" s="7">
        <v>71836600</v>
      </c>
      <c r="D13" s="8">
        <f t="shared" si="0"/>
        <v>0.94374308958414133</v>
      </c>
      <c r="E13" s="7">
        <v>71836600</v>
      </c>
      <c r="F13" s="8">
        <f t="shared" si="1"/>
        <v>100</v>
      </c>
      <c r="G13" s="8">
        <f t="shared" si="2"/>
        <v>0.94374308958414133</v>
      </c>
      <c r="H13" s="7">
        <v>61112000</v>
      </c>
      <c r="I13" s="8">
        <f t="shared" si="3"/>
        <v>85.070841326009301</v>
      </c>
      <c r="J13" s="8">
        <f t="shared" si="4"/>
        <v>0.80285018626530269</v>
      </c>
      <c r="K13" s="8">
        <f t="shared" si="5"/>
        <v>85.070841326009301</v>
      </c>
      <c r="L13" s="8">
        <f t="shared" si="6"/>
        <v>-0.14089290331883864</v>
      </c>
      <c r="M13" s="7">
        <f t="shared" si="7"/>
        <v>10724600</v>
      </c>
      <c r="N13" s="8">
        <v>100</v>
      </c>
      <c r="O13" s="8">
        <f t="shared" si="8"/>
        <v>0.94374308958414133</v>
      </c>
      <c r="P13" s="8">
        <v>100</v>
      </c>
      <c r="Q13" s="8">
        <f t="shared" si="9"/>
        <v>0.94374308958414133</v>
      </c>
      <c r="R13" s="8">
        <f t="shared" si="10"/>
        <v>100</v>
      </c>
      <c r="S13" s="8">
        <f t="shared" si="11"/>
        <v>0</v>
      </c>
      <c r="T13" s="8">
        <f t="shared" si="12"/>
        <v>85.070841326009301</v>
      </c>
      <c r="U13" s="8">
        <f t="shared" si="13"/>
        <v>100</v>
      </c>
      <c r="V13" s="8">
        <f t="shared" si="14"/>
        <v>92.535420663004658</v>
      </c>
      <c r="W13" s="8">
        <f t="shared" si="15"/>
        <v>92.535420663004658</v>
      </c>
      <c r="X13" s="22">
        <v>2</v>
      </c>
    </row>
    <row r="14" spans="1:29" ht="32">
      <c r="A14" s="9">
        <v>3</v>
      </c>
      <c r="B14" s="9" t="s">
        <v>1061</v>
      </c>
      <c r="C14" s="7">
        <v>350000</v>
      </c>
      <c r="D14" s="8">
        <f t="shared" si="0"/>
        <v>4.5980750947908098E-3</v>
      </c>
      <c r="E14" s="7">
        <v>350000</v>
      </c>
      <c r="F14" s="8">
        <f t="shared" si="1"/>
        <v>100</v>
      </c>
      <c r="G14" s="8">
        <f t="shared" si="2"/>
        <v>4.5980750947908098E-3</v>
      </c>
      <c r="H14" s="7">
        <v>0</v>
      </c>
      <c r="I14" s="8">
        <f t="shared" si="3"/>
        <v>0</v>
      </c>
      <c r="J14" s="8">
        <f t="shared" si="4"/>
        <v>0</v>
      </c>
      <c r="K14" s="8">
        <f t="shared" si="5"/>
        <v>0</v>
      </c>
      <c r="L14" s="8">
        <f t="shared" si="6"/>
        <v>-4.5980750947908098E-3</v>
      </c>
      <c r="M14" s="7">
        <f t="shared" si="7"/>
        <v>350000</v>
      </c>
      <c r="N14" s="8">
        <v>100</v>
      </c>
      <c r="O14" s="8">
        <f t="shared" si="8"/>
        <v>4.5980750947908098E-3</v>
      </c>
      <c r="P14" s="8">
        <v>0</v>
      </c>
      <c r="Q14" s="8">
        <f t="shared" si="9"/>
        <v>0</v>
      </c>
      <c r="R14" s="8">
        <f t="shared" si="10"/>
        <v>0</v>
      </c>
      <c r="S14" s="8">
        <f t="shared" si="11"/>
        <v>-4.5980750947908098E-3</v>
      </c>
      <c r="T14" s="8">
        <f t="shared" si="12"/>
        <v>0</v>
      </c>
      <c r="U14" s="8">
        <f t="shared" si="13"/>
        <v>0</v>
      </c>
      <c r="V14" s="8">
        <f t="shared" si="14"/>
        <v>0</v>
      </c>
      <c r="W14" s="8">
        <f t="shared" si="15"/>
        <v>0</v>
      </c>
      <c r="X14" s="22">
        <v>3</v>
      </c>
    </row>
    <row r="15" spans="1:29" ht="32">
      <c r="A15" s="9">
        <v>4</v>
      </c>
      <c r="B15" s="9" t="s">
        <v>1021</v>
      </c>
      <c r="C15" s="7">
        <v>67150000</v>
      </c>
      <c r="D15" s="8">
        <f t="shared" si="0"/>
        <v>0.88217355032915101</v>
      </c>
      <c r="E15" s="7">
        <v>67150000</v>
      </c>
      <c r="F15" s="8">
        <f t="shared" si="1"/>
        <v>100</v>
      </c>
      <c r="G15" s="8">
        <f t="shared" si="2"/>
        <v>0.8821735503291509</v>
      </c>
      <c r="H15" s="7">
        <v>53125000</v>
      </c>
      <c r="I15" s="8">
        <f t="shared" si="3"/>
        <v>79.113924050632917</v>
      </c>
      <c r="J15" s="8">
        <f t="shared" si="4"/>
        <v>0.69792211260217651</v>
      </c>
      <c r="K15" s="8">
        <f t="shared" si="5"/>
        <v>79.113924050632917</v>
      </c>
      <c r="L15" s="8">
        <f t="shared" si="6"/>
        <v>-0.18425143772697439</v>
      </c>
      <c r="M15" s="7">
        <f t="shared" si="7"/>
        <v>14025000</v>
      </c>
      <c r="N15" s="8">
        <v>100</v>
      </c>
      <c r="O15" s="8">
        <f t="shared" si="8"/>
        <v>0.8821735503291509</v>
      </c>
      <c r="P15" s="8">
        <v>100</v>
      </c>
      <c r="Q15" s="8">
        <f t="shared" si="9"/>
        <v>0.8821735503291509</v>
      </c>
      <c r="R15" s="8">
        <f t="shared" si="10"/>
        <v>100</v>
      </c>
      <c r="S15" s="8">
        <f t="shared" si="11"/>
        <v>0</v>
      </c>
      <c r="T15" s="8">
        <f t="shared" si="12"/>
        <v>79.113924050632917</v>
      </c>
      <c r="U15" s="8">
        <f t="shared" si="13"/>
        <v>100</v>
      </c>
      <c r="V15" s="8">
        <f t="shared" si="14"/>
        <v>89.556962025316466</v>
      </c>
      <c r="W15" s="8">
        <f t="shared" si="15"/>
        <v>89.556962025316466</v>
      </c>
      <c r="X15" s="22">
        <v>4</v>
      </c>
    </row>
    <row r="16" spans="1:29" ht="48">
      <c r="A16" s="9">
        <v>5</v>
      </c>
      <c r="B16" s="9" t="s">
        <v>1022</v>
      </c>
      <c r="C16" s="7">
        <v>21838100</v>
      </c>
      <c r="D16" s="8">
        <f t="shared" si="0"/>
        <v>0.2868949249358605</v>
      </c>
      <c r="E16" s="7">
        <v>21838100</v>
      </c>
      <c r="F16" s="8">
        <f t="shared" si="1"/>
        <v>100</v>
      </c>
      <c r="G16" s="8">
        <f t="shared" si="2"/>
        <v>0.2868949249358605</v>
      </c>
      <c r="H16" s="7">
        <v>20695000</v>
      </c>
      <c r="I16" s="8">
        <f t="shared" si="3"/>
        <v>94.765570264812411</v>
      </c>
      <c r="J16" s="8">
        <f t="shared" si="4"/>
        <v>0.27187761167627372</v>
      </c>
      <c r="K16" s="8">
        <f t="shared" si="5"/>
        <v>94.765570264812411</v>
      </c>
      <c r="L16" s="8">
        <f t="shared" si="6"/>
        <v>-1.5017313259586773E-2</v>
      </c>
      <c r="M16" s="7">
        <f t="shared" si="7"/>
        <v>1143100</v>
      </c>
      <c r="N16" s="8">
        <v>100</v>
      </c>
      <c r="O16" s="8">
        <f t="shared" si="8"/>
        <v>0.2868949249358605</v>
      </c>
      <c r="P16" s="8">
        <v>100</v>
      </c>
      <c r="Q16" s="8">
        <f t="shared" si="9"/>
        <v>0.2868949249358605</v>
      </c>
      <c r="R16" s="8">
        <f t="shared" si="10"/>
        <v>100</v>
      </c>
      <c r="S16" s="8">
        <f t="shared" si="11"/>
        <v>0</v>
      </c>
      <c r="T16" s="8">
        <f t="shared" si="12"/>
        <v>94.765570264812411</v>
      </c>
      <c r="U16" s="8">
        <f t="shared" si="13"/>
        <v>100</v>
      </c>
      <c r="V16" s="8">
        <f t="shared" si="14"/>
        <v>97.382785132406212</v>
      </c>
      <c r="W16" s="8">
        <f t="shared" si="15"/>
        <v>97.382785132406212</v>
      </c>
      <c r="X16" s="22">
        <v>5</v>
      </c>
    </row>
    <row r="17" spans="1:24" ht="32">
      <c r="A17" s="9">
        <v>6</v>
      </c>
      <c r="B17" s="9" t="s">
        <v>1062</v>
      </c>
      <c r="C17" s="7">
        <v>55904700</v>
      </c>
      <c r="D17" s="8">
        <f t="shared" si="0"/>
        <v>0.73444002500500505</v>
      </c>
      <c r="E17" s="7">
        <v>55904700</v>
      </c>
      <c r="F17" s="8">
        <f t="shared" si="1"/>
        <v>100</v>
      </c>
      <c r="G17" s="8">
        <f t="shared" si="2"/>
        <v>0.73444002500500505</v>
      </c>
      <c r="H17" s="7">
        <v>16735000</v>
      </c>
      <c r="I17" s="8">
        <f t="shared" si="3"/>
        <v>29.934871307779133</v>
      </c>
      <c r="J17" s="8">
        <f t="shared" si="4"/>
        <v>0.21985367631806915</v>
      </c>
      <c r="K17" s="8">
        <f t="shared" si="5"/>
        <v>29.934871307779133</v>
      </c>
      <c r="L17" s="8">
        <f t="shared" si="6"/>
        <v>-0.51458634868693587</v>
      </c>
      <c r="M17" s="7">
        <f t="shared" si="7"/>
        <v>39169700</v>
      </c>
      <c r="N17" s="8">
        <v>100</v>
      </c>
      <c r="O17" s="8">
        <f t="shared" si="8"/>
        <v>0.73444002500500505</v>
      </c>
      <c r="P17" s="8">
        <v>100</v>
      </c>
      <c r="Q17" s="8">
        <f t="shared" si="9"/>
        <v>0.73444002500500505</v>
      </c>
      <c r="R17" s="8">
        <f t="shared" si="10"/>
        <v>100</v>
      </c>
      <c r="S17" s="8">
        <f t="shared" si="11"/>
        <v>0</v>
      </c>
      <c r="T17" s="8">
        <f t="shared" si="12"/>
        <v>29.934871307779133</v>
      </c>
      <c r="U17" s="8">
        <f t="shared" si="13"/>
        <v>100</v>
      </c>
      <c r="V17" s="8">
        <f t="shared" si="14"/>
        <v>64.967435653889567</v>
      </c>
      <c r="W17" s="8">
        <f t="shared" si="15"/>
        <v>64.967435653889567</v>
      </c>
      <c r="X17" s="22">
        <v>6</v>
      </c>
    </row>
    <row r="18" spans="1:24" ht="32">
      <c r="A18" s="9">
        <v>7</v>
      </c>
      <c r="B18" s="9" t="s">
        <v>1063</v>
      </c>
      <c r="C18" s="7">
        <v>29730600</v>
      </c>
      <c r="D18" s="8">
        <f t="shared" si="0"/>
        <v>0.39058151832339322</v>
      </c>
      <c r="E18" s="7">
        <v>29730600</v>
      </c>
      <c r="F18" s="8">
        <f t="shared" si="1"/>
        <v>100</v>
      </c>
      <c r="G18" s="8">
        <f t="shared" si="2"/>
        <v>0.39058151832339322</v>
      </c>
      <c r="H18" s="7">
        <v>27612450</v>
      </c>
      <c r="I18" s="8">
        <f t="shared" si="3"/>
        <v>92.875522189259556</v>
      </c>
      <c r="J18" s="8">
        <f t="shared" si="4"/>
        <v>0.3627546247175899</v>
      </c>
      <c r="K18" s="8">
        <f t="shared" si="5"/>
        <v>92.875522189259556</v>
      </c>
      <c r="L18" s="8">
        <f t="shared" si="6"/>
        <v>-2.7826893605803316E-2</v>
      </c>
      <c r="M18" s="7">
        <f t="shared" si="7"/>
        <v>2118150</v>
      </c>
      <c r="N18" s="8">
        <v>100.00000000000001</v>
      </c>
      <c r="O18" s="8">
        <f t="shared" si="8"/>
        <v>0.39058151832339327</v>
      </c>
      <c r="P18" s="8">
        <v>100</v>
      </c>
      <c r="Q18" s="8">
        <f t="shared" si="9"/>
        <v>0.39058151832339322</v>
      </c>
      <c r="R18" s="8">
        <f t="shared" si="10"/>
        <v>99.999999999999986</v>
      </c>
      <c r="S18" s="8">
        <f t="shared" si="11"/>
        <v>0</v>
      </c>
      <c r="T18" s="8">
        <f t="shared" si="12"/>
        <v>92.875522189259556</v>
      </c>
      <c r="U18" s="8">
        <f t="shared" si="13"/>
        <v>99.999999999999986</v>
      </c>
      <c r="V18" s="8">
        <f t="shared" si="14"/>
        <v>96.437761094629764</v>
      </c>
      <c r="W18" s="8">
        <f t="shared" si="15"/>
        <v>96.437761094629764</v>
      </c>
      <c r="X18" s="22">
        <v>7</v>
      </c>
    </row>
    <row r="19" spans="1:24" ht="32">
      <c r="A19" s="9">
        <v>8</v>
      </c>
      <c r="B19" s="9" t="s">
        <v>1024</v>
      </c>
      <c r="C19" s="7">
        <v>212205100</v>
      </c>
      <c r="D19" s="8">
        <f t="shared" si="0"/>
        <v>2.7878142437074089</v>
      </c>
      <c r="E19" s="7">
        <v>212205100</v>
      </c>
      <c r="F19" s="8">
        <f t="shared" si="1"/>
        <v>100</v>
      </c>
      <c r="G19" s="8">
        <f t="shared" si="2"/>
        <v>2.7878142437074085</v>
      </c>
      <c r="H19" s="7">
        <v>150296950</v>
      </c>
      <c r="I19" s="8">
        <f t="shared" si="3"/>
        <v>70.82626666371354</v>
      </c>
      <c r="J19" s="8">
        <f t="shared" si="4"/>
        <v>1.9745047503371984</v>
      </c>
      <c r="K19" s="8">
        <f t="shared" si="5"/>
        <v>70.82626666371354</v>
      </c>
      <c r="L19" s="8">
        <f t="shared" si="6"/>
        <v>-0.81330949337021008</v>
      </c>
      <c r="M19" s="7">
        <f t="shared" si="7"/>
        <v>61908150</v>
      </c>
      <c r="N19" s="8">
        <v>100.00000000000001</v>
      </c>
      <c r="O19" s="8">
        <f t="shared" si="8"/>
        <v>2.7878142437074094</v>
      </c>
      <c r="P19" s="8">
        <v>100</v>
      </c>
      <c r="Q19" s="8">
        <f t="shared" si="9"/>
        <v>2.7878142437074085</v>
      </c>
      <c r="R19" s="8">
        <f t="shared" si="10"/>
        <v>99.999999999999986</v>
      </c>
      <c r="S19" s="8">
        <f t="shared" si="11"/>
        <v>0</v>
      </c>
      <c r="T19" s="8">
        <f t="shared" si="12"/>
        <v>70.82626666371354</v>
      </c>
      <c r="U19" s="8">
        <f t="shared" si="13"/>
        <v>99.999999999999986</v>
      </c>
      <c r="V19" s="8">
        <f t="shared" si="14"/>
        <v>85.413133331856756</v>
      </c>
      <c r="W19" s="8">
        <f t="shared" si="15"/>
        <v>85.413133331856756</v>
      </c>
      <c r="X19" s="22">
        <v>8</v>
      </c>
    </row>
    <row r="20" spans="1:24" ht="32">
      <c r="A20" s="9">
        <v>9</v>
      </c>
      <c r="B20" s="9" t="s">
        <v>1025</v>
      </c>
      <c r="C20" s="7">
        <v>191198000</v>
      </c>
      <c r="D20" s="8">
        <f t="shared" si="0"/>
        <v>2.5118364627823233</v>
      </c>
      <c r="E20" s="7">
        <v>191198000</v>
      </c>
      <c r="F20" s="8">
        <f t="shared" si="1"/>
        <v>100</v>
      </c>
      <c r="G20" s="8">
        <f t="shared" si="2"/>
        <v>2.5118364627823233</v>
      </c>
      <c r="H20" s="7">
        <v>188216073</v>
      </c>
      <c r="I20" s="8">
        <f t="shared" si="3"/>
        <v>98.440398435130078</v>
      </c>
      <c r="J20" s="8">
        <f t="shared" si="4"/>
        <v>2.4726618220017968</v>
      </c>
      <c r="K20" s="8">
        <f t="shared" si="5"/>
        <v>98.440398435130078</v>
      </c>
      <c r="L20" s="8">
        <f t="shared" si="6"/>
        <v>-3.917464078052646E-2</v>
      </c>
      <c r="M20" s="7">
        <f t="shared" si="7"/>
        <v>2981927</v>
      </c>
      <c r="N20" s="8">
        <v>100.00000000000001</v>
      </c>
      <c r="O20" s="8">
        <f t="shared" si="8"/>
        <v>2.5118364627823238</v>
      </c>
      <c r="P20" s="8">
        <v>100</v>
      </c>
      <c r="Q20" s="8">
        <f t="shared" si="9"/>
        <v>2.5118364627823233</v>
      </c>
      <c r="R20" s="8">
        <f t="shared" si="10"/>
        <v>99.999999999999986</v>
      </c>
      <c r="S20" s="8">
        <f t="shared" si="11"/>
        <v>0</v>
      </c>
      <c r="T20" s="8">
        <f t="shared" si="12"/>
        <v>98.440398435130078</v>
      </c>
      <c r="U20" s="8">
        <f t="shared" si="13"/>
        <v>99.999999999999986</v>
      </c>
      <c r="V20" s="8">
        <f t="shared" si="14"/>
        <v>99.220199217565039</v>
      </c>
      <c r="W20" s="8">
        <f t="shared" si="15"/>
        <v>99.220199217565039</v>
      </c>
      <c r="X20" s="22">
        <v>9</v>
      </c>
    </row>
    <row r="21" spans="1:24" ht="32">
      <c r="A21" s="9">
        <v>10</v>
      </c>
      <c r="B21" s="9" t="s">
        <v>1064</v>
      </c>
      <c r="C21" s="7">
        <v>8640000</v>
      </c>
      <c r="D21" s="8">
        <f t="shared" si="0"/>
        <v>0.11350676805426455</v>
      </c>
      <c r="E21" s="7">
        <v>8640000</v>
      </c>
      <c r="F21" s="8">
        <f t="shared" si="1"/>
        <v>100</v>
      </c>
      <c r="G21" s="8">
        <f t="shared" si="2"/>
        <v>0.11350676805426455</v>
      </c>
      <c r="H21" s="7">
        <v>7920000</v>
      </c>
      <c r="I21" s="8">
        <f t="shared" si="3"/>
        <v>91.666666666666657</v>
      </c>
      <c r="J21" s="8">
        <f t="shared" si="4"/>
        <v>0.10404787071640915</v>
      </c>
      <c r="K21" s="8">
        <f t="shared" si="5"/>
        <v>91.666666666666657</v>
      </c>
      <c r="L21" s="8">
        <f t="shared" si="6"/>
        <v>-9.4588973378553903E-3</v>
      </c>
      <c r="M21" s="7">
        <f t="shared" si="7"/>
        <v>720000</v>
      </c>
      <c r="N21" s="8">
        <v>100.00000000000001</v>
      </c>
      <c r="O21" s="8">
        <f t="shared" si="8"/>
        <v>0.11350676805426456</v>
      </c>
      <c r="P21" s="8">
        <v>100</v>
      </c>
      <c r="Q21" s="8">
        <f t="shared" si="9"/>
        <v>0.11350676805426455</v>
      </c>
      <c r="R21" s="8">
        <f t="shared" si="10"/>
        <v>99.999999999999986</v>
      </c>
      <c r="S21" s="8">
        <f t="shared" si="11"/>
        <v>0</v>
      </c>
      <c r="T21" s="8">
        <f t="shared" si="12"/>
        <v>91.666666666666657</v>
      </c>
      <c r="U21" s="8">
        <f t="shared" si="13"/>
        <v>99.999999999999986</v>
      </c>
      <c r="V21" s="8">
        <f t="shared" si="14"/>
        <v>95.833333333333314</v>
      </c>
      <c r="W21" s="8">
        <f t="shared" si="15"/>
        <v>95.833333333333314</v>
      </c>
      <c r="X21" s="22">
        <v>10</v>
      </c>
    </row>
    <row r="22" spans="1:24" ht="16">
      <c r="A22" s="9">
        <v>11</v>
      </c>
      <c r="B22" s="9" t="s">
        <v>1065</v>
      </c>
      <c r="C22" s="7">
        <v>3079700</v>
      </c>
      <c r="D22" s="8">
        <f t="shared" si="0"/>
        <v>4.0459119626935013E-2</v>
      </c>
      <c r="E22" s="7">
        <v>3079700</v>
      </c>
      <c r="F22" s="8">
        <f t="shared" si="1"/>
        <v>100</v>
      </c>
      <c r="G22" s="8">
        <f t="shared" si="2"/>
        <v>4.0459119626935013E-2</v>
      </c>
      <c r="H22" s="7">
        <v>1535000</v>
      </c>
      <c r="I22" s="8">
        <f t="shared" si="3"/>
        <v>49.842517128291718</v>
      </c>
      <c r="J22" s="8">
        <f t="shared" si="4"/>
        <v>2.0165843630011119E-2</v>
      </c>
      <c r="K22" s="8">
        <f t="shared" si="5"/>
        <v>49.842517128291718</v>
      </c>
      <c r="L22" s="8">
        <f t="shared" si="6"/>
        <v>-2.0293275996923894E-2</v>
      </c>
      <c r="M22" s="7">
        <f t="shared" si="7"/>
        <v>1544700</v>
      </c>
      <c r="N22" s="8">
        <v>100</v>
      </c>
      <c r="O22" s="8">
        <f t="shared" si="8"/>
        <v>4.0459119626935013E-2</v>
      </c>
      <c r="P22" s="8">
        <v>100</v>
      </c>
      <c r="Q22" s="8">
        <f t="shared" si="9"/>
        <v>4.0459119626935013E-2</v>
      </c>
      <c r="R22" s="8">
        <f t="shared" si="10"/>
        <v>100</v>
      </c>
      <c r="S22" s="8">
        <f t="shared" si="11"/>
        <v>0</v>
      </c>
      <c r="T22" s="8">
        <f t="shared" si="12"/>
        <v>49.842517128291718</v>
      </c>
      <c r="U22" s="8">
        <f t="shared" si="13"/>
        <v>100</v>
      </c>
      <c r="V22" s="8">
        <f t="shared" si="14"/>
        <v>74.921258564145859</v>
      </c>
      <c r="W22" s="8">
        <f t="shared" si="15"/>
        <v>74.921258564145859</v>
      </c>
      <c r="X22" s="22">
        <v>11</v>
      </c>
    </row>
    <row r="23" spans="1:24" ht="16">
      <c r="A23" s="9">
        <v>12</v>
      </c>
      <c r="B23" s="9" t="s">
        <v>1027</v>
      </c>
      <c r="C23" s="7">
        <v>23550000</v>
      </c>
      <c r="D23" s="8">
        <f t="shared" si="0"/>
        <v>0.30938476709235302</v>
      </c>
      <c r="E23" s="7">
        <v>23550000</v>
      </c>
      <c r="F23" s="8">
        <f t="shared" si="1"/>
        <v>100</v>
      </c>
      <c r="G23" s="8">
        <f t="shared" si="2"/>
        <v>0.30938476709235302</v>
      </c>
      <c r="H23" s="7">
        <v>7860500</v>
      </c>
      <c r="I23" s="8">
        <f t="shared" si="3"/>
        <v>33.377919320594479</v>
      </c>
      <c r="J23" s="8">
        <f t="shared" si="4"/>
        <v>0.10326619795029472</v>
      </c>
      <c r="K23" s="8">
        <f t="shared" si="5"/>
        <v>33.377919320594479</v>
      </c>
      <c r="L23" s="8">
        <f t="shared" si="6"/>
        <v>-0.20611856914205828</v>
      </c>
      <c r="M23" s="7">
        <f t="shared" si="7"/>
        <v>15689500</v>
      </c>
      <c r="N23" s="8">
        <v>100</v>
      </c>
      <c r="O23" s="8">
        <f t="shared" si="8"/>
        <v>0.30938476709235302</v>
      </c>
      <c r="P23" s="8">
        <v>100</v>
      </c>
      <c r="Q23" s="8">
        <f t="shared" si="9"/>
        <v>0.30938476709235302</v>
      </c>
      <c r="R23" s="8">
        <f t="shared" si="10"/>
        <v>100</v>
      </c>
      <c r="S23" s="8">
        <f t="shared" si="11"/>
        <v>0</v>
      </c>
      <c r="T23" s="8">
        <f t="shared" si="12"/>
        <v>33.377919320594479</v>
      </c>
      <c r="U23" s="8">
        <f t="shared" si="13"/>
        <v>100</v>
      </c>
      <c r="V23" s="8">
        <f t="shared" si="14"/>
        <v>66.688959660297243</v>
      </c>
      <c r="W23" s="8">
        <f t="shared" si="15"/>
        <v>66.688959660297243</v>
      </c>
      <c r="X23" s="22">
        <v>12</v>
      </c>
    </row>
    <row r="24" spans="1:24" ht="30" customHeight="1">
      <c r="A24" s="9">
        <v>13</v>
      </c>
      <c r="B24" s="9" t="s">
        <v>1028</v>
      </c>
      <c r="C24" s="7">
        <v>1049820000</v>
      </c>
      <c r="D24" s="8">
        <f t="shared" si="0"/>
        <v>13.791860560037964</v>
      </c>
      <c r="E24" s="7">
        <v>1049820000</v>
      </c>
      <c r="F24" s="8">
        <f t="shared" si="1"/>
        <v>100</v>
      </c>
      <c r="G24" s="8">
        <f t="shared" si="2"/>
        <v>13.791860560037964</v>
      </c>
      <c r="H24" s="7">
        <v>733336635</v>
      </c>
      <c r="I24" s="8">
        <f t="shared" si="3"/>
        <v>69.853559181573985</v>
      </c>
      <c r="J24" s="8">
        <f t="shared" si="4"/>
        <v>9.6341054785462799</v>
      </c>
      <c r="K24" s="8">
        <f t="shared" si="5"/>
        <v>69.853559181573985</v>
      </c>
      <c r="L24" s="8">
        <f t="shared" si="6"/>
        <v>-4.1577550814916844</v>
      </c>
      <c r="M24" s="7">
        <f t="shared" si="7"/>
        <v>316483365</v>
      </c>
      <c r="N24" s="8">
        <v>100</v>
      </c>
      <c r="O24" s="8">
        <f t="shared" si="8"/>
        <v>13.791860560037964</v>
      </c>
      <c r="P24" s="8">
        <v>100</v>
      </c>
      <c r="Q24" s="8">
        <f t="shared" si="9"/>
        <v>13.791860560037964</v>
      </c>
      <c r="R24" s="8">
        <f t="shared" si="10"/>
        <v>100</v>
      </c>
      <c r="S24" s="8">
        <f t="shared" si="11"/>
        <v>0</v>
      </c>
      <c r="T24" s="8">
        <f t="shared" si="12"/>
        <v>69.853559181573985</v>
      </c>
      <c r="U24" s="8">
        <f t="shared" si="13"/>
        <v>100</v>
      </c>
      <c r="V24" s="8">
        <f t="shared" si="14"/>
        <v>84.926779590786992</v>
      </c>
      <c r="W24" s="8">
        <f t="shared" si="15"/>
        <v>84.926779590786992</v>
      </c>
      <c r="X24" s="22">
        <v>13</v>
      </c>
    </row>
    <row r="25" spans="1:24" ht="16">
      <c r="A25" s="9">
        <v>14</v>
      </c>
      <c r="B25" s="9" t="s">
        <v>1029</v>
      </c>
      <c r="C25" s="7">
        <v>1135658088</v>
      </c>
      <c r="D25" s="8">
        <f t="shared" si="0"/>
        <v>14.91954620180157</v>
      </c>
      <c r="E25" s="7">
        <v>1135658088</v>
      </c>
      <c r="F25" s="8">
        <f t="shared" si="1"/>
        <v>100</v>
      </c>
      <c r="G25" s="8">
        <f t="shared" si="2"/>
        <v>14.91954620180157</v>
      </c>
      <c r="H25" s="7">
        <v>761273000</v>
      </c>
      <c r="I25" s="8">
        <f t="shared" si="3"/>
        <v>67.033644020505577</v>
      </c>
      <c r="J25" s="8">
        <f t="shared" si="4"/>
        <v>10.001115490390525</v>
      </c>
      <c r="K25" s="8">
        <f t="shared" si="5"/>
        <v>67.033644020505577</v>
      </c>
      <c r="L25" s="8">
        <f t="shared" si="6"/>
        <v>-4.9184307114110446</v>
      </c>
      <c r="M25" s="7">
        <f t="shared" si="7"/>
        <v>374385088</v>
      </c>
      <c r="N25" s="8">
        <v>99.999999999999972</v>
      </c>
      <c r="O25" s="8">
        <f t="shared" si="8"/>
        <v>14.919546201801566</v>
      </c>
      <c r="P25" s="8">
        <v>100</v>
      </c>
      <c r="Q25" s="8">
        <f t="shared" si="9"/>
        <v>14.91954620180157</v>
      </c>
      <c r="R25" s="8">
        <f t="shared" si="10"/>
        <v>100.00000000000003</v>
      </c>
      <c r="S25" s="8">
        <f t="shared" si="11"/>
        <v>0</v>
      </c>
      <c r="T25" s="8">
        <f t="shared" si="12"/>
        <v>67.033644020505577</v>
      </c>
      <c r="U25" s="8">
        <f t="shared" si="13"/>
        <v>100.00000000000003</v>
      </c>
      <c r="V25" s="8">
        <f t="shared" si="14"/>
        <v>83.51682201025281</v>
      </c>
      <c r="W25" s="8">
        <f t="shared" si="15"/>
        <v>83.51682201025281</v>
      </c>
      <c r="X25" s="22">
        <v>14</v>
      </c>
    </row>
    <row r="26" spans="1:24" ht="32">
      <c r="A26" s="9">
        <v>15</v>
      </c>
      <c r="B26" s="9" t="s">
        <v>1066</v>
      </c>
      <c r="C26" s="7">
        <v>1884133074</v>
      </c>
      <c r="D26" s="8">
        <f t="shared" si="0"/>
        <v>24.752529608088711</v>
      </c>
      <c r="E26" s="7">
        <v>1884133074</v>
      </c>
      <c r="F26" s="8">
        <f t="shared" si="1"/>
        <v>100</v>
      </c>
      <c r="G26" s="8">
        <f t="shared" si="2"/>
        <v>24.752529608088711</v>
      </c>
      <c r="H26" s="7">
        <v>1445046000</v>
      </c>
      <c r="I26" s="8">
        <f t="shared" si="3"/>
        <v>76.69553811993643</v>
      </c>
      <c r="J26" s="8">
        <f t="shared" si="4"/>
        <v>18.98408578122023</v>
      </c>
      <c r="K26" s="8">
        <f t="shared" si="5"/>
        <v>76.69553811993643</v>
      </c>
      <c r="L26" s="8">
        <f t="shared" si="6"/>
        <v>-5.7684438268684808</v>
      </c>
      <c r="M26" s="7">
        <f t="shared" si="7"/>
        <v>439087074</v>
      </c>
      <c r="N26" s="8">
        <v>100</v>
      </c>
      <c r="O26" s="8">
        <f t="shared" si="8"/>
        <v>24.752529608088711</v>
      </c>
      <c r="P26" s="8">
        <v>76.69553811993643</v>
      </c>
      <c r="Q26" s="8">
        <f t="shared" si="9"/>
        <v>18.98408578122023</v>
      </c>
      <c r="R26" s="8">
        <f t="shared" si="10"/>
        <v>76.69553811993643</v>
      </c>
      <c r="S26" s="8">
        <f t="shared" si="11"/>
        <v>-5.7684438268684808</v>
      </c>
      <c r="T26" s="8">
        <f t="shared" si="12"/>
        <v>76.69553811993643</v>
      </c>
      <c r="U26" s="8">
        <f t="shared" si="13"/>
        <v>76.69553811993643</v>
      </c>
      <c r="V26" s="8">
        <f t="shared" si="14"/>
        <v>76.69553811993643</v>
      </c>
      <c r="W26" s="8">
        <f t="shared" si="15"/>
        <v>76.69553811993643</v>
      </c>
      <c r="X26" s="22">
        <v>15</v>
      </c>
    </row>
    <row r="27" spans="1:24" ht="48">
      <c r="A27" s="285">
        <v>16</v>
      </c>
      <c r="B27" s="9" t="s">
        <v>2571</v>
      </c>
      <c r="C27" s="7">
        <v>2990340</v>
      </c>
      <c r="D27" s="8">
        <f t="shared" si="0"/>
        <v>3.9285165368447852E-2</v>
      </c>
      <c r="E27" s="7">
        <v>2990340</v>
      </c>
      <c r="F27" s="8">
        <f t="shared" si="1"/>
        <v>100</v>
      </c>
      <c r="G27" s="8">
        <f t="shared" si="2"/>
        <v>3.9285165368447852E-2</v>
      </c>
      <c r="H27" s="7">
        <v>0</v>
      </c>
      <c r="I27" s="8">
        <f t="shared" si="3"/>
        <v>0</v>
      </c>
      <c r="J27" s="8"/>
      <c r="K27" s="8">
        <f t="shared" si="5"/>
        <v>0</v>
      </c>
      <c r="L27" s="8"/>
      <c r="M27" s="7">
        <f t="shared" si="7"/>
        <v>2990340</v>
      </c>
      <c r="N27" s="8">
        <v>100</v>
      </c>
      <c r="O27" s="8">
        <f t="shared" si="8"/>
        <v>3.9285165368447852E-2</v>
      </c>
      <c r="P27" s="8">
        <v>0</v>
      </c>
      <c r="Q27" s="8">
        <f t="shared" si="9"/>
        <v>0</v>
      </c>
      <c r="R27" s="8">
        <f t="shared" si="10"/>
        <v>0</v>
      </c>
      <c r="S27" s="8"/>
      <c r="T27" s="8"/>
      <c r="U27" s="8"/>
      <c r="V27" s="8"/>
      <c r="W27" s="8"/>
      <c r="X27" s="22">
        <v>16</v>
      </c>
    </row>
    <row r="28" spans="1:24" ht="32">
      <c r="A28" s="9">
        <v>17</v>
      </c>
      <c r="B28" s="9" t="s">
        <v>1067</v>
      </c>
      <c r="C28" s="7">
        <v>12000000</v>
      </c>
      <c r="D28" s="8">
        <f t="shared" si="0"/>
        <v>0.15764828896425631</v>
      </c>
      <c r="E28" s="7">
        <v>12000000</v>
      </c>
      <c r="F28" s="8">
        <f t="shared" si="1"/>
        <v>100</v>
      </c>
      <c r="G28" s="8">
        <f t="shared" si="2"/>
        <v>0.15764828896425631</v>
      </c>
      <c r="H28" s="7">
        <v>3860000</v>
      </c>
      <c r="I28" s="8">
        <f t="shared" si="3"/>
        <v>32.166666666666664</v>
      </c>
      <c r="J28" s="8">
        <f t="shared" si="4"/>
        <v>5.0710199616835781E-2</v>
      </c>
      <c r="K28" s="8">
        <f t="shared" si="5"/>
        <v>32.166666666666664</v>
      </c>
      <c r="L28" s="8">
        <f t="shared" si="6"/>
        <v>-0.10693808934742052</v>
      </c>
      <c r="M28" s="7">
        <f t="shared" si="7"/>
        <v>8140000</v>
      </c>
      <c r="N28" s="8">
        <v>100</v>
      </c>
      <c r="O28" s="8">
        <f t="shared" si="8"/>
        <v>0.15764828896425631</v>
      </c>
      <c r="P28" s="8">
        <v>100</v>
      </c>
      <c r="Q28" s="8">
        <f t="shared" si="9"/>
        <v>0.15764828896425631</v>
      </c>
      <c r="R28" s="8">
        <f t="shared" si="10"/>
        <v>100</v>
      </c>
      <c r="S28" s="8">
        <f t="shared" si="11"/>
        <v>0</v>
      </c>
      <c r="T28" s="8">
        <f t="shared" si="12"/>
        <v>32.166666666666664</v>
      </c>
      <c r="U28" s="8">
        <f t="shared" si="13"/>
        <v>100</v>
      </c>
      <c r="V28" s="8">
        <f t="shared" si="14"/>
        <v>66.083333333333329</v>
      </c>
      <c r="W28" s="8">
        <f t="shared" si="15"/>
        <v>66.083333333333329</v>
      </c>
      <c r="X28" s="22">
        <v>17</v>
      </c>
    </row>
    <row r="29" spans="1:24" ht="32">
      <c r="A29" s="9">
        <v>18</v>
      </c>
      <c r="B29" s="9" t="s">
        <v>1032</v>
      </c>
      <c r="C29" s="7">
        <v>455805000</v>
      </c>
      <c r="D29" s="8">
        <f t="shared" si="0"/>
        <v>5.9880731959460709</v>
      </c>
      <c r="E29" s="7">
        <v>455805000</v>
      </c>
      <c r="F29" s="8">
        <f t="shared" si="1"/>
        <v>100</v>
      </c>
      <c r="G29" s="8">
        <f t="shared" si="2"/>
        <v>5.9880731959460709</v>
      </c>
      <c r="H29" s="7">
        <v>246237697</v>
      </c>
      <c r="I29" s="8">
        <f t="shared" si="3"/>
        <v>54.022596724476479</v>
      </c>
      <c r="J29" s="8">
        <f t="shared" si="4"/>
        <v>3.2349126342124164</v>
      </c>
      <c r="K29" s="8">
        <f t="shared" si="5"/>
        <v>54.022596724476479</v>
      </c>
      <c r="L29" s="8">
        <f t="shared" si="6"/>
        <v>-2.7531605617336545</v>
      </c>
      <c r="M29" s="7">
        <f t="shared" si="7"/>
        <v>209567303</v>
      </c>
      <c r="N29" s="8">
        <v>100</v>
      </c>
      <c r="O29" s="8">
        <f t="shared" si="8"/>
        <v>5.9880731959460709</v>
      </c>
      <c r="P29" s="8">
        <v>100</v>
      </c>
      <c r="Q29" s="8">
        <f t="shared" si="9"/>
        <v>5.9880731959460709</v>
      </c>
      <c r="R29" s="8">
        <f t="shared" si="10"/>
        <v>100</v>
      </c>
      <c r="S29" s="8">
        <f t="shared" si="11"/>
        <v>0</v>
      </c>
      <c r="T29" s="8">
        <f t="shared" si="12"/>
        <v>54.022596724476479</v>
      </c>
      <c r="U29" s="8">
        <f t="shared" si="13"/>
        <v>100</v>
      </c>
      <c r="V29" s="8">
        <f t="shared" si="14"/>
        <v>77.011298362238236</v>
      </c>
      <c r="W29" s="8">
        <f t="shared" si="15"/>
        <v>77.011298362238236</v>
      </c>
      <c r="X29" s="22">
        <v>18</v>
      </c>
    </row>
    <row r="30" spans="1:24" ht="32">
      <c r="A30" s="9">
        <v>19</v>
      </c>
      <c r="B30" s="9" t="s">
        <v>1033</v>
      </c>
      <c r="C30" s="7">
        <v>176759840</v>
      </c>
      <c r="D30" s="8">
        <f t="shared" si="0"/>
        <v>2.3221571944663095</v>
      </c>
      <c r="E30" s="7">
        <v>176759840</v>
      </c>
      <c r="F30" s="8">
        <f t="shared" si="1"/>
        <v>100</v>
      </c>
      <c r="G30" s="8">
        <f t="shared" si="2"/>
        <v>2.3221571944663095</v>
      </c>
      <c r="H30" s="7">
        <v>156160240</v>
      </c>
      <c r="I30" s="8">
        <f t="shared" si="3"/>
        <v>88.34599533468689</v>
      </c>
      <c r="J30" s="8">
        <f t="shared" si="4"/>
        <v>2.0515328866873017</v>
      </c>
      <c r="K30" s="8">
        <f t="shared" si="5"/>
        <v>88.34599533468689</v>
      </c>
      <c r="L30" s="8">
        <f t="shared" si="6"/>
        <v>-0.27062430777900781</v>
      </c>
      <c r="M30" s="7">
        <f t="shared" si="7"/>
        <v>20599600</v>
      </c>
      <c r="N30" s="8">
        <v>99.999999999999986</v>
      </c>
      <c r="O30" s="8">
        <f t="shared" si="8"/>
        <v>2.3221571944663091</v>
      </c>
      <c r="P30" s="8">
        <v>100</v>
      </c>
      <c r="Q30" s="8">
        <f t="shared" si="9"/>
        <v>2.3221571944663095</v>
      </c>
      <c r="R30" s="8">
        <f t="shared" si="10"/>
        <v>100.00000000000003</v>
      </c>
      <c r="S30" s="8">
        <f t="shared" si="11"/>
        <v>0</v>
      </c>
      <c r="T30" s="8">
        <f t="shared" si="12"/>
        <v>88.34599533468689</v>
      </c>
      <c r="U30" s="8">
        <f t="shared" si="13"/>
        <v>100.00000000000003</v>
      </c>
      <c r="V30" s="8">
        <f t="shared" si="14"/>
        <v>94.172997667343452</v>
      </c>
      <c r="W30" s="8">
        <f t="shared" si="15"/>
        <v>94.172997667343452</v>
      </c>
      <c r="X30" s="22">
        <v>19</v>
      </c>
    </row>
    <row r="31" spans="1:24" ht="64">
      <c r="A31" s="9">
        <v>20</v>
      </c>
      <c r="B31" s="9" t="s">
        <v>1068</v>
      </c>
      <c r="C31" s="7">
        <v>40490000</v>
      </c>
      <c r="D31" s="8">
        <f t="shared" si="0"/>
        <v>0.53193160168022824</v>
      </c>
      <c r="E31" s="7">
        <v>40490000</v>
      </c>
      <c r="F31" s="8">
        <f t="shared" si="1"/>
        <v>100</v>
      </c>
      <c r="G31" s="8">
        <f t="shared" si="2"/>
        <v>0.53193160168022824</v>
      </c>
      <c r="H31" s="7">
        <v>36570000</v>
      </c>
      <c r="I31" s="8">
        <f t="shared" si="3"/>
        <v>90.318597184490002</v>
      </c>
      <c r="J31" s="8">
        <f t="shared" si="4"/>
        <v>0.48043316061857122</v>
      </c>
      <c r="K31" s="8">
        <f t="shared" si="5"/>
        <v>90.318597184490002</v>
      </c>
      <c r="L31" s="8">
        <f t="shared" si="6"/>
        <v>-5.1498441061657019E-2</v>
      </c>
      <c r="M31" s="7">
        <f t="shared" si="7"/>
        <v>3920000</v>
      </c>
      <c r="N31" s="8">
        <v>100</v>
      </c>
      <c r="O31" s="8">
        <f t="shared" si="8"/>
        <v>0.53193160168022824</v>
      </c>
      <c r="P31" s="8">
        <v>100</v>
      </c>
      <c r="Q31" s="8">
        <f t="shared" si="9"/>
        <v>0.53193160168022824</v>
      </c>
      <c r="R31" s="8">
        <f t="shared" si="10"/>
        <v>100</v>
      </c>
      <c r="S31" s="8">
        <f t="shared" si="11"/>
        <v>0</v>
      </c>
      <c r="T31" s="8">
        <f t="shared" si="12"/>
        <v>90.318597184490002</v>
      </c>
      <c r="U31" s="8">
        <f t="shared" si="13"/>
        <v>100</v>
      </c>
      <c r="V31" s="8">
        <f t="shared" si="14"/>
        <v>95.159298592244994</v>
      </c>
      <c r="W31" s="8">
        <f t="shared" si="15"/>
        <v>95.159298592244994</v>
      </c>
      <c r="X31" s="22">
        <v>20</v>
      </c>
    </row>
    <row r="32" spans="1:24" ht="64">
      <c r="A32" s="9">
        <v>21</v>
      </c>
      <c r="B32" s="9" t="s">
        <v>1069</v>
      </c>
      <c r="C32" s="7">
        <v>160930000</v>
      </c>
      <c r="D32" s="8">
        <f t="shared" si="0"/>
        <v>2.1141949285848138</v>
      </c>
      <c r="E32" s="7">
        <v>160930000</v>
      </c>
      <c r="F32" s="8">
        <f t="shared" si="1"/>
        <v>100</v>
      </c>
      <c r="G32" s="8">
        <f t="shared" si="2"/>
        <v>2.1141949285848138</v>
      </c>
      <c r="H32" s="7">
        <v>97471300</v>
      </c>
      <c r="I32" s="8">
        <f t="shared" si="3"/>
        <v>60.567513825887033</v>
      </c>
      <c r="J32" s="8">
        <f t="shared" si="4"/>
        <v>1.2805153056768097</v>
      </c>
      <c r="K32" s="8">
        <f t="shared" si="5"/>
        <v>60.567513825887033</v>
      </c>
      <c r="L32" s="8">
        <f t="shared" si="6"/>
        <v>-0.83367962290800413</v>
      </c>
      <c r="M32" s="7">
        <f t="shared" si="7"/>
        <v>63458700</v>
      </c>
      <c r="N32" s="8">
        <v>100</v>
      </c>
      <c r="O32" s="8">
        <f t="shared" si="8"/>
        <v>2.1141949285848138</v>
      </c>
      <c r="P32" s="8">
        <v>100</v>
      </c>
      <c r="Q32" s="8">
        <f t="shared" si="9"/>
        <v>2.1141949285848138</v>
      </c>
      <c r="R32" s="8">
        <f t="shared" si="10"/>
        <v>100</v>
      </c>
      <c r="S32" s="8">
        <f t="shared" si="11"/>
        <v>0</v>
      </c>
      <c r="T32" s="8">
        <f t="shared" si="12"/>
        <v>60.567513825887033</v>
      </c>
      <c r="U32" s="8">
        <f t="shared" si="13"/>
        <v>100</v>
      </c>
      <c r="V32" s="8">
        <f t="shared" si="14"/>
        <v>80.283756912943517</v>
      </c>
      <c r="W32" s="8">
        <f t="shared" si="15"/>
        <v>80.283756912943517</v>
      </c>
      <c r="X32" s="22">
        <v>21</v>
      </c>
    </row>
    <row r="33" spans="1:24" ht="32">
      <c r="A33" s="9">
        <v>22</v>
      </c>
      <c r="B33" s="9" t="s">
        <v>1070</v>
      </c>
      <c r="C33" s="7">
        <v>58425800</v>
      </c>
      <c r="D33" s="8">
        <f t="shared" si="0"/>
        <v>0.76756061678065379</v>
      </c>
      <c r="E33" s="7">
        <v>58425800</v>
      </c>
      <c r="F33" s="8">
        <f t="shared" si="1"/>
        <v>100</v>
      </c>
      <c r="G33" s="8">
        <f t="shared" si="2"/>
        <v>0.76756061678065379</v>
      </c>
      <c r="H33" s="7">
        <v>37180250</v>
      </c>
      <c r="I33" s="8">
        <f t="shared" si="3"/>
        <v>63.636698171013492</v>
      </c>
      <c r="J33" s="8">
        <f t="shared" si="4"/>
        <v>0.48845023298027423</v>
      </c>
      <c r="K33" s="8">
        <f t="shared" si="5"/>
        <v>63.636698171013492</v>
      </c>
      <c r="L33" s="8">
        <f t="shared" si="6"/>
        <v>-0.27911038380037956</v>
      </c>
      <c r="M33" s="7">
        <f t="shared" si="7"/>
        <v>21245550</v>
      </c>
      <c r="N33" s="8">
        <v>100.00000000000001</v>
      </c>
      <c r="O33" s="8">
        <f t="shared" si="8"/>
        <v>0.7675606167806539</v>
      </c>
      <c r="P33" s="8">
        <v>100</v>
      </c>
      <c r="Q33" s="8">
        <f t="shared" si="9"/>
        <v>0.76756061678065379</v>
      </c>
      <c r="R33" s="8">
        <f t="shared" si="10"/>
        <v>99.999999999999986</v>
      </c>
      <c r="S33" s="8">
        <f t="shared" si="11"/>
        <v>0</v>
      </c>
      <c r="T33" s="8">
        <f t="shared" si="12"/>
        <v>63.636698171013492</v>
      </c>
      <c r="U33" s="8">
        <f t="shared" si="13"/>
        <v>99.999999999999986</v>
      </c>
      <c r="V33" s="8">
        <f t="shared" si="14"/>
        <v>81.818349085506739</v>
      </c>
      <c r="W33" s="8">
        <f t="shared" si="15"/>
        <v>81.818349085506739</v>
      </c>
      <c r="X33" s="22">
        <v>22</v>
      </c>
    </row>
    <row r="34" spans="1:24" ht="48">
      <c r="A34" s="9">
        <v>23</v>
      </c>
      <c r="B34" s="9" t="s">
        <v>1035</v>
      </c>
      <c r="C34" s="7">
        <v>5000000</v>
      </c>
      <c r="D34" s="8">
        <f t="shared" si="0"/>
        <v>6.5686787068440125E-2</v>
      </c>
      <c r="E34" s="7">
        <v>5000000</v>
      </c>
      <c r="F34" s="8">
        <f t="shared" si="1"/>
        <v>100</v>
      </c>
      <c r="G34" s="8">
        <f t="shared" si="2"/>
        <v>6.5686787068440125E-2</v>
      </c>
      <c r="H34" s="7">
        <v>4900000</v>
      </c>
      <c r="I34" s="8">
        <f t="shared" si="3"/>
        <v>98</v>
      </c>
      <c r="J34" s="8">
        <f t="shared" si="4"/>
        <v>6.4373051327071329E-2</v>
      </c>
      <c r="K34" s="8">
        <f t="shared" si="5"/>
        <v>98</v>
      </c>
      <c r="L34" s="8">
        <f t="shared" si="6"/>
        <v>-1.3137357413687961E-3</v>
      </c>
      <c r="M34" s="7">
        <f t="shared" si="7"/>
        <v>100000</v>
      </c>
      <c r="N34" s="8">
        <v>100</v>
      </c>
      <c r="O34" s="8">
        <f t="shared" si="8"/>
        <v>6.5686787068440125E-2</v>
      </c>
      <c r="P34" s="8">
        <v>100</v>
      </c>
      <c r="Q34" s="8">
        <f t="shared" si="9"/>
        <v>6.5686787068440125E-2</v>
      </c>
      <c r="R34" s="8">
        <f t="shared" si="10"/>
        <v>100</v>
      </c>
      <c r="S34" s="8">
        <f t="shared" si="11"/>
        <v>0</v>
      </c>
      <c r="T34" s="8">
        <f t="shared" si="12"/>
        <v>98</v>
      </c>
      <c r="U34" s="8">
        <f t="shared" si="13"/>
        <v>100</v>
      </c>
      <c r="V34" s="8">
        <f t="shared" si="14"/>
        <v>99</v>
      </c>
      <c r="W34" s="8">
        <f t="shared" si="15"/>
        <v>99</v>
      </c>
      <c r="X34" s="22">
        <v>23</v>
      </c>
    </row>
    <row r="35" spans="1:24" ht="32">
      <c r="A35" s="9">
        <v>24</v>
      </c>
      <c r="B35" s="9" t="s">
        <v>1071</v>
      </c>
      <c r="C35" s="7">
        <v>55000000</v>
      </c>
      <c r="D35" s="8">
        <f t="shared" si="0"/>
        <v>0.72255465775284144</v>
      </c>
      <c r="E35" s="7">
        <v>55000000</v>
      </c>
      <c r="F35" s="8">
        <f t="shared" si="1"/>
        <v>100</v>
      </c>
      <c r="G35" s="8">
        <f t="shared" si="2"/>
        <v>0.72255465775284156</v>
      </c>
      <c r="H35" s="7">
        <v>42395500</v>
      </c>
      <c r="I35" s="8">
        <f t="shared" si="3"/>
        <v>77.082727272727269</v>
      </c>
      <c r="J35" s="8">
        <f t="shared" si="4"/>
        <v>0.55696483623201065</v>
      </c>
      <c r="K35" s="8">
        <f t="shared" si="5"/>
        <v>77.082727272727269</v>
      </c>
      <c r="L35" s="8">
        <f t="shared" si="6"/>
        <v>-0.1655898215208309</v>
      </c>
      <c r="M35" s="7">
        <f t="shared" si="7"/>
        <v>12604500</v>
      </c>
      <c r="N35" s="8">
        <v>100</v>
      </c>
      <c r="O35" s="8">
        <f t="shared" si="8"/>
        <v>0.72255465775284156</v>
      </c>
      <c r="P35" s="8">
        <v>100</v>
      </c>
      <c r="Q35" s="8">
        <f t="shared" si="9"/>
        <v>0.72255465775284156</v>
      </c>
      <c r="R35" s="8">
        <f t="shared" si="10"/>
        <v>100</v>
      </c>
      <c r="S35" s="8">
        <f t="shared" si="11"/>
        <v>0</v>
      </c>
      <c r="T35" s="8">
        <f t="shared" si="12"/>
        <v>77.082727272727269</v>
      </c>
      <c r="U35" s="8">
        <f t="shared" si="13"/>
        <v>100</v>
      </c>
      <c r="V35" s="8">
        <f t="shared" si="14"/>
        <v>88.541363636363627</v>
      </c>
      <c r="W35" s="8">
        <f t="shared" si="15"/>
        <v>88.541363636363627</v>
      </c>
      <c r="X35" s="22">
        <v>24</v>
      </c>
    </row>
    <row r="36" spans="1:24" ht="32">
      <c r="A36" s="9">
        <v>25</v>
      </c>
      <c r="B36" s="9" t="s">
        <v>1072</v>
      </c>
      <c r="C36" s="7">
        <v>60000000</v>
      </c>
      <c r="D36" s="8">
        <f t="shared" si="0"/>
        <v>0.78824144482128145</v>
      </c>
      <c r="E36" s="7">
        <v>60000000</v>
      </c>
      <c r="F36" s="8">
        <f t="shared" si="1"/>
        <v>100</v>
      </c>
      <c r="G36" s="8">
        <f t="shared" si="2"/>
        <v>0.78824144482128145</v>
      </c>
      <c r="H36" s="7">
        <v>51967000</v>
      </c>
      <c r="I36" s="8">
        <f t="shared" si="3"/>
        <v>86.611666666666665</v>
      </c>
      <c r="J36" s="8">
        <f t="shared" si="4"/>
        <v>0.68270905271712545</v>
      </c>
      <c r="K36" s="8">
        <f t="shared" si="5"/>
        <v>86.611666666666665</v>
      </c>
      <c r="L36" s="8">
        <f t="shared" si="6"/>
        <v>-0.10553239210415599</v>
      </c>
      <c r="M36" s="7">
        <f t="shared" si="7"/>
        <v>8033000</v>
      </c>
      <c r="N36" s="8">
        <v>99.999999999999986</v>
      </c>
      <c r="O36" s="8">
        <f t="shared" si="8"/>
        <v>0.78824144482128133</v>
      </c>
      <c r="P36" s="8">
        <v>100</v>
      </c>
      <c r="Q36" s="8">
        <f t="shared" si="9"/>
        <v>0.78824144482128145</v>
      </c>
      <c r="R36" s="8">
        <f t="shared" si="10"/>
        <v>100.00000000000003</v>
      </c>
      <c r="S36" s="8">
        <f t="shared" si="11"/>
        <v>0</v>
      </c>
      <c r="T36" s="8">
        <f t="shared" si="12"/>
        <v>86.611666666666665</v>
      </c>
      <c r="U36" s="8">
        <f t="shared" si="13"/>
        <v>100.00000000000003</v>
      </c>
      <c r="V36" s="8">
        <f t="shared" si="14"/>
        <v>93.305833333333339</v>
      </c>
      <c r="W36" s="8">
        <f t="shared" si="15"/>
        <v>93.305833333333339</v>
      </c>
      <c r="X36" s="22">
        <v>25</v>
      </c>
    </row>
    <row r="37" spans="1:24" ht="48">
      <c r="A37" s="9">
        <v>26</v>
      </c>
      <c r="B37" s="9" t="s">
        <v>1073</v>
      </c>
      <c r="C37" s="7">
        <v>357167200</v>
      </c>
      <c r="D37" s="8">
        <f t="shared" si="0"/>
        <v>4.6922331628461942</v>
      </c>
      <c r="E37" s="7">
        <v>357167200</v>
      </c>
      <c r="F37" s="8">
        <f t="shared" si="1"/>
        <v>100</v>
      </c>
      <c r="G37" s="8">
        <f t="shared" si="2"/>
        <v>4.6922331628461942</v>
      </c>
      <c r="H37" s="7">
        <v>350550000</v>
      </c>
      <c r="I37" s="8">
        <f t="shared" si="3"/>
        <v>98.14731027933135</v>
      </c>
      <c r="J37" s="8">
        <f t="shared" si="4"/>
        <v>4.6053006413683377</v>
      </c>
      <c r="K37" s="8">
        <f t="shared" si="5"/>
        <v>98.14731027933135</v>
      </c>
      <c r="L37" s="8">
        <f t="shared" si="6"/>
        <v>-8.6932521477856461E-2</v>
      </c>
      <c r="M37" s="7">
        <f t="shared" si="7"/>
        <v>6617200</v>
      </c>
      <c r="N37" s="8">
        <v>100.00000000000001</v>
      </c>
      <c r="O37" s="8">
        <f t="shared" si="8"/>
        <v>4.6922331628461951</v>
      </c>
      <c r="P37" s="8">
        <v>100</v>
      </c>
      <c r="Q37" s="8">
        <f t="shared" si="9"/>
        <v>4.6922331628461942</v>
      </c>
      <c r="R37" s="8">
        <f t="shared" si="10"/>
        <v>99.999999999999986</v>
      </c>
      <c r="S37" s="8">
        <f t="shared" si="11"/>
        <v>0</v>
      </c>
      <c r="T37" s="8">
        <f t="shared" si="12"/>
        <v>98.14731027933135</v>
      </c>
      <c r="U37" s="8">
        <f t="shared" si="13"/>
        <v>99.999999999999986</v>
      </c>
      <c r="V37" s="8">
        <f t="shared" si="14"/>
        <v>99.073655139665675</v>
      </c>
      <c r="W37" s="8">
        <f t="shared" si="15"/>
        <v>99.073655139665675</v>
      </c>
      <c r="X37" s="22">
        <v>26</v>
      </c>
    </row>
    <row r="38" spans="1:24" ht="64">
      <c r="A38" s="9">
        <v>27</v>
      </c>
      <c r="B38" s="9" t="s">
        <v>1074</v>
      </c>
      <c r="C38" s="7">
        <v>271675000</v>
      </c>
      <c r="D38" s="8">
        <f t="shared" si="0"/>
        <v>3.5690915753636947</v>
      </c>
      <c r="E38" s="7">
        <v>271675000</v>
      </c>
      <c r="F38" s="8">
        <f t="shared" si="1"/>
        <v>100</v>
      </c>
      <c r="G38" s="8">
        <f t="shared" si="2"/>
        <v>3.5690915753636947</v>
      </c>
      <c r="H38" s="7">
        <v>165928910</v>
      </c>
      <c r="I38" s="8">
        <f t="shared" si="3"/>
        <v>61.076252875678662</v>
      </c>
      <c r="J38" s="8">
        <f t="shared" si="4"/>
        <v>2.1798673959336732</v>
      </c>
      <c r="K38" s="8">
        <f t="shared" si="5"/>
        <v>61.076252875678662</v>
      </c>
      <c r="L38" s="8">
        <f t="shared" si="6"/>
        <v>-1.3892241794300215</v>
      </c>
      <c r="M38" s="7">
        <f t="shared" si="7"/>
        <v>105746090</v>
      </c>
      <c r="N38" s="8">
        <v>100</v>
      </c>
      <c r="O38" s="8">
        <f t="shared" si="8"/>
        <v>3.5690915753636947</v>
      </c>
      <c r="P38" s="8">
        <v>100</v>
      </c>
      <c r="Q38" s="8">
        <f t="shared" si="9"/>
        <v>3.5690915753636947</v>
      </c>
      <c r="R38" s="8">
        <f t="shared" si="10"/>
        <v>100</v>
      </c>
      <c r="S38" s="8">
        <f t="shared" si="11"/>
        <v>0</v>
      </c>
      <c r="T38" s="8">
        <f t="shared" si="12"/>
        <v>61.076252875678662</v>
      </c>
      <c r="U38" s="8">
        <f t="shared" si="13"/>
        <v>100</v>
      </c>
      <c r="V38" s="8">
        <f t="shared" si="14"/>
        <v>80.538126437839338</v>
      </c>
      <c r="W38" s="8">
        <f t="shared" si="15"/>
        <v>80.538126437839338</v>
      </c>
      <c r="X38" s="22">
        <v>27</v>
      </c>
    </row>
    <row r="39" spans="1:24" ht="48">
      <c r="A39" s="9">
        <v>28</v>
      </c>
      <c r="B39" s="9" t="s">
        <v>1075</v>
      </c>
      <c r="C39" s="7">
        <v>13200000</v>
      </c>
      <c r="D39" s="8">
        <f t="shared" si="0"/>
        <v>0.17341311786068195</v>
      </c>
      <c r="E39" s="7">
        <v>13200000</v>
      </c>
      <c r="F39" s="8">
        <f t="shared" si="1"/>
        <v>100</v>
      </c>
      <c r="G39" s="8">
        <f t="shared" si="2"/>
        <v>0.17341311786068198</v>
      </c>
      <c r="H39" s="7">
        <v>3240000</v>
      </c>
      <c r="I39" s="8">
        <f t="shared" si="3"/>
        <v>24.545454545454547</v>
      </c>
      <c r="J39" s="8">
        <f t="shared" si="4"/>
        <v>4.2565038020349208E-2</v>
      </c>
      <c r="K39" s="8">
        <f t="shared" si="5"/>
        <v>24.545454545454547</v>
      </c>
      <c r="L39" s="8">
        <f t="shared" si="6"/>
        <v>-0.13084807984033275</v>
      </c>
      <c r="M39" s="7">
        <f t="shared" si="7"/>
        <v>9960000</v>
      </c>
      <c r="N39" s="8">
        <v>100</v>
      </c>
      <c r="O39" s="8">
        <f t="shared" si="8"/>
        <v>0.17341311786068198</v>
      </c>
      <c r="P39" s="8">
        <v>100</v>
      </c>
      <c r="Q39" s="8">
        <f t="shared" si="9"/>
        <v>0.17341311786068198</v>
      </c>
      <c r="R39" s="8">
        <f t="shared" si="10"/>
        <v>100</v>
      </c>
      <c r="S39" s="8">
        <f t="shared" si="11"/>
        <v>0</v>
      </c>
      <c r="T39" s="8">
        <f t="shared" si="12"/>
        <v>24.545454545454547</v>
      </c>
      <c r="U39" s="8">
        <f t="shared" si="13"/>
        <v>100</v>
      </c>
      <c r="V39" s="8">
        <f t="shared" si="14"/>
        <v>62.272727272727273</v>
      </c>
      <c r="W39" s="8">
        <f t="shared" si="15"/>
        <v>62.272727272727273</v>
      </c>
      <c r="X39" s="22">
        <v>28</v>
      </c>
    </row>
    <row r="40" spans="1:24" ht="64">
      <c r="A40" s="9">
        <v>29</v>
      </c>
      <c r="B40" s="9" t="s">
        <v>1076</v>
      </c>
      <c r="C40" s="7">
        <v>50000000</v>
      </c>
      <c r="D40" s="8">
        <f t="shared" si="0"/>
        <v>0.65686787068440122</v>
      </c>
      <c r="E40" s="7">
        <v>50000000</v>
      </c>
      <c r="F40" s="8">
        <f t="shared" si="1"/>
        <v>100</v>
      </c>
      <c r="G40" s="8">
        <f t="shared" si="2"/>
        <v>0.65686787068440122</v>
      </c>
      <c r="H40" s="7">
        <v>25495800</v>
      </c>
      <c r="I40" s="8">
        <f t="shared" si="3"/>
        <v>50.991600000000005</v>
      </c>
      <c r="J40" s="8">
        <f t="shared" si="4"/>
        <v>0.33494743714790715</v>
      </c>
      <c r="K40" s="8">
        <f t="shared" si="5"/>
        <v>50.991600000000005</v>
      </c>
      <c r="L40" s="8">
        <f t="shared" si="6"/>
        <v>-0.32192043353649408</v>
      </c>
      <c r="M40" s="7">
        <f t="shared" si="7"/>
        <v>24504200</v>
      </c>
      <c r="N40" s="8">
        <v>100</v>
      </c>
      <c r="O40" s="8">
        <f t="shared" si="8"/>
        <v>0.65686787068440122</v>
      </c>
      <c r="P40" s="8">
        <v>100</v>
      </c>
      <c r="Q40" s="8">
        <f t="shared" si="9"/>
        <v>0.65686787068440122</v>
      </c>
      <c r="R40" s="8">
        <f t="shared" si="10"/>
        <v>100</v>
      </c>
      <c r="S40" s="8">
        <f t="shared" si="11"/>
        <v>0</v>
      </c>
      <c r="T40" s="8">
        <f t="shared" si="12"/>
        <v>50.991600000000005</v>
      </c>
      <c r="U40" s="8">
        <f t="shared" si="13"/>
        <v>100</v>
      </c>
      <c r="V40" s="8">
        <f t="shared" si="14"/>
        <v>75.495800000000003</v>
      </c>
      <c r="W40" s="8">
        <f t="shared" si="15"/>
        <v>75.495800000000003</v>
      </c>
      <c r="X40" s="22">
        <v>29</v>
      </c>
    </row>
    <row r="41" spans="1:24" ht="48">
      <c r="A41" s="9">
        <v>30</v>
      </c>
      <c r="B41" s="9" t="s">
        <v>1077</v>
      </c>
      <c r="C41" s="7">
        <v>50000000</v>
      </c>
      <c r="D41" s="8">
        <f t="shared" si="0"/>
        <v>0.65686787068440122</v>
      </c>
      <c r="E41" s="7">
        <v>50000000</v>
      </c>
      <c r="F41" s="8">
        <f t="shared" si="1"/>
        <v>100</v>
      </c>
      <c r="G41" s="8">
        <f t="shared" si="2"/>
        <v>0.65686787068440122</v>
      </c>
      <c r="H41" s="7">
        <v>49000000</v>
      </c>
      <c r="I41" s="8">
        <f t="shared" si="3"/>
        <v>98</v>
      </c>
      <c r="J41" s="8">
        <f t="shared" si="4"/>
        <v>0.64373051327071318</v>
      </c>
      <c r="K41" s="8">
        <f t="shared" si="5"/>
        <v>98</v>
      </c>
      <c r="L41" s="8">
        <f t="shared" si="6"/>
        <v>-1.3137357413688044E-2</v>
      </c>
      <c r="M41" s="7">
        <f t="shared" si="7"/>
        <v>1000000</v>
      </c>
      <c r="N41" s="8">
        <v>100</v>
      </c>
      <c r="O41" s="8">
        <f t="shared" si="8"/>
        <v>0.65686787068440122</v>
      </c>
      <c r="P41" s="8">
        <v>100</v>
      </c>
      <c r="Q41" s="8">
        <f t="shared" si="9"/>
        <v>0.65686787068440122</v>
      </c>
      <c r="R41" s="8">
        <f t="shared" si="10"/>
        <v>100</v>
      </c>
      <c r="S41" s="8">
        <f t="shared" si="11"/>
        <v>0</v>
      </c>
      <c r="T41" s="8">
        <f t="shared" si="12"/>
        <v>98</v>
      </c>
      <c r="U41" s="8">
        <f t="shared" si="13"/>
        <v>100</v>
      </c>
      <c r="V41" s="8">
        <f t="shared" si="14"/>
        <v>99</v>
      </c>
      <c r="W41" s="8">
        <f t="shared" si="15"/>
        <v>99</v>
      </c>
      <c r="X41" s="22">
        <v>30</v>
      </c>
    </row>
    <row r="42" spans="1:24" ht="32">
      <c r="A42" s="9">
        <v>31</v>
      </c>
      <c r="B42" s="9" t="s">
        <v>1078</v>
      </c>
      <c r="C42" s="7">
        <v>377027900</v>
      </c>
      <c r="D42" s="8">
        <f t="shared" si="0"/>
        <v>4.9531502772322282</v>
      </c>
      <c r="E42" s="7">
        <v>377027900</v>
      </c>
      <c r="F42" s="8">
        <f t="shared" si="1"/>
        <v>100</v>
      </c>
      <c r="G42" s="8">
        <f t="shared" si="2"/>
        <v>4.9531502772322282</v>
      </c>
      <c r="H42" s="7">
        <v>339598000</v>
      </c>
      <c r="I42" s="8">
        <f t="shared" si="3"/>
        <v>90.07237925893547</v>
      </c>
      <c r="J42" s="8">
        <f t="shared" si="4"/>
        <v>4.4614203029736261</v>
      </c>
      <c r="K42" s="8">
        <f t="shared" si="5"/>
        <v>90.07237925893547</v>
      </c>
      <c r="L42" s="8">
        <f t="shared" si="6"/>
        <v>-0.4917299742586021</v>
      </c>
      <c r="M42" s="7">
        <f t="shared" si="7"/>
        <v>37429900</v>
      </c>
      <c r="N42" s="8">
        <v>100</v>
      </c>
      <c r="O42" s="8">
        <f t="shared" si="8"/>
        <v>4.9531502772322282</v>
      </c>
      <c r="P42" s="8">
        <v>100</v>
      </c>
      <c r="Q42" s="8">
        <f t="shared" si="9"/>
        <v>4.9531502772322282</v>
      </c>
      <c r="R42" s="8">
        <f t="shared" si="10"/>
        <v>100</v>
      </c>
      <c r="S42" s="8">
        <f t="shared" si="11"/>
        <v>0</v>
      </c>
      <c r="T42" s="8">
        <f t="shared" si="12"/>
        <v>90.07237925893547</v>
      </c>
      <c r="U42" s="8">
        <f t="shared" si="13"/>
        <v>100</v>
      </c>
      <c r="V42" s="8">
        <f t="shared" si="14"/>
        <v>95.036189629467742</v>
      </c>
      <c r="W42" s="8">
        <f t="shared" si="15"/>
        <v>95.036189629467742</v>
      </c>
      <c r="X42" s="22">
        <v>31</v>
      </c>
    </row>
    <row r="43" spans="1:24" ht="48">
      <c r="A43" s="9">
        <v>32</v>
      </c>
      <c r="B43" s="9" t="s">
        <v>1079</v>
      </c>
      <c r="C43" s="7">
        <v>190371700</v>
      </c>
      <c r="D43" s="8">
        <f t="shared" si="0"/>
        <v>2.5009810643513926</v>
      </c>
      <c r="E43" s="7">
        <v>190371700</v>
      </c>
      <c r="F43" s="8">
        <f t="shared" si="1"/>
        <v>100</v>
      </c>
      <c r="G43" s="8">
        <f t="shared" si="2"/>
        <v>2.5009810643513926</v>
      </c>
      <c r="H43" s="7">
        <v>108465000</v>
      </c>
      <c r="I43" s="8">
        <f t="shared" si="3"/>
        <v>56.975380269231188</v>
      </c>
      <c r="J43" s="8">
        <f t="shared" si="4"/>
        <v>1.4249434718756715</v>
      </c>
      <c r="K43" s="8">
        <f t="shared" si="5"/>
        <v>56.975380269231188</v>
      </c>
      <c r="L43" s="8">
        <f t="shared" si="6"/>
        <v>-1.0760375924757211</v>
      </c>
      <c r="M43" s="7">
        <f t="shared" si="7"/>
        <v>81906700</v>
      </c>
      <c r="N43" s="8">
        <v>100.00000000000001</v>
      </c>
      <c r="O43" s="8">
        <f t="shared" si="8"/>
        <v>2.500981064351393</v>
      </c>
      <c r="P43" s="8">
        <v>100</v>
      </c>
      <c r="Q43" s="8">
        <f t="shared" si="9"/>
        <v>2.5009810643513926</v>
      </c>
      <c r="R43" s="8">
        <f t="shared" si="10"/>
        <v>99.999999999999986</v>
      </c>
      <c r="S43" s="8">
        <f t="shared" si="11"/>
        <v>0</v>
      </c>
      <c r="T43" s="8">
        <f t="shared" si="12"/>
        <v>56.975380269231188</v>
      </c>
      <c r="U43" s="8">
        <f t="shared" si="13"/>
        <v>99.999999999999986</v>
      </c>
      <c r="V43" s="8">
        <f t="shared" si="14"/>
        <v>78.48769013461559</v>
      </c>
      <c r="W43" s="8">
        <f t="shared" si="15"/>
        <v>78.48769013461559</v>
      </c>
      <c r="X43" s="22">
        <v>32</v>
      </c>
    </row>
    <row r="44" spans="1:24" ht="80">
      <c r="A44" s="9">
        <v>33</v>
      </c>
      <c r="B44" s="9" t="s">
        <v>1080</v>
      </c>
      <c r="C44" s="7">
        <v>510938960</v>
      </c>
      <c r="D44" s="8">
        <f t="shared" si="0"/>
        <v>6.7123877340980496</v>
      </c>
      <c r="E44" s="7">
        <v>510938960</v>
      </c>
      <c r="F44" s="8">
        <f t="shared" si="1"/>
        <v>100</v>
      </c>
      <c r="G44" s="8">
        <f t="shared" si="2"/>
        <v>6.7123877340980496</v>
      </c>
      <c r="H44" s="7">
        <v>433517200</v>
      </c>
      <c r="I44" s="8">
        <f t="shared" si="3"/>
        <v>84.847160607991214</v>
      </c>
      <c r="J44" s="8">
        <f t="shared" si="4"/>
        <v>5.6952704013812738</v>
      </c>
      <c r="K44" s="8">
        <f t="shared" si="5"/>
        <v>84.847160607991214</v>
      </c>
      <c r="L44" s="8">
        <f t="shared" si="6"/>
        <v>-1.0171173327167757</v>
      </c>
      <c r="M44" s="7">
        <f t="shared" si="7"/>
        <v>77421760</v>
      </c>
      <c r="N44" s="8">
        <v>100.00000000000001</v>
      </c>
      <c r="O44" s="8">
        <f t="shared" si="8"/>
        <v>6.7123877340980505</v>
      </c>
      <c r="P44" s="8">
        <v>100</v>
      </c>
      <c r="Q44" s="8">
        <f t="shared" si="9"/>
        <v>6.7123877340980496</v>
      </c>
      <c r="R44" s="8">
        <f t="shared" si="10"/>
        <v>99.999999999999986</v>
      </c>
      <c r="S44" s="8">
        <f t="shared" si="11"/>
        <v>0</v>
      </c>
      <c r="T44" s="8">
        <f t="shared" si="12"/>
        <v>84.847160607991214</v>
      </c>
      <c r="U44" s="8">
        <f t="shared" si="13"/>
        <v>99.999999999999986</v>
      </c>
      <c r="V44" s="8">
        <f t="shared" si="14"/>
        <v>92.423580303995607</v>
      </c>
      <c r="W44" s="8">
        <f t="shared" si="15"/>
        <v>92.423580303995607</v>
      </c>
      <c r="X44" s="22">
        <v>33</v>
      </c>
    </row>
    <row r="45" spans="1:24">
      <c r="A45" s="10"/>
      <c r="B45" s="10"/>
      <c r="C45" s="11"/>
      <c r="D45" s="12"/>
      <c r="E45" s="11"/>
      <c r="F45" s="12"/>
      <c r="G45" s="12"/>
      <c r="H45" s="11"/>
      <c r="I45" s="12"/>
      <c r="J45" s="12"/>
      <c r="K45" s="12"/>
      <c r="L45" s="12"/>
      <c r="M45" s="11"/>
      <c r="N45" s="12"/>
      <c r="O45" s="12"/>
      <c r="P45" s="12"/>
      <c r="Q45" s="12"/>
      <c r="R45" s="12"/>
      <c r="S45" s="12"/>
      <c r="T45" s="12"/>
      <c r="U45" s="12"/>
      <c r="V45" s="12"/>
      <c r="W45" s="12"/>
    </row>
    <row r="46" spans="1:24">
      <c r="A46" s="13"/>
      <c r="B46" s="13" t="s">
        <v>14</v>
      </c>
      <c r="C46" s="14">
        <f>SUM(C12:C44)</f>
        <v>7611880902</v>
      </c>
      <c r="D46" s="15">
        <f>SUM(D12:D44)</f>
        <v>100</v>
      </c>
      <c r="E46" s="14">
        <f>SUM(E12:E44)</f>
        <v>7611880902</v>
      </c>
      <c r="F46" s="15">
        <f>G46</f>
        <v>100</v>
      </c>
      <c r="G46" s="15">
        <f>SUM(G12:G44)</f>
        <v>100</v>
      </c>
      <c r="H46" s="14">
        <f>SUM(H12:H44)</f>
        <v>5634139905</v>
      </c>
      <c r="I46" s="15">
        <f>J46</f>
        <v>74.017709650707303</v>
      </c>
      <c r="J46" s="15">
        <f>SUM(J12:J44)</f>
        <v>74.017709650707303</v>
      </c>
      <c r="K46" s="15">
        <f>IF(E46=0,0,H46/E46*100)</f>
        <v>74.017709650707303</v>
      </c>
      <c r="L46" s="15">
        <f>SUM(L12:L44)</f>
        <v>-25.943005183924253</v>
      </c>
      <c r="M46" s="14">
        <f>SUM(M12:M44)</f>
        <v>1977740997</v>
      </c>
      <c r="N46" s="15">
        <f>O46</f>
        <v>100</v>
      </c>
      <c r="O46" s="15">
        <f>SUM(O12:O44)</f>
        <v>100</v>
      </c>
      <c r="P46" s="15">
        <f>Q46</f>
        <v>94.187672932668278</v>
      </c>
      <c r="Q46" s="15">
        <f>SUM(Q12:Q44)</f>
        <v>94.187672932668278</v>
      </c>
      <c r="R46" s="15">
        <f>IF(N46=0,0,P46/N46*100)</f>
        <v>94.187672932668278</v>
      </c>
      <c r="S46" s="15">
        <f>SUM(S12:S44)</f>
        <v>-5.7730419019632713</v>
      </c>
      <c r="T46" s="15">
        <f>IF(G46&gt;0,J46/G46*100,J46)</f>
        <v>74.017709650707303</v>
      </c>
      <c r="U46" s="15">
        <f>IF(O46&gt;0,Q46/O46*100,Q46)</f>
        <v>94.187672932668278</v>
      </c>
      <c r="V46" s="15">
        <f>AVERAGE(T46:U46)</f>
        <v>84.10269129168779</v>
      </c>
      <c r="W46" s="15"/>
    </row>
    <row r="47" spans="1:24">
      <c r="C47" s="16">
        <f>[7]DPMPTSP!$C$44</f>
        <v>4089573988</v>
      </c>
    </row>
    <row r="48" spans="1:24">
      <c r="C48" s="16">
        <f>C46-C47</f>
        <v>3522306914</v>
      </c>
      <c r="R48" s="21"/>
    </row>
    <row r="51" spans="2:4">
      <c r="B51" s="1" t="s">
        <v>490</v>
      </c>
      <c r="C51" s="1" t="s">
        <v>491</v>
      </c>
      <c r="D51" s="1" t="s">
        <v>492</v>
      </c>
    </row>
    <row r="52" spans="2:4">
      <c r="B52" s="1" t="s">
        <v>493</v>
      </c>
      <c r="C52" s="1">
        <f>COUNTIFS($K$11:$K$44,"&gt;=90")</f>
        <v>9</v>
      </c>
      <c r="D52" s="1">
        <f>COUNTIFS($R$11:$R$44,"&gt;=90")</f>
        <v>30</v>
      </c>
    </row>
    <row r="53" spans="2:4">
      <c r="B53" s="1" t="s">
        <v>494</v>
      </c>
      <c r="C53" s="1">
        <f>COUNTIFS($K$11:$K$44,"&gt;=80",$K$11:$K$44,"&lt;90")</f>
        <v>4</v>
      </c>
      <c r="D53" s="1">
        <f>COUNTIFS($R$11:$R$44,"&gt;=80",$R$11:$R$44,"&lt;90")</f>
        <v>0</v>
      </c>
    </row>
    <row r="54" spans="2:4">
      <c r="B54" s="1" t="s">
        <v>495</v>
      </c>
      <c r="C54" s="1">
        <f>COUNTIFS($K$11:$K$44,"&gt;=65",$K$11:$K$44,"&lt;80")</f>
        <v>7</v>
      </c>
      <c r="D54" s="1">
        <f>COUNTIFS($R$11:$R$44,"&gt;=65",$R$11:$R$44,"&lt;80")</f>
        <v>1</v>
      </c>
    </row>
    <row r="55" spans="2:4">
      <c r="B55" s="1" t="s">
        <v>496</v>
      </c>
      <c r="C55" s="1">
        <f>COUNTIF($K$11:$K$44,"&lt;65")</f>
        <v>13</v>
      </c>
      <c r="D55" s="1">
        <f>COUNTIF($R$11:$R$44,"&lt;65")</f>
        <v>2</v>
      </c>
    </row>
    <row r="56" spans="2:4">
      <c r="B56" s="17"/>
      <c r="C56" s="1">
        <f>SUM(C52:C55)</f>
        <v>33</v>
      </c>
      <c r="D56" s="1">
        <f>SUM(D52:D55)</f>
        <v>33</v>
      </c>
    </row>
    <row r="57" spans="2:4">
      <c r="B57" s="17"/>
    </row>
    <row r="58" spans="2:4">
      <c r="B58" s="17"/>
    </row>
    <row r="59" spans="2:4">
      <c r="B59" s="17"/>
    </row>
    <row r="68" spans="2:5" ht="32">
      <c r="B68" t="s">
        <v>189</v>
      </c>
      <c r="C68" s="18" t="s">
        <v>195</v>
      </c>
      <c r="D68" s="18" t="s">
        <v>196</v>
      </c>
    </row>
    <row r="69" spans="2:5">
      <c r="B69" s="207" t="str">
        <f>Cetak!P67</f>
        <v>31 Desember 2023</v>
      </c>
      <c r="C69" s="19">
        <f>I46</f>
        <v>74.017709650707303</v>
      </c>
      <c r="D69" s="19">
        <f>P46</f>
        <v>94.187672932668278</v>
      </c>
      <c r="E69" s="21">
        <f>D69-C69</f>
        <v>20.169963281960975</v>
      </c>
    </row>
    <row r="70" spans="2:5">
      <c r="B70" s="207" t="str">
        <f>Cetak!P68</f>
        <v>30  November 2023</v>
      </c>
      <c r="C70" s="19">
        <f>Cetak!D82</f>
        <v>64.846542299554542</v>
      </c>
      <c r="D70" s="19">
        <f>Cetak!E82</f>
        <v>91.159835888510159</v>
      </c>
      <c r="E70" s="21">
        <f>D70-C70</f>
        <v>26.313293588955617</v>
      </c>
    </row>
    <row r="71" spans="2:5">
      <c r="B71"/>
      <c r="C71" s="20">
        <f>C69-C70</f>
        <v>9.1711673511527607</v>
      </c>
      <c r="D71" s="20">
        <f>D69-D70</f>
        <v>3.0278370441581188</v>
      </c>
    </row>
    <row r="72" spans="2:5">
      <c r="B72"/>
      <c r="C72"/>
      <c r="D72"/>
    </row>
    <row r="73" spans="2:5" ht="32">
      <c r="B73" t="s">
        <v>189</v>
      </c>
      <c r="C73" s="18" t="s">
        <v>195</v>
      </c>
      <c r="D73" s="18" t="s">
        <v>196</v>
      </c>
    </row>
    <row r="74" spans="2:5">
      <c r="B74" s="234" t="str">
        <f>Cetak!P67</f>
        <v>31 Desember 2023</v>
      </c>
      <c r="C74" s="19">
        <f>C69</f>
        <v>74.017709650707303</v>
      </c>
      <c r="D74" s="19">
        <f>D69</f>
        <v>94.187672932668278</v>
      </c>
    </row>
    <row r="75" spans="2:5">
      <c r="B75" s="207" t="str">
        <f>Cetak!P69</f>
        <v>31 Desember 2022</v>
      </c>
      <c r="C75" s="19">
        <f>Cetak!H82</f>
        <v>64.846542299554542</v>
      </c>
      <c r="D75" s="19">
        <f>Cetak!I82</f>
        <v>69.215694515024865</v>
      </c>
    </row>
    <row r="76" spans="2:5">
      <c r="B76"/>
      <c r="C76" s="20">
        <f>C74-C75</f>
        <v>9.1711673511527607</v>
      </c>
      <c r="D76" s="20">
        <f>D74-D75</f>
        <v>24.971978417643413</v>
      </c>
    </row>
  </sheetData>
  <sheetProtection formatCells="0" formatColumns="0" formatRows="0" insertColumns="0" insertRows="0" insertHyperlinks="0" deleteColumns="0" deleteRows="0" sort="0" autoFilter="0" pivotTables="0"/>
  <autoFilter ref="B11:X44" xr:uid="{00000000-0009-0000-0000-000028000000}">
    <sortState xmlns:xlrd2="http://schemas.microsoft.com/office/spreadsheetml/2017/richdata2" ref="B13:X44">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5416666666666702" header="0.3" footer="0.3"/>
  <pageSetup paperSize="14" scale="80" fitToHeight="0" orientation="landscape"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B050"/>
    <pageSetUpPr fitToPage="1"/>
  </sheetPr>
  <dimension ref="A1:XFB142"/>
  <sheetViews>
    <sheetView view="pageBreakPreview" zoomScale="60" zoomScaleNormal="80" workbookViewId="0">
      <pane xSplit="2" ySplit="11" topLeftCell="H105" activePane="bottomRight" state="frozen"/>
      <selection activeCell="Z44" sqref="Z44"/>
      <selection pane="topRight" activeCell="Z44" sqref="Z44"/>
      <selection pane="bottomLeft" activeCell="Z44" sqref="Z44"/>
      <selection pane="bottomRight" activeCell="K107" sqref="K107"/>
    </sheetView>
  </sheetViews>
  <sheetFormatPr baseColWidth="10" defaultColWidth="9" defaultRowHeight="15"/>
  <cols>
    <col min="1" max="1" width="4" style="1" customWidth="1"/>
    <col min="2" max="2" width="35" style="1" customWidth="1"/>
    <col min="3" max="3" width="18" style="1" customWidth="1"/>
    <col min="4" max="4" width="8" style="1" customWidth="1"/>
    <col min="5" max="5" width="18" style="1" customWidth="1"/>
    <col min="6" max="6" width="9.1640625" style="1"/>
    <col min="7" max="7" width="9" style="1" hidden="1" customWidth="1"/>
    <col min="8" max="8" width="18" style="1" customWidth="1"/>
    <col min="9" max="9" width="10.6640625" style="1" customWidth="1"/>
    <col min="10" max="10" width="9" style="1" hidden="1" customWidth="1"/>
    <col min="11" max="11" width="10.6640625" style="1" customWidth="1"/>
    <col min="12" max="12" width="9" style="1" hidden="1" customWidth="1"/>
    <col min="13" max="13" width="18" style="1" customWidth="1"/>
    <col min="14" max="14" width="9.1640625" style="1" customWidth="1"/>
    <col min="15" max="15" width="9" style="1" hidden="1" customWidth="1"/>
    <col min="16" max="16" width="9.1640625" style="1" customWidth="1"/>
    <col min="17" max="17" width="2.83203125" style="1" hidden="1" customWidth="1"/>
    <col min="18" max="18" width="9.5" style="1"/>
    <col min="19" max="23" width="9" style="1" hidden="1" customWidth="1"/>
    <col min="24" max="16382"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1081</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0" customHeight="1">
      <c r="A12" s="9">
        <v>1</v>
      </c>
      <c r="B12" s="9" t="s">
        <v>1082</v>
      </c>
      <c r="C12" s="7">
        <v>198103000</v>
      </c>
      <c r="D12" s="8">
        <f t="shared" ref="D12:D75" si="0">C12/$C$110*100</f>
        <v>0.27999449924437536</v>
      </c>
      <c r="E12" s="7">
        <v>198103000</v>
      </c>
      <c r="F12" s="8">
        <f t="shared" ref="F12:F75" si="1">E12/C12*100</f>
        <v>100</v>
      </c>
      <c r="G12" s="8">
        <f t="shared" ref="G12:G75" si="2">F12*D12/100</f>
        <v>0.27999449924437536</v>
      </c>
      <c r="H12" s="7">
        <v>173999528</v>
      </c>
      <c r="I12" s="26">
        <f t="shared" ref="I12:I43" si="3">H12/C12*100</f>
        <v>87.832858664432138</v>
      </c>
      <c r="J12" s="26">
        <f t="shared" ref="J12:J75" si="4">I12*D12/100</f>
        <v>0.24592717278949672</v>
      </c>
      <c r="K12" s="8">
        <f t="shared" ref="K12:K43" si="5">IF(E12=0,0,H12/E12*100)</f>
        <v>87.832858664432138</v>
      </c>
      <c r="L12" s="8">
        <f t="shared" ref="L12:L75" si="6">J12-G12</f>
        <v>-3.4067326454878644E-2</v>
      </c>
      <c r="M12" s="7">
        <f t="shared" ref="M12:M43" si="7">C12-H12</f>
        <v>24103472</v>
      </c>
      <c r="N12" s="8">
        <v>100</v>
      </c>
      <c r="O12" s="26">
        <f t="shared" ref="O12:O75" si="8">N12*$D12/100</f>
        <v>0.27999449924437536</v>
      </c>
      <c r="P12" s="8">
        <v>100</v>
      </c>
      <c r="Q12" s="26">
        <f t="shared" ref="Q12:Q75" si="9">P12*$D12/100</f>
        <v>0.27999449924437536</v>
      </c>
      <c r="R12" s="8">
        <f t="shared" ref="R12:R75" si="10">IF(N12=0,0,P12/N12*100)</f>
        <v>100</v>
      </c>
      <c r="S12" s="8">
        <f t="shared" ref="S12:S75" si="11">Q12-O12</f>
        <v>0</v>
      </c>
      <c r="T12" s="8">
        <f t="shared" ref="T12:T75" si="12">IF(F12&gt;0,I12/F12*100,I12)</f>
        <v>87.832858664432138</v>
      </c>
      <c r="U12" s="8">
        <f t="shared" ref="U12:U75" si="13">IF(N12&gt;0,P12/N12*100,P12)</f>
        <v>100</v>
      </c>
      <c r="V12" s="8">
        <f t="shared" ref="V12:V75" si="14">AVERAGE(T12:U12)</f>
        <v>93.916429332216069</v>
      </c>
      <c r="W12" s="8">
        <f t="shared" ref="W12:W75" si="15">V12</f>
        <v>93.916429332216069</v>
      </c>
      <c r="X12" s="22">
        <v>1</v>
      </c>
    </row>
    <row r="13" spans="1:29" ht="48">
      <c r="A13" s="9">
        <v>2</v>
      </c>
      <c r="B13" s="9" t="s">
        <v>1083</v>
      </c>
      <c r="C13" s="7">
        <v>423151600</v>
      </c>
      <c r="D13" s="8">
        <f t="shared" si="0"/>
        <v>0.59807332724116369</v>
      </c>
      <c r="E13" s="7">
        <v>423151600</v>
      </c>
      <c r="F13" s="8">
        <f t="shared" si="1"/>
        <v>100</v>
      </c>
      <c r="G13" s="8">
        <f t="shared" si="2"/>
        <v>0.59807332724116369</v>
      </c>
      <c r="H13" s="7">
        <v>379782116</v>
      </c>
      <c r="I13" s="26">
        <f t="shared" si="3"/>
        <v>89.750840124437673</v>
      </c>
      <c r="J13" s="26">
        <f t="shared" si="4"/>
        <v>0.53677583575912169</v>
      </c>
      <c r="K13" s="8">
        <f t="shared" si="5"/>
        <v>89.750840124437673</v>
      </c>
      <c r="L13" s="8">
        <f t="shared" si="6"/>
        <v>-6.1297491482041999E-2</v>
      </c>
      <c r="M13" s="7">
        <f t="shared" si="7"/>
        <v>43369484</v>
      </c>
      <c r="N13" s="8">
        <v>100</v>
      </c>
      <c r="O13" s="26">
        <f t="shared" si="8"/>
        <v>0.59807332724116369</v>
      </c>
      <c r="P13" s="8">
        <v>100</v>
      </c>
      <c r="Q13" s="26">
        <f t="shared" si="9"/>
        <v>0.59807332724116369</v>
      </c>
      <c r="R13" s="8">
        <f t="shared" si="10"/>
        <v>100</v>
      </c>
      <c r="S13" s="8">
        <f t="shared" si="11"/>
        <v>0</v>
      </c>
      <c r="T13" s="8">
        <f t="shared" si="12"/>
        <v>89.750840124437673</v>
      </c>
      <c r="U13" s="8">
        <f t="shared" si="13"/>
        <v>100</v>
      </c>
      <c r="V13" s="8">
        <f t="shared" si="14"/>
        <v>94.875420062218836</v>
      </c>
      <c r="W13" s="8">
        <f t="shared" si="15"/>
        <v>94.875420062218836</v>
      </c>
      <c r="X13" s="22">
        <v>2</v>
      </c>
    </row>
    <row r="14" spans="1:29" ht="64">
      <c r="A14" s="9">
        <v>3</v>
      </c>
      <c r="B14" s="9" t="s">
        <v>1084</v>
      </c>
      <c r="C14" s="7">
        <v>302852000</v>
      </c>
      <c r="D14" s="8">
        <f t="shared" si="0"/>
        <v>0.42804447224503206</v>
      </c>
      <c r="E14" s="7">
        <v>302852000</v>
      </c>
      <c r="F14" s="8">
        <f t="shared" si="1"/>
        <v>100</v>
      </c>
      <c r="G14" s="8">
        <f t="shared" si="2"/>
        <v>0.42804447224503206</v>
      </c>
      <c r="H14" s="7">
        <v>241040100</v>
      </c>
      <c r="I14" s="26">
        <f t="shared" si="3"/>
        <v>79.590063793536117</v>
      </c>
      <c r="J14" s="26">
        <f t="shared" si="4"/>
        <v>0.340680868524526</v>
      </c>
      <c r="K14" s="8">
        <f t="shared" si="5"/>
        <v>79.590063793536117</v>
      </c>
      <c r="L14" s="8">
        <f t="shared" si="6"/>
        <v>-8.7363603720506056E-2</v>
      </c>
      <c r="M14" s="7">
        <f t="shared" si="7"/>
        <v>61811900</v>
      </c>
      <c r="N14" s="8">
        <v>100</v>
      </c>
      <c r="O14" s="26">
        <f t="shared" si="8"/>
        <v>0.42804447224503206</v>
      </c>
      <c r="P14" s="8">
        <v>100</v>
      </c>
      <c r="Q14" s="26">
        <f t="shared" si="9"/>
        <v>0.42804447224503206</v>
      </c>
      <c r="R14" s="8">
        <f t="shared" si="10"/>
        <v>100</v>
      </c>
      <c r="S14" s="8">
        <f t="shared" si="11"/>
        <v>0</v>
      </c>
      <c r="T14" s="8">
        <f t="shared" si="12"/>
        <v>79.590063793536117</v>
      </c>
      <c r="U14" s="8">
        <f t="shared" si="13"/>
        <v>100</v>
      </c>
      <c r="V14" s="8">
        <f t="shared" si="14"/>
        <v>89.795031896768052</v>
      </c>
      <c r="W14" s="8">
        <f t="shared" si="15"/>
        <v>89.795031896768052</v>
      </c>
      <c r="X14" s="22">
        <v>3</v>
      </c>
    </row>
    <row r="15" spans="1:29" ht="48">
      <c r="A15" s="9">
        <v>4</v>
      </c>
      <c r="B15" s="9" t="s">
        <v>1085</v>
      </c>
      <c r="C15" s="7">
        <v>373843900</v>
      </c>
      <c r="D15" s="8">
        <f t="shared" si="0"/>
        <v>0.52838288958806456</v>
      </c>
      <c r="E15" s="7">
        <v>373843900</v>
      </c>
      <c r="F15" s="8">
        <f t="shared" si="1"/>
        <v>100</v>
      </c>
      <c r="G15" s="8">
        <f t="shared" si="2"/>
        <v>0.52838288958806456</v>
      </c>
      <c r="H15" s="7">
        <v>326766884</v>
      </c>
      <c r="I15" s="26">
        <f t="shared" si="3"/>
        <v>87.407306632527636</v>
      </c>
      <c r="J15" s="26">
        <f t="shared" si="4"/>
        <v>0.46184525249604952</v>
      </c>
      <c r="K15" s="8">
        <f t="shared" si="5"/>
        <v>87.407306632527636</v>
      </c>
      <c r="L15" s="8">
        <f t="shared" si="6"/>
        <v>-6.6537637092015045E-2</v>
      </c>
      <c r="M15" s="7">
        <f t="shared" si="7"/>
        <v>47077016</v>
      </c>
      <c r="N15" s="8">
        <v>100</v>
      </c>
      <c r="O15" s="26">
        <f t="shared" si="8"/>
        <v>0.52838288958806456</v>
      </c>
      <c r="P15" s="8">
        <v>100</v>
      </c>
      <c r="Q15" s="26">
        <f t="shared" si="9"/>
        <v>0.52838288958806456</v>
      </c>
      <c r="R15" s="8">
        <f t="shared" si="10"/>
        <v>100</v>
      </c>
      <c r="S15" s="8">
        <f t="shared" si="11"/>
        <v>0</v>
      </c>
      <c r="T15" s="8">
        <f t="shared" si="12"/>
        <v>87.407306632527636</v>
      </c>
      <c r="U15" s="8">
        <f t="shared" si="13"/>
        <v>100</v>
      </c>
      <c r="V15" s="8">
        <f t="shared" si="14"/>
        <v>93.703653316263825</v>
      </c>
      <c r="W15" s="8">
        <f t="shared" si="15"/>
        <v>93.703653316263825</v>
      </c>
      <c r="X15" s="22">
        <v>4</v>
      </c>
    </row>
    <row r="16" spans="1:29" ht="48">
      <c r="A16" s="9">
        <v>5</v>
      </c>
      <c r="B16" s="9" t="s">
        <v>1086</v>
      </c>
      <c r="C16" s="7">
        <v>790353100</v>
      </c>
      <c r="D16" s="8">
        <f t="shared" si="0"/>
        <v>1.1170679922098088</v>
      </c>
      <c r="E16" s="7">
        <v>790353100</v>
      </c>
      <c r="F16" s="8">
        <f t="shared" si="1"/>
        <v>100</v>
      </c>
      <c r="G16" s="8">
        <f t="shared" si="2"/>
        <v>1.1170679922098088</v>
      </c>
      <c r="H16" s="7">
        <v>499353625</v>
      </c>
      <c r="I16" s="26">
        <f t="shared" si="3"/>
        <v>63.181080076740379</v>
      </c>
      <c r="J16" s="26">
        <f t="shared" si="4"/>
        <v>0.70577562266971527</v>
      </c>
      <c r="K16" s="8">
        <f t="shared" si="5"/>
        <v>63.181080076740379</v>
      </c>
      <c r="L16" s="8">
        <f t="shared" si="6"/>
        <v>-0.41129236954009352</v>
      </c>
      <c r="M16" s="7">
        <f t="shared" si="7"/>
        <v>290999475</v>
      </c>
      <c r="N16" s="8">
        <v>100</v>
      </c>
      <c r="O16" s="26">
        <f t="shared" si="8"/>
        <v>1.1170679922098088</v>
      </c>
      <c r="P16" s="8">
        <v>100</v>
      </c>
      <c r="Q16" s="26">
        <f t="shared" si="9"/>
        <v>1.1170679922098088</v>
      </c>
      <c r="R16" s="8">
        <f t="shared" si="10"/>
        <v>100</v>
      </c>
      <c r="S16" s="8">
        <f t="shared" si="11"/>
        <v>0</v>
      </c>
      <c r="T16" s="8">
        <f t="shared" si="12"/>
        <v>63.181080076740379</v>
      </c>
      <c r="U16" s="8">
        <f t="shared" si="13"/>
        <v>100</v>
      </c>
      <c r="V16" s="8">
        <f t="shared" si="14"/>
        <v>81.590540038370193</v>
      </c>
      <c r="W16" s="8">
        <f t="shared" si="15"/>
        <v>81.590540038370193</v>
      </c>
      <c r="X16" s="22">
        <v>5</v>
      </c>
    </row>
    <row r="17" spans="1:24" ht="48">
      <c r="A17" s="9">
        <v>6</v>
      </c>
      <c r="B17" s="9" t="s">
        <v>1087</v>
      </c>
      <c r="C17" s="7">
        <v>580691000</v>
      </c>
      <c r="D17" s="8">
        <f t="shared" si="0"/>
        <v>0.82073611081465503</v>
      </c>
      <c r="E17" s="7">
        <v>580691000</v>
      </c>
      <c r="F17" s="8">
        <f t="shared" si="1"/>
        <v>100</v>
      </c>
      <c r="G17" s="8">
        <f t="shared" si="2"/>
        <v>0.82073611081465503</v>
      </c>
      <c r="H17" s="7">
        <v>547824275</v>
      </c>
      <c r="I17" s="26">
        <f t="shared" si="3"/>
        <v>94.340066403646688</v>
      </c>
      <c r="J17" s="26">
        <f t="shared" si="4"/>
        <v>0.77428299194125283</v>
      </c>
      <c r="K17" s="8">
        <f t="shared" si="5"/>
        <v>94.340066403646688</v>
      </c>
      <c r="L17" s="8">
        <f t="shared" si="6"/>
        <v>-4.6453118873402199E-2</v>
      </c>
      <c r="M17" s="7">
        <f t="shared" si="7"/>
        <v>32866725</v>
      </c>
      <c r="N17" s="8">
        <v>100</v>
      </c>
      <c r="O17" s="26">
        <f t="shared" si="8"/>
        <v>0.82073611081465503</v>
      </c>
      <c r="P17" s="8">
        <v>100</v>
      </c>
      <c r="Q17" s="26">
        <f t="shared" si="9"/>
        <v>0.82073611081465503</v>
      </c>
      <c r="R17" s="8">
        <f t="shared" si="10"/>
        <v>100</v>
      </c>
      <c r="S17" s="8">
        <f t="shared" si="11"/>
        <v>0</v>
      </c>
      <c r="T17" s="8">
        <f t="shared" si="12"/>
        <v>94.340066403646688</v>
      </c>
      <c r="U17" s="8">
        <f t="shared" si="13"/>
        <v>100</v>
      </c>
      <c r="V17" s="8">
        <f t="shared" si="14"/>
        <v>97.170033201823344</v>
      </c>
      <c r="W17" s="8">
        <f t="shared" si="15"/>
        <v>97.170033201823344</v>
      </c>
      <c r="X17" s="22">
        <v>6</v>
      </c>
    </row>
    <row r="18" spans="1:24" ht="48">
      <c r="A18" s="9">
        <v>7</v>
      </c>
      <c r="B18" s="9" t="s">
        <v>1088</v>
      </c>
      <c r="C18" s="7">
        <v>14362672400</v>
      </c>
      <c r="D18" s="8">
        <f t="shared" si="0"/>
        <v>20.299890796449379</v>
      </c>
      <c r="E18" s="7">
        <v>14362672400</v>
      </c>
      <c r="F18" s="8">
        <f t="shared" si="1"/>
        <v>100</v>
      </c>
      <c r="G18" s="8">
        <f t="shared" si="2"/>
        <v>20.299890796449379</v>
      </c>
      <c r="H18" s="7">
        <v>12526931903</v>
      </c>
      <c r="I18" s="26">
        <f t="shared" si="3"/>
        <v>87.218670412617641</v>
      </c>
      <c r="J18" s="26">
        <f t="shared" si="4"/>
        <v>17.705294847876488</v>
      </c>
      <c r="K18" s="8">
        <f t="shared" si="5"/>
        <v>87.218670412617641</v>
      </c>
      <c r="L18" s="8">
        <f t="shared" si="6"/>
        <v>-2.5945959485728913</v>
      </c>
      <c r="M18" s="7">
        <f t="shared" si="7"/>
        <v>1835740497</v>
      </c>
      <c r="N18" s="8">
        <v>100</v>
      </c>
      <c r="O18" s="26">
        <f t="shared" si="8"/>
        <v>20.299890796449379</v>
      </c>
      <c r="P18" s="8">
        <v>92.884332584234116</v>
      </c>
      <c r="Q18" s="26">
        <f t="shared" si="9"/>
        <v>18.855418081610374</v>
      </c>
      <c r="R18" s="8">
        <f t="shared" si="10"/>
        <v>92.884332584234116</v>
      </c>
      <c r="S18" s="8">
        <f t="shared" si="11"/>
        <v>-1.4444727148390051</v>
      </c>
      <c r="T18" s="8">
        <f t="shared" si="12"/>
        <v>87.218670412617641</v>
      </c>
      <c r="U18" s="8">
        <f t="shared" si="13"/>
        <v>92.884332584234116</v>
      </c>
      <c r="V18" s="8">
        <f t="shared" si="14"/>
        <v>90.051501498425878</v>
      </c>
      <c r="W18" s="8">
        <f t="shared" si="15"/>
        <v>90.051501498425878</v>
      </c>
      <c r="X18" s="22">
        <v>7</v>
      </c>
    </row>
    <row r="19" spans="1:24" ht="48">
      <c r="A19" s="9">
        <v>8</v>
      </c>
      <c r="B19" s="9" t="s">
        <v>1089</v>
      </c>
      <c r="C19" s="7">
        <v>737227800</v>
      </c>
      <c r="D19" s="8">
        <f t="shared" si="0"/>
        <v>1.0419818412140782</v>
      </c>
      <c r="E19" s="7">
        <v>737227800</v>
      </c>
      <c r="F19" s="8">
        <f t="shared" si="1"/>
        <v>100</v>
      </c>
      <c r="G19" s="8">
        <f t="shared" si="2"/>
        <v>1.0419818412140782</v>
      </c>
      <c r="H19" s="7">
        <v>643216000</v>
      </c>
      <c r="I19" s="26">
        <f t="shared" si="3"/>
        <v>87.247930693877791</v>
      </c>
      <c r="J19" s="26">
        <f t="shared" si="4"/>
        <v>0.9091075946652506</v>
      </c>
      <c r="K19" s="8">
        <f t="shared" si="5"/>
        <v>87.247930693877791</v>
      </c>
      <c r="L19" s="8">
        <f t="shared" si="6"/>
        <v>-0.13287424654882762</v>
      </c>
      <c r="M19" s="7">
        <f t="shared" si="7"/>
        <v>94011800</v>
      </c>
      <c r="N19" s="8">
        <v>100</v>
      </c>
      <c r="O19" s="26">
        <f t="shared" si="8"/>
        <v>1.0419818412140782</v>
      </c>
      <c r="P19" s="8">
        <v>100</v>
      </c>
      <c r="Q19" s="26">
        <f t="shared" si="9"/>
        <v>1.0419818412140782</v>
      </c>
      <c r="R19" s="8">
        <f t="shared" si="10"/>
        <v>100</v>
      </c>
      <c r="S19" s="8">
        <f t="shared" si="11"/>
        <v>0</v>
      </c>
      <c r="T19" s="8">
        <f t="shared" si="12"/>
        <v>87.247930693877791</v>
      </c>
      <c r="U19" s="8">
        <f t="shared" si="13"/>
        <v>100</v>
      </c>
      <c r="V19" s="8">
        <f t="shared" si="14"/>
        <v>93.623965346938888</v>
      </c>
      <c r="W19" s="8">
        <f t="shared" si="15"/>
        <v>93.623965346938888</v>
      </c>
      <c r="X19" s="22">
        <v>8</v>
      </c>
    </row>
    <row r="20" spans="1:24" ht="48">
      <c r="A20" s="9">
        <v>9</v>
      </c>
      <c r="B20" s="9" t="s">
        <v>1090</v>
      </c>
      <c r="C20" s="7">
        <v>887863100</v>
      </c>
      <c r="D20" s="8">
        <f t="shared" si="0"/>
        <v>1.2548865190434209</v>
      </c>
      <c r="E20" s="7">
        <v>887863100</v>
      </c>
      <c r="F20" s="8">
        <f t="shared" si="1"/>
        <v>100</v>
      </c>
      <c r="G20" s="8">
        <f t="shared" si="2"/>
        <v>1.2548865190434209</v>
      </c>
      <c r="H20" s="7">
        <v>465232000</v>
      </c>
      <c r="I20" s="26">
        <f t="shared" si="3"/>
        <v>52.399069180823034</v>
      </c>
      <c r="J20" s="26">
        <f t="shared" si="4"/>
        <v>0.65754885525438411</v>
      </c>
      <c r="K20" s="8">
        <f t="shared" si="5"/>
        <v>52.399069180823034</v>
      </c>
      <c r="L20" s="8">
        <f t="shared" si="6"/>
        <v>-0.59733766378903674</v>
      </c>
      <c r="M20" s="7">
        <f t="shared" si="7"/>
        <v>422631100</v>
      </c>
      <c r="N20" s="8">
        <v>100</v>
      </c>
      <c r="O20" s="26">
        <f t="shared" si="8"/>
        <v>1.2548865190434209</v>
      </c>
      <c r="P20" s="8">
        <v>100</v>
      </c>
      <c r="Q20" s="26">
        <f t="shared" si="9"/>
        <v>1.2548865190434209</v>
      </c>
      <c r="R20" s="8">
        <f t="shared" si="10"/>
        <v>100</v>
      </c>
      <c r="S20" s="8">
        <f t="shared" si="11"/>
        <v>0</v>
      </c>
      <c r="T20" s="8">
        <f t="shared" si="12"/>
        <v>52.399069180823034</v>
      </c>
      <c r="U20" s="8">
        <f t="shared" si="13"/>
        <v>100</v>
      </c>
      <c r="V20" s="8">
        <f t="shared" si="14"/>
        <v>76.199534590411517</v>
      </c>
      <c r="W20" s="8">
        <f t="shared" si="15"/>
        <v>76.199534590411517</v>
      </c>
      <c r="X20" s="22">
        <v>9</v>
      </c>
    </row>
    <row r="21" spans="1:24" ht="16">
      <c r="A21" s="9">
        <v>10</v>
      </c>
      <c r="B21" s="9" t="s">
        <v>1091</v>
      </c>
      <c r="C21" s="7">
        <v>150890400</v>
      </c>
      <c r="D21" s="8">
        <f t="shared" si="0"/>
        <v>0.21326523065669628</v>
      </c>
      <c r="E21" s="7">
        <v>150890400</v>
      </c>
      <c r="F21" s="8">
        <f t="shared" si="1"/>
        <v>100</v>
      </c>
      <c r="G21" s="8">
        <f t="shared" si="2"/>
        <v>0.21326523065669631</v>
      </c>
      <c r="H21" s="7">
        <v>145728000</v>
      </c>
      <c r="I21" s="26">
        <f t="shared" si="3"/>
        <v>96.578708784654282</v>
      </c>
      <c r="J21" s="26">
        <f t="shared" si="4"/>
        <v>0.20596880605485193</v>
      </c>
      <c r="K21" s="8">
        <f t="shared" si="5"/>
        <v>96.578708784654282</v>
      </c>
      <c r="L21" s="8">
        <f t="shared" si="6"/>
        <v>-7.2964246018443757E-3</v>
      </c>
      <c r="M21" s="7">
        <f t="shared" si="7"/>
        <v>5162400</v>
      </c>
      <c r="N21" s="8">
        <v>100</v>
      </c>
      <c r="O21" s="26">
        <f t="shared" si="8"/>
        <v>0.21326523065669631</v>
      </c>
      <c r="P21" s="8">
        <v>100</v>
      </c>
      <c r="Q21" s="26">
        <f t="shared" si="9"/>
        <v>0.21326523065669631</v>
      </c>
      <c r="R21" s="8">
        <f t="shared" si="10"/>
        <v>100</v>
      </c>
      <c r="S21" s="8">
        <f t="shared" si="11"/>
        <v>0</v>
      </c>
      <c r="T21" s="8">
        <f t="shared" si="12"/>
        <v>96.578708784654282</v>
      </c>
      <c r="U21" s="8">
        <f t="shared" si="13"/>
        <v>100</v>
      </c>
      <c r="V21" s="8">
        <f t="shared" si="14"/>
        <v>98.289354392327141</v>
      </c>
      <c r="W21" s="8">
        <f t="shared" si="15"/>
        <v>98.289354392327141</v>
      </c>
      <c r="X21" s="22">
        <v>10</v>
      </c>
    </row>
    <row r="22" spans="1:24" ht="48">
      <c r="A22" s="9">
        <v>11</v>
      </c>
      <c r="B22" s="9" t="s">
        <v>1092</v>
      </c>
      <c r="C22" s="7">
        <v>115554300</v>
      </c>
      <c r="D22" s="8">
        <f t="shared" si="0"/>
        <v>0.16332195052086201</v>
      </c>
      <c r="E22" s="7">
        <v>115554300</v>
      </c>
      <c r="F22" s="8">
        <f t="shared" si="1"/>
        <v>100</v>
      </c>
      <c r="G22" s="8">
        <f t="shared" si="2"/>
        <v>0.16332195052086201</v>
      </c>
      <c r="H22" s="7">
        <v>106517500</v>
      </c>
      <c r="I22" s="26">
        <f t="shared" si="3"/>
        <v>92.179607336118181</v>
      </c>
      <c r="J22" s="26">
        <f t="shared" si="4"/>
        <v>0.15054953268381982</v>
      </c>
      <c r="K22" s="8">
        <f t="shared" si="5"/>
        <v>92.179607336118181</v>
      </c>
      <c r="L22" s="8">
        <f t="shared" si="6"/>
        <v>-1.2772417837042194E-2</v>
      </c>
      <c r="M22" s="7">
        <f t="shared" si="7"/>
        <v>9036800</v>
      </c>
      <c r="N22" s="8">
        <v>100</v>
      </c>
      <c r="O22" s="26">
        <f t="shared" si="8"/>
        <v>0.16332195052086201</v>
      </c>
      <c r="P22" s="8">
        <v>100</v>
      </c>
      <c r="Q22" s="26">
        <f t="shared" si="9"/>
        <v>0.16332195052086201</v>
      </c>
      <c r="R22" s="8">
        <f t="shared" si="10"/>
        <v>100</v>
      </c>
      <c r="S22" s="8">
        <f t="shared" si="11"/>
        <v>0</v>
      </c>
      <c r="T22" s="8">
        <f t="shared" si="12"/>
        <v>92.179607336118181</v>
      </c>
      <c r="U22" s="8">
        <f t="shared" si="13"/>
        <v>100</v>
      </c>
      <c r="V22" s="8">
        <f t="shared" si="14"/>
        <v>96.089803668059091</v>
      </c>
      <c r="W22" s="8">
        <f t="shared" si="15"/>
        <v>96.089803668059091</v>
      </c>
      <c r="X22" s="22">
        <v>11</v>
      </c>
    </row>
    <row r="23" spans="1:24" ht="32">
      <c r="A23" s="9">
        <v>12</v>
      </c>
      <c r="B23" s="9" t="s">
        <v>1093</v>
      </c>
      <c r="C23" s="7">
        <v>701116500</v>
      </c>
      <c r="D23" s="8">
        <f t="shared" si="0"/>
        <v>0.99094291015011959</v>
      </c>
      <c r="E23" s="7">
        <v>701116500</v>
      </c>
      <c r="F23" s="8">
        <f t="shared" si="1"/>
        <v>100</v>
      </c>
      <c r="G23" s="8">
        <f t="shared" si="2"/>
        <v>0.99094291015011959</v>
      </c>
      <c r="H23" s="7">
        <v>505864600</v>
      </c>
      <c r="I23" s="26">
        <f t="shared" si="3"/>
        <v>72.151290120828705</v>
      </c>
      <c r="J23" s="26">
        <f t="shared" si="4"/>
        <v>0.71497809403419565</v>
      </c>
      <c r="K23" s="8">
        <f t="shared" si="5"/>
        <v>72.151290120828705</v>
      </c>
      <c r="L23" s="8">
        <f t="shared" si="6"/>
        <v>-0.27596481611592394</v>
      </c>
      <c r="M23" s="7">
        <f t="shared" si="7"/>
        <v>195251900</v>
      </c>
      <c r="N23" s="8">
        <v>100</v>
      </c>
      <c r="O23" s="26">
        <f t="shared" si="8"/>
        <v>0.99094291015011959</v>
      </c>
      <c r="P23" s="8">
        <v>100</v>
      </c>
      <c r="Q23" s="26">
        <f t="shared" si="9"/>
        <v>0.99094291015011959</v>
      </c>
      <c r="R23" s="8">
        <f t="shared" si="10"/>
        <v>100</v>
      </c>
      <c r="S23" s="8">
        <f t="shared" si="11"/>
        <v>0</v>
      </c>
      <c r="T23" s="8">
        <f t="shared" si="12"/>
        <v>72.151290120828705</v>
      </c>
      <c r="U23" s="8">
        <f t="shared" si="13"/>
        <v>100</v>
      </c>
      <c r="V23" s="8">
        <f t="shared" si="14"/>
        <v>86.075645060414359</v>
      </c>
      <c r="W23" s="8">
        <f t="shared" si="15"/>
        <v>86.075645060414359</v>
      </c>
      <c r="X23" s="22">
        <v>12</v>
      </c>
    </row>
    <row r="24" spans="1:24" ht="32">
      <c r="A24" s="9">
        <v>13</v>
      </c>
      <c r="B24" s="9" t="s">
        <v>1094</v>
      </c>
      <c r="C24" s="7">
        <v>967003200</v>
      </c>
      <c r="D24" s="8">
        <f t="shared" si="0"/>
        <v>1.3667414261859163</v>
      </c>
      <c r="E24" s="7">
        <v>967003200</v>
      </c>
      <c r="F24" s="8">
        <f t="shared" si="1"/>
        <v>100</v>
      </c>
      <c r="G24" s="8">
        <f t="shared" si="2"/>
        <v>1.3667414261859165</v>
      </c>
      <c r="H24" s="7">
        <v>958040000</v>
      </c>
      <c r="I24" s="26">
        <f t="shared" si="3"/>
        <v>99.073095104545672</v>
      </c>
      <c r="J24" s="26">
        <f t="shared" si="4"/>
        <v>1.3540730329983968</v>
      </c>
      <c r="K24" s="8">
        <f t="shared" si="5"/>
        <v>99.073095104545672</v>
      </c>
      <c r="L24" s="8">
        <f t="shared" si="6"/>
        <v>-1.2668393187519777E-2</v>
      </c>
      <c r="M24" s="7">
        <f t="shared" si="7"/>
        <v>8963200</v>
      </c>
      <c r="N24" s="8">
        <v>100</v>
      </c>
      <c r="O24" s="26">
        <f t="shared" si="8"/>
        <v>1.3667414261859165</v>
      </c>
      <c r="P24" s="8">
        <v>100</v>
      </c>
      <c r="Q24" s="26">
        <f t="shared" si="9"/>
        <v>1.3667414261859165</v>
      </c>
      <c r="R24" s="8">
        <f t="shared" si="10"/>
        <v>100</v>
      </c>
      <c r="S24" s="8">
        <f t="shared" si="11"/>
        <v>0</v>
      </c>
      <c r="T24" s="8">
        <f t="shared" si="12"/>
        <v>99.073095104545672</v>
      </c>
      <c r="U24" s="8">
        <f t="shared" si="13"/>
        <v>100</v>
      </c>
      <c r="V24" s="8">
        <f t="shared" si="14"/>
        <v>99.536547552272836</v>
      </c>
      <c r="W24" s="8">
        <f t="shared" si="15"/>
        <v>99.536547552272836</v>
      </c>
      <c r="X24" s="22">
        <v>13</v>
      </c>
    </row>
    <row r="25" spans="1:24" ht="48">
      <c r="A25" s="9">
        <v>14</v>
      </c>
      <c r="B25" s="9" t="s">
        <v>1095</v>
      </c>
      <c r="C25" s="7">
        <v>7215200</v>
      </c>
      <c r="D25" s="8">
        <f t="shared" si="0"/>
        <v>1.0197807761356554E-2</v>
      </c>
      <c r="E25" s="7">
        <v>7215200</v>
      </c>
      <c r="F25" s="8">
        <f t="shared" si="1"/>
        <v>100</v>
      </c>
      <c r="G25" s="8">
        <f t="shared" si="2"/>
        <v>1.0197807761356554E-2</v>
      </c>
      <c r="H25" s="7">
        <v>6480000</v>
      </c>
      <c r="I25" s="26">
        <f t="shared" si="3"/>
        <v>89.810400266104892</v>
      </c>
      <c r="J25" s="26">
        <f t="shared" si="4"/>
        <v>9.1586919688422322E-3</v>
      </c>
      <c r="K25" s="8">
        <f t="shared" si="5"/>
        <v>89.810400266104892</v>
      </c>
      <c r="L25" s="8">
        <f t="shared" si="6"/>
        <v>-1.0391157925143217E-3</v>
      </c>
      <c r="M25" s="7">
        <f t="shared" si="7"/>
        <v>735200</v>
      </c>
      <c r="N25" s="8">
        <v>100</v>
      </c>
      <c r="O25" s="26">
        <f t="shared" si="8"/>
        <v>1.0197807761356554E-2</v>
      </c>
      <c r="P25" s="8">
        <v>100</v>
      </c>
      <c r="Q25" s="26">
        <f t="shared" si="9"/>
        <v>1.0197807761356554E-2</v>
      </c>
      <c r="R25" s="8">
        <f t="shared" si="10"/>
        <v>100</v>
      </c>
      <c r="S25" s="8">
        <f t="shared" si="11"/>
        <v>0</v>
      </c>
      <c r="T25" s="8">
        <f t="shared" si="12"/>
        <v>89.810400266104892</v>
      </c>
      <c r="U25" s="8">
        <f t="shared" si="13"/>
        <v>100</v>
      </c>
      <c r="V25" s="8">
        <f t="shared" si="14"/>
        <v>94.905200133052446</v>
      </c>
      <c r="W25" s="8">
        <f t="shared" si="15"/>
        <v>94.905200133052446</v>
      </c>
      <c r="X25" s="22">
        <v>14</v>
      </c>
    </row>
    <row r="26" spans="1:24" ht="32">
      <c r="A26" s="9">
        <v>15</v>
      </c>
      <c r="B26" s="9" t="s">
        <v>1096</v>
      </c>
      <c r="C26" s="7">
        <v>23002291600</v>
      </c>
      <c r="D26" s="8">
        <f t="shared" si="0"/>
        <v>32.51094187374801</v>
      </c>
      <c r="E26" s="7">
        <v>23002291600</v>
      </c>
      <c r="F26" s="8">
        <f t="shared" si="1"/>
        <v>100</v>
      </c>
      <c r="G26" s="8">
        <f t="shared" si="2"/>
        <v>32.51094187374801</v>
      </c>
      <c r="H26" s="7">
        <v>22900466425</v>
      </c>
      <c r="I26" s="26">
        <f t="shared" si="3"/>
        <v>99.557325953558475</v>
      </c>
      <c r="J26" s="26">
        <f t="shared" si="4"/>
        <v>32.367024371819241</v>
      </c>
      <c r="K26" s="8">
        <f t="shared" si="5"/>
        <v>99.557325953558475</v>
      </c>
      <c r="L26" s="8">
        <f t="shared" si="6"/>
        <v>-0.14391750192876884</v>
      </c>
      <c r="M26" s="7">
        <f t="shared" si="7"/>
        <v>101825175</v>
      </c>
      <c r="N26" s="8">
        <v>100</v>
      </c>
      <c r="O26" s="26">
        <f t="shared" si="8"/>
        <v>32.51094187374801</v>
      </c>
      <c r="P26" s="8">
        <v>100</v>
      </c>
      <c r="Q26" s="26">
        <f t="shared" si="9"/>
        <v>32.51094187374801</v>
      </c>
      <c r="R26" s="8">
        <f t="shared" si="10"/>
        <v>100</v>
      </c>
      <c r="S26" s="8">
        <f t="shared" si="11"/>
        <v>0</v>
      </c>
      <c r="T26" s="8">
        <f t="shared" si="12"/>
        <v>99.557325953558475</v>
      </c>
      <c r="U26" s="8">
        <f t="shared" si="13"/>
        <v>100</v>
      </c>
      <c r="V26" s="8">
        <f t="shared" si="14"/>
        <v>99.778662976779231</v>
      </c>
      <c r="W26" s="8">
        <f t="shared" si="15"/>
        <v>99.778662976779231</v>
      </c>
      <c r="X26" s="22">
        <v>15</v>
      </c>
    </row>
    <row r="27" spans="1:24" ht="48">
      <c r="A27" s="9">
        <v>16</v>
      </c>
      <c r="B27" s="9" t="s">
        <v>1097</v>
      </c>
      <c r="C27" s="7">
        <v>305312000</v>
      </c>
      <c r="D27" s="8">
        <f t="shared" si="0"/>
        <v>0.4315213830850555</v>
      </c>
      <c r="E27" s="7">
        <v>305312000</v>
      </c>
      <c r="F27" s="8">
        <f t="shared" si="1"/>
        <v>100</v>
      </c>
      <c r="G27" s="8">
        <f t="shared" si="2"/>
        <v>0.4315213830850555</v>
      </c>
      <c r="H27" s="7">
        <v>299355000</v>
      </c>
      <c r="I27" s="26">
        <f t="shared" si="3"/>
        <v>98.048881144534121</v>
      </c>
      <c r="J27" s="26">
        <f t="shared" si="4"/>
        <v>0.42310188801431586</v>
      </c>
      <c r="K27" s="8">
        <f t="shared" si="5"/>
        <v>98.048881144534121</v>
      </c>
      <c r="L27" s="8">
        <f t="shared" si="6"/>
        <v>-8.4194950707396354E-3</v>
      </c>
      <c r="M27" s="7">
        <f t="shared" si="7"/>
        <v>5957000</v>
      </c>
      <c r="N27" s="8">
        <v>100</v>
      </c>
      <c r="O27" s="26">
        <f t="shared" si="8"/>
        <v>0.4315213830850555</v>
      </c>
      <c r="P27" s="8">
        <v>100</v>
      </c>
      <c r="Q27" s="26">
        <f t="shared" si="9"/>
        <v>0.4315213830850555</v>
      </c>
      <c r="R27" s="8">
        <f t="shared" si="10"/>
        <v>100</v>
      </c>
      <c r="S27" s="8">
        <f t="shared" si="11"/>
        <v>0</v>
      </c>
      <c r="T27" s="8">
        <f t="shared" si="12"/>
        <v>98.048881144534121</v>
      </c>
      <c r="U27" s="8">
        <f t="shared" si="13"/>
        <v>100</v>
      </c>
      <c r="V27" s="8">
        <f t="shared" si="14"/>
        <v>99.024440572267054</v>
      </c>
      <c r="W27" s="8">
        <f t="shared" si="15"/>
        <v>99.024440572267054</v>
      </c>
      <c r="X27" s="22">
        <v>16</v>
      </c>
    </row>
    <row r="28" spans="1:24" ht="30" customHeight="1">
      <c r="A28" s="9">
        <v>17</v>
      </c>
      <c r="B28" s="9" t="s">
        <v>1098</v>
      </c>
      <c r="C28" s="7">
        <v>890291100</v>
      </c>
      <c r="D28" s="8">
        <f t="shared" si="0"/>
        <v>1.2583182017749561</v>
      </c>
      <c r="E28" s="7">
        <v>890291100</v>
      </c>
      <c r="F28" s="8">
        <f t="shared" si="1"/>
        <v>100</v>
      </c>
      <c r="G28" s="8">
        <f t="shared" si="2"/>
        <v>1.2583182017749561</v>
      </c>
      <c r="H28" s="7">
        <v>567606800</v>
      </c>
      <c r="I28" s="26">
        <f t="shared" si="3"/>
        <v>63.755191981588943</v>
      </c>
      <c r="J28" s="26">
        <f t="shared" si="4"/>
        <v>0.80224318528090099</v>
      </c>
      <c r="K28" s="8">
        <f t="shared" si="5"/>
        <v>63.755191981588943</v>
      </c>
      <c r="L28" s="8">
        <f t="shared" si="6"/>
        <v>-0.45607501649405513</v>
      </c>
      <c r="M28" s="7">
        <f t="shared" si="7"/>
        <v>322684300</v>
      </c>
      <c r="N28" s="8">
        <v>100</v>
      </c>
      <c r="O28" s="26">
        <f t="shared" si="8"/>
        <v>1.2583182017749561</v>
      </c>
      <c r="P28" s="8">
        <v>100</v>
      </c>
      <c r="Q28" s="26">
        <f t="shared" si="9"/>
        <v>1.2583182017749561</v>
      </c>
      <c r="R28" s="8">
        <f t="shared" si="10"/>
        <v>100</v>
      </c>
      <c r="S28" s="8">
        <f t="shared" si="11"/>
        <v>0</v>
      </c>
      <c r="T28" s="8">
        <f t="shared" si="12"/>
        <v>63.755191981588943</v>
      </c>
      <c r="U28" s="8">
        <f t="shared" si="13"/>
        <v>100</v>
      </c>
      <c r="V28" s="8">
        <f t="shared" si="14"/>
        <v>81.877595990794475</v>
      </c>
      <c r="W28" s="8">
        <f t="shared" si="15"/>
        <v>81.877595990794475</v>
      </c>
      <c r="X28" s="22">
        <v>17</v>
      </c>
    </row>
    <row r="29" spans="1:24" ht="48">
      <c r="A29" s="9">
        <v>18</v>
      </c>
      <c r="B29" s="9" t="s">
        <v>1099</v>
      </c>
      <c r="C29" s="7">
        <v>750000000</v>
      </c>
      <c r="D29" s="8">
        <f t="shared" si="0"/>
        <v>1.0600337926900731</v>
      </c>
      <c r="E29" s="7">
        <v>750000000</v>
      </c>
      <c r="F29" s="8">
        <f t="shared" si="1"/>
        <v>100</v>
      </c>
      <c r="G29" s="8">
        <f t="shared" si="2"/>
        <v>1.0600337926900731</v>
      </c>
      <c r="H29" s="7">
        <v>736800000</v>
      </c>
      <c r="I29" s="26">
        <f t="shared" si="3"/>
        <v>98.240000000000009</v>
      </c>
      <c r="J29" s="26">
        <f t="shared" si="4"/>
        <v>1.0413771979387278</v>
      </c>
      <c r="K29" s="8">
        <f t="shared" si="5"/>
        <v>98.240000000000009</v>
      </c>
      <c r="L29" s="8">
        <f t="shared" si="6"/>
        <v>-1.865659475134529E-2</v>
      </c>
      <c r="M29" s="7">
        <f t="shared" si="7"/>
        <v>13200000</v>
      </c>
      <c r="N29" s="8">
        <v>100</v>
      </c>
      <c r="O29" s="26">
        <f t="shared" si="8"/>
        <v>1.0600337926900731</v>
      </c>
      <c r="P29" s="8">
        <v>100</v>
      </c>
      <c r="Q29" s="26">
        <f t="shared" si="9"/>
        <v>1.0600337926900731</v>
      </c>
      <c r="R29" s="8">
        <f t="shared" si="10"/>
        <v>100</v>
      </c>
      <c r="S29" s="8">
        <f t="shared" si="11"/>
        <v>0</v>
      </c>
      <c r="T29" s="8">
        <f t="shared" si="12"/>
        <v>98.240000000000009</v>
      </c>
      <c r="U29" s="8">
        <f t="shared" si="13"/>
        <v>100</v>
      </c>
      <c r="V29" s="8">
        <f t="shared" si="14"/>
        <v>99.12</v>
      </c>
      <c r="W29" s="8">
        <f t="shared" si="15"/>
        <v>99.12</v>
      </c>
      <c r="X29" s="22">
        <v>18</v>
      </c>
    </row>
    <row r="30" spans="1:24" ht="48">
      <c r="A30" s="9">
        <v>19</v>
      </c>
      <c r="B30" s="9" t="s">
        <v>1100</v>
      </c>
      <c r="C30" s="7">
        <v>48519000</v>
      </c>
      <c r="D30" s="8">
        <f t="shared" si="0"/>
        <v>6.8575706116706214E-2</v>
      </c>
      <c r="E30" s="7">
        <v>48519000</v>
      </c>
      <c r="F30" s="8">
        <f t="shared" si="1"/>
        <v>100</v>
      </c>
      <c r="G30" s="8">
        <f t="shared" si="2"/>
        <v>6.8575706116706214E-2</v>
      </c>
      <c r="H30" s="7">
        <v>34840464</v>
      </c>
      <c r="I30" s="26">
        <f t="shared" si="3"/>
        <v>71.807877326408203</v>
      </c>
      <c r="J30" s="26">
        <f t="shared" si="4"/>
        <v>4.9242758924002601E-2</v>
      </c>
      <c r="K30" s="8">
        <f t="shared" si="5"/>
        <v>71.807877326408203</v>
      </c>
      <c r="L30" s="8">
        <f t="shared" si="6"/>
        <v>-1.9332947192703613E-2</v>
      </c>
      <c r="M30" s="7">
        <f t="shared" si="7"/>
        <v>13678536</v>
      </c>
      <c r="N30" s="8">
        <v>100</v>
      </c>
      <c r="O30" s="26">
        <f t="shared" si="8"/>
        <v>6.8575706116706214E-2</v>
      </c>
      <c r="P30" s="8">
        <v>100</v>
      </c>
      <c r="Q30" s="26">
        <f t="shared" si="9"/>
        <v>6.8575706116706214E-2</v>
      </c>
      <c r="R30" s="8">
        <f t="shared" si="10"/>
        <v>100</v>
      </c>
      <c r="S30" s="8">
        <f t="shared" si="11"/>
        <v>0</v>
      </c>
      <c r="T30" s="8">
        <f t="shared" si="12"/>
        <v>71.807877326408203</v>
      </c>
      <c r="U30" s="8">
        <f t="shared" si="13"/>
        <v>100</v>
      </c>
      <c r="V30" s="8">
        <f t="shared" si="14"/>
        <v>85.903938663204102</v>
      </c>
      <c r="W30" s="8">
        <f t="shared" si="15"/>
        <v>85.903938663204102</v>
      </c>
      <c r="X30" s="22">
        <v>19</v>
      </c>
    </row>
    <row r="31" spans="1:24" ht="32">
      <c r="A31" s="9">
        <v>20</v>
      </c>
      <c r="B31" s="9" t="s">
        <v>1101</v>
      </c>
      <c r="C31" s="7">
        <v>3202200</v>
      </c>
      <c r="D31" s="8">
        <f t="shared" si="0"/>
        <v>4.5259202812695364E-3</v>
      </c>
      <c r="E31" s="7">
        <v>3202200</v>
      </c>
      <c r="F31" s="8">
        <f t="shared" si="1"/>
        <v>100</v>
      </c>
      <c r="G31" s="8">
        <f t="shared" si="2"/>
        <v>4.5259202812695364E-3</v>
      </c>
      <c r="H31" s="7">
        <v>3180200</v>
      </c>
      <c r="I31" s="26">
        <f t="shared" si="3"/>
        <v>99.312972331522076</v>
      </c>
      <c r="J31" s="26">
        <f t="shared" si="4"/>
        <v>4.4948259566839613E-3</v>
      </c>
      <c r="K31" s="8">
        <f t="shared" si="5"/>
        <v>99.312972331522076</v>
      </c>
      <c r="L31" s="8">
        <f t="shared" si="6"/>
        <v>-3.1094324585575171E-5</v>
      </c>
      <c r="M31" s="7">
        <f t="shared" si="7"/>
        <v>22000</v>
      </c>
      <c r="N31" s="8">
        <v>100</v>
      </c>
      <c r="O31" s="26">
        <f t="shared" si="8"/>
        <v>4.5259202812695364E-3</v>
      </c>
      <c r="P31" s="8">
        <v>100</v>
      </c>
      <c r="Q31" s="26">
        <f t="shared" si="9"/>
        <v>4.5259202812695364E-3</v>
      </c>
      <c r="R31" s="8">
        <f t="shared" si="10"/>
        <v>100</v>
      </c>
      <c r="S31" s="8">
        <f t="shared" si="11"/>
        <v>0</v>
      </c>
      <c r="T31" s="8">
        <f t="shared" si="12"/>
        <v>99.312972331522076</v>
      </c>
      <c r="U31" s="8">
        <f t="shared" si="13"/>
        <v>100</v>
      </c>
      <c r="V31" s="8">
        <f t="shared" si="14"/>
        <v>99.656486165761038</v>
      </c>
      <c r="W31" s="8">
        <f t="shared" si="15"/>
        <v>99.656486165761038</v>
      </c>
      <c r="X31" s="22">
        <v>20</v>
      </c>
    </row>
    <row r="32" spans="1:24" ht="32">
      <c r="A32" s="9">
        <v>21</v>
      </c>
      <c r="B32" s="9" t="s">
        <v>1102</v>
      </c>
      <c r="C32" s="7">
        <v>361200</v>
      </c>
      <c r="D32" s="8">
        <f t="shared" si="0"/>
        <v>5.1051227455953924E-4</v>
      </c>
      <c r="E32" s="7">
        <v>361200</v>
      </c>
      <c r="F32" s="8">
        <f t="shared" si="1"/>
        <v>100</v>
      </c>
      <c r="G32" s="8">
        <f t="shared" si="2"/>
        <v>5.1051227455953924E-4</v>
      </c>
      <c r="H32" s="7">
        <v>337200</v>
      </c>
      <c r="I32" s="26">
        <f t="shared" si="3"/>
        <v>93.355481727574755</v>
      </c>
      <c r="J32" s="26">
        <f t="shared" si="4"/>
        <v>4.7659119319345695E-4</v>
      </c>
      <c r="K32" s="8">
        <f t="shared" si="5"/>
        <v>93.355481727574755</v>
      </c>
      <c r="L32" s="8">
        <f t="shared" si="6"/>
        <v>-3.3921081366082291E-5</v>
      </c>
      <c r="M32" s="7">
        <f t="shared" si="7"/>
        <v>24000</v>
      </c>
      <c r="N32" s="8">
        <v>100</v>
      </c>
      <c r="O32" s="26">
        <f t="shared" si="8"/>
        <v>5.1051227455953924E-4</v>
      </c>
      <c r="P32" s="8">
        <v>100</v>
      </c>
      <c r="Q32" s="26">
        <f t="shared" si="9"/>
        <v>5.1051227455953924E-4</v>
      </c>
      <c r="R32" s="8">
        <f t="shared" si="10"/>
        <v>100</v>
      </c>
      <c r="S32" s="8">
        <f t="shared" si="11"/>
        <v>0</v>
      </c>
      <c r="T32" s="8">
        <f t="shared" si="12"/>
        <v>93.355481727574755</v>
      </c>
      <c r="U32" s="8">
        <f t="shared" si="13"/>
        <v>100</v>
      </c>
      <c r="V32" s="8">
        <f t="shared" si="14"/>
        <v>96.677740863787378</v>
      </c>
      <c r="W32" s="8">
        <f t="shared" si="15"/>
        <v>96.677740863787378</v>
      </c>
      <c r="X32" s="22">
        <v>21</v>
      </c>
    </row>
    <row r="33" spans="1:24" ht="48">
      <c r="A33" s="9">
        <v>22</v>
      </c>
      <c r="B33" s="9" t="s">
        <v>1103</v>
      </c>
      <c r="C33" s="7">
        <v>361200</v>
      </c>
      <c r="D33" s="8">
        <f t="shared" si="0"/>
        <v>5.1051227455953924E-4</v>
      </c>
      <c r="E33" s="7">
        <v>361200</v>
      </c>
      <c r="F33" s="8">
        <f t="shared" si="1"/>
        <v>100</v>
      </c>
      <c r="G33" s="8">
        <f t="shared" si="2"/>
        <v>5.1051227455953924E-4</v>
      </c>
      <c r="H33" s="7">
        <v>337200</v>
      </c>
      <c r="I33" s="26">
        <f t="shared" si="3"/>
        <v>93.355481727574755</v>
      </c>
      <c r="J33" s="26">
        <f t="shared" si="4"/>
        <v>4.7659119319345695E-4</v>
      </c>
      <c r="K33" s="8">
        <f t="shared" si="5"/>
        <v>93.355481727574755</v>
      </c>
      <c r="L33" s="8">
        <f t="shared" si="6"/>
        <v>-3.3921081366082291E-5</v>
      </c>
      <c r="M33" s="7">
        <f t="shared" si="7"/>
        <v>24000</v>
      </c>
      <c r="N33" s="8">
        <v>100</v>
      </c>
      <c r="O33" s="26">
        <f t="shared" si="8"/>
        <v>5.1051227455953924E-4</v>
      </c>
      <c r="P33" s="8">
        <v>100</v>
      </c>
      <c r="Q33" s="26">
        <f t="shared" si="9"/>
        <v>5.1051227455953924E-4</v>
      </c>
      <c r="R33" s="8">
        <f t="shared" si="10"/>
        <v>100</v>
      </c>
      <c r="S33" s="8">
        <f t="shared" si="11"/>
        <v>0</v>
      </c>
      <c r="T33" s="8">
        <f t="shared" si="12"/>
        <v>93.355481727574755</v>
      </c>
      <c r="U33" s="8">
        <f t="shared" si="13"/>
        <v>100</v>
      </c>
      <c r="V33" s="8">
        <f t="shared" si="14"/>
        <v>96.677740863787378</v>
      </c>
      <c r="W33" s="8">
        <f t="shared" si="15"/>
        <v>96.677740863787378</v>
      </c>
      <c r="X33" s="22">
        <v>22</v>
      </c>
    </row>
    <row r="34" spans="1:24" ht="48">
      <c r="A34" s="9">
        <v>23</v>
      </c>
      <c r="B34" s="9" t="s">
        <v>1104</v>
      </c>
      <c r="C34" s="7">
        <v>526000</v>
      </c>
      <c r="D34" s="8">
        <f t="shared" si="0"/>
        <v>7.4343703327330458E-4</v>
      </c>
      <c r="E34" s="7">
        <v>526000</v>
      </c>
      <c r="F34" s="8">
        <f t="shared" si="1"/>
        <v>100</v>
      </c>
      <c r="G34" s="8">
        <f t="shared" si="2"/>
        <v>7.4343703327330447E-4</v>
      </c>
      <c r="H34" s="7">
        <v>506000</v>
      </c>
      <c r="I34" s="26">
        <f t="shared" si="3"/>
        <v>96.197718631178702</v>
      </c>
      <c r="J34" s="26">
        <f t="shared" si="4"/>
        <v>7.1516946546823599E-4</v>
      </c>
      <c r="K34" s="8">
        <f t="shared" si="5"/>
        <v>96.197718631178702</v>
      </c>
      <c r="L34" s="8">
        <f t="shared" si="6"/>
        <v>-2.8267567805068485E-5</v>
      </c>
      <c r="M34" s="7">
        <f t="shared" si="7"/>
        <v>20000</v>
      </c>
      <c r="N34" s="8">
        <v>100</v>
      </c>
      <c r="O34" s="26">
        <f t="shared" si="8"/>
        <v>7.4343703327330447E-4</v>
      </c>
      <c r="P34" s="8">
        <v>100</v>
      </c>
      <c r="Q34" s="26">
        <f t="shared" si="9"/>
        <v>7.4343703327330447E-4</v>
      </c>
      <c r="R34" s="8">
        <f t="shared" si="10"/>
        <v>100</v>
      </c>
      <c r="S34" s="8">
        <f t="shared" si="11"/>
        <v>0</v>
      </c>
      <c r="T34" s="8">
        <f t="shared" si="12"/>
        <v>96.197718631178702</v>
      </c>
      <c r="U34" s="8">
        <f t="shared" si="13"/>
        <v>100</v>
      </c>
      <c r="V34" s="8">
        <f t="shared" si="14"/>
        <v>98.098859315589351</v>
      </c>
      <c r="W34" s="8">
        <f t="shared" si="15"/>
        <v>98.098859315589351</v>
      </c>
      <c r="X34" s="22">
        <v>23</v>
      </c>
    </row>
    <row r="35" spans="1:24" ht="32">
      <c r="A35" s="9">
        <v>24</v>
      </c>
      <c r="B35" s="9" t="s">
        <v>1105</v>
      </c>
      <c r="C35" s="7">
        <v>315600</v>
      </c>
      <c r="D35" s="8">
        <f t="shared" si="0"/>
        <v>4.4606221996398274E-4</v>
      </c>
      <c r="E35" s="7">
        <v>315600</v>
      </c>
      <c r="F35" s="8">
        <f t="shared" si="1"/>
        <v>100</v>
      </c>
      <c r="G35" s="8">
        <f t="shared" si="2"/>
        <v>4.4606221996398268E-4</v>
      </c>
      <c r="H35" s="7">
        <v>303600</v>
      </c>
      <c r="I35" s="26">
        <f t="shared" si="3"/>
        <v>96.197718631178702</v>
      </c>
      <c r="J35" s="26">
        <f t="shared" si="4"/>
        <v>4.2910167928094154E-4</v>
      </c>
      <c r="K35" s="8">
        <f t="shared" si="5"/>
        <v>96.197718631178702</v>
      </c>
      <c r="L35" s="8">
        <f t="shared" si="6"/>
        <v>-1.6960540683041145E-5</v>
      </c>
      <c r="M35" s="7">
        <f t="shared" si="7"/>
        <v>12000</v>
      </c>
      <c r="N35" s="8">
        <v>100</v>
      </c>
      <c r="O35" s="26">
        <f t="shared" si="8"/>
        <v>4.4606221996398268E-4</v>
      </c>
      <c r="P35" s="8">
        <v>100</v>
      </c>
      <c r="Q35" s="26">
        <f t="shared" si="9"/>
        <v>4.4606221996398268E-4</v>
      </c>
      <c r="R35" s="8">
        <f t="shared" si="10"/>
        <v>100</v>
      </c>
      <c r="S35" s="8">
        <f t="shared" si="11"/>
        <v>0</v>
      </c>
      <c r="T35" s="8">
        <f t="shared" si="12"/>
        <v>96.197718631178702</v>
      </c>
      <c r="U35" s="8">
        <f t="shared" si="13"/>
        <v>100</v>
      </c>
      <c r="V35" s="8">
        <f t="shared" si="14"/>
        <v>98.098859315589351</v>
      </c>
      <c r="W35" s="8">
        <f t="shared" si="15"/>
        <v>98.098859315589351</v>
      </c>
      <c r="X35" s="22">
        <v>24</v>
      </c>
    </row>
    <row r="36" spans="1:24" ht="48">
      <c r="A36" s="9">
        <v>25</v>
      </c>
      <c r="B36" s="9" t="s">
        <v>1106</v>
      </c>
      <c r="C36" s="7">
        <v>665000</v>
      </c>
      <c r="D36" s="8">
        <f t="shared" si="0"/>
        <v>9.3989662951853156E-4</v>
      </c>
      <c r="E36" s="7">
        <v>665000</v>
      </c>
      <c r="F36" s="8">
        <f t="shared" si="1"/>
        <v>100</v>
      </c>
      <c r="G36" s="8">
        <f t="shared" si="2"/>
        <v>9.3989662951853156E-4</v>
      </c>
      <c r="H36" s="7">
        <v>0</v>
      </c>
      <c r="I36" s="26">
        <f t="shared" si="3"/>
        <v>0</v>
      </c>
      <c r="J36" s="26">
        <f t="shared" si="4"/>
        <v>0</v>
      </c>
      <c r="K36" s="8">
        <f t="shared" si="5"/>
        <v>0</v>
      </c>
      <c r="L36" s="8">
        <f t="shared" si="6"/>
        <v>-9.3989662951853156E-4</v>
      </c>
      <c r="M36" s="7">
        <f t="shared" si="7"/>
        <v>665000</v>
      </c>
      <c r="N36" s="8">
        <v>100</v>
      </c>
      <c r="O36" s="26">
        <f t="shared" si="8"/>
        <v>9.3989662951853156E-4</v>
      </c>
      <c r="P36" s="8">
        <v>0</v>
      </c>
      <c r="Q36" s="26">
        <f t="shared" si="9"/>
        <v>0</v>
      </c>
      <c r="R36" s="8">
        <f t="shared" si="10"/>
        <v>0</v>
      </c>
      <c r="S36" s="8">
        <f t="shared" si="11"/>
        <v>-9.3989662951853156E-4</v>
      </c>
      <c r="T36" s="8">
        <f t="shared" si="12"/>
        <v>0</v>
      </c>
      <c r="U36" s="8">
        <f t="shared" si="13"/>
        <v>0</v>
      </c>
      <c r="V36" s="8">
        <f t="shared" si="14"/>
        <v>0</v>
      </c>
      <c r="W36" s="8">
        <f t="shared" si="15"/>
        <v>0</v>
      </c>
      <c r="X36" s="22">
        <v>25</v>
      </c>
    </row>
    <row r="37" spans="1:24" ht="48">
      <c r="A37" s="9">
        <v>26</v>
      </c>
      <c r="B37" s="9" t="s">
        <v>1107</v>
      </c>
      <c r="C37" s="7">
        <v>1820800</v>
      </c>
      <c r="D37" s="8">
        <f t="shared" si="0"/>
        <v>2.5734793729734469E-3</v>
      </c>
      <c r="E37" s="7">
        <v>1820800</v>
      </c>
      <c r="F37" s="8">
        <f t="shared" si="1"/>
        <v>100</v>
      </c>
      <c r="G37" s="8">
        <f t="shared" si="2"/>
        <v>2.5734793729734469E-3</v>
      </c>
      <c r="H37" s="7">
        <v>251200</v>
      </c>
      <c r="I37" s="26">
        <f t="shared" si="3"/>
        <v>13.796133567662567</v>
      </c>
      <c r="J37" s="26">
        <f t="shared" si="4"/>
        <v>3.5504065163166181E-4</v>
      </c>
      <c r="K37" s="8">
        <f t="shared" si="5"/>
        <v>13.796133567662567</v>
      </c>
      <c r="L37" s="8">
        <f t="shared" si="6"/>
        <v>-2.218438721341785E-3</v>
      </c>
      <c r="M37" s="7">
        <f t="shared" si="7"/>
        <v>1569600</v>
      </c>
      <c r="N37" s="8">
        <v>100</v>
      </c>
      <c r="O37" s="26">
        <f t="shared" si="8"/>
        <v>2.5734793729734469E-3</v>
      </c>
      <c r="P37" s="8">
        <v>100</v>
      </c>
      <c r="Q37" s="26">
        <f t="shared" si="9"/>
        <v>2.5734793729734469E-3</v>
      </c>
      <c r="R37" s="8">
        <f t="shared" si="10"/>
        <v>100</v>
      </c>
      <c r="S37" s="8">
        <f t="shared" si="11"/>
        <v>0</v>
      </c>
      <c r="T37" s="8">
        <f t="shared" si="12"/>
        <v>13.796133567662567</v>
      </c>
      <c r="U37" s="8">
        <f t="shared" si="13"/>
        <v>100</v>
      </c>
      <c r="V37" s="8">
        <f t="shared" si="14"/>
        <v>56.898066783831283</v>
      </c>
      <c r="W37" s="8">
        <f t="shared" si="15"/>
        <v>56.898066783831283</v>
      </c>
      <c r="X37" s="22">
        <v>26</v>
      </c>
    </row>
    <row r="38" spans="1:24" ht="48">
      <c r="A38" s="9">
        <v>27</v>
      </c>
      <c r="B38" s="9" t="s">
        <v>1108</v>
      </c>
      <c r="C38" s="7">
        <v>1542000</v>
      </c>
      <c r="D38" s="8">
        <f t="shared" si="0"/>
        <v>2.1794294777707905E-3</v>
      </c>
      <c r="E38" s="7">
        <v>1542000</v>
      </c>
      <c r="F38" s="8">
        <f t="shared" si="1"/>
        <v>100</v>
      </c>
      <c r="G38" s="8">
        <f t="shared" si="2"/>
        <v>2.1794294777707905E-3</v>
      </c>
      <c r="H38" s="7">
        <v>152800</v>
      </c>
      <c r="I38" s="26">
        <f t="shared" si="3"/>
        <v>9.9092088197146566</v>
      </c>
      <c r="J38" s="26">
        <f t="shared" si="4"/>
        <v>2.1596421803072425E-4</v>
      </c>
      <c r="K38" s="8">
        <f t="shared" si="5"/>
        <v>9.9092088197146566</v>
      </c>
      <c r="L38" s="8">
        <f t="shared" si="6"/>
        <v>-1.9634652597400664E-3</v>
      </c>
      <c r="M38" s="7">
        <f t="shared" si="7"/>
        <v>1389200</v>
      </c>
      <c r="N38" s="8">
        <v>100</v>
      </c>
      <c r="O38" s="26">
        <f t="shared" si="8"/>
        <v>2.1794294777707905E-3</v>
      </c>
      <c r="P38" s="8">
        <v>100</v>
      </c>
      <c r="Q38" s="26">
        <f t="shared" si="9"/>
        <v>2.1794294777707905E-3</v>
      </c>
      <c r="R38" s="8">
        <f t="shared" si="10"/>
        <v>100</v>
      </c>
      <c r="S38" s="8">
        <f t="shared" si="11"/>
        <v>0</v>
      </c>
      <c r="T38" s="8">
        <f t="shared" si="12"/>
        <v>9.9092088197146566</v>
      </c>
      <c r="U38" s="8">
        <f t="shared" si="13"/>
        <v>100</v>
      </c>
      <c r="V38" s="8">
        <f t="shared" si="14"/>
        <v>54.954604409857325</v>
      </c>
      <c r="W38" s="8">
        <f t="shared" si="15"/>
        <v>54.954604409857325</v>
      </c>
      <c r="X38" s="22">
        <v>27</v>
      </c>
    </row>
    <row r="39" spans="1:24" ht="32">
      <c r="A39" s="9">
        <v>28</v>
      </c>
      <c r="B39" s="9" t="s">
        <v>498</v>
      </c>
      <c r="C39" s="7">
        <v>324800</v>
      </c>
      <c r="D39" s="8">
        <f t="shared" si="0"/>
        <v>4.5906530115431436E-4</v>
      </c>
      <c r="E39" s="7">
        <v>324800</v>
      </c>
      <c r="F39" s="8">
        <f t="shared" si="1"/>
        <v>100</v>
      </c>
      <c r="G39" s="8">
        <f t="shared" si="2"/>
        <v>4.5906530115431436E-4</v>
      </c>
      <c r="H39" s="7">
        <v>0</v>
      </c>
      <c r="I39" s="26">
        <f t="shared" si="3"/>
        <v>0</v>
      </c>
      <c r="J39" s="26">
        <f t="shared" si="4"/>
        <v>0</v>
      </c>
      <c r="K39" s="8">
        <f t="shared" si="5"/>
        <v>0</v>
      </c>
      <c r="L39" s="8">
        <f t="shared" si="6"/>
        <v>-4.5906530115431436E-4</v>
      </c>
      <c r="M39" s="7">
        <f t="shared" si="7"/>
        <v>324800</v>
      </c>
      <c r="N39" s="8">
        <v>100</v>
      </c>
      <c r="O39" s="26">
        <f t="shared" si="8"/>
        <v>4.5906530115431436E-4</v>
      </c>
      <c r="P39" s="8">
        <v>0</v>
      </c>
      <c r="Q39" s="26">
        <f t="shared" si="9"/>
        <v>0</v>
      </c>
      <c r="R39" s="8">
        <f t="shared" si="10"/>
        <v>0</v>
      </c>
      <c r="S39" s="8">
        <f t="shared" si="11"/>
        <v>-4.5906530115431436E-4</v>
      </c>
      <c r="T39" s="8">
        <f t="shared" si="12"/>
        <v>0</v>
      </c>
      <c r="U39" s="8">
        <f t="shared" si="13"/>
        <v>0</v>
      </c>
      <c r="V39" s="8">
        <f t="shared" si="14"/>
        <v>0</v>
      </c>
      <c r="W39" s="8">
        <f t="shared" si="15"/>
        <v>0</v>
      </c>
      <c r="X39" s="22">
        <v>28</v>
      </c>
    </row>
    <row r="40" spans="1:24" ht="16">
      <c r="A40" s="9">
        <v>29</v>
      </c>
      <c r="B40" s="9" t="s">
        <v>470</v>
      </c>
      <c r="C40" s="7">
        <v>108000000</v>
      </c>
      <c r="D40" s="8">
        <f t="shared" si="0"/>
        <v>0.15264486614737055</v>
      </c>
      <c r="E40" s="7">
        <v>108000000</v>
      </c>
      <c r="F40" s="8">
        <f t="shared" si="1"/>
        <v>100</v>
      </c>
      <c r="G40" s="8">
        <f t="shared" si="2"/>
        <v>0.15264486614737055</v>
      </c>
      <c r="H40" s="7">
        <v>108000000</v>
      </c>
      <c r="I40" s="26">
        <f t="shared" si="3"/>
        <v>100</v>
      </c>
      <c r="J40" s="26">
        <f t="shared" si="4"/>
        <v>0.15264486614737055</v>
      </c>
      <c r="K40" s="8">
        <f t="shared" si="5"/>
        <v>100</v>
      </c>
      <c r="L40" s="8">
        <f t="shared" si="6"/>
        <v>0</v>
      </c>
      <c r="M40" s="7">
        <f t="shared" si="7"/>
        <v>0</v>
      </c>
      <c r="N40" s="8">
        <v>100</v>
      </c>
      <c r="O40" s="26">
        <f t="shared" si="8"/>
        <v>0.15264486614737055</v>
      </c>
      <c r="P40" s="8">
        <v>100</v>
      </c>
      <c r="Q40" s="26">
        <f t="shared" si="9"/>
        <v>0.15264486614737055</v>
      </c>
      <c r="R40" s="8">
        <f t="shared" si="10"/>
        <v>100</v>
      </c>
      <c r="S40" s="8">
        <f t="shared" si="11"/>
        <v>0</v>
      </c>
      <c r="T40" s="8">
        <f t="shared" si="12"/>
        <v>100</v>
      </c>
      <c r="U40" s="8">
        <f t="shared" si="13"/>
        <v>100</v>
      </c>
      <c r="V40" s="8">
        <f t="shared" si="14"/>
        <v>100</v>
      </c>
      <c r="W40" s="8">
        <f t="shared" si="15"/>
        <v>100</v>
      </c>
      <c r="X40" s="22">
        <v>29</v>
      </c>
    </row>
    <row r="41" spans="1:24" ht="32">
      <c r="A41" s="9">
        <v>30</v>
      </c>
      <c r="B41" s="9" t="s">
        <v>657</v>
      </c>
      <c r="C41" s="7">
        <v>200000</v>
      </c>
      <c r="D41" s="8">
        <f t="shared" si="0"/>
        <v>2.8267567805068615E-4</v>
      </c>
      <c r="E41" s="7">
        <v>200000</v>
      </c>
      <c r="F41" s="8">
        <f t="shared" si="1"/>
        <v>100</v>
      </c>
      <c r="G41" s="8">
        <f t="shared" si="2"/>
        <v>2.8267567805068615E-4</v>
      </c>
      <c r="H41" s="7">
        <v>0</v>
      </c>
      <c r="I41" s="26">
        <f t="shared" si="3"/>
        <v>0</v>
      </c>
      <c r="J41" s="26">
        <f t="shared" si="4"/>
        <v>0</v>
      </c>
      <c r="K41" s="8">
        <f t="shared" si="5"/>
        <v>0</v>
      </c>
      <c r="L41" s="8">
        <f t="shared" si="6"/>
        <v>-2.8267567805068615E-4</v>
      </c>
      <c r="M41" s="7">
        <f t="shared" si="7"/>
        <v>200000</v>
      </c>
      <c r="N41" s="8">
        <v>100</v>
      </c>
      <c r="O41" s="26">
        <f t="shared" si="8"/>
        <v>2.8267567805068615E-4</v>
      </c>
      <c r="P41" s="8">
        <v>0</v>
      </c>
      <c r="Q41" s="26">
        <f t="shared" si="9"/>
        <v>0</v>
      </c>
      <c r="R41" s="8">
        <f t="shared" si="10"/>
        <v>0</v>
      </c>
      <c r="S41" s="8">
        <f t="shared" si="11"/>
        <v>-2.8267567805068615E-4</v>
      </c>
      <c r="T41" s="8">
        <f t="shared" si="12"/>
        <v>0</v>
      </c>
      <c r="U41" s="8">
        <f t="shared" si="13"/>
        <v>0</v>
      </c>
      <c r="V41" s="8">
        <f t="shared" si="14"/>
        <v>0</v>
      </c>
      <c r="W41" s="8">
        <f t="shared" si="15"/>
        <v>0</v>
      </c>
      <c r="X41" s="22">
        <v>30</v>
      </c>
    </row>
    <row r="42" spans="1:24" ht="16">
      <c r="A42" s="9">
        <v>31</v>
      </c>
      <c r="B42" s="9" t="s">
        <v>1109</v>
      </c>
      <c r="C42" s="7">
        <v>200000</v>
      </c>
      <c r="D42" s="8">
        <f t="shared" si="0"/>
        <v>2.8267567805068615E-4</v>
      </c>
      <c r="E42" s="7">
        <v>200000</v>
      </c>
      <c r="F42" s="8">
        <f t="shared" si="1"/>
        <v>100</v>
      </c>
      <c r="G42" s="8">
        <f t="shared" si="2"/>
        <v>2.8267567805068615E-4</v>
      </c>
      <c r="H42" s="7">
        <v>0</v>
      </c>
      <c r="I42" s="26">
        <f t="shared" si="3"/>
        <v>0</v>
      </c>
      <c r="J42" s="26">
        <f t="shared" si="4"/>
        <v>0</v>
      </c>
      <c r="K42" s="8">
        <f t="shared" si="5"/>
        <v>0</v>
      </c>
      <c r="L42" s="8">
        <f t="shared" si="6"/>
        <v>-2.8267567805068615E-4</v>
      </c>
      <c r="M42" s="7">
        <f t="shared" si="7"/>
        <v>200000</v>
      </c>
      <c r="N42" s="8">
        <v>100</v>
      </c>
      <c r="O42" s="26">
        <f t="shared" si="8"/>
        <v>2.8267567805068615E-4</v>
      </c>
      <c r="P42" s="8">
        <v>0</v>
      </c>
      <c r="Q42" s="26">
        <f t="shared" si="9"/>
        <v>0</v>
      </c>
      <c r="R42" s="8">
        <f t="shared" si="10"/>
        <v>0</v>
      </c>
      <c r="S42" s="8">
        <f t="shared" si="11"/>
        <v>-2.8267567805068615E-4</v>
      </c>
      <c r="T42" s="8">
        <f t="shared" si="12"/>
        <v>0</v>
      </c>
      <c r="U42" s="8">
        <f t="shared" si="13"/>
        <v>0</v>
      </c>
      <c r="V42" s="8">
        <f t="shared" si="14"/>
        <v>0</v>
      </c>
      <c r="W42" s="8">
        <f t="shared" si="15"/>
        <v>0</v>
      </c>
      <c r="X42" s="22">
        <v>31</v>
      </c>
    </row>
    <row r="43" spans="1:24" ht="32">
      <c r="A43" s="9">
        <v>32</v>
      </c>
      <c r="B43" s="9" t="s">
        <v>689</v>
      </c>
      <c r="C43" s="7">
        <v>71800000</v>
      </c>
      <c r="D43" s="8">
        <f t="shared" si="0"/>
        <v>0.10148056842019633</v>
      </c>
      <c r="E43" s="7">
        <v>71800000</v>
      </c>
      <c r="F43" s="8">
        <f t="shared" si="1"/>
        <v>100</v>
      </c>
      <c r="G43" s="8">
        <f t="shared" si="2"/>
        <v>0.10148056842019633</v>
      </c>
      <c r="H43" s="7">
        <v>65000000</v>
      </c>
      <c r="I43" s="26">
        <f t="shared" si="3"/>
        <v>90.529247910863504</v>
      </c>
      <c r="J43" s="26">
        <f t="shared" si="4"/>
        <v>9.1869595366472989E-2</v>
      </c>
      <c r="K43" s="8">
        <f t="shared" si="5"/>
        <v>90.529247910863504</v>
      </c>
      <c r="L43" s="8">
        <f t="shared" si="6"/>
        <v>-9.6109730537233401E-3</v>
      </c>
      <c r="M43" s="7">
        <f t="shared" si="7"/>
        <v>6800000</v>
      </c>
      <c r="N43" s="8">
        <v>100</v>
      </c>
      <c r="O43" s="26">
        <f t="shared" si="8"/>
        <v>0.10148056842019633</v>
      </c>
      <c r="P43" s="8">
        <v>100</v>
      </c>
      <c r="Q43" s="26">
        <f t="shared" si="9"/>
        <v>0.10148056842019633</v>
      </c>
      <c r="R43" s="8">
        <f t="shared" si="10"/>
        <v>100</v>
      </c>
      <c r="S43" s="8">
        <f t="shared" si="11"/>
        <v>0</v>
      </c>
      <c r="T43" s="8">
        <f t="shared" si="12"/>
        <v>90.529247910863504</v>
      </c>
      <c r="U43" s="8">
        <f t="shared" si="13"/>
        <v>100</v>
      </c>
      <c r="V43" s="8">
        <f t="shared" si="14"/>
        <v>95.264623955431745</v>
      </c>
      <c r="W43" s="8">
        <f t="shared" si="15"/>
        <v>95.264623955431745</v>
      </c>
      <c r="X43" s="22">
        <v>32</v>
      </c>
    </row>
    <row r="44" spans="1:24" ht="48">
      <c r="A44" s="9">
        <v>33</v>
      </c>
      <c r="B44" s="9" t="s">
        <v>1110</v>
      </c>
      <c r="C44" s="7">
        <v>7216000</v>
      </c>
      <c r="D44" s="8">
        <f t="shared" si="0"/>
        <v>1.0198938464068757E-2</v>
      </c>
      <c r="E44" s="7">
        <v>7216000</v>
      </c>
      <c r="F44" s="8">
        <f t="shared" si="1"/>
        <v>100</v>
      </c>
      <c r="G44" s="8">
        <f t="shared" si="2"/>
        <v>1.0198938464068757E-2</v>
      </c>
      <c r="H44" s="7">
        <v>7040000</v>
      </c>
      <c r="I44" s="26">
        <f t="shared" ref="I44:I75" si="16">H44/C44*100</f>
        <v>97.560975609756099</v>
      </c>
      <c r="J44" s="26">
        <f t="shared" si="4"/>
        <v>9.9501838673841537E-3</v>
      </c>
      <c r="K44" s="8">
        <f t="shared" ref="K44:K75" si="17">IF(E44=0,0,H44/E44*100)</f>
        <v>97.560975609756099</v>
      </c>
      <c r="L44" s="8">
        <f t="shared" si="6"/>
        <v>-2.487545966846031E-4</v>
      </c>
      <c r="M44" s="7">
        <f t="shared" ref="M44:M75" si="18">C44-H44</f>
        <v>176000</v>
      </c>
      <c r="N44" s="8">
        <v>100</v>
      </c>
      <c r="O44" s="26">
        <f t="shared" si="8"/>
        <v>1.0198938464068757E-2</v>
      </c>
      <c r="P44" s="8">
        <v>100</v>
      </c>
      <c r="Q44" s="26">
        <f t="shared" si="9"/>
        <v>1.0198938464068757E-2</v>
      </c>
      <c r="R44" s="8">
        <f t="shared" si="10"/>
        <v>100</v>
      </c>
      <c r="S44" s="8">
        <f t="shared" si="11"/>
        <v>0</v>
      </c>
      <c r="T44" s="8">
        <f t="shared" si="12"/>
        <v>97.560975609756099</v>
      </c>
      <c r="U44" s="8">
        <f t="shared" si="13"/>
        <v>100</v>
      </c>
      <c r="V44" s="8">
        <f t="shared" si="14"/>
        <v>98.780487804878049</v>
      </c>
      <c r="W44" s="8">
        <f t="shared" si="15"/>
        <v>98.780487804878049</v>
      </c>
      <c r="X44" s="22">
        <v>33</v>
      </c>
    </row>
    <row r="45" spans="1:24" ht="32">
      <c r="A45" s="9">
        <v>34</v>
      </c>
      <c r="B45" s="9" t="s">
        <v>1111</v>
      </c>
      <c r="C45" s="7">
        <v>365900</v>
      </c>
      <c r="D45" s="8">
        <f t="shared" si="0"/>
        <v>5.1715515299373036E-4</v>
      </c>
      <c r="E45" s="7">
        <v>365900</v>
      </c>
      <c r="F45" s="8">
        <f t="shared" si="1"/>
        <v>100</v>
      </c>
      <c r="G45" s="8">
        <f t="shared" si="2"/>
        <v>5.1715515299373036E-4</v>
      </c>
      <c r="H45" s="7">
        <v>365000</v>
      </c>
      <c r="I45" s="26">
        <f t="shared" si="16"/>
        <v>99.754031156053571</v>
      </c>
      <c r="J45" s="26">
        <f t="shared" si="4"/>
        <v>5.1588311244250232E-4</v>
      </c>
      <c r="K45" s="8">
        <f t="shared" si="17"/>
        <v>99.754031156053571</v>
      </c>
      <c r="L45" s="8">
        <f t="shared" si="6"/>
        <v>-1.2720405512280358E-6</v>
      </c>
      <c r="M45" s="7">
        <f t="shared" si="18"/>
        <v>900</v>
      </c>
      <c r="N45" s="8">
        <v>100</v>
      </c>
      <c r="O45" s="26">
        <f t="shared" si="8"/>
        <v>5.1715515299373036E-4</v>
      </c>
      <c r="P45" s="8">
        <v>100</v>
      </c>
      <c r="Q45" s="26">
        <f t="shared" si="9"/>
        <v>5.1715515299373036E-4</v>
      </c>
      <c r="R45" s="8">
        <f t="shared" si="10"/>
        <v>100</v>
      </c>
      <c r="S45" s="8">
        <f t="shared" si="11"/>
        <v>0</v>
      </c>
      <c r="T45" s="8">
        <f t="shared" si="12"/>
        <v>99.754031156053571</v>
      </c>
      <c r="U45" s="8">
        <f t="shared" si="13"/>
        <v>100</v>
      </c>
      <c r="V45" s="8">
        <f t="shared" si="14"/>
        <v>99.877015578026786</v>
      </c>
      <c r="W45" s="8">
        <f t="shared" si="15"/>
        <v>99.877015578026786</v>
      </c>
      <c r="X45" s="22">
        <v>34</v>
      </c>
    </row>
    <row r="46" spans="1:24" ht="32">
      <c r="A46" s="9">
        <v>35</v>
      </c>
      <c r="B46" s="9" t="s">
        <v>1112</v>
      </c>
      <c r="C46" s="7">
        <v>793600</v>
      </c>
      <c r="D46" s="8">
        <f t="shared" si="0"/>
        <v>1.1216570905051226E-3</v>
      </c>
      <c r="E46" s="7">
        <v>793600</v>
      </c>
      <c r="F46" s="8">
        <f t="shared" si="1"/>
        <v>100</v>
      </c>
      <c r="G46" s="8">
        <f t="shared" si="2"/>
        <v>1.1216570905051226E-3</v>
      </c>
      <c r="H46" s="7">
        <v>762000</v>
      </c>
      <c r="I46" s="26">
        <f t="shared" si="16"/>
        <v>96.01814516129032</v>
      </c>
      <c r="J46" s="26">
        <f t="shared" si="4"/>
        <v>1.0769943333731142E-3</v>
      </c>
      <c r="K46" s="8">
        <f t="shared" si="17"/>
        <v>96.01814516129032</v>
      </c>
      <c r="L46" s="8">
        <f t="shared" si="6"/>
        <v>-4.4662757132008348E-5</v>
      </c>
      <c r="M46" s="7">
        <f t="shared" si="18"/>
        <v>31600</v>
      </c>
      <c r="N46" s="8">
        <v>100</v>
      </c>
      <c r="O46" s="26">
        <f t="shared" si="8"/>
        <v>1.1216570905051226E-3</v>
      </c>
      <c r="P46" s="8">
        <v>100</v>
      </c>
      <c r="Q46" s="26">
        <f t="shared" si="9"/>
        <v>1.1216570905051226E-3</v>
      </c>
      <c r="R46" s="8">
        <f t="shared" si="10"/>
        <v>100</v>
      </c>
      <c r="S46" s="8">
        <f t="shared" si="11"/>
        <v>0</v>
      </c>
      <c r="T46" s="8">
        <f t="shared" si="12"/>
        <v>96.01814516129032</v>
      </c>
      <c r="U46" s="8">
        <f t="shared" si="13"/>
        <v>100</v>
      </c>
      <c r="V46" s="8">
        <f t="shared" si="14"/>
        <v>98.009072580645153</v>
      </c>
      <c r="W46" s="8">
        <f t="shared" si="15"/>
        <v>98.009072580645153</v>
      </c>
      <c r="X46" s="22">
        <v>35</v>
      </c>
    </row>
    <row r="47" spans="1:24" ht="32">
      <c r="A47" s="9">
        <v>36</v>
      </c>
      <c r="B47" s="9" t="s">
        <v>1113</v>
      </c>
      <c r="C47" s="7">
        <v>114112000</v>
      </c>
      <c r="D47" s="8">
        <f t="shared" si="0"/>
        <v>0.1612834348685995</v>
      </c>
      <c r="E47" s="7">
        <v>114112000</v>
      </c>
      <c r="F47" s="8">
        <f t="shared" si="1"/>
        <v>100</v>
      </c>
      <c r="G47" s="8">
        <f t="shared" si="2"/>
        <v>0.1612834348685995</v>
      </c>
      <c r="H47" s="7">
        <v>101701500</v>
      </c>
      <c r="I47" s="26">
        <f t="shared" si="16"/>
        <v>89.124281407739772</v>
      </c>
      <c r="J47" s="26">
        <f t="shared" si="4"/>
        <v>0.1437427023563593</v>
      </c>
      <c r="K47" s="8">
        <f t="shared" si="17"/>
        <v>89.124281407739772</v>
      </c>
      <c r="L47" s="8">
        <f t="shared" si="6"/>
        <v>-1.7540732512240198E-2</v>
      </c>
      <c r="M47" s="7">
        <f t="shared" si="18"/>
        <v>12410500</v>
      </c>
      <c r="N47" s="8">
        <v>100</v>
      </c>
      <c r="O47" s="26">
        <f t="shared" si="8"/>
        <v>0.1612834348685995</v>
      </c>
      <c r="P47" s="8">
        <v>100</v>
      </c>
      <c r="Q47" s="26">
        <f t="shared" si="9"/>
        <v>0.1612834348685995</v>
      </c>
      <c r="R47" s="8">
        <f t="shared" si="10"/>
        <v>100</v>
      </c>
      <c r="S47" s="8">
        <f t="shared" si="11"/>
        <v>0</v>
      </c>
      <c r="T47" s="8">
        <f t="shared" si="12"/>
        <v>89.124281407739772</v>
      </c>
      <c r="U47" s="8">
        <f t="shared" si="13"/>
        <v>100</v>
      </c>
      <c r="V47" s="8">
        <f t="shared" si="14"/>
        <v>94.562140703869886</v>
      </c>
      <c r="W47" s="8">
        <f t="shared" si="15"/>
        <v>94.562140703869886</v>
      </c>
      <c r="X47" s="22">
        <v>36</v>
      </c>
    </row>
    <row r="48" spans="1:24" ht="32">
      <c r="A48" s="9">
        <v>37</v>
      </c>
      <c r="B48" s="9" t="s">
        <v>366</v>
      </c>
      <c r="C48" s="7">
        <v>3817000</v>
      </c>
      <c r="D48" s="8">
        <f t="shared" si="0"/>
        <v>5.3948653155973456E-3</v>
      </c>
      <c r="E48" s="7">
        <v>3817000</v>
      </c>
      <c r="F48" s="8">
        <f t="shared" si="1"/>
        <v>100</v>
      </c>
      <c r="G48" s="8">
        <f t="shared" si="2"/>
        <v>5.3948653155973456E-3</v>
      </c>
      <c r="H48" s="7">
        <v>3060000</v>
      </c>
      <c r="I48" s="26">
        <f t="shared" si="16"/>
        <v>80.167670945768933</v>
      </c>
      <c r="J48" s="26">
        <f t="shared" si="4"/>
        <v>4.3249378741754985E-3</v>
      </c>
      <c r="K48" s="8">
        <f t="shared" si="17"/>
        <v>80.167670945768933</v>
      </c>
      <c r="L48" s="8">
        <f t="shared" si="6"/>
        <v>-1.069927441421847E-3</v>
      </c>
      <c r="M48" s="7">
        <f t="shared" si="18"/>
        <v>757000</v>
      </c>
      <c r="N48" s="8">
        <v>100</v>
      </c>
      <c r="O48" s="26">
        <f t="shared" si="8"/>
        <v>5.3948653155973456E-3</v>
      </c>
      <c r="P48" s="8">
        <v>100</v>
      </c>
      <c r="Q48" s="26">
        <f t="shared" si="9"/>
        <v>5.3948653155973456E-3</v>
      </c>
      <c r="R48" s="8">
        <f t="shared" si="10"/>
        <v>100</v>
      </c>
      <c r="S48" s="8">
        <f t="shared" si="11"/>
        <v>0</v>
      </c>
      <c r="T48" s="8">
        <f t="shared" si="12"/>
        <v>80.167670945768933</v>
      </c>
      <c r="U48" s="8">
        <f t="shared" si="13"/>
        <v>100</v>
      </c>
      <c r="V48" s="8">
        <f t="shared" si="14"/>
        <v>90.083835472884459</v>
      </c>
      <c r="W48" s="8">
        <f t="shared" si="15"/>
        <v>90.083835472884459</v>
      </c>
      <c r="X48" s="22">
        <v>37</v>
      </c>
    </row>
    <row r="49" spans="1:24" ht="32">
      <c r="A49" s="9">
        <v>38</v>
      </c>
      <c r="B49" s="9" t="s">
        <v>249</v>
      </c>
      <c r="C49" s="7">
        <v>3456000</v>
      </c>
      <c r="D49" s="8">
        <f t="shared" si="0"/>
        <v>4.8846357167158568E-3</v>
      </c>
      <c r="E49" s="7">
        <v>3456000</v>
      </c>
      <c r="F49" s="8">
        <f t="shared" si="1"/>
        <v>100</v>
      </c>
      <c r="G49" s="8">
        <f t="shared" si="2"/>
        <v>4.8846357167158568E-3</v>
      </c>
      <c r="H49" s="7">
        <v>2640000</v>
      </c>
      <c r="I49" s="26">
        <f t="shared" si="16"/>
        <v>76.388888888888886</v>
      </c>
      <c r="J49" s="26">
        <f t="shared" si="4"/>
        <v>3.731318950269057E-3</v>
      </c>
      <c r="K49" s="8">
        <f t="shared" si="17"/>
        <v>76.388888888888886</v>
      </c>
      <c r="L49" s="8">
        <f t="shared" si="6"/>
        <v>-1.1533167664467998E-3</v>
      </c>
      <c r="M49" s="7">
        <f t="shared" si="18"/>
        <v>816000</v>
      </c>
      <c r="N49" s="8">
        <v>100</v>
      </c>
      <c r="O49" s="26">
        <f t="shared" si="8"/>
        <v>4.8846357167158568E-3</v>
      </c>
      <c r="P49" s="8">
        <v>100</v>
      </c>
      <c r="Q49" s="26">
        <f t="shared" si="9"/>
        <v>4.8846357167158568E-3</v>
      </c>
      <c r="R49" s="8">
        <f t="shared" si="10"/>
        <v>100</v>
      </c>
      <c r="S49" s="8">
        <f t="shared" si="11"/>
        <v>0</v>
      </c>
      <c r="T49" s="8">
        <f t="shared" si="12"/>
        <v>76.388888888888886</v>
      </c>
      <c r="U49" s="8">
        <f t="shared" si="13"/>
        <v>100</v>
      </c>
      <c r="V49" s="8">
        <f t="shared" si="14"/>
        <v>88.194444444444443</v>
      </c>
      <c r="W49" s="8">
        <f t="shared" si="15"/>
        <v>88.194444444444443</v>
      </c>
      <c r="X49" s="22">
        <v>38</v>
      </c>
    </row>
    <row r="50" spans="1:24" ht="16">
      <c r="A50" s="9">
        <v>39</v>
      </c>
      <c r="B50" s="9" t="s">
        <v>1114</v>
      </c>
      <c r="C50" s="7">
        <v>15210000</v>
      </c>
      <c r="D50" s="8">
        <f t="shared" si="0"/>
        <v>2.1497485315754683E-2</v>
      </c>
      <c r="E50" s="7">
        <v>15210000</v>
      </c>
      <c r="F50" s="8">
        <f t="shared" si="1"/>
        <v>100</v>
      </c>
      <c r="G50" s="8">
        <f t="shared" si="2"/>
        <v>2.1497485315754683E-2</v>
      </c>
      <c r="H50" s="7">
        <v>15165000</v>
      </c>
      <c r="I50" s="26">
        <f t="shared" si="16"/>
        <v>99.704142011834321</v>
      </c>
      <c r="J50" s="26">
        <f t="shared" si="4"/>
        <v>2.1433883288193279E-2</v>
      </c>
      <c r="K50" s="8">
        <f t="shared" si="17"/>
        <v>99.704142011834321</v>
      </c>
      <c r="L50" s="8">
        <f t="shared" si="6"/>
        <v>-6.3602027561403957E-5</v>
      </c>
      <c r="M50" s="7">
        <f t="shared" si="18"/>
        <v>45000</v>
      </c>
      <c r="N50" s="8">
        <v>100</v>
      </c>
      <c r="O50" s="26">
        <f t="shared" si="8"/>
        <v>2.1497485315754683E-2</v>
      </c>
      <c r="P50" s="8">
        <v>100</v>
      </c>
      <c r="Q50" s="26">
        <f t="shared" si="9"/>
        <v>2.1497485315754683E-2</v>
      </c>
      <c r="R50" s="8">
        <f t="shared" si="10"/>
        <v>100</v>
      </c>
      <c r="S50" s="8">
        <f t="shared" si="11"/>
        <v>0</v>
      </c>
      <c r="T50" s="8">
        <f t="shared" si="12"/>
        <v>99.704142011834321</v>
      </c>
      <c r="U50" s="8">
        <f t="shared" si="13"/>
        <v>100</v>
      </c>
      <c r="V50" s="8">
        <f t="shared" si="14"/>
        <v>99.852071005917168</v>
      </c>
      <c r="W50" s="8">
        <f t="shared" si="15"/>
        <v>99.852071005917168</v>
      </c>
      <c r="X50" s="22">
        <v>39</v>
      </c>
    </row>
    <row r="51" spans="1:24" ht="32">
      <c r="A51" s="9">
        <v>40</v>
      </c>
      <c r="B51" s="9" t="s">
        <v>1115</v>
      </c>
      <c r="C51" s="7">
        <v>1100993200</v>
      </c>
      <c r="D51" s="8">
        <f t="shared" si="0"/>
        <v>1.5561199966959736</v>
      </c>
      <c r="E51" s="7">
        <v>1100993200</v>
      </c>
      <c r="F51" s="8">
        <f t="shared" si="1"/>
        <v>100</v>
      </c>
      <c r="G51" s="8">
        <f t="shared" si="2"/>
        <v>1.5561199966959736</v>
      </c>
      <c r="H51" s="7">
        <v>992679833</v>
      </c>
      <c r="I51" s="26">
        <f t="shared" si="16"/>
        <v>90.162212900134165</v>
      </c>
      <c r="J51" s="26">
        <f t="shared" si="4"/>
        <v>1.4030322244025846</v>
      </c>
      <c r="K51" s="8">
        <f t="shared" si="17"/>
        <v>90.162212900134165</v>
      </c>
      <c r="L51" s="8">
        <f t="shared" si="6"/>
        <v>-0.15308777229338899</v>
      </c>
      <c r="M51" s="7">
        <f t="shared" si="18"/>
        <v>108313367</v>
      </c>
      <c r="N51" s="8">
        <v>100</v>
      </c>
      <c r="O51" s="26">
        <f t="shared" si="8"/>
        <v>1.5561199966959736</v>
      </c>
      <c r="P51" s="8">
        <v>100</v>
      </c>
      <c r="Q51" s="26">
        <f t="shared" si="9"/>
        <v>1.5561199966959736</v>
      </c>
      <c r="R51" s="8">
        <f t="shared" si="10"/>
        <v>100</v>
      </c>
      <c r="S51" s="8">
        <f t="shared" si="11"/>
        <v>0</v>
      </c>
      <c r="T51" s="8">
        <f t="shared" si="12"/>
        <v>90.162212900134165</v>
      </c>
      <c r="U51" s="8">
        <f t="shared" si="13"/>
        <v>100</v>
      </c>
      <c r="V51" s="8">
        <f t="shared" si="14"/>
        <v>95.081106450067082</v>
      </c>
      <c r="W51" s="8">
        <f t="shared" si="15"/>
        <v>95.081106450067082</v>
      </c>
      <c r="X51" s="22">
        <v>40</v>
      </c>
    </row>
    <row r="52" spans="1:24" ht="32">
      <c r="A52" s="9">
        <v>41</v>
      </c>
      <c r="B52" s="9" t="s">
        <v>1116</v>
      </c>
      <c r="C52" s="7">
        <v>209649300</v>
      </c>
      <c r="D52" s="8">
        <f t="shared" si="0"/>
        <v>0.29631379015175863</v>
      </c>
      <c r="E52" s="7">
        <v>209649300</v>
      </c>
      <c r="F52" s="8">
        <f t="shared" si="1"/>
        <v>100</v>
      </c>
      <c r="G52" s="8">
        <f t="shared" si="2"/>
        <v>0.29631379015175863</v>
      </c>
      <c r="H52" s="7">
        <v>203700000</v>
      </c>
      <c r="I52" s="26">
        <f t="shared" si="16"/>
        <v>97.162260975829639</v>
      </c>
      <c r="J52" s="26">
        <f t="shared" si="4"/>
        <v>0.2879051780946239</v>
      </c>
      <c r="K52" s="8">
        <f t="shared" si="17"/>
        <v>97.162260975829639</v>
      </c>
      <c r="L52" s="8">
        <f t="shared" si="6"/>
        <v>-8.4086120571347234E-3</v>
      </c>
      <c r="M52" s="7">
        <f t="shared" si="18"/>
        <v>5949300</v>
      </c>
      <c r="N52" s="8">
        <v>100</v>
      </c>
      <c r="O52" s="26">
        <f t="shared" si="8"/>
        <v>0.29631379015175863</v>
      </c>
      <c r="P52" s="8">
        <v>100</v>
      </c>
      <c r="Q52" s="26">
        <f t="shared" si="9"/>
        <v>0.29631379015175863</v>
      </c>
      <c r="R52" s="8">
        <f t="shared" si="10"/>
        <v>100</v>
      </c>
      <c r="S52" s="8">
        <f t="shared" si="11"/>
        <v>0</v>
      </c>
      <c r="T52" s="8">
        <f t="shared" si="12"/>
        <v>97.162260975829639</v>
      </c>
      <c r="U52" s="8">
        <f t="shared" si="13"/>
        <v>100</v>
      </c>
      <c r="V52" s="8">
        <f t="shared" si="14"/>
        <v>98.58113048791482</v>
      </c>
      <c r="W52" s="8">
        <f t="shared" si="15"/>
        <v>98.58113048791482</v>
      </c>
      <c r="X52" s="22">
        <v>41</v>
      </c>
    </row>
    <row r="53" spans="1:24" ht="32">
      <c r="A53" s="9">
        <v>42</v>
      </c>
      <c r="B53" s="9" t="s">
        <v>1117</v>
      </c>
      <c r="C53" s="7">
        <v>117087000</v>
      </c>
      <c r="D53" s="8">
        <f t="shared" si="0"/>
        <v>0.16548823557960343</v>
      </c>
      <c r="E53" s="7">
        <v>117087000</v>
      </c>
      <c r="F53" s="8">
        <f t="shared" si="1"/>
        <v>100</v>
      </c>
      <c r="G53" s="8">
        <f t="shared" si="2"/>
        <v>0.16548823557960343</v>
      </c>
      <c r="H53" s="7">
        <v>103157463</v>
      </c>
      <c r="I53" s="26">
        <f t="shared" si="16"/>
        <v>88.103259115017039</v>
      </c>
      <c r="J53" s="26">
        <f t="shared" si="4"/>
        <v>0.14580052899756782</v>
      </c>
      <c r="K53" s="8">
        <f t="shared" si="17"/>
        <v>88.103259115017039</v>
      </c>
      <c r="L53" s="8">
        <f t="shared" si="6"/>
        <v>-1.9687706582035613E-2</v>
      </c>
      <c r="M53" s="7">
        <f t="shared" si="18"/>
        <v>13929537</v>
      </c>
      <c r="N53" s="8">
        <v>100</v>
      </c>
      <c r="O53" s="26">
        <f t="shared" si="8"/>
        <v>0.16548823557960343</v>
      </c>
      <c r="P53" s="8">
        <v>100</v>
      </c>
      <c r="Q53" s="26">
        <f t="shared" si="9"/>
        <v>0.16548823557960343</v>
      </c>
      <c r="R53" s="8">
        <f t="shared" si="10"/>
        <v>100</v>
      </c>
      <c r="S53" s="8">
        <f t="shared" si="11"/>
        <v>0</v>
      </c>
      <c r="T53" s="8">
        <f t="shared" si="12"/>
        <v>88.103259115017039</v>
      </c>
      <c r="U53" s="8">
        <f t="shared" si="13"/>
        <v>100</v>
      </c>
      <c r="V53" s="8">
        <f t="shared" si="14"/>
        <v>94.051629557508519</v>
      </c>
      <c r="W53" s="8">
        <f t="shared" si="15"/>
        <v>94.051629557508519</v>
      </c>
      <c r="X53" s="22">
        <v>42</v>
      </c>
    </row>
    <row r="54" spans="1:24" ht="32">
      <c r="A54" s="9">
        <v>43</v>
      </c>
      <c r="B54" s="9" t="s">
        <v>1118</v>
      </c>
      <c r="C54" s="7">
        <v>276823280</v>
      </c>
      <c r="D54" s="8">
        <f t="shared" si="0"/>
        <v>0.39125604187107471</v>
      </c>
      <c r="E54" s="7">
        <v>276823280</v>
      </c>
      <c r="F54" s="8">
        <f t="shared" si="1"/>
        <v>100</v>
      </c>
      <c r="G54" s="8">
        <f t="shared" si="2"/>
        <v>0.39125604187107471</v>
      </c>
      <c r="H54" s="7">
        <v>273916840</v>
      </c>
      <c r="I54" s="26">
        <f t="shared" si="16"/>
        <v>98.950073852170235</v>
      </c>
      <c r="J54" s="26">
        <f t="shared" si="4"/>
        <v>0.38714814238250655</v>
      </c>
      <c r="K54" s="8">
        <f t="shared" si="17"/>
        <v>98.950073852170235</v>
      </c>
      <c r="L54" s="8">
        <f t="shared" si="6"/>
        <v>-4.1078994885681563E-3</v>
      </c>
      <c r="M54" s="7">
        <f t="shared" si="18"/>
        <v>2906440</v>
      </c>
      <c r="N54" s="8">
        <v>100</v>
      </c>
      <c r="O54" s="26">
        <f t="shared" si="8"/>
        <v>0.39125604187107471</v>
      </c>
      <c r="P54" s="8">
        <v>100</v>
      </c>
      <c r="Q54" s="26">
        <f t="shared" si="9"/>
        <v>0.39125604187107471</v>
      </c>
      <c r="R54" s="8">
        <f t="shared" si="10"/>
        <v>100</v>
      </c>
      <c r="S54" s="8">
        <f t="shared" si="11"/>
        <v>0</v>
      </c>
      <c r="T54" s="8">
        <f t="shared" si="12"/>
        <v>98.950073852170235</v>
      </c>
      <c r="U54" s="8">
        <f t="shared" si="13"/>
        <v>100</v>
      </c>
      <c r="V54" s="8">
        <f t="shared" si="14"/>
        <v>99.475036926085124</v>
      </c>
      <c r="W54" s="8">
        <f t="shared" si="15"/>
        <v>99.475036926085124</v>
      </c>
      <c r="X54" s="22">
        <v>43</v>
      </c>
    </row>
    <row r="55" spans="1:24" ht="64">
      <c r="A55" s="9">
        <v>44</v>
      </c>
      <c r="B55" s="9" t="s">
        <v>1119</v>
      </c>
      <c r="C55" s="7">
        <v>39990000</v>
      </c>
      <c r="D55" s="8">
        <f t="shared" si="0"/>
        <v>5.6521001826234693E-2</v>
      </c>
      <c r="E55" s="7">
        <v>39990000</v>
      </c>
      <c r="F55" s="8">
        <f t="shared" si="1"/>
        <v>100</v>
      </c>
      <c r="G55" s="8">
        <f t="shared" si="2"/>
        <v>5.6521001826234693E-2</v>
      </c>
      <c r="H55" s="7">
        <v>34240000</v>
      </c>
      <c r="I55" s="26">
        <f t="shared" si="16"/>
        <v>85.621405351337827</v>
      </c>
      <c r="J55" s="26">
        <f t="shared" si="4"/>
        <v>4.8394076082277457E-2</v>
      </c>
      <c r="K55" s="8">
        <f t="shared" si="17"/>
        <v>85.621405351337827</v>
      </c>
      <c r="L55" s="8">
        <f t="shared" si="6"/>
        <v>-8.1269257439572362E-3</v>
      </c>
      <c r="M55" s="7">
        <f t="shared" si="18"/>
        <v>5750000</v>
      </c>
      <c r="N55" s="8">
        <v>100</v>
      </c>
      <c r="O55" s="26">
        <f t="shared" si="8"/>
        <v>5.6521001826234693E-2</v>
      </c>
      <c r="P55" s="8">
        <v>100</v>
      </c>
      <c r="Q55" s="26">
        <f t="shared" si="9"/>
        <v>5.6521001826234693E-2</v>
      </c>
      <c r="R55" s="8">
        <f t="shared" si="10"/>
        <v>100</v>
      </c>
      <c r="S55" s="8">
        <f t="shared" si="11"/>
        <v>0</v>
      </c>
      <c r="T55" s="8">
        <f t="shared" si="12"/>
        <v>85.621405351337827</v>
      </c>
      <c r="U55" s="8">
        <f t="shared" si="13"/>
        <v>100</v>
      </c>
      <c r="V55" s="8">
        <f t="shared" si="14"/>
        <v>92.810702675668921</v>
      </c>
      <c r="W55" s="8">
        <f t="shared" si="15"/>
        <v>92.810702675668921</v>
      </c>
      <c r="X55" s="22">
        <v>44</v>
      </c>
    </row>
    <row r="56" spans="1:24" ht="80">
      <c r="A56" s="9">
        <v>45</v>
      </c>
      <c r="B56" s="9" t="s">
        <v>1120</v>
      </c>
      <c r="C56" s="7">
        <v>354030000</v>
      </c>
      <c r="D56" s="8">
        <f t="shared" si="0"/>
        <v>0.50037835150142207</v>
      </c>
      <c r="E56" s="7">
        <v>354030000</v>
      </c>
      <c r="F56" s="8">
        <f t="shared" si="1"/>
        <v>100</v>
      </c>
      <c r="G56" s="8">
        <f t="shared" si="2"/>
        <v>0.50037835150142207</v>
      </c>
      <c r="H56" s="7">
        <v>162182000</v>
      </c>
      <c r="I56" s="26">
        <f t="shared" si="16"/>
        <v>45.810242069881085</v>
      </c>
      <c r="J56" s="26">
        <f t="shared" si="4"/>
        <v>0.22922453408808191</v>
      </c>
      <c r="K56" s="8">
        <f t="shared" si="17"/>
        <v>45.810242069881085</v>
      </c>
      <c r="L56" s="8">
        <f t="shared" si="6"/>
        <v>-0.27115381741334016</v>
      </c>
      <c r="M56" s="7">
        <f t="shared" si="18"/>
        <v>191848000</v>
      </c>
      <c r="N56" s="8">
        <v>100</v>
      </c>
      <c r="O56" s="26">
        <f t="shared" si="8"/>
        <v>0.50037835150142207</v>
      </c>
      <c r="P56" s="8">
        <v>100</v>
      </c>
      <c r="Q56" s="26">
        <f t="shared" si="9"/>
        <v>0.50037835150142207</v>
      </c>
      <c r="R56" s="8">
        <f t="shared" si="10"/>
        <v>100</v>
      </c>
      <c r="S56" s="8">
        <f t="shared" si="11"/>
        <v>0</v>
      </c>
      <c r="T56" s="8">
        <f t="shared" si="12"/>
        <v>45.810242069881085</v>
      </c>
      <c r="U56" s="8">
        <f t="shared" si="13"/>
        <v>100</v>
      </c>
      <c r="V56" s="8">
        <f t="shared" si="14"/>
        <v>72.905121034940549</v>
      </c>
      <c r="W56" s="8">
        <f t="shared" si="15"/>
        <v>72.905121034940549</v>
      </c>
      <c r="X56" s="22">
        <v>45</v>
      </c>
    </row>
    <row r="57" spans="1:24" ht="32">
      <c r="A57" s="9">
        <v>46</v>
      </c>
      <c r="B57" s="9" t="s">
        <v>1121</v>
      </c>
      <c r="C57" s="7">
        <v>100748100</v>
      </c>
      <c r="D57" s="8">
        <f t="shared" si="0"/>
        <v>0.14239518739909166</v>
      </c>
      <c r="E57" s="7">
        <v>100748100</v>
      </c>
      <c r="F57" s="8">
        <f t="shared" si="1"/>
        <v>100</v>
      </c>
      <c r="G57" s="8">
        <f t="shared" si="2"/>
        <v>0.14239518739909166</v>
      </c>
      <c r="H57" s="7">
        <v>95206000</v>
      </c>
      <c r="I57" s="26">
        <f t="shared" si="16"/>
        <v>94.499052587592232</v>
      </c>
      <c r="J57" s="26">
        <f t="shared" si="4"/>
        <v>0.13456210302246813</v>
      </c>
      <c r="K57" s="8">
        <f t="shared" si="17"/>
        <v>94.499052587592232</v>
      </c>
      <c r="L57" s="8">
        <f t="shared" si="6"/>
        <v>-7.8330843766235281E-3</v>
      </c>
      <c r="M57" s="7">
        <f t="shared" si="18"/>
        <v>5542100</v>
      </c>
      <c r="N57" s="8">
        <v>100</v>
      </c>
      <c r="O57" s="26">
        <f t="shared" si="8"/>
        <v>0.14239518739909166</v>
      </c>
      <c r="P57" s="8">
        <v>100</v>
      </c>
      <c r="Q57" s="26">
        <f t="shared" si="9"/>
        <v>0.14239518739909166</v>
      </c>
      <c r="R57" s="8">
        <f t="shared" si="10"/>
        <v>100</v>
      </c>
      <c r="S57" s="8">
        <f t="shared" si="11"/>
        <v>0</v>
      </c>
      <c r="T57" s="8">
        <f t="shared" si="12"/>
        <v>94.499052587592232</v>
      </c>
      <c r="U57" s="8">
        <f t="shared" si="13"/>
        <v>100</v>
      </c>
      <c r="V57" s="8">
        <f t="shared" si="14"/>
        <v>97.249526293796123</v>
      </c>
      <c r="W57" s="8">
        <f t="shared" si="15"/>
        <v>97.249526293796123</v>
      </c>
      <c r="X57" s="22">
        <v>46</v>
      </c>
    </row>
    <row r="58" spans="1:24" ht="48">
      <c r="A58" s="9">
        <v>47</v>
      </c>
      <c r="B58" s="9" t="s">
        <v>1122</v>
      </c>
      <c r="C58" s="7">
        <v>128400000</v>
      </c>
      <c r="D58" s="8">
        <f t="shared" si="0"/>
        <v>0.1814777853085405</v>
      </c>
      <c r="E58" s="7">
        <v>128400000</v>
      </c>
      <c r="F58" s="8">
        <f t="shared" si="1"/>
        <v>100</v>
      </c>
      <c r="G58" s="8">
        <f t="shared" si="2"/>
        <v>0.1814777853085405</v>
      </c>
      <c r="H58" s="7">
        <v>49614780</v>
      </c>
      <c r="I58" s="26">
        <f t="shared" si="16"/>
        <v>38.640794392523361</v>
      </c>
      <c r="J58" s="26">
        <f t="shared" si="4"/>
        <v>7.0124457889178093E-2</v>
      </c>
      <c r="K58" s="8">
        <f t="shared" si="17"/>
        <v>38.640794392523361</v>
      </c>
      <c r="L58" s="8">
        <f t="shared" si="6"/>
        <v>-0.11135332741936241</v>
      </c>
      <c r="M58" s="7">
        <f t="shared" si="18"/>
        <v>78785220</v>
      </c>
      <c r="N58" s="8">
        <v>100</v>
      </c>
      <c r="O58" s="26">
        <f t="shared" si="8"/>
        <v>0.1814777853085405</v>
      </c>
      <c r="P58" s="8">
        <v>100</v>
      </c>
      <c r="Q58" s="26">
        <f t="shared" si="9"/>
        <v>0.1814777853085405</v>
      </c>
      <c r="R58" s="8">
        <f t="shared" si="10"/>
        <v>100</v>
      </c>
      <c r="S58" s="8">
        <f t="shared" si="11"/>
        <v>0</v>
      </c>
      <c r="T58" s="8">
        <f t="shared" si="12"/>
        <v>38.640794392523361</v>
      </c>
      <c r="U58" s="8">
        <f t="shared" si="13"/>
        <v>100</v>
      </c>
      <c r="V58" s="8">
        <f t="shared" si="14"/>
        <v>69.320397196261681</v>
      </c>
      <c r="W58" s="8">
        <f t="shared" si="15"/>
        <v>69.320397196261681</v>
      </c>
      <c r="X58" s="22">
        <v>47</v>
      </c>
    </row>
    <row r="59" spans="1:24" ht="32">
      <c r="A59" s="9">
        <v>48</v>
      </c>
      <c r="B59" s="9" t="s">
        <v>1123</v>
      </c>
      <c r="C59" s="7">
        <v>4215579100</v>
      </c>
      <c r="D59" s="8">
        <f t="shared" si="0"/>
        <v>5.9582084023440069</v>
      </c>
      <c r="E59" s="7">
        <v>4215579100</v>
      </c>
      <c r="F59" s="8">
        <f t="shared" si="1"/>
        <v>100</v>
      </c>
      <c r="G59" s="8">
        <f t="shared" si="2"/>
        <v>5.9582084023440078</v>
      </c>
      <c r="H59" s="7">
        <v>2512724124</v>
      </c>
      <c r="I59" s="26">
        <f t="shared" si="16"/>
        <v>59.605668981516679</v>
      </c>
      <c r="J59" s="26">
        <f t="shared" si="4"/>
        <v>3.5514299775300824</v>
      </c>
      <c r="K59" s="8">
        <f t="shared" si="17"/>
        <v>59.605668981516679</v>
      </c>
      <c r="L59" s="8">
        <f t="shared" si="6"/>
        <v>-2.4067784248139255</v>
      </c>
      <c r="M59" s="7">
        <f t="shared" si="18"/>
        <v>1702854976</v>
      </c>
      <c r="N59" s="8">
        <v>100</v>
      </c>
      <c r="O59" s="26">
        <f t="shared" si="8"/>
        <v>5.9582084023440078</v>
      </c>
      <c r="P59" s="8">
        <v>100</v>
      </c>
      <c r="Q59" s="26">
        <f t="shared" si="9"/>
        <v>5.9582084023440078</v>
      </c>
      <c r="R59" s="8">
        <f t="shared" si="10"/>
        <v>100</v>
      </c>
      <c r="S59" s="8">
        <f t="shared" si="11"/>
        <v>0</v>
      </c>
      <c r="T59" s="8">
        <f t="shared" si="12"/>
        <v>59.605668981516679</v>
      </c>
      <c r="U59" s="8">
        <f t="shared" si="13"/>
        <v>100</v>
      </c>
      <c r="V59" s="8">
        <f t="shared" si="14"/>
        <v>79.802834490758343</v>
      </c>
      <c r="W59" s="8">
        <f t="shared" si="15"/>
        <v>79.802834490758343</v>
      </c>
      <c r="X59" s="22">
        <v>48</v>
      </c>
    </row>
    <row r="60" spans="1:24" ht="32">
      <c r="A60" s="9">
        <v>49</v>
      </c>
      <c r="B60" s="9" t="s">
        <v>1124</v>
      </c>
      <c r="C60" s="7">
        <v>49133800</v>
      </c>
      <c r="D60" s="8">
        <f t="shared" si="0"/>
        <v>6.9444651151034015E-2</v>
      </c>
      <c r="E60" s="7">
        <v>49133800</v>
      </c>
      <c r="F60" s="8">
        <f t="shared" si="1"/>
        <v>100</v>
      </c>
      <c r="G60" s="8">
        <f t="shared" si="2"/>
        <v>6.9444651151034015E-2</v>
      </c>
      <c r="H60" s="7">
        <v>45985000</v>
      </c>
      <c r="I60" s="26">
        <f t="shared" si="16"/>
        <v>93.591377015415048</v>
      </c>
      <c r="J60" s="26">
        <f t="shared" si="4"/>
        <v>6.4994205275804018E-2</v>
      </c>
      <c r="K60" s="8">
        <f t="shared" si="17"/>
        <v>93.591377015415048</v>
      </c>
      <c r="L60" s="8">
        <f t="shared" si="6"/>
        <v>-4.4504458752299969E-3</v>
      </c>
      <c r="M60" s="7">
        <f t="shared" si="18"/>
        <v>3148800</v>
      </c>
      <c r="N60" s="8">
        <v>100</v>
      </c>
      <c r="O60" s="26">
        <f t="shared" si="8"/>
        <v>6.9444651151034015E-2</v>
      </c>
      <c r="P60" s="8">
        <v>100</v>
      </c>
      <c r="Q60" s="26">
        <f t="shared" si="9"/>
        <v>6.9444651151034015E-2</v>
      </c>
      <c r="R60" s="8">
        <f t="shared" si="10"/>
        <v>100</v>
      </c>
      <c r="S60" s="8">
        <f t="shared" si="11"/>
        <v>0</v>
      </c>
      <c r="T60" s="8">
        <f t="shared" si="12"/>
        <v>93.591377015415048</v>
      </c>
      <c r="U60" s="8">
        <f t="shared" si="13"/>
        <v>100</v>
      </c>
      <c r="V60" s="8">
        <f t="shared" si="14"/>
        <v>96.795688507707524</v>
      </c>
      <c r="W60" s="8">
        <f t="shared" si="15"/>
        <v>96.795688507707524</v>
      </c>
      <c r="X60" s="22">
        <v>49</v>
      </c>
    </row>
    <row r="61" spans="1:24" ht="32">
      <c r="A61" s="9">
        <v>50</v>
      </c>
      <c r="B61" s="9" t="s">
        <v>1125</v>
      </c>
      <c r="C61" s="7">
        <v>99710000</v>
      </c>
      <c r="D61" s="8">
        <f t="shared" si="0"/>
        <v>0.14092795929216959</v>
      </c>
      <c r="E61" s="7">
        <v>99710000</v>
      </c>
      <c r="F61" s="8">
        <f t="shared" si="1"/>
        <v>100</v>
      </c>
      <c r="G61" s="8">
        <f t="shared" si="2"/>
        <v>0.14092795929216959</v>
      </c>
      <c r="H61" s="7">
        <v>26408900</v>
      </c>
      <c r="I61" s="26">
        <f t="shared" si="16"/>
        <v>26.485708554808944</v>
      </c>
      <c r="J61" s="26">
        <f t="shared" si="4"/>
        <v>3.7325768570363828E-2</v>
      </c>
      <c r="K61" s="8">
        <f t="shared" si="17"/>
        <v>26.485708554808944</v>
      </c>
      <c r="L61" s="8">
        <f t="shared" si="6"/>
        <v>-0.10360219072180576</v>
      </c>
      <c r="M61" s="7">
        <f t="shared" si="18"/>
        <v>73301100</v>
      </c>
      <c r="N61" s="8">
        <v>100</v>
      </c>
      <c r="O61" s="26">
        <f t="shared" si="8"/>
        <v>0.14092795929216959</v>
      </c>
      <c r="P61" s="8">
        <v>100</v>
      </c>
      <c r="Q61" s="26">
        <f t="shared" si="9"/>
        <v>0.14092795929216959</v>
      </c>
      <c r="R61" s="8">
        <f t="shared" si="10"/>
        <v>100</v>
      </c>
      <c r="S61" s="8">
        <f t="shared" si="11"/>
        <v>0</v>
      </c>
      <c r="T61" s="8">
        <f t="shared" si="12"/>
        <v>26.485708554808944</v>
      </c>
      <c r="U61" s="8">
        <f t="shared" si="13"/>
        <v>100</v>
      </c>
      <c r="V61" s="8">
        <f t="shared" si="14"/>
        <v>63.242854277404476</v>
      </c>
      <c r="W61" s="8">
        <f t="shared" si="15"/>
        <v>63.242854277404476</v>
      </c>
      <c r="X61" s="22">
        <v>50</v>
      </c>
    </row>
    <row r="62" spans="1:24" ht="32">
      <c r="A62" s="9">
        <v>51</v>
      </c>
      <c r="B62" s="9" t="s">
        <v>1126</v>
      </c>
      <c r="C62" s="7">
        <v>47100000</v>
      </c>
      <c r="D62" s="8">
        <f t="shared" si="0"/>
        <v>6.6570122180936595E-2</v>
      </c>
      <c r="E62" s="7">
        <v>47100000</v>
      </c>
      <c r="F62" s="8">
        <f t="shared" si="1"/>
        <v>100</v>
      </c>
      <c r="G62" s="8">
        <f t="shared" si="2"/>
        <v>6.6570122180936595E-2</v>
      </c>
      <c r="H62" s="7">
        <v>0</v>
      </c>
      <c r="I62" s="26">
        <f t="shared" si="16"/>
        <v>0</v>
      </c>
      <c r="J62" s="26">
        <f t="shared" si="4"/>
        <v>0</v>
      </c>
      <c r="K62" s="8">
        <f t="shared" si="17"/>
        <v>0</v>
      </c>
      <c r="L62" s="8">
        <f t="shared" si="6"/>
        <v>-6.6570122180936595E-2</v>
      </c>
      <c r="M62" s="7">
        <f t="shared" si="18"/>
        <v>47100000</v>
      </c>
      <c r="N62" s="8">
        <v>100</v>
      </c>
      <c r="O62" s="26">
        <f t="shared" si="8"/>
        <v>6.6570122180936595E-2</v>
      </c>
      <c r="P62" s="8">
        <v>0</v>
      </c>
      <c r="Q62" s="26">
        <f t="shared" si="9"/>
        <v>0</v>
      </c>
      <c r="R62" s="8">
        <f t="shared" si="10"/>
        <v>0</v>
      </c>
      <c r="S62" s="8">
        <f t="shared" si="11"/>
        <v>-6.6570122180936595E-2</v>
      </c>
      <c r="T62" s="8">
        <f t="shared" si="12"/>
        <v>0</v>
      </c>
      <c r="U62" s="8">
        <f t="shared" si="13"/>
        <v>0</v>
      </c>
      <c r="V62" s="8">
        <f t="shared" si="14"/>
        <v>0</v>
      </c>
      <c r="W62" s="8">
        <f t="shared" si="15"/>
        <v>0</v>
      </c>
      <c r="X62" s="22">
        <v>51</v>
      </c>
    </row>
    <row r="63" spans="1:24" ht="64">
      <c r="A63" s="9">
        <v>52</v>
      </c>
      <c r="B63" s="9" t="s">
        <v>1127</v>
      </c>
      <c r="C63" s="7">
        <v>57016800</v>
      </c>
      <c r="D63" s="8">
        <f t="shared" si="0"/>
        <v>8.0586313001401816E-2</v>
      </c>
      <c r="E63" s="7">
        <v>57016800</v>
      </c>
      <c r="F63" s="8">
        <f t="shared" si="1"/>
        <v>100</v>
      </c>
      <c r="G63" s="8">
        <f t="shared" si="2"/>
        <v>8.0586313001401816E-2</v>
      </c>
      <c r="H63" s="7">
        <v>49020000</v>
      </c>
      <c r="I63" s="26">
        <f t="shared" si="16"/>
        <v>85.974660100180998</v>
      </c>
      <c r="J63" s="26">
        <f t="shared" si="4"/>
        <v>6.9283808690223173E-2</v>
      </c>
      <c r="K63" s="8">
        <f t="shared" si="17"/>
        <v>85.974660100180998</v>
      </c>
      <c r="L63" s="8">
        <f t="shared" si="6"/>
        <v>-1.1302504311178643E-2</v>
      </c>
      <c r="M63" s="7">
        <f t="shared" si="18"/>
        <v>7996800</v>
      </c>
      <c r="N63" s="8">
        <v>100</v>
      </c>
      <c r="O63" s="26">
        <f t="shared" si="8"/>
        <v>8.0586313001401816E-2</v>
      </c>
      <c r="P63" s="8">
        <v>100</v>
      </c>
      <c r="Q63" s="26">
        <f t="shared" si="9"/>
        <v>8.0586313001401816E-2</v>
      </c>
      <c r="R63" s="8">
        <f t="shared" si="10"/>
        <v>100</v>
      </c>
      <c r="S63" s="8">
        <f t="shared" si="11"/>
        <v>0</v>
      </c>
      <c r="T63" s="8">
        <f t="shared" si="12"/>
        <v>85.974660100180998</v>
      </c>
      <c r="U63" s="8">
        <f t="shared" si="13"/>
        <v>100</v>
      </c>
      <c r="V63" s="8">
        <f t="shared" si="14"/>
        <v>92.987330050090492</v>
      </c>
      <c r="W63" s="8">
        <f t="shared" si="15"/>
        <v>92.987330050090492</v>
      </c>
      <c r="X63" s="22">
        <v>52</v>
      </c>
    </row>
    <row r="64" spans="1:24" ht="48">
      <c r="A64" s="9">
        <v>53</v>
      </c>
      <c r="B64" s="9" t="s">
        <v>1128</v>
      </c>
      <c r="C64" s="7">
        <v>47602600</v>
      </c>
      <c r="D64" s="8">
        <f t="shared" si="0"/>
        <v>6.7280486159877972E-2</v>
      </c>
      <c r="E64" s="7">
        <v>47602600</v>
      </c>
      <c r="F64" s="8">
        <f t="shared" si="1"/>
        <v>100</v>
      </c>
      <c r="G64" s="8">
        <f t="shared" si="2"/>
        <v>6.7280486159877972E-2</v>
      </c>
      <c r="H64" s="7">
        <v>44137000</v>
      </c>
      <c r="I64" s="26">
        <f t="shared" si="16"/>
        <v>92.719725393150796</v>
      </c>
      <c r="J64" s="26">
        <f t="shared" si="4"/>
        <v>6.2382282010615686E-2</v>
      </c>
      <c r="K64" s="8">
        <f t="shared" si="17"/>
        <v>92.719725393150796</v>
      </c>
      <c r="L64" s="8">
        <f t="shared" si="6"/>
        <v>-4.8982041492622863E-3</v>
      </c>
      <c r="M64" s="7">
        <f t="shared" si="18"/>
        <v>3465600</v>
      </c>
      <c r="N64" s="8">
        <v>100</v>
      </c>
      <c r="O64" s="26">
        <f t="shared" si="8"/>
        <v>6.7280486159877972E-2</v>
      </c>
      <c r="P64" s="8">
        <v>100</v>
      </c>
      <c r="Q64" s="26">
        <f t="shared" si="9"/>
        <v>6.7280486159877972E-2</v>
      </c>
      <c r="R64" s="8">
        <f t="shared" si="10"/>
        <v>100</v>
      </c>
      <c r="S64" s="8">
        <f t="shared" si="11"/>
        <v>0</v>
      </c>
      <c r="T64" s="8">
        <f t="shared" si="12"/>
        <v>92.719725393150796</v>
      </c>
      <c r="U64" s="8">
        <f t="shared" si="13"/>
        <v>100</v>
      </c>
      <c r="V64" s="8">
        <f t="shared" si="14"/>
        <v>96.359862696575391</v>
      </c>
      <c r="W64" s="8">
        <f t="shared" si="15"/>
        <v>96.359862696575391</v>
      </c>
      <c r="X64" s="22">
        <v>53</v>
      </c>
    </row>
    <row r="65" spans="1:24" ht="48">
      <c r="A65" s="9">
        <v>54</v>
      </c>
      <c r="B65" s="9" t="s">
        <v>1129</v>
      </c>
      <c r="C65" s="7">
        <v>42451000</v>
      </c>
      <c r="D65" s="8">
        <f t="shared" si="0"/>
        <v>5.9999326044648388E-2</v>
      </c>
      <c r="E65" s="7">
        <v>42451000</v>
      </c>
      <c r="F65" s="8">
        <f t="shared" si="1"/>
        <v>100</v>
      </c>
      <c r="G65" s="8">
        <f t="shared" si="2"/>
        <v>5.9999326044648388E-2</v>
      </c>
      <c r="H65" s="7">
        <v>39279000</v>
      </c>
      <c r="I65" s="26">
        <f t="shared" si="16"/>
        <v>92.527855645332266</v>
      </c>
      <c r="J65" s="26">
        <f t="shared" si="4"/>
        <v>5.5516089790764507E-2</v>
      </c>
      <c r="K65" s="8">
        <f t="shared" si="17"/>
        <v>92.527855645332266</v>
      </c>
      <c r="L65" s="8">
        <f t="shared" si="6"/>
        <v>-4.4832362538838808E-3</v>
      </c>
      <c r="M65" s="7">
        <f t="shared" si="18"/>
        <v>3172000</v>
      </c>
      <c r="N65" s="8">
        <v>100</v>
      </c>
      <c r="O65" s="26">
        <f t="shared" si="8"/>
        <v>5.9999326044648388E-2</v>
      </c>
      <c r="P65" s="8">
        <v>100</v>
      </c>
      <c r="Q65" s="26">
        <f t="shared" si="9"/>
        <v>5.9999326044648388E-2</v>
      </c>
      <c r="R65" s="8">
        <f t="shared" si="10"/>
        <v>100</v>
      </c>
      <c r="S65" s="8">
        <f t="shared" si="11"/>
        <v>0</v>
      </c>
      <c r="T65" s="8">
        <f t="shared" si="12"/>
        <v>92.527855645332266</v>
      </c>
      <c r="U65" s="8">
        <f t="shared" si="13"/>
        <v>100</v>
      </c>
      <c r="V65" s="8">
        <f t="shared" si="14"/>
        <v>96.263927822666133</v>
      </c>
      <c r="W65" s="8">
        <f t="shared" si="15"/>
        <v>96.263927822666133</v>
      </c>
      <c r="X65" s="22">
        <v>54</v>
      </c>
    </row>
    <row r="66" spans="1:24" ht="32">
      <c r="A66" s="9">
        <v>55</v>
      </c>
      <c r="B66" s="9" t="s">
        <v>1130</v>
      </c>
      <c r="C66" s="7">
        <v>22677400</v>
      </c>
      <c r="D66" s="8">
        <f t="shared" si="0"/>
        <v>3.2051747107133148E-2</v>
      </c>
      <c r="E66" s="7">
        <v>22677400</v>
      </c>
      <c r="F66" s="8">
        <f t="shared" si="1"/>
        <v>100</v>
      </c>
      <c r="G66" s="8">
        <f t="shared" si="2"/>
        <v>3.2051747107133148E-2</v>
      </c>
      <c r="H66" s="7">
        <v>21198000</v>
      </c>
      <c r="I66" s="26">
        <f t="shared" si="16"/>
        <v>93.476324446365098</v>
      </c>
      <c r="J66" s="26">
        <f t="shared" si="4"/>
        <v>2.996079511659222E-2</v>
      </c>
      <c r="K66" s="8">
        <f t="shared" si="17"/>
        <v>93.476324446365098</v>
      </c>
      <c r="L66" s="8">
        <f t="shared" si="6"/>
        <v>-2.0909519905409277E-3</v>
      </c>
      <c r="M66" s="7">
        <f t="shared" si="18"/>
        <v>1479400</v>
      </c>
      <c r="N66" s="8">
        <v>100</v>
      </c>
      <c r="O66" s="26">
        <f t="shared" si="8"/>
        <v>3.2051747107133148E-2</v>
      </c>
      <c r="P66" s="8">
        <v>100</v>
      </c>
      <c r="Q66" s="26">
        <f t="shared" si="9"/>
        <v>3.2051747107133148E-2</v>
      </c>
      <c r="R66" s="8">
        <f t="shared" si="10"/>
        <v>100</v>
      </c>
      <c r="S66" s="8">
        <f t="shared" si="11"/>
        <v>0</v>
      </c>
      <c r="T66" s="8">
        <f t="shared" si="12"/>
        <v>93.476324446365098</v>
      </c>
      <c r="U66" s="8">
        <f t="shared" si="13"/>
        <v>100</v>
      </c>
      <c r="V66" s="8">
        <f t="shared" si="14"/>
        <v>96.738162223182542</v>
      </c>
      <c r="W66" s="8">
        <f t="shared" si="15"/>
        <v>96.738162223182542</v>
      </c>
      <c r="X66" s="22">
        <v>55</v>
      </c>
    </row>
    <row r="67" spans="1:24" ht="32">
      <c r="A67" s="9">
        <v>56</v>
      </c>
      <c r="B67" s="9" t="s">
        <v>1131</v>
      </c>
      <c r="C67" s="7">
        <v>48643800</v>
      </c>
      <c r="D67" s="8">
        <f t="shared" si="0"/>
        <v>6.8752095739809838E-2</v>
      </c>
      <c r="E67" s="7">
        <v>48643800</v>
      </c>
      <c r="F67" s="8">
        <f t="shared" si="1"/>
        <v>100</v>
      </c>
      <c r="G67" s="8">
        <f t="shared" si="2"/>
        <v>6.8752095739809838E-2</v>
      </c>
      <c r="H67" s="7">
        <v>0</v>
      </c>
      <c r="I67" s="26">
        <f t="shared" si="16"/>
        <v>0</v>
      </c>
      <c r="J67" s="26">
        <f t="shared" si="4"/>
        <v>0</v>
      </c>
      <c r="K67" s="8">
        <f t="shared" si="17"/>
        <v>0</v>
      </c>
      <c r="L67" s="8">
        <f t="shared" si="6"/>
        <v>-6.8752095739809838E-2</v>
      </c>
      <c r="M67" s="7">
        <f t="shared" si="18"/>
        <v>48643800</v>
      </c>
      <c r="N67" s="8">
        <v>100</v>
      </c>
      <c r="O67" s="26">
        <f t="shared" si="8"/>
        <v>6.8752095739809838E-2</v>
      </c>
      <c r="P67" s="8">
        <v>0</v>
      </c>
      <c r="Q67" s="26">
        <f t="shared" si="9"/>
        <v>0</v>
      </c>
      <c r="R67" s="8">
        <f t="shared" si="10"/>
        <v>0</v>
      </c>
      <c r="S67" s="8">
        <f t="shared" si="11"/>
        <v>-6.8752095739809838E-2</v>
      </c>
      <c r="T67" s="8">
        <f t="shared" si="12"/>
        <v>0</v>
      </c>
      <c r="U67" s="8">
        <f t="shared" si="13"/>
        <v>0</v>
      </c>
      <c r="V67" s="8">
        <f t="shared" si="14"/>
        <v>0</v>
      </c>
      <c r="W67" s="8">
        <f t="shared" si="15"/>
        <v>0</v>
      </c>
      <c r="X67" s="22">
        <v>56</v>
      </c>
    </row>
    <row r="68" spans="1:24" ht="32">
      <c r="A68" s="9">
        <v>57</v>
      </c>
      <c r="B68" s="9" t="s">
        <v>1132</v>
      </c>
      <c r="C68" s="7">
        <v>62100000</v>
      </c>
      <c r="D68" s="8">
        <f t="shared" si="0"/>
        <v>8.7770798034738057E-2</v>
      </c>
      <c r="E68" s="7">
        <v>62100000</v>
      </c>
      <c r="F68" s="8">
        <f t="shared" si="1"/>
        <v>100</v>
      </c>
      <c r="G68" s="8">
        <f t="shared" si="2"/>
        <v>8.7770798034738057E-2</v>
      </c>
      <c r="H68" s="7">
        <v>0</v>
      </c>
      <c r="I68" s="26">
        <f t="shared" si="16"/>
        <v>0</v>
      </c>
      <c r="J68" s="26">
        <f t="shared" si="4"/>
        <v>0</v>
      </c>
      <c r="K68" s="8">
        <f t="shared" si="17"/>
        <v>0</v>
      </c>
      <c r="L68" s="8">
        <f t="shared" si="6"/>
        <v>-8.7770798034738057E-2</v>
      </c>
      <c r="M68" s="7">
        <f t="shared" si="18"/>
        <v>62100000</v>
      </c>
      <c r="N68" s="8">
        <v>100</v>
      </c>
      <c r="O68" s="26">
        <f t="shared" si="8"/>
        <v>8.7770798034738057E-2</v>
      </c>
      <c r="P68" s="8">
        <v>100</v>
      </c>
      <c r="Q68" s="26">
        <f t="shared" si="9"/>
        <v>8.7770798034738057E-2</v>
      </c>
      <c r="R68" s="8">
        <f t="shared" si="10"/>
        <v>100</v>
      </c>
      <c r="S68" s="8">
        <f t="shared" si="11"/>
        <v>0</v>
      </c>
      <c r="T68" s="8">
        <f t="shared" si="12"/>
        <v>0</v>
      </c>
      <c r="U68" s="8">
        <f t="shared" si="13"/>
        <v>100</v>
      </c>
      <c r="V68" s="8">
        <f t="shared" si="14"/>
        <v>50</v>
      </c>
      <c r="W68" s="8">
        <f t="shared" si="15"/>
        <v>50</v>
      </c>
      <c r="X68" s="22">
        <v>57</v>
      </c>
    </row>
    <row r="69" spans="1:24" ht="16">
      <c r="A69" s="9">
        <v>58</v>
      </c>
      <c r="B69" s="9" t="s">
        <v>1133</v>
      </c>
      <c r="C69" s="7">
        <v>172051440</v>
      </c>
      <c r="D69" s="8">
        <f t="shared" si="0"/>
        <v>0.24317378730798472</v>
      </c>
      <c r="E69" s="7">
        <v>172051440</v>
      </c>
      <c r="F69" s="8">
        <f t="shared" si="1"/>
        <v>100</v>
      </c>
      <c r="G69" s="8">
        <f t="shared" si="2"/>
        <v>0.24317378730798475</v>
      </c>
      <c r="H69" s="7">
        <v>161390040</v>
      </c>
      <c r="I69" s="26">
        <f t="shared" si="16"/>
        <v>93.803364854138977</v>
      </c>
      <c r="J69" s="26">
        <f t="shared" si="4"/>
        <v>0.22810519493813683</v>
      </c>
      <c r="K69" s="8">
        <f t="shared" si="17"/>
        <v>93.803364854138977</v>
      </c>
      <c r="L69" s="8">
        <f t="shared" si="6"/>
        <v>-1.5068592369847922E-2</v>
      </c>
      <c r="M69" s="7">
        <f t="shared" si="18"/>
        <v>10661400</v>
      </c>
      <c r="N69" s="8">
        <v>100</v>
      </c>
      <c r="O69" s="26">
        <f t="shared" si="8"/>
        <v>0.24317378730798475</v>
      </c>
      <c r="P69" s="8">
        <v>100</v>
      </c>
      <c r="Q69" s="26">
        <f t="shared" si="9"/>
        <v>0.24317378730798475</v>
      </c>
      <c r="R69" s="8">
        <f t="shared" si="10"/>
        <v>100</v>
      </c>
      <c r="S69" s="8">
        <f t="shared" si="11"/>
        <v>0</v>
      </c>
      <c r="T69" s="8">
        <f t="shared" si="12"/>
        <v>93.803364854138977</v>
      </c>
      <c r="U69" s="8">
        <f t="shared" si="13"/>
        <v>100</v>
      </c>
      <c r="V69" s="8">
        <f t="shared" si="14"/>
        <v>96.901682427069488</v>
      </c>
      <c r="W69" s="8">
        <f t="shared" si="15"/>
        <v>96.901682427069488</v>
      </c>
      <c r="X69" s="22">
        <v>58</v>
      </c>
    </row>
    <row r="70" spans="1:24" ht="16">
      <c r="A70" s="9">
        <v>59</v>
      </c>
      <c r="B70" s="9" t="s">
        <v>1134</v>
      </c>
      <c r="C70" s="7">
        <v>424820520</v>
      </c>
      <c r="D70" s="8">
        <f t="shared" si="0"/>
        <v>0.6004321427042254</v>
      </c>
      <c r="E70" s="7">
        <v>424820520</v>
      </c>
      <c r="F70" s="8">
        <f t="shared" si="1"/>
        <v>100</v>
      </c>
      <c r="G70" s="8">
        <f t="shared" si="2"/>
        <v>0.6004321427042254</v>
      </c>
      <c r="H70" s="7">
        <v>397538851</v>
      </c>
      <c r="I70" s="26">
        <f t="shared" si="16"/>
        <v>93.578071746628439</v>
      </c>
      <c r="J70" s="26">
        <f t="shared" si="4"/>
        <v>0.56187282128957849</v>
      </c>
      <c r="K70" s="8">
        <f t="shared" si="17"/>
        <v>93.578071746628439</v>
      </c>
      <c r="L70" s="8">
        <f t="shared" si="6"/>
        <v>-3.8559321414646908E-2</v>
      </c>
      <c r="M70" s="7">
        <f t="shared" si="18"/>
        <v>27281669</v>
      </c>
      <c r="N70" s="8">
        <v>100</v>
      </c>
      <c r="O70" s="26">
        <f t="shared" si="8"/>
        <v>0.6004321427042254</v>
      </c>
      <c r="P70" s="8">
        <v>100</v>
      </c>
      <c r="Q70" s="26">
        <f t="shared" si="9"/>
        <v>0.6004321427042254</v>
      </c>
      <c r="R70" s="8">
        <f t="shared" si="10"/>
        <v>100</v>
      </c>
      <c r="S70" s="8">
        <f t="shared" si="11"/>
        <v>0</v>
      </c>
      <c r="T70" s="8">
        <f t="shared" si="12"/>
        <v>93.578071746628439</v>
      </c>
      <c r="U70" s="8">
        <f t="shared" si="13"/>
        <v>100</v>
      </c>
      <c r="V70" s="8">
        <f t="shared" si="14"/>
        <v>96.789035873314219</v>
      </c>
      <c r="W70" s="8">
        <f t="shared" si="15"/>
        <v>96.789035873314219</v>
      </c>
      <c r="X70" s="22">
        <v>59</v>
      </c>
    </row>
    <row r="71" spans="1:24" ht="16">
      <c r="A71" s="9">
        <v>60</v>
      </c>
      <c r="B71" s="9" t="s">
        <v>1135</v>
      </c>
      <c r="C71" s="7">
        <v>1999435000</v>
      </c>
      <c r="D71" s="8">
        <f t="shared" si="0"/>
        <v>2.8259582217163683</v>
      </c>
      <c r="E71" s="7">
        <v>1999435000</v>
      </c>
      <c r="F71" s="8">
        <f t="shared" si="1"/>
        <v>100</v>
      </c>
      <c r="G71" s="8">
        <f t="shared" si="2"/>
        <v>2.8259582217163683</v>
      </c>
      <c r="H71" s="7">
        <v>199023000</v>
      </c>
      <c r="I71" s="26">
        <f t="shared" si="16"/>
        <v>9.9539619942633806</v>
      </c>
      <c r="J71" s="26">
        <f t="shared" si="4"/>
        <v>0.28129480736340862</v>
      </c>
      <c r="K71" s="8">
        <f t="shared" si="17"/>
        <v>9.9539619942633806</v>
      </c>
      <c r="L71" s="8">
        <f t="shared" si="6"/>
        <v>-2.5446634143529598</v>
      </c>
      <c r="M71" s="7">
        <f t="shared" si="18"/>
        <v>1800412000</v>
      </c>
      <c r="N71" s="8">
        <v>100</v>
      </c>
      <c r="O71" s="26">
        <f t="shared" si="8"/>
        <v>2.8259582217163683</v>
      </c>
      <c r="P71" s="8">
        <v>27.13530132262364</v>
      </c>
      <c r="Q71" s="26">
        <f t="shared" si="9"/>
        <v>0.76683227871419324</v>
      </c>
      <c r="R71" s="8">
        <f t="shared" si="10"/>
        <v>27.13530132262364</v>
      </c>
      <c r="S71" s="8">
        <f t="shared" si="11"/>
        <v>-2.0591259430021749</v>
      </c>
      <c r="T71" s="8">
        <f t="shared" si="12"/>
        <v>9.9539619942633806</v>
      </c>
      <c r="U71" s="8">
        <f t="shared" si="13"/>
        <v>27.13530132262364</v>
      </c>
      <c r="V71" s="8">
        <f t="shared" si="14"/>
        <v>18.54463165844351</v>
      </c>
      <c r="W71" s="8">
        <f t="shared" si="15"/>
        <v>18.54463165844351</v>
      </c>
      <c r="X71" s="22">
        <v>60</v>
      </c>
    </row>
    <row r="72" spans="1:24" ht="16">
      <c r="A72" s="9">
        <v>61</v>
      </c>
      <c r="B72" s="9" t="s">
        <v>1136</v>
      </c>
      <c r="C72" s="7">
        <v>28340000</v>
      </c>
      <c r="D72" s="8">
        <f t="shared" si="0"/>
        <v>4.0055143579782231E-2</v>
      </c>
      <c r="E72" s="7">
        <v>28340000</v>
      </c>
      <c r="F72" s="8">
        <f t="shared" si="1"/>
        <v>100</v>
      </c>
      <c r="G72" s="8">
        <f t="shared" si="2"/>
        <v>4.0055143579782231E-2</v>
      </c>
      <c r="H72" s="7">
        <v>0</v>
      </c>
      <c r="I72" s="26">
        <f t="shared" si="16"/>
        <v>0</v>
      </c>
      <c r="J72" s="26">
        <f t="shared" si="4"/>
        <v>0</v>
      </c>
      <c r="K72" s="8">
        <f t="shared" si="17"/>
        <v>0</v>
      </c>
      <c r="L72" s="8">
        <f t="shared" si="6"/>
        <v>-4.0055143579782231E-2</v>
      </c>
      <c r="M72" s="7">
        <f t="shared" si="18"/>
        <v>28340000</v>
      </c>
      <c r="N72" s="8">
        <v>100</v>
      </c>
      <c r="O72" s="26">
        <f t="shared" si="8"/>
        <v>4.0055143579782231E-2</v>
      </c>
      <c r="P72" s="8">
        <v>0</v>
      </c>
      <c r="Q72" s="26">
        <f t="shared" si="9"/>
        <v>0</v>
      </c>
      <c r="R72" s="8">
        <f t="shared" si="10"/>
        <v>0</v>
      </c>
      <c r="S72" s="8">
        <f t="shared" si="11"/>
        <v>-4.0055143579782231E-2</v>
      </c>
      <c r="T72" s="8">
        <f t="shared" si="12"/>
        <v>0</v>
      </c>
      <c r="U72" s="8">
        <f t="shared" si="13"/>
        <v>0</v>
      </c>
      <c r="V72" s="8">
        <f t="shared" si="14"/>
        <v>0</v>
      </c>
      <c r="W72" s="8">
        <f t="shared" si="15"/>
        <v>0</v>
      </c>
      <c r="X72" s="22">
        <v>61</v>
      </c>
    </row>
    <row r="73" spans="1:24" ht="32">
      <c r="A73" s="9">
        <v>62</v>
      </c>
      <c r="B73" s="9" t="s">
        <v>1137</v>
      </c>
      <c r="C73" s="7">
        <v>299222100</v>
      </c>
      <c r="D73" s="8">
        <f t="shared" si="0"/>
        <v>0.42291405002625115</v>
      </c>
      <c r="E73" s="7">
        <v>299222100</v>
      </c>
      <c r="F73" s="8">
        <f t="shared" si="1"/>
        <v>100</v>
      </c>
      <c r="G73" s="8">
        <f t="shared" si="2"/>
        <v>0.4229140500262511</v>
      </c>
      <c r="H73" s="7">
        <v>176772000</v>
      </c>
      <c r="I73" s="26">
        <f t="shared" si="16"/>
        <v>59.077187146270283</v>
      </c>
      <c r="J73" s="26">
        <f t="shared" si="4"/>
        <v>0.24984572480187953</v>
      </c>
      <c r="K73" s="8">
        <f t="shared" si="17"/>
        <v>59.077187146270283</v>
      </c>
      <c r="L73" s="8">
        <f t="shared" si="6"/>
        <v>-0.17306832522437157</v>
      </c>
      <c r="M73" s="7">
        <f t="shared" si="18"/>
        <v>122450100</v>
      </c>
      <c r="N73" s="8">
        <v>100</v>
      </c>
      <c r="O73" s="26">
        <f t="shared" si="8"/>
        <v>0.4229140500262511</v>
      </c>
      <c r="P73" s="8">
        <v>81.953204659682555</v>
      </c>
      <c r="Q73" s="26">
        <f t="shared" si="9"/>
        <v>0.34659161695256585</v>
      </c>
      <c r="R73" s="8">
        <f t="shared" si="10"/>
        <v>81.953204659682555</v>
      </c>
      <c r="S73" s="8">
        <f t="shared" si="11"/>
        <v>-7.6322433073685247E-2</v>
      </c>
      <c r="T73" s="8">
        <f t="shared" si="12"/>
        <v>59.077187146270283</v>
      </c>
      <c r="U73" s="8">
        <f t="shared" si="13"/>
        <v>81.953204659682555</v>
      </c>
      <c r="V73" s="8">
        <f t="shared" si="14"/>
        <v>70.515195902976416</v>
      </c>
      <c r="W73" s="8">
        <f t="shared" si="15"/>
        <v>70.515195902976416</v>
      </c>
      <c r="X73" s="22">
        <v>62</v>
      </c>
    </row>
    <row r="74" spans="1:24" ht="48">
      <c r="A74" s="9">
        <v>63</v>
      </c>
      <c r="B74" s="9" t="s">
        <v>1138</v>
      </c>
      <c r="C74" s="7">
        <v>20897500</v>
      </c>
      <c r="D74" s="8">
        <f t="shared" si="0"/>
        <v>2.9536074910321071E-2</v>
      </c>
      <c r="E74" s="7">
        <v>20897500</v>
      </c>
      <c r="F74" s="8">
        <f t="shared" si="1"/>
        <v>100</v>
      </c>
      <c r="G74" s="8">
        <f t="shared" si="2"/>
        <v>2.9536074910321074E-2</v>
      </c>
      <c r="H74" s="7">
        <v>9982500</v>
      </c>
      <c r="I74" s="26">
        <f t="shared" si="16"/>
        <v>47.76887187462615</v>
      </c>
      <c r="J74" s="26">
        <f t="shared" si="4"/>
        <v>1.4109049780704873E-2</v>
      </c>
      <c r="K74" s="8">
        <f t="shared" si="17"/>
        <v>47.76887187462615</v>
      </c>
      <c r="L74" s="8">
        <f t="shared" si="6"/>
        <v>-1.5427025129616202E-2</v>
      </c>
      <c r="M74" s="7">
        <f t="shared" si="18"/>
        <v>10915000</v>
      </c>
      <c r="N74" s="8">
        <v>100</v>
      </c>
      <c r="O74" s="26">
        <f t="shared" si="8"/>
        <v>2.9536074910321074E-2</v>
      </c>
      <c r="P74" s="8">
        <v>100</v>
      </c>
      <c r="Q74" s="26">
        <f t="shared" si="9"/>
        <v>2.9536074910321074E-2</v>
      </c>
      <c r="R74" s="8">
        <f t="shared" si="10"/>
        <v>100</v>
      </c>
      <c r="S74" s="8">
        <f t="shared" si="11"/>
        <v>0</v>
      </c>
      <c r="T74" s="8">
        <f t="shared" si="12"/>
        <v>47.76887187462615</v>
      </c>
      <c r="U74" s="8">
        <f t="shared" si="13"/>
        <v>100</v>
      </c>
      <c r="V74" s="8">
        <f t="shared" si="14"/>
        <v>73.884435937313071</v>
      </c>
      <c r="W74" s="8">
        <f t="shared" si="15"/>
        <v>73.884435937313071</v>
      </c>
      <c r="X74" s="22">
        <v>63</v>
      </c>
    </row>
    <row r="75" spans="1:24" ht="32">
      <c r="A75" s="9">
        <v>64</v>
      </c>
      <c r="B75" s="9" t="s">
        <v>1139</v>
      </c>
      <c r="C75" s="7">
        <v>15585600</v>
      </c>
      <c r="D75" s="8">
        <f t="shared" si="0"/>
        <v>2.2028350239133871E-2</v>
      </c>
      <c r="E75" s="7">
        <v>15585600</v>
      </c>
      <c r="F75" s="8">
        <f t="shared" si="1"/>
        <v>100</v>
      </c>
      <c r="G75" s="8">
        <f t="shared" si="2"/>
        <v>2.2028350239133871E-2</v>
      </c>
      <c r="H75" s="7">
        <v>0</v>
      </c>
      <c r="I75" s="26">
        <f t="shared" si="16"/>
        <v>0</v>
      </c>
      <c r="J75" s="26">
        <f t="shared" si="4"/>
        <v>0</v>
      </c>
      <c r="K75" s="8">
        <f t="shared" si="17"/>
        <v>0</v>
      </c>
      <c r="L75" s="8">
        <f t="shared" si="6"/>
        <v>-2.2028350239133871E-2</v>
      </c>
      <c r="M75" s="7">
        <f t="shared" si="18"/>
        <v>15585600</v>
      </c>
      <c r="N75" s="8">
        <v>100</v>
      </c>
      <c r="O75" s="26">
        <f t="shared" si="8"/>
        <v>2.2028350239133871E-2</v>
      </c>
      <c r="P75" s="8">
        <v>0</v>
      </c>
      <c r="Q75" s="26">
        <f t="shared" si="9"/>
        <v>0</v>
      </c>
      <c r="R75" s="8">
        <f t="shared" si="10"/>
        <v>0</v>
      </c>
      <c r="S75" s="8">
        <f t="shared" si="11"/>
        <v>-2.2028350239133871E-2</v>
      </c>
      <c r="T75" s="8">
        <f t="shared" si="12"/>
        <v>0</v>
      </c>
      <c r="U75" s="8">
        <f t="shared" si="13"/>
        <v>0</v>
      </c>
      <c r="V75" s="8">
        <f t="shared" si="14"/>
        <v>0</v>
      </c>
      <c r="W75" s="8">
        <f t="shared" si="15"/>
        <v>0</v>
      </c>
      <c r="X75" s="22">
        <v>64</v>
      </c>
    </row>
    <row r="76" spans="1:24" ht="32">
      <c r="A76" s="9">
        <v>65</v>
      </c>
      <c r="B76" s="9" t="s">
        <v>1140</v>
      </c>
      <c r="C76" s="7">
        <v>217007040</v>
      </c>
      <c r="D76" s="8">
        <f t="shared" ref="D76:D108" si="19">C76/$C$110*100</f>
        <v>0.30671306086886185</v>
      </c>
      <c r="E76" s="7">
        <v>217007040</v>
      </c>
      <c r="F76" s="8">
        <f t="shared" ref="F76:F107" si="20">E76/C76*100</f>
        <v>100</v>
      </c>
      <c r="G76" s="8">
        <f t="shared" ref="G76:G108" si="21">F76*D76/100</f>
        <v>0.30671306086886185</v>
      </c>
      <c r="H76" s="7">
        <v>72977441</v>
      </c>
      <c r="I76" s="26">
        <f t="shared" ref="I76:I102" si="22">H76/C76*100</f>
        <v>33.629066135365932</v>
      </c>
      <c r="J76" s="26">
        <f t="shared" ref="J76:J108" si="23">I76*D76/100</f>
        <v>0.10314473808539472</v>
      </c>
      <c r="K76" s="8">
        <f t="shared" ref="K76:K101" si="24">IF(E76=0,0,H76/E76*100)</f>
        <v>33.629066135365932</v>
      </c>
      <c r="L76" s="8">
        <f>J76-G76</f>
        <v>-0.20356832278346715</v>
      </c>
      <c r="M76" s="7">
        <f t="shared" ref="M76:M108" si="25">C76-H76</f>
        <v>144029599</v>
      </c>
      <c r="N76" s="8">
        <v>100</v>
      </c>
      <c r="O76" s="26">
        <f t="shared" ref="O76:O108" si="26">N76*$D76/100</f>
        <v>0.30671306086886185</v>
      </c>
      <c r="P76" s="8">
        <v>41.278679253908074</v>
      </c>
      <c r="Q76" s="26">
        <f t="shared" ref="Q76:Q108" si="27">P76*$D76/100</f>
        <v>0.12660710062590133</v>
      </c>
      <c r="R76" s="8">
        <f t="shared" ref="R76:R108" si="28">IF(N76=0,0,P76/N76*100)</f>
        <v>41.278679253908074</v>
      </c>
      <c r="S76" s="8">
        <f>Q76-O76</f>
        <v>-0.18010596024296052</v>
      </c>
      <c r="T76" s="8">
        <f>IF(F76&gt;0,I76/F76*100,I76)</f>
        <v>33.629066135365932</v>
      </c>
      <c r="U76" s="8">
        <f>IF(N76&gt;0,P76/N76*100,P76)</f>
        <v>41.278679253908074</v>
      </c>
      <c r="V76" s="8">
        <f>AVERAGE(T76:U76)</f>
        <v>37.453872694636999</v>
      </c>
      <c r="W76" s="8">
        <f>V76</f>
        <v>37.453872694636999</v>
      </c>
      <c r="X76" s="22">
        <v>65</v>
      </c>
    </row>
    <row r="77" spans="1:24" ht="32">
      <c r="A77" s="9">
        <v>66</v>
      </c>
      <c r="B77" s="9" t="s">
        <v>1141</v>
      </c>
      <c r="C77" s="7">
        <v>481342040</v>
      </c>
      <c r="D77" s="8">
        <f t="shared" si="19"/>
        <v>0.68031843765650246</v>
      </c>
      <c r="E77" s="7">
        <v>481342040</v>
      </c>
      <c r="F77" s="8">
        <f t="shared" si="20"/>
        <v>100</v>
      </c>
      <c r="G77" s="8">
        <f t="shared" si="21"/>
        <v>0.68031843765650246</v>
      </c>
      <c r="H77" s="7">
        <v>329968900</v>
      </c>
      <c r="I77" s="26">
        <f t="shared" si="22"/>
        <v>68.551855557848214</v>
      </c>
      <c r="J77" s="26">
        <f t="shared" si="23"/>
        <v>0.46637091271569525</v>
      </c>
      <c r="K77" s="8">
        <f t="shared" si="24"/>
        <v>68.551855557848214</v>
      </c>
      <c r="L77" s="8">
        <f>J77-G77</f>
        <v>-0.21394752494080721</v>
      </c>
      <c r="M77" s="7">
        <f t="shared" si="25"/>
        <v>151373140</v>
      </c>
      <c r="N77" s="8">
        <v>100</v>
      </c>
      <c r="O77" s="26">
        <f t="shared" si="26"/>
        <v>0.68031843765650246</v>
      </c>
      <c r="P77" s="8">
        <v>91.451683713311226</v>
      </c>
      <c r="Q77" s="26">
        <f t="shared" si="27"/>
        <v>0.62216266584896507</v>
      </c>
      <c r="R77" s="8">
        <f t="shared" si="28"/>
        <v>91.451683713311226</v>
      </c>
      <c r="S77" s="8">
        <f>Q77-O77</f>
        <v>-5.8155771807537393E-2</v>
      </c>
      <c r="T77" s="8">
        <f>IF(F77&gt;0,I77/F77*100,I77)</f>
        <v>68.551855557848214</v>
      </c>
      <c r="U77" s="8">
        <f>IF(N77&gt;0,P77/N77*100,P77)</f>
        <v>91.451683713311226</v>
      </c>
      <c r="V77" s="8">
        <f>AVERAGE(T77:U77)</f>
        <v>80.00176963557972</v>
      </c>
      <c r="W77" s="8">
        <f>V77</f>
        <v>80.00176963557972</v>
      </c>
      <c r="X77" s="22">
        <v>66</v>
      </c>
    </row>
    <row r="78" spans="1:24" ht="32">
      <c r="A78" s="9">
        <v>67</v>
      </c>
      <c r="B78" s="9" t="s">
        <v>1142</v>
      </c>
      <c r="C78" s="7">
        <v>143000000</v>
      </c>
      <c r="D78" s="8">
        <f t="shared" si="19"/>
        <v>0.20211310980624062</v>
      </c>
      <c r="E78" s="7">
        <v>143000000</v>
      </c>
      <c r="F78" s="8">
        <f t="shared" si="20"/>
        <v>100</v>
      </c>
      <c r="G78" s="8">
        <f t="shared" si="21"/>
        <v>0.20211310980624064</v>
      </c>
      <c r="H78" s="7">
        <v>130710000</v>
      </c>
      <c r="I78" s="26">
        <f t="shared" si="22"/>
        <v>91.4055944055944</v>
      </c>
      <c r="J78" s="26">
        <f t="shared" si="23"/>
        <v>0.18474268939002594</v>
      </c>
      <c r="K78" s="8">
        <f t="shared" si="24"/>
        <v>91.4055944055944</v>
      </c>
      <c r="L78" s="8">
        <f>J78-G78</f>
        <v>-1.7370420416214699E-2</v>
      </c>
      <c r="M78" s="7">
        <f t="shared" si="25"/>
        <v>12290000</v>
      </c>
      <c r="N78" s="8">
        <v>100</v>
      </c>
      <c r="O78" s="26">
        <f t="shared" si="26"/>
        <v>0.20211310980624064</v>
      </c>
      <c r="P78" s="8">
        <v>100</v>
      </c>
      <c r="Q78" s="26">
        <f t="shared" si="27"/>
        <v>0.20211310980624064</v>
      </c>
      <c r="R78" s="8">
        <f t="shared" si="28"/>
        <v>100</v>
      </c>
      <c r="S78" s="8">
        <f>Q78-O78</f>
        <v>0</v>
      </c>
      <c r="T78" s="8">
        <f>IF(F78&gt;0,I78/F78*100,I78)</f>
        <v>91.4055944055944</v>
      </c>
      <c r="U78" s="8">
        <f>IF(N78&gt;0,P78/N78*100,P78)</f>
        <v>100</v>
      </c>
      <c r="V78" s="8">
        <f>AVERAGE(T78:U78)</f>
        <v>95.7027972027972</v>
      </c>
      <c r="W78" s="8">
        <f>V78</f>
        <v>95.7027972027972</v>
      </c>
      <c r="X78" s="22">
        <v>67</v>
      </c>
    </row>
    <row r="79" spans="1:24" ht="32">
      <c r="A79" s="9">
        <v>68</v>
      </c>
      <c r="B79" s="9" t="s">
        <v>1143</v>
      </c>
      <c r="C79" s="7">
        <v>100000000</v>
      </c>
      <c r="D79" s="8">
        <f t="shared" si="19"/>
        <v>0.14133783902534308</v>
      </c>
      <c r="E79" s="7">
        <v>100000000</v>
      </c>
      <c r="F79" s="8">
        <f t="shared" si="20"/>
        <v>100</v>
      </c>
      <c r="G79" s="8">
        <f t="shared" si="21"/>
        <v>0.14133783902534308</v>
      </c>
      <c r="H79" s="7">
        <v>0</v>
      </c>
      <c r="I79" s="26">
        <f t="shared" si="22"/>
        <v>0</v>
      </c>
      <c r="J79" s="26">
        <f t="shared" si="23"/>
        <v>0</v>
      </c>
      <c r="K79" s="8">
        <f t="shared" si="24"/>
        <v>0</v>
      </c>
      <c r="L79" s="8">
        <f>J79-G79</f>
        <v>-0.14133783902534308</v>
      </c>
      <c r="M79" s="7">
        <f t="shared" si="25"/>
        <v>100000000</v>
      </c>
      <c r="N79" s="8">
        <v>100</v>
      </c>
      <c r="O79" s="26">
        <f t="shared" si="26"/>
        <v>0.14133783902534308</v>
      </c>
      <c r="P79" s="8">
        <v>0</v>
      </c>
      <c r="Q79" s="26">
        <f t="shared" si="27"/>
        <v>0</v>
      </c>
      <c r="R79" s="8">
        <f t="shared" si="28"/>
        <v>0</v>
      </c>
      <c r="S79" s="8">
        <f>Q79-O79</f>
        <v>-0.14133783902534308</v>
      </c>
      <c r="T79" s="8">
        <f>IF(F79&gt;0,I79/F79*100,I79)</f>
        <v>0</v>
      </c>
      <c r="U79" s="8">
        <f>IF(N79&gt;0,P79/N79*100,P79)</f>
        <v>0</v>
      </c>
      <c r="V79" s="8">
        <f>AVERAGE(T79:U79)</f>
        <v>0</v>
      </c>
      <c r="W79" s="8">
        <f>V79</f>
        <v>0</v>
      </c>
      <c r="X79" s="22">
        <v>68</v>
      </c>
    </row>
    <row r="80" spans="1:24" ht="32">
      <c r="A80" s="9">
        <v>69</v>
      </c>
      <c r="B80" s="24" t="s">
        <v>1144</v>
      </c>
      <c r="C80" s="29">
        <v>63350000</v>
      </c>
      <c r="D80" s="8">
        <f t="shared" si="19"/>
        <v>8.9537521022554842E-2</v>
      </c>
      <c r="E80" s="29">
        <v>63350000</v>
      </c>
      <c r="F80" s="8">
        <f t="shared" si="20"/>
        <v>100</v>
      </c>
      <c r="G80" s="8">
        <f t="shared" si="21"/>
        <v>8.9537521022554842E-2</v>
      </c>
      <c r="H80" s="29">
        <v>29878000</v>
      </c>
      <c r="I80" s="26">
        <f t="shared" si="22"/>
        <v>47.163378058405684</v>
      </c>
      <c r="J80" s="26">
        <f t="shared" si="23"/>
        <v>4.2228919543992001E-2</v>
      </c>
      <c r="K80" s="8">
        <f t="shared" si="24"/>
        <v>47.163378058405684</v>
      </c>
      <c r="L80" s="26"/>
      <c r="M80" s="29">
        <f t="shared" si="25"/>
        <v>33472000</v>
      </c>
      <c r="N80" s="26">
        <v>100</v>
      </c>
      <c r="O80" s="26">
        <f t="shared" si="26"/>
        <v>8.9537521022554842E-2</v>
      </c>
      <c r="P80" s="26">
        <v>100</v>
      </c>
      <c r="Q80" s="26">
        <f t="shared" si="27"/>
        <v>8.9537521022554842E-2</v>
      </c>
      <c r="R80" s="8">
        <f t="shared" si="28"/>
        <v>100</v>
      </c>
      <c r="S80" s="26"/>
      <c r="T80" s="26"/>
      <c r="U80" s="26"/>
      <c r="V80" s="26"/>
      <c r="W80" s="26"/>
      <c r="X80" s="22">
        <v>69</v>
      </c>
    </row>
    <row r="81" spans="1:24" ht="48">
      <c r="A81" s="9">
        <v>70</v>
      </c>
      <c r="B81" s="24" t="s">
        <v>1145</v>
      </c>
      <c r="C81" s="29">
        <v>184000000</v>
      </c>
      <c r="D81" s="8">
        <f t="shared" si="19"/>
        <v>0.26006162380663128</v>
      </c>
      <c r="E81" s="29">
        <v>184000000</v>
      </c>
      <c r="F81" s="8">
        <f t="shared" si="20"/>
        <v>100</v>
      </c>
      <c r="G81" s="8">
        <f t="shared" si="21"/>
        <v>0.26006162380663128</v>
      </c>
      <c r="H81" s="29">
        <v>160150000</v>
      </c>
      <c r="I81" s="26">
        <f t="shared" si="22"/>
        <v>87.038043478260875</v>
      </c>
      <c r="J81" s="26">
        <f t="shared" si="23"/>
        <v>0.22635254919908696</v>
      </c>
      <c r="K81" s="8">
        <f t="shared" si="24"/>
        <v>87.038043478260875</v>
      </c>
      <c r="L81" s="26"/>
      <c r="M81" s="29">
        <f t="shared" si="25"/>
        <v>23850000</v>
      </c>
      <c r="N81" s="26">
        <v>100</v>
      </c>
      <c r="O81" s="26">
        <f t="shared" si="26"/>
        <v>0.26006162380663128</v>
      </c>
      <c r="P81" s="26">
        <v>100</v>
      </c>
      <c r="Q81" s="26">
        <f t="shared" si="27"/>
        <v>0.26006162380663128</v>
      </c>
      <c r="R81" s="8">
        <f t="shared" si="28"/>
        <v>100</v>
      </c>
      <c r="S81" s="26"/>
      <c r="T81" s="26"/>
      <c r="U81" s="26"/>
      <c r="V81" s="26"/>
      <c r="W81" s="26"/>
      <c r="X81" s="22">
        <v>70</v>
      </c>
    </row>
    <row r="82" spans="1:24" ht="32">
      <c r="A82" s="9">
        <v>71</v>
      </c>
      <c r="B82" s="24" t="s">
        <v>1146</v>
      </c>
      <c r="C82" s="29">
        <v>240104000</v>
      </c>
      <c r="D82" s="8">
        <f t="shared" si="19"/>
        <v>0.33935780501340973</v>
      </c>
      <c r="E82" s="29">
        <v>240104000</v>
      </c>
      <c r="F82" s="8">
        <f t="shared" si="20"/>
        <v>100</v>
      </c>
      <c r="G82" s="8">
        <f t="shared" si="21"/>
        <v>0.33935780501340973</v>
      </c>
      <c r="H82" s="29">
        <v>49587030</v>
      </c>
      <c r="I82" s="26">
        <f t="shared" si="22"/>
        <v>20.652313164295471</v>
      </c>
      <c r="J82" s="26">
        <f t="shared" si="23"/>
        <v>7.008523663884858E-2</v>
      </c>
      <c r="K82" s="8">
        <f t="shared" si="24"/>
        <v>20.652313164295471</v>
      </c>
      <c r="L82" s="26"/>
      <c r="M82" s="29">
        <f t="shared" si="25"/>
        <v>190516970</v>
      </c>
      <c r="N82" s="26">
        <v>100</v>
      </c>
      <c r="O82" s="26">
        <f t="shared" si="26"/>
        <v>0.33935780501340973</v>
      </c>
      <c r="P82" s="26">
        <v>100</v>
      </c>
      <c r="Q82" s="26">
        <f t="shared" si="27"/>
        <v>0.33935780501340973</v>
      </c>
      <c r="R82" s="8">
        <f t="shared" si="28"/>
        <v>100</v>
      </c>
      <c r="S82" s="26"/>
      <c r="T82" s="26"/>
      <c r="U82" s="26"/>
      <c r="V82" s="26"/>
      <c r="W82" s="26"/>
      <c r="X82" s="22">
        <v>71</v>
      </c>
    </row>
    <row r="83" spans="1:24" ht="32">
      <c r="A83" s="9">
        <v>72</v>
      </c>
      <c r="B83" s="24" t="s">
        <v>1147</v>
      </c>
      <c r="C83" s="29">
        <v>612300000</v>
      </c>
      <c r="D83" s="8">
        <f t="shared" si="19"/>
        <v>0.86541158835217558</v>
      </c>
      <c r="E83" s="29">
        <v>612300000</v>
      </c>
      <c r="F83" s="8">
        <f t="shared" si="20"/>
        <v>100</v>
      </c>
      <c r="G83" s="8">
        <f t="shared" si="21"/>
        <v>0.86541158835217558</v>
      </c>
      <c r="H83" s="29">
        <v>595175000</v>
      </c>
      <c r="I83" s="26">
        <f t="shared" si="22"/>
        <v>97.203168381512327</v>
      </c>
      <c r="J83" s="26">
        <f t="shared" si="23"/>
        <v>0.84120748341908547</v>
      </c>
      <c r="K83" s="8">
        <f t="shared" si="24"/>
        <v>97.203168381512327</v>
      </c>
      <c r="L83" s="26"/>
      <c r="M83" s="29">
        <f t="shared" si="25"/>
        <v>17125000</v>
      </c>
      <c r="N83" s="26">
        <v>100</v>
      </c>
      <c r="O83" s="26">
        <f t="shared" si="26"/>
        <v>0.86541158835217558</v>
      </c>
      <c r="P83" s="26">
        <v>100</v>
      </c>
      <c r="Q83" s="26">
        <f t="shared" si="27"/>
        <v>0.86541158835217558</v>
      </c>
      <c r="R83" s="8">
        <f t="shared" si="28"/>
        <v>100</v>
      </c>
      <c r="S83" s="26"/>
      <c r="T83" s="26"/>
      <c r="U83" s="26"/>
      <c r="V83" s="26"/>
      <c r="W83" s="26"/>
      <c r="X83" s="22">
        <v>72</v>
      </c>
    </row>
    <row r="84" spans="1:24" ht="48">
      <c r="A84" s="9">
        <v>73</v>
      </c>
      <c r="B84" s="24" t="s">
        <v>1148</v>
      </c>
      <c r="C84" s="29">
        <v>4730143380</v>
      </c>
      <c r="D84" s="8">
        <f t="shared" si="19"/>
        <v>6.6854824360923226</v>
      </c>
      <c r="E84" s="29">
        <v>4730143380</v>
      </c>
      <c r="F84" s="8">
        <f t="shared" si="20"/>
        <v>100</v>
      </c>
      <c r="G84" s="8">
        <f t="shared" si="21"/>
        <v>6.6854824360923226</v>
      </c>
      <c r="H84" s="29">
        <v>2882126383</v>
      </c>
      <c r="I84" s="26">
        <f t="shared" si="22"/>
        <v>60.931057506337147</v>
      </c>
      <c r="J84" s="26">
        <f t="shared" si="23"/>
        <v>4.0735351477114827</v>
      </c>
      <c r="K84" s="8">
        <f t="shared" si="24"/>
        <v>60.931057506337147</v>
      </c>
      <c r="L84" s="26"/>
      <c r="M84" s="29">
        <f t="shared" si="25"/>
        <v>1848016997</v>
      </c>
      <c r="N84" s="26">
        <v>100</v>
      </c>
      <c r="O84" s="26">
        <f t="shared" si="26"/>
        <v>6.6854824360923226</v>
      </c>
      <c r="P84" s="26">
        <v>100</v>
      </c>
      <c r="Q84" s="26">
        <f t="shared" si="27"/>
        <v>6.6854824360923226</v>
      </c>
      <c r="R84" s="8">
        <f t="shared" si="28"/>
        <v>100</v>
      </c>
      <c r="S84" s="26"/>
      <c r="T84" s="26"/>
      <c r="U84" s="26"/>
      <c r="V84" s="26"/>
      <c r="W84" s="26"/>
      <c r="X84" s="22">
        <v>73</v>
      </c>
    </row>
    <row r="85" spans="1:24" ht="32">
      <c r="A85" s="9">
        <v>74</v>
      </c>
      <c r="B85" s="24" t="s">
        <v>1149</v>
      </c>
      <c r="C85" s="29">
        <v>5000000</v>
      </c>
      <c r="D85" s="8">
        <f t="shared" si="19"/>
        <v>7.0668919512671541E-3</v>
      </c>
      <c r="E85" s="29">
        <v>5000000</v>
      </c>
      <c r="F85" s="8">
        <f t="shared" si="20"/>
        <v>100</v>
      </c>
      <c r="G85" s="8">
        <f t="shared" si="21"/>
        <v>7.0668919512671532E-3</v>
      </c>
      <c r="H85" s="29">
        <v>4966400</v>
      </c>
      <c r="I85" s="26">
        <f t="shared" si="22"/>
        <v>99.328000000000003</v>
      </c>
      <c r="J85" s="26">
        <f t="shared" si="23"/>
        <v>7.0194024373546396E-3</v>
      </c>
      <c r="K85" s="8">
        <f t="shared" si="24"/>
        <v>99.328000000000003</v>
      </c>
      <c r="L85" s="26"/>
      <c r="M85" s="29">
        <f t="shared" si="25"/>
        <v>33600</v>
      </c>
      <c r="N85" s="26">
        <v>100</v>
      </c>
      <c r="O85" s="26">
        <f t="shared" si="26"/>
        <v>7.0668919512671532E-3</v>
      </c>
      <c r="P85" s="26">
        <v>100</v>
      </c>
      <c r="Q85" s="26">
        <f t="shared" si="27"/>
        <v>7.0668919512671532E-3</v>
      </c>
      <c r="R85" s="8">
        <f t="shared" si="28"/>
        <v>100</v>
      </c>
      <c r="S85" s="26"/>
      <c r="T85" s="26"/>
      <c r="U85" s="26"/>
      <c r="V85" s="26"/>
      <c r="W85" s="26"/>
      <c r="X85" s="22">
        <v>74</v>
      </c>
    </row>
    <row r="86" spans="1:24" ht="48">
      <c r="A86" s="9">
        <v>75</v>
      </c>
      <c r="B86" s="24" t="s">
        <v>1150</v>
      </c>
      <c r="C86" s="29">
        <v>9975000</v>
      </c>
      <c r="D86" s="8">
        <f t="shared" si="19"/>
        <v>1.4098449442777973E-2</v>
      </c>
      <c r="E86" s="29">
        <v>9975000</v>
      </c>
      <c r="F86" s="8">
        <f t="shared" si="20"/>
        <v>100</v>
      </c>
      <c r="G86" s="8">
        <f t="shared" si="21"/>
        <v>1.4098449442777973E-2</v>
      </c>
      <c r="H86" s="29">
        <v>8375000</v>
      </c>
      <c r="I86" s="26">
        <f t="shared" si="22"/>
        <v>83.959899749373434</v>
      </c>
      <c r="J86" s="26">
        <f t="shared" si="23"/>
        <v>1.1837044018372484E-2</v>
      </c>
      <c r="K86" s="8">
        <f t="shared" si="24"/>
        <v>83.959899749373434</v>
      </c>
      <c r="L86" s="26"/>
      <c r="M86" s="29">
        <f t="shared" si="25"/>
        <v>1600000</v>
      </c>
      <c r="N86" s="26">
        <v>100</v>
      </c>
      <c r="O86" s="26">
        <f t="shared" si="26"/>
        <v>1.4098449442777973E-2</v>
      </c>
      <c r="P86" s="26">
        <v>100</v>
      </c>
      <c r="Q86" s="26">
        <f t="shared" si="27"/>
        <v>1.4098449442777973E-2</v>
      </c>
      <c r="R86" s="8">
        <f t="shared" si="28"/>
        <v>100</v>
      </c>
      <c r="S86" s="26"/>
      <c r="T86" s="26"/>
      <c r="U86" s="26"/>
      <c r="V86" s="26"/>
      <c r="W86" s="26"/>
      <c r="X86" s="22">
        <v>75</v>
      </c>
    </row>
    <row r="87" spans="1:24" ht="32">
      <c r="A87" s="9">
        <v>76</v>
      </c>
      <c r="B87" s="24" t="s">
        <v>1151</v>
      </c>
      <c r="C87" s="29">
        <v>54999600</v>
      </c>
      <c r="D87" s="8">
        <f t="shared" si="19"/>
        <v>7.773524611258259E-2</v>
      </c>
      <c r="E87" s="29">
        <v>54999600</v>
      </c>
      <c r="F87" s="8">
        <f t="shared" si="20"/>
        <v>100</v>
      </c>
      <c r="G87" s="8">
        <f t="shared" si="21"/>
        <v>7.773524611258259E-2</v>
      </c>
      <c r="H87" s="29">
        <v>50095000</v>
      </c>
      <c r="I87" s="26">
        <f t="shared" si="22"/>
        <v>91.082480599858911</v>
      </c>
      <c r="J87" s="26">
        <f t="shared" si="23"/>
        <v>7.0803190459745619E-2</v>
      </c>
      <c r="K87" s="8">
        <f t="shared" si="24"/>
        <v>91.082480599858911</v>
      </c>
      <c r="L87" s="26"/>
      <c r="M87" s="29">
        <f t="shared" si="25"/>
        <v>4904600</v>
      </c>
      <c r="N87" s="26">
        <v>100</v>
      </c>
      <c r="O87" s="26">
        <f t="shared" si="26"/>
        <v>7.773524611258259E-2</v>
      </c>
      <c r="P87" s="26">
        <v>100</v>
      </c>
      <c r="Q87" s="26">
        <f t="shared" si="27"/>
        <v>7.773524611258259E-2</v>
      </c>
      <c r="R87" s="8">
        <f t="shared" si="28"/>
        <v>100</v>
      </c>
      <c r="S87" s="26"/>
      <c r="T87" s="26"/>
      <c r="U87" s="26"/>
      <c r="V87" s="26"/>
      <c r="W87" s="26"/>
      <c r="X87" s="22">
        <v>76</v>
      </c>
    </row>
    <row r="88" spans="1:24" ht="32">
      <c r="A88" s="9">
        <v>77</v>
      </c>
      <c r="B88" s="24" t="s">
        <v>1152</v>
      </c>
      <c r="C88" s="29">
        <v>55000000</v>
      </c>
      <c r="D88" s="8">
        <f t="shared" si="19"/>
        <v>7.7735811463938695E-2</v>
      </c>
      <c r="E88" s="29">
        <v>55000000</v>
      </c>
      <c r="F88" s="8">
        <f t="shared" si="20"/>
        <v>100</v>
      </c>
      <c r="G88" s="8">
        <f t="shared" si="21"/>
        <v>7.7735811463938695E-2</v>
      </c>
      <c r="H88" s="29">
        <v>51565740</v>
      </c>
      <c r="I88" s="26">
        <f t="shared" si="22"/>
        <v>93.755890909090908</v>
      </c>
      <c r="J88" s="26">
        <f t="shared" si="23"/>
        <v>7.2881902593426945E-2</v>
      </c>
      <c r="K88" s="8">
        <f t="shared" si="24"/>
        <v>93.755890909090908</v>
      </c>
      <c r="L88" s="26"/>
      <c r="M88" s="29">
        <f t="shared" si="25"/>
        <v>3434260</v>
      </c>
      <c r="N88" s="26">
        <v>100</v>
      </c>
      <c r="O88" s="26">
        <f t="shared" si="26"/>
        <v>7.7735811463938695E-2</v>
      </c>
      <c r="P88" s="26">
        <v>100</v>
      </c>
      <c r="Q88" s="26">
        <f t="shared" si="27"/>
        <v>7.7735811463938695E-2</v>
      </c>
      <c r="R88" s="8">
        <f t="shared" si="28"/>
        <v>100</v>
      </c>
      <c r="S88" s="26"/>
      <c r="T88" s="26"/>
      <c r="U88" s="26"/>
      <c r="V88" s="26"/>
      <c r="W88" s="26"/>
      <c r="X88" s="22">
        <v>77</v>
      </c>
    </row>
    <row r="89" spans="1:24" ht="48">
      <c r="A89" s="9">
        <v>78</v>
      </c>
      <c r="B89" s="24" t="s">
        <v>1153</v>
      </c>
      <c r="C89" s="29">
        <v>299779900</v>
      </c>
      <c r="D89" s="8">
        <f t="shared" si="19"/>
        <v>0.42370243249233452</v>
      </c>
      <c r="E89" s="29">
        <v>299779900</v>
      </c>
      <c r="F89" s="8">
        <f t="shared" si="20"/>
        <v>100</v>
      </c>
      <c r="G89" s="8">
        <f t="shared" si="21"/>
        <v>0.42370243249233452</v>
      </c>
      <c r="H89" s="29">
        <v>156900000</v>
      </c>
      <c r="I89" s="26">
        <f t="shared" si="22"/>
        <v>52.338398938688016</v>
      </c>
      <c r="J89" s="26">
        <f t="shared" si="23"/>
        <v>0.22175906943076332</v>
      </c>
      <c r="K89" s="8">
        <f t="shared" si="24"/>
        <v>52.338398938688016</v>
      </c>
      <c r="L89" s="26"/>
      <c r="M89" s="29">
        <f t="shared" si="25"/>
        <v>142879900</v>
      </c>
      <c r="N89" s="26">
        <v>100</v>
      </c>
      <c r="O89" s="26">
        <f t="shared" si="26"/>
        <v>0.42370243249233452</v>
      </c>
      <c r="P89" s="26">
        <v>94.30662295904429</v>
      </c>
      <c r="Q89" s="26">
        <f t="shared" si="27"/>
        <v>0.39957945547884505</v>
      </c>
      <c r="R89" s="8">
        <f t="shared" si="28"/>
        <v>94.30662295904429</v>
      </c>
      <c r="S89" s="26"/>
      <c r="T89" s="26"/>
      <c r="U89" s="26"/>
      <c r="V89" s="26"/>
      <c r="W89" s="26"/>
      <c r="X89" s="22">
        <v>78</v>
      </c>
    </row>
    <row r="90" spans="1:24" ht="48">
      <c r="A90" s="9">
        <v>79</v>
      </c>
      <c r="B90" s="24" t="s">
        <v>1154</v>
      </c>
      <c r="C90" s="29">
        <v>3678690600</v>
      </c>
      <c r="D90" s="8">
        <f t="shared" si="19"/>
        <v>5.1993817984684281</v>
      </c>
      <c r="E90" s="29">
        <v>3678690600</v>
      </c>
      <c r="F90" s="8">
        <f t="shared" si="20"/>
        <v>100</v>
      </c>
      <c r="G90" s="8">
        <f t="shared" si="21"/>
        <v>5.1993817984684281</v>
      </c>
      <c r="H90" s="29">
        <v>3341896033</v>
      </c>
      <c r="I90" s="26">
        <f t="shared" si="22"/>
        <v>90.84471613350685</v>
      </c>
      <c r="J90" s="26">
        <f t="shared" si="23"/>
        <v>4.7233636355158666</v>
      </c>
      <c r="K90" s="8">
        <f t="shared" si="24"/>
        <v>90.84471613350685</v>
      </c>
      <c r="L90" s="26"/>
      <c r="M90" s="29">
        <f t="shared" si="25"/>
        <v>336794567</v>
      </c>
      <c r="N90" s="26">
        <v>100</v>
      </c>
      <c r="O90" s="26">
        <f t="shared" si="26"/>
        <v>5.1993817984684281</v>
      </c>
      <c r="P90" s="26">
        <v>100</v>
      </c>
      <c r="Q90" s="26">
        <f t="shared" si="27"/>
        <v>5.1993817984684281</v>
      </c>
      <c r="R90" s="8">
        <f t="shared" si="28"/>
        <v>100</v>
      </c>
      <c r="S90" s="26"/>
      <c r="T90" s="26"/>
      <c r="U90" s="26"/>
      <c r="V90" s="26"/>
      <c r="W90" s="26"/>
      <c r="X90" s="22">
        <v>79</v>
      </c>
    </row>
    <row r="91" spans="1:24" ht="48">
      <c r="A91" s="9">
        <v>80</v>
      </c>
      <c r="B91" s="24" t="s">
        <v>1155</v>
      </c>
      <c r="C91" s="29">
        <v>158028100</v>
      </c>
      <c r="D91" s="8">
        <f t="shared" si="19"/>
        <v>0.22335350159280817</v>
      </c>
      <c r="E91" s="29">
        <v>158028100</v>
      </c>
      <c r="F91" s="8">
        <f t="shared" si="20"/>
        <v>100</v>
      </c>
      <c r="G91" s="8">
        <f t="shared" si="21"/>
        <v>0.22335350159280817</v>
      </c>
      <c r="H91" s="29">
        <v>147390127</v>
      </c>
      <c r="I91" s="26">
        <f t="shared" si="22"/>
        <v>93.268302915747256</v>
      </c>
      <c r="J91" s="26">
        <f t="shared" si="23"/>
        <v>0.20831802043850872</v>
      </c>
      <c r="K91" s="8">
        <f t="shared" si="24"/>
        <v>93.268302915747256</v>
      </c>
      <c r="L91" s="26"/>
      <c r="M91" s="29">
        <f t="shared" si="25"/>
        <v>10637973</v>
      </c>
      <c r="N91" s="26">
        <v>100</v>
      </c>
      <c r="O91" s="26">
        <f t="shared" si="26"/>
        <v>0.22335350159280817</v>
      </c>
      <c r="P91" s="26">
        <v>91.136006824102793</v>
      </c>
      <c r="Q91" s="26">
        <f t="shared" si="27"/>
        <v>0.20355546245349421</v>
      </c>
      <c r="R91" s="8">
        <f t="shared" si="28"/>
        <v>91.136006824102793</v>
      </c>
      <c r="S91" s="26"/>
      <c r="T91" s="26"/>
      <c r="U91" s="26"/>
      <c r="V91" s="26"/>
      <c r="W91" s="26"/>
      <c r="X91" s="22">
        <v>80</v>
      </c>
    </row>
    <row r="92" spans="1:24" ht="32">
      <c r="A92" s="9">
        <v>81</v>
      </c>
      <c r="B92" s="24" t="s">
        <v>1156</v>
      </c>
      <c r="C92" s="29">
        <v>20307200</v>
      </c>
      <c r="D92" s="8">
        <f t="shared" si="19"/>
        <v>2.8701757646554471E-2</v>
      </c>
      <c r="E92" s="29">
        <v>20307200</v>
      </c>
      <c r="F92" s="8">
        <f t="shared" si="20"/>
        <v>100</v>
      </c>
      <c r="G92" s="8">
        <f t="shared" si="21"/>
        <v>2.8701757646554471E-2</v>
      </c>
      <c r="H92" s="29">
        <v>11340000</v>
      </c>
      <c r="I92" s="26">
        <f t="shared" si="22"/>
        <v>55.842262842735579</v>
      </c>
      <c r="J92" s="26">
        <f t="shared" si="23"/>
        <v>1.6027710945473905E-2</v>
      </c>
      <c r="K92" s="8">
        <f t="shared" si="24"/>
        <v>55.842262842735579</v>
      </c>
      <c r="L92" s="26"/>
      <c r="M92" s="29">
        <f t="shared" si="25"/>
        <v>8967200</v>
      </c>
      <c r="N92" s="26">
        <v>100</v>
      </c>
      <c r="O92" s="26">
        <f t="shared" si="26"/>
        <v>2.8701757646554471E-2</v>
      </c>
      <c r="P92" s="26">
        <v>100</v>
      </c>
      <c r="Q92" s="26">
        <f t="shared" si="27"/>
        <v>2.8701757646554471E-2</v>
      </c>
      <c r="R92" s="8">
        <f t="shared" si="28"/>
        <v>100</v>
      </c>
      <c r="S92" s="26"/>
      <c r="T92" s="26"/>
      <c r="U92" s="26"/>
      <c r="V92" s="26"/>
      <c r="W92" s="26"/>
      <c r="X92" s="22">
        <v>81</v>
      </c>
    </row>
    <row r="93" spans="1:24" ht="32">
      <c r="A93" s="9">
        <v>82</v>
      </c>
      <c r="B93" s="24" t="s">
        <v>1157</v>
      </c>
      <c r="C93" s="29">
        <v>1645400</v>
      </c>
      <c r="D93" s="8">
        <f t="shared" si="19"/>
        <v>2.3255728033229951E-3</v>
      </c>
      <c r="E93" s="29">
        <v>1645400</v>
      </c>
      <c r="F93" s="8">
        <f t="shared" si="20"/>
        <v>100</v>
      </c>
      <c r="G93" s="8">
        <f t="shared" si="21"/>
        <v>2.3255728033229951E-3</v>
      </c>
      <c r="H93" s="29">
        <v>0</v>
      </c>
      <c r="I93" s="26">
        <f t="shared" si="22"/>
        <v>0</v>
      </c>
      <c r="J93" s="26">
        <f t="shared" si="23"/>
        <v>0</v>
      </c>
      <c r="K93" s="8">
        <f t="shared" si="24"/>
        <v>0</v>
      </c>
      <c r="L93" s="26"/>
      <c r="M93" s="29">
        <f t="shared" si="25"/>
        <v>1645400</v>
      </c>
      <c r="N93" s="26">
        <v>100</v>
      </c>
      <c r="O93" s="26">
        <f t="shared" si="26"/>
        <v>2.3255728033229951E-3</v>
      </c>
      <c r="P93" s="26">
        <v>0</v>
      </c>
      <c r="Q93" s="26">
        <f t="shared" si="27"/>
        <v>0</v>
      </c>
      <c r="R93" s="8">
        <f t="shared" si="28"/>
        <v>0</v>
      </c>
      <c r="S93" s="26"/>
      <c r="T93" s="26"/>
      <c r="U93" s="26"/>
      <c r="V93" s="26"/>
      <c r="W93" s="26"/>
      <c r="X93" s="22">
        <v>82</v>
      </c>
    </row>
    <row r="94" spans="1:24" ht="16">
      <c r="A94" s="9">
        <v>83</v>
      </c>
      <c r="B94" s="24" t="s">
        <v>1158</v>
      </c>
      <c r="C94" s="29">
        <v>24199800</v>
      </c>
      <c r="D94" s="8">
        <f t="shared" si="19"/>
        <v>3.4203474368454979E-2</v>
      </c>
      <c r="E94" s="29">
        <v>24199800</v>
      </c>
      <c r="F94" s="8">
        <f t="shared" si="20"/>
        <v>100</v>
      </c>
      <c r="G94" s="8">
        <f t="shared" si="21"/>
        <v>3.4203474368454979E-2</v>
      </c>
      <c r="H94" s="29">
        <v>23746000</v>
      </c>
      <c r="I94" s="26">
        <f t="shared" si="22"/>
        <v>98.124777890726364</v>
      </c>
      <c r="J94" s="26">
        <f t="shared" si="23"/>
        <v>3.3562083254957971E-2</v>
      </c>
      <c r="K94" s="8">
        <f t="shared" si="24"/>
        <v>98.124777890726364</v>
      </c>
      <c r="L94" s="26"/>
      <c r="M94" s="29">
        <f t="shared" si="25"/>
        <v>453800</v>
      </c>
      <c r="N94" s="26">
        <v>100</v>
      </c>
      <c r="O94" s="26">
        <f t="shared" si="26"/>
        <v>3.4203474368454979E-2</v>
      </c>
      <c r="P94" s="26">
        <v>100</v>
      </c>
      <c r="Q94" s="26">
        <f t="shared" si="27"/>
        <v>3.4203474368454979E-2</v>
      </c>
      <c r="R94" s="8">
        <f t="shared" si="28"/>
        <v>100</v>
      </c>
      <c r="S94" s="26"/>
      <c r="T94" s="26"/>
      <c r="U94" s="26"/>
      <c r="V94" s="26"/>
      <c r="W94" s="26"/>
      <c r="X94" s="22">
        <v>83</v>
      </c>
    </row>
    <row r="95" spans="1:24" ht="16">
      <c r="A95" s="9">
        <v>84</v>
      </c>
      <c r="B95" s="24" t="s">
        <v>1159</v>
      </c>
      <c r="C95" s="29">
        <v>50000000</v>
      </c>
      <c r="D95" s="8">
        <f t="shared" si="19"/>
        <v>7.0668919512671541E-2</v>
      </c>
      <c r="E95" s="29">
        <v>50000000</v>
      </c>
      <c r="F95" s="8">
        <f t="shared" si="20"/>
        <v>100</v>
      </c>
      <c r="G95" s="8">
        <f t="shared" si="21"/>
        <v>7.0668919512671541E-2</v>
      </c>
      <c r="H95" s="29">
        <v>49697600</v>
      </c>
      <c r="I95" s="26">
        <f t="shared" si="22"/>
        <v>99.395199999999988</v>
      </c>
      <c r="J95" s="26">
        <f t="shared" si="23"/>
        <v>7.024151388745889E-2</v>
      </c>
      <c r="K95" s="8">
        <f t="shared" si="24"/>
        <v>99.395199999999988</v>
      </c>
      <c r="L95" s="26"/>
      <c r="M95" s="29">
        <f t="shared" si="25"/>
        <v>302400</v>
      </c>
      <c r="N95" s="26">
        <v>100</v>
      </c>
      <c r="O95" s="26">
        <f t="shared" si="26"/>
        <v>7.0668919512671541E-2</v>
      </c>
      <c r="P95" s="26">
        <v>100</v>
      </c>
      <c r="Q95" s="26">
        <f t="shared" si="27"/>
        <v>7.0668919512671541E-2</v>
      </c>
      <c r="R95" s="8">
        <f t="shared" si="28"/>
        <v>100</v>
      </c>
      <c r="S95" s="26"/>
      <c r="T95" s="26"/>
      <c r="U95" s="26"/>
      <c r="V95" s="26"/>
      <c r="W95" s="26"/>
      <c r="X95" s="22">
        <v>84</v>
      </c>
    </row>
    <row r="96" spans="1:24" ht="32">
      <c r="A96" s="9">
        <v>85</v>
      </c>
      <c r="B96" s="24" t="s">
        <v>1160</v>
      </c>
      <c r="C96" s="29">
        <v>101532200</v>
      </c>
      <c r="D96" s="8">
        <f t="shared" si="19"/>
        <v>0.14350341739488939</v>
      </c>
      <c r="E96" s="29">
        <v>101532200</v>
      </c>
      <c r="F96" s="8">
        <f t="shared" si="20"/>
        <v>100</v>
      </c>
      <c r="G96" s="8">
        <f t="shared" si="21"/>
        <v>0.14350341739488939</v>
      </c>
      <c r="H96" s="29">
        <v>96175558</v>
      </c>
      <c r="I96" s="26">
        <f t="shared" si="22"/>
        <v>94.724193901048139</v>
      </c>
      <c r="J96" s="26">
        <f t="shared" si="23"/>
        <v>0.13593245534776549</v>
      </c>
      <c r="K96" s="8">
        <f t="shared" si="24"/>
        <v>94.724193901048139</v>
      </c>
      <c r="L96" s="26"/>
      <c r="M96" s="29">
        <f t="shared" si="25"/>
        <v>5356642</v>
      </c>
      <c r="N96" s="26">
        <v>100</v>
      </c>
      <c r="O96" s="26">
        <f t="shared" si="26"/>
        <v>0.14350341739488939</v>
      </c>
      <c r="P96" s="26">
        <v>100</v>
      </c>
      <c r="Q96" s="26">
        <f t="shared" si="27"/>
        <v>0.14350341739488939</v>
      </c>
      <c r="R96" s="8">
        <f t="shared" si="28"/>
        <v>100</v>
      </c>
      <c r="S96" s="26"/>
      <c r="T96" s="26"/>
      <c r="U96" s="26"/>
      <c r="V96" s="26"/>
      <c r="W96" s="26"/>
      <c r="X96" s="22">
        <v>85</v>
      </c>
    </row>
    <row r="97" spans="1:24" ht="48">
      <c r="A97" s="9">
        <v>86</v>
      </c>
      <c r="B97" s="24" t="s">
        <v>1161</v>
      </c>
      <c r="C97" s="29">
        <v>218195800</v>
      </c>
      <c r="D97" s="8">
        <f t="shared" si="19"/>
        <v>0.30839322856405954</v>
      </c>
      <c r="E97" s="29">
        <v>218195800</v>
      </c>
      <c r="F97" s="8">
        <f t="shared" si="20"/>
        <v>100</v>
      </c>
      <c r="G97" s="8">
        <f t="shared" si="21"/>
        <v>0.30839322856405954</v>
      </c>
      <c r="H97" s="29">
        <v>218124800</v>
      </c>
      <c r="I97" s="26">
        <f t="shared" si="22"/>
        <v>99.967460418578185</v>
      </c>
      <c r="J97" s="26">
        <f t="shared" si="23"/>
        <v>0.30829287869835154</v>
      </c>
      <c r="K97" s="8">
        <f t="shared" si="24"/>
        <v>99.967460418578185</v>
      </c>
      <c r="L97" s="26"/>
      <c r="M97" s="29">
        <f t="shared" si="25"/>
        <v>71000</v>
      </c>
      <c r="N97" s="26">
        <v>100</v>
      </c>
      <c r="O97" s="26">
        <f t="shared" si="26"/>
        <v>0.30839322856405954</v>
      </c>
      <c r="P97" s="26">
        <v>100</v>
      </c>
      <c r="Q97" s="26">
        <f t="shared" si="27"/>
        <v>0.30839322856405954</v>
      </c>
      <c r="R97" s="8">
        <f t="shared" si="28"/>
        <v>100</v>
      </c>
      <c r="S97" s="26"/>
      <c r="T97" s="26"/>
      <c r="U97" s="26"/>
      <c r="V97" s="26"/>
      <c r="W97" s="26"/>
      <c r="X97" s="22">
        <v>86</v>
      </c>
    </row>
    <row r="98" spans="1:24" ht="32">
      <c r="A98" s="9">
        <v>87</v>
      </c>
      <c r="B98" s="24" t="s">
        <v>1162</v>
      </c>
      <c r="C98" s="29">
        <v>984465000</v>
      </c>
      <c r="D98" s="8">
        <f t="shared" si="19"/>
        <v>1.3914215569608437</v>
      </c>
      <c r="E98" s="29">
        <v>984465000</v>
      </c>
      <c r="F98" s="8">
        <f t="shared" si="20"/>
        <v>100</v>
      </c>
      <c r="G98" s="8">
        <f t="shared" si="21"/>
        <v>1.3914215569608437</v>
      </c>
      <c r="H98" s="29">
        <v>970837100</v>
      </c>
      <c r="I98" s="26">
        <f t="shared" si="22"/>
        <v>98.615704976814825</v>
      </c>
      <c r="J98" s="26">
        <f t="shared" si="23"/>
        <v>1.3721601775963093</v>
      </c>
      <c r="K98" s="8">
        <f t="shared" si="24"/>
        <v>98.615704976814825</v>
      </c>
      <c r="L98" s="26"/>
      <c r="M98" s="29">
        <f t="shared" si="25"/>
        <v>13627900</v>
      </c>
      <c r="N98" s="26">
        <v>100</v>
      </c>
      <c r="O98" s="26">
        <f t="shared" si="26"/>
        <v>1.3914215569608437</v>
      </c>
      <c r="P98" s="26">
        <v>100</v>
      </c>
      <c r="Q98" s="26">
        <f t="shared" si="27"/>
        <v>1.3914215569608437</v>
      </c>
      <c r="R98" s="8">
        <f t="shared" si="28"/>
        <v>100</v>
      </c>
      <c r="S98" s="26"/>
      <c r="T98" s="26"/>
      <c r="U98" s="26"/>
      <c r="V98" s="26"/>
      <c r="W98" s="26"/>
      <c r="X98" s="22">
        <v>87</v>
      </c>
    </row>
    <row r="99" spans="1:24" ht="32">
      <c r="A99" s="9">
        <v>88</v>
      </c>
      <c r="B99" s="24" t="s">
        <v>1163</v>
      </c>
      <c r="C99" s="29">
        <v>329483400</v>
      </c>
      <c r="D99" s="8">
        <f t="shared" si="19"/>
        <v>0.46568471750722723</v>
      </c>
      <c r="E99" s="29">
        <v>329483400</v>
      </c>
      <c r="F99" s="8">
        <f t="shared" si="20"/>
        <v>100</v>
      </c>
      <c r="G99" s="8">
        <f t="shared" si="21"/>
        <v>0.46568471750722723</v>
      </c>
      <c r="H99" s="29">
        <v>315501900</v>
      </c>
      <c r="I99" s="26">
        <f t="shared" si="22"/>
        <v>95.756538872671584</v>
      </c>
      <c r="J99" s="26">
        <f t="shared" si="23"/>
        <v>0.44592356754389889</v>
      </c>
      <c r="K99" s="8">
        <f t="shared" si="24"/>
        <v>95.756538872671584</v>
      </c>
      <c r="L99" s="26"/>
      <c r="M99" s="29">
        <f t="shared" si="25"/>
        <v>13981500</v>
      </c>
      <c r="N99" s="26">
        <v>100</v>
      </c>
      <c r="O99" s="26">
        <f t="shared" si="26"/>
        <v>0.46568471750722723</v>
      </c>
      <c r="P99" s="26">
        <v>72.120264632451892</v>
      </c>
      <c r="Q99" s="26">
        <f t="shared" si="27"/>
        <v>0.33585305061909826</v>
      </c>
      <c r="R99" s="8">
        <f t="shared" si="28"/>
        <v>72.120264632451892</v>
      </c>
      <c r="S99" s="26"/>
      <c r="T99" s="26"/>
      <c r="U99" s="26"/>
      <c r="V99" s="26"/>
      <c r="W99" s="26"/>
      <c r="X99" s="22">
        <v>88</v>
      </c>
    </row>
    <row r="100" spans="1:24" ht="32">
      <c r="A100" s="9">
        <v>89</v>
      </c>
      <c r="B100" s="24" t="s">
        <v>1164</v>
      </c>
      <c r="C100" s="29">
        <v>150000000</v>
      </c>
      <c r="D100" s="8">
        <f t="shared" si="19"/>
        <v>0.21200675853801459</v>
      </c>
      <c r="E100" s="29">
        <v>150000000</v>
      </c>
      <c r="F100" s="8">
        <f t="shared" si="20"/>
        <v>100</v>
      </c>
      <c r="G100" s="8">
        <f t="shared" si="21"/>
        <v>0.21200675853801459</v>
      </c>
      <c r="H100" s="29">
        <v>150000000</v>
      </c>
      <c r="I100" s="26">
        <f t="shared" si="22"/>
        <v>100</v>
      </c>
      <c r="J100" s="26">
        <f t="shared" si="23"/>
        <v>0.21200675853801459</v>
      </c>
      <c r="K100" s="8">
        <f t="shared" si="24"/>
        <v>100</v>
      </c>
      <c r="L100" s="26"/>
      <c r="M100" s="29">
        <f t="shared" si="25"/>
        <v>0</v>
      </c>
      <c r="N100" s="26">
        <v>100</v>
      </c>
      <c r="O100" s="26">
        <f t="shared" si="26"/>
        <v>0.21200675853801459</v>
      </c>
      <c r="P100" s="26">
        <v>100</v>
      </c>
      <c r="Q100" s="26">
        <f t="shared" si="27"/>
        <v>0.21200675853801459</v>
      </c>
      <c r="R100" s="8">
        <f t="shared" si="28"/>
        <v>100</v>
      </c>
      <c r="S100" s="26"/>
      <c r="T100" s="26"/>
      <c r="U100" s="26"/>
      <c r="V100" s="26"/>
      <c r="W100" s="26"/>
      <c r="X100" s="22">
        <v>89</v>
      </c>
    </row>
    <row r="101" spans="1:24" ht="48">
      <c r="A101" s="9">
        <v>90</v>
      </c>
      <c r="B101" s="24" t="s">
        <v>1165</v>
      </c>
      <c r="C101" s="29">
        <v>100000000</v>
      </c>
      <c r="D101" s="8">
        <f t="shared" si="19"/>
        <v>0.14133783902534308</v>
      </c>
      <c r="E101" s="29">
        <v>100000000</v>
      </c>
      <c r="F101" s="8">
        <f t="shared" si="20"/>
        <v>100</v>
      </c>
      <c r="G101" s="8">
        <f t="shared" si="21"/>
        <v>0.14133783902534308</v>
      </c>
      <c r="H101" s="29">
        <v>66705000</v>
      </c>
      <c r="I101" s="26">
        <f t="shared" si="22"/>
        <v>66.704999999999998</v>
      </c>
      <c r="J101" s="26">
        <f t="shared" si="23"/>
        <v>9.4279405521855097E-2</v>
      </c>
      <c r="K101" s="8">
        <f t="shared" si="24"/>
        <v>66.704999999999998</v>
      </c>
      <c r="L101" s="26"/>
      <c r="M101" s="29">
        <f t="shared" si="25"/>
        <v>33295000</v>
      </c>
      <c r="N101" s="26">
        <v>100</v>
      </c>
      <c r="O101" s="26">
        <f t="shared" si="26"/>
        <v>0.14133783902534308</v>
      </c>
      <c r="P101" s="26">
        <v>100</v>
      </c>
      <c r="Q101" s="26">
        <f t="shared" si="27"/>
        <v>0.14133783902534308</v>
      </c>
      <c r="R101" s="8">
        <f t="shared" si="28"/>
        <v>100</v>
      </c>
      <c r="S101" s="26"/>
      <c r="T101" s="26"/>
      <c r="U101" s="26"/>
      <c r="V101" s="26"/>
      <c r="W101" s="26"/>
      <c r="X101" s="22">
        <v>90</v>
      </c>
    </row>
    <row r="102" spans="1:24" ht="32">
      <c r="A102" s="9">
        <v>91</v>
      </c>
      <c r="B102" s="24" t="s">
        <v>1166</v>
      </c>
      <c r="C102" s="29">
        <v>1666583800</v>
      </c>
      <c r="D102" s="8">
        <f t="shared" si="19"/>
        <v>2.3555135284664455</v>
      </c>
      <c r="E102" s="29">
        <v>1666583800</v>
      </c>
      <c r="F102" s="8">
        <f t="shared" si="20"/>
        <v>100</v>
      </c>
      <c r="G102" s="8">
        <f t="shared" si="21"/>
        <v>2.3555135284664455</v>
      </c>
      <c r="H102" s="29">
        <v>644515112</v>
      </c>
      <c r="I102" s="26">
        <f t="shared" si="22"/>
        <v>38.672829533084382</v>
      </c>
      <c r="J102" s="26">
        <f t="shared" si="23"/>
        <v>0.91094373149256958</v>
      </c>
      <c r="K102" s="8">
        <f t="shared" ref="K102:K108" si="29">IF(E102=0,0,H102/E102*100)</f>
        <v>38.672829533084382</v>
      </c>
      <c r="L102" s="26"/>
      <c r="M102" s="29">
        <f t="shared" si="25"/>
        <v>1022068688</v>
      </c>
      <c r="N102" s="26">
        <v>100</v>
      </c>
      <c r="O102" s="26">
        <f t="shared" si="26"/>
        <v>2.3555135284664455</v>
      </c>
      <c r="P102" s="26">
        <v>100</v>
      </c>
      <c r="Q102" s="26">
        <f t="shared" si="27"/>
        <v>2.3555135284664455</v>
      </c>
      <c r="R102" s="8">
        <f t="shared" si="28"/>
        <v>100</v>
      </c>
      <c r="S102" s="26"/>
      <c r="T102" s="26"/>
      <c r="U102" s="26"/>
      <c r="V102" s="26"/>
      <c r="W102" s="26"/>
      <c r="X102" s="22">
        <v>91</v>
      </c>
    </row>
    <row r="103" spans="1:24" ht="32">
      <c r="A103" s="9">
        <v>92</v>
      </c>
      <c r="B103" s="24" t="s">
        <v>1167</v>
      </c>
      <c r="C103" s="29">
        <v>94058200</v>
      </c>
      <c r="D103" s="8">
        <f t="shared" si="19"/>
        <v>0.13293982730613524</v>
      </c>
      <c r="E103" s="29">
        <v>94058200</v>
      </c>
      <c r="F103" s="8">
        <f t="shared" si="20"/>
        <v>100</v>
      </c>
      <c r="G103" s="8">
        <f t="shared" si="21"/>
        <v>0.13293982730613524</v>
      </c>
      <c r="H103" s="29">
        <v>92500000</v>
      </c>
      <c r="I103" s="26">
        <f>H103/C103*100</f>
        <v>98.34336612863099</v>
      </c>
      <c r="J103" s="26">
        <f t="shared" si="23"/>
        <v>0.13073750109844234</v>
      </c>
      <c r="K103" s="8">
        <f t="shared" si="29"/>
        <v>98.34336612863099</v>
      </c>
      <c r="L103" s="26"/>
      <c r="M103" s="29">
        <f t="shared" si="25"/>
        <v>1558200</v>
      </c>
      <c r="N103" s="26">
        <v>100</v>
      </c>
      <c r="O103" s="26">
        <f t="shared" si="26"/>
        <v>0.13293982730613524</v>
      </c>
      <c r="P103" s="26">
        <v>100</v>
      </c>
      <c r="Q103" s="26">
        <f t="shared" si="27"/>
        <v>0.13293982730613524</v>
      </c>
      <c r="R103" s="8">
        <f t="shared" si="28"/>
        <v>100</v>
      </c>
      <c r="S103" s="26"/>
      <c r="T103" s="26"/>
      <c r="U103" s="26"/>
      <c r="V103" s="26"/>
      <c r="W103" s="26"/>
      <c r="X103" s="22">
        <v>92</v>
      </c>
    </row>
    <row r="104" spans="1:24" ht="32">
      <c r="A104" s="9">
        <v>93</v>
      </c>
      <c r="B104" s="24" t="s">
        <v>1168</v>
      </c>
      <c r="C104" s="29">
        <v>0</v>
      </c>
      <c r="D104" s="8">
        <f t="shared" si="19"/>
        <v>0</v>
      </c>
      <c r="E104" s="29">
        <v>0</v>
      </c>
      <c r="F104" s="8">
        <v>0</v>
      </c>
      <c r="G104" s="8">
        <f t="shared" si="21"/>
        <v>0</v>
      </c>
      <c r="H104" s="29">
        <v>0</v>
      </c>
      <c r="I104" s="26">
        <v>0</v>
      </c>
      <c r="J104" s="26">
        <f t="shared" si="23"/>
        <v>0</v>
      </c>
      <c r="K104" s="8">
        <f t="shared" si="29"/>
        <v>0</v>
      </c>
      <c r="L104" s="26"/>
      <c r="M104" s="29">
        <f t="shared" si="25"/>
        <v>0</v>
      </c>
      <c r="N104" s="26">
        <v>0</v>
      </c>
      <c r="O104" s="26">
        <f t="shared" si="26"/>
        <v>0</v>
      </c>
      <c r="P104" s="26">
        <v>0</v>
      </c>
      <c r="Q104" s="26">
        <f t="shared" si="27"/>
        <v>0</v>
      </c>
      <c r="R104" s="8">
        <f t="shared" si="28"/>
        <v>0</v>
      </c>
      <c r="S104" s="26"/>
      <c r="T104" s="26"/>
      <c r="U104" s="26"/>
      <c r="V104" s="26"/>
      <c r="W104" s="26"/>
      <c r="X104" s="22">
        <v>93</v>
      </c>
    </row>
    <row r="105" spans="1:24" ht="16">
      <c r="A105" s="9">
        <v>94</v>
      </c>
      <c r="B105" s="24" t="s">
        <v>1169</v>
      </c>
      <c r="C105" s="29">
        <v>0</v>
      </c>
      <c r="D105" s="8">
        <f t="shared" si="19"/>
        <v>0</v>
      </c>
      <c r="E105" s="29">
        <v>0</v>
      </c>
      <c r="F105" s="8">
        <v>0</v>
      </c>
      <c r="G105" s="8">
        <f t="shared" si="21"/>
        <v>0</v>
      </c>
      <c r="H105" s="29">
        <v>0</v>
      </c>
      <c r="I105" s="26">
        <v>0</v>
      </c>
      <c r="J105" s="26">
        <f t="shared" si="23"/>
        <v>0</v>
      </c>
      <c r="K105" s="8">
        <f t="shared" si="29"/>
        <v>0</v>
      </c>
      <c r="L105" s="26"/>
      <c r="M105" s="29">
        <f t="shared" si="25"/>
        <v>0</v>
      </c>
      <c r="N105" s="26">
        <v>0</v>
      </c>
      <c r="O105" s="26">
        <f t="shared" si="26"/>
        <v>0</v>
      </c>
      <c r="P105" s="26">
        <v>0</v>
      </c>
      <c r="Q105" s="26">
        <f t="shared" si="27"/>
        <v>0</v>
      </c>
      <c r="R105" s="8">
        <f t="shared" si="28"/>
        <v>0</v>
      </c>
      <c r="S105" s="26"/>
      <c r="T105" s="26"/>
      <c r="U105" s="26"/>
      <c r="V105" s="26"/>
      <c r="W105" s="26"/>
      <c r="X105" s="22">
        <v>94</v>
      </c>
    </row>
    <row r="106" spans="1:24" ht="32">
      <c r="A106" s="9">
        <v>95</v>
      </c>
      <c r="B106" s="24" t="s">
        <v>1170</v>
      </c>
      <c r="C106" s="29">
        <v>0</v>
      </c>
      <c r="D106" s="8">
        <f t="shared" si="19"/>
        <v>0</v>
      </c>
      <c r="E106" s="29">
        <v>0</v>
      </c>
      <c r="F106" s="8">
        <v>0</v>
      </c>
      <c r="G106" s="8">
        <f t="shared" si="21"/>
        <v>0</v>
      </c>
      <c r="H106" s="29">
        <v>0</v>
      </c>
      <c r="I106" s="26">
        <v>0</v>
      </c>
      <c r="J106" s="26">
        <f t="shared" si="23"/>
        <v>0</v>
      </c>
      <c r="K106" s="8">
        <f t="shared" si="29"/>
        <v>0</v>
      </c>
      <c r="L106" s="26"/>
      <c r="M106" s="29">
        <f t="shared" si="25"/>
        <v>0</v>
      </c>
      <c r="N106" s="26">
        <v>0</v>
      </c>
      <c r="O106" s="26">
        <f t="shared" si="26"/>
        <v>0</v>
      </c>
      <c r="P106" s="26">
        <v>0</v>
      </c>
      <c r="Q106" s="26">
        <f t="shared" si="27"/>
        <v>0</v>
      </c>
      <c r="R106" s="8">
        <f t="shared" si="28"/>
        <v>0</v>
      </c>
      <c r="S106" s="26"/>
      <c r="T106" s="26"/>
      <c r="U106" s="26"/>
      <c r="V106" s="26"/>
      <c r="W106" s="26"/>
      <c r="X106" s="22">
        <v>95</v>
      </c>
    </row>
    <row r="107" spans="1:24" ht="16">
      <c r="A107" s="9">
        <v>96</v>
      </c>
      <c r="B107" s="24" t="s">
        <v>335</v>
      </c>
      <c r="C107" s="29">
        <v>69942900</v>
      </c>
      <c r="D107" s="8">
        <f t="shared" si="19"/>
        <v>9.8855783411656684E-2</v>
      </c>
      <c r="E107" s="29">
        <v>69942900</v>
      </c>
      <c r="F107" s="8">
        <f t="shared" si="20"/>
        <v>100</v>
      </c>
      <c r="G107" s="8">
        <f t="shared" si="21"/>
        <v>9.8855783411656684E-2</v>
      </c>
      <c r="H107" s="29">
        <v>0</v>
      </c>
      <c r="I107" s="26">
        <f>H107/C107*100</f>
        <v>0</v>
      </c>
      <c r="J107" s="26">
        <f t="shared" si="23"/>
        <v>0</v>
      </c>
      <c r="K107" s="8">
        <f t="shared" si="29"/>
        <v>0</v>
      </c>
      <c r="L107" s="26"/>
      <c r="M107" s="29">
        <f t="shared" si="25"/>
        <v>69942900</v>
      </c>
      <c r="N107" s="26">
        <v>100</v>
      </c>
      <c r="O107" s="26">
        <f t="shared" si="26"/>
        <v>9.8855783411656684E-2</v>
      </c>
      <c r="P107" s="26">
        <v>100</v>
      </c>
      <c r="Q107" s="26">
        <f t="shared" si="27"/>
        <v>9.8855783411656684E-2</v>
      </c>
      <c r="R107" s="8">
        <f t="shared" si="28"/>
        <v>100</v>
      </c>
      <c r="S107" s="26"/>
      <c r="T107" s="26"/>
      <c r="U107" s="26"/>
      <c r="V107" s="26"/>
      <c r="W107" s="26"/>
      <c r="X107" s="22">
        <v>96</v>
      </c>
    </row>
    <row r="108" spans="1:24" ht="16">
      <c r="A108" s="9">
        <v>97</v>
      </c>
      <c r="B108" s="24" t="s">
        <v>1171</v>
      </c>
      <c r="C108" s="29">
        <v>0</v>
      </c>
      <c r="D108" s="8">
        <f t="shared" si="19"/>
        <v>0</v>
      </c>
      <c r="E108" s="29">
        <v>0</v>
      </c>
      <c r="F108" s="8">
        <v>0</v>
      </c>
      <c r="G108" s="8">
        <f t="shared" si="21"/>
        <v>0</v>
      </c>
      <c r="H108" s="29">
        <v>0</v>
      </c>
      <c r="I108" s="26">
        <v>0</v>
      </c>
      <c r="J108" s="26">
        <f t="shared" si="23"/>
        <v>0</v>
      </c>
      <c r="K108" s="8">
        <f t="shared" si="29"/>
        <v>0</v>
      </c>
      <c r="L108" s="26"/>
      <c r="M108" s="29">
        <f t="shared" si="25"/>
        <v>0</v>
      </c>
      <c r="N108" s="26">
        <v>0</v>
      </c>
      <c r="O108" s="26">
        <f t="shared" si="26"/>
        <v>0</v>
      </c>
      <c r="P108" s="26">
        <v>0</v>
      </c>
      <c r="Q108" s="26">
        <f t="shared" si="27"/>
        <v>0</v>
      </c>
      <c r="R108" s="8">
        <f t="shared" si="28"/>
        <v>0</v>
      </c>
      <c r="S108" s="26"/>
      <c r="T108" s="26"/>
      <c r="U108" s="26"/>
      <c r="V108" s="26"/>
      <c r="W108" s="26"/>
      <c r="X108" s="22">
        <v>97</v>
      </c>
    </row>
    <row r="109" spans="1:24">
      <c r="A109" s="10"/>
      <c r="B109" s="10"/>
      <c r="C109" s="11"/>
      <c r="D109" s="12"/>
      <c r="E109" s="11"/>
      <c r="F109" s="12"/>
      <c r="G109" s="12"/>
      <c r="H109" s="11"/>
      <c r="I109" s="12"/>
      <c r="J109" s="12"/>
      <c r="K109" s="12"/>
      <c r="L109" s="12"/>
      <c r="M109" s="11"/>
      <c r="N109" s="12"/>
      <c r="O109" s="12"/>
      <c r="P109" s="12"/>
      <c r="Q109" s="12"/>
      <c r="R109" s="12"/>
      <c r="S109" s="12"/>
      <c r="T109" s="12"/>
      <c r="U109" s="12"/>
      <c r="V109" s="12"/>
      <c r="W109" s="12"/>
    </row>
    <row r="110" spans="1:24">
      <c r="A110" s="13"/>
      <c r="B110" s="13" t="s">
        <v>14</v>
      </c>
      <c r="C110" s="14">
        <f>SUM(C12:C108)</f>
        <v>70752461400</v>
      </c>
      <c r="D110" s="15">
        <f>SUM(D12:D108)</f>
        <v>99.999999999999986</v>
      </c>
      <c r="E110" s="14">
        <f t="shared" ref="E110:J110" si="30">SUM(E12:E108)</f>
        <v>70752461400</v>
      </c>
      <c r="F110" s="15">
        <f>G110</f>
        <v>99.999999999999986</v>
      </c>
      <c r="G110" s="15">
        <f t="shared" si="30"/>
        <v>99.999999999999986</v>
      </c>
      <c r="H110" s="14">
        <f>SUM(H12:H108)</f>
        <v>58623706375</v>
      </c>
      <c r="I110" s="15">
        <f>J110</f>
        <v>82.857479746987295</v>
      </c>
      <c r="J110" s="15">
        <f t="shared" si="30"/>
        <v>82.857479746987295</v>
      </c>
      <c r="K110" s="15">
        <f>IF(E110=0,0,H110/E110*100)</f>
        <v>82.857479746987295</v>
      </c>
      <c r="L110" s="15">
        <f>SUM(L12:L79)</f>
        <v>-11.793538151027484</v>
      </c>
      <c r="M110" s="14">
        <f>SUM(M12:M108)</f>
        <v>12128755025</v>
      </c>
      <c r="N110" s="15">
        <f>O110</f>
        <v>99.999999999999986</v>
      </c>
      <c r="O110" s="15">
        <f>SUM(O12:O108)</f>
        <v>99.999999999999986</v>
      </c>
      <c r="P110" s="15">
        <f>Q110</f>
        <v>95.665031057138563</v>
      </c>
      <c r="Q110" s="15">
        <f>SUM(Q12:Q108)</f>
        <v>95.665031057138563</v>
      </c>
      <c r="R110" s="15">
        <f>IF(N110=0,0,P110/N110*100)</f>
        <v>95.665031057138577</v>
      </c>
      <c r="S110" s="15">
        <f>SUM(S12:S79)</f>
        <v>-4.1588906870171423</v>
      </c>
      <c r="T110" s="15">
        <f>IF(G110&gt;0,J110/G110*100,J110)</f>
        <v>82.857479746987309</v>
      </c>
      <c r="U110" s="15">
        <f>IF(O110&gt;0,Q110/O110*100,Q110)</f>
        <v>95.665031057138577</v>
      </c>
      <c r="V110" s="15">
        <f>AVERAGE(T110:U110)</f>
        <v>89.261255402062943</v>
      </c>
      <c r="W110" s="15"/>
    </row>
    <row r="111" spans="1:24">
      <c r="C111" s="16">
        <f>[7]Disbudporapar!$C$81</f>
        <v>70681230785</v>
      </c>
    </row>
    <row r="112" spans="1:24">
      <c r="C112" s="16">
        <f>C110-C111</f>
        <v>71230615</v>
      </c>
    </row>
    <row r="115" spans="2:4">
      <c r="B115" s="1" t="s">
        <v>490</v>
      </c>
      <c r="C115" s="1" t="s">
        <v>491</v>
      </c>
      <c r="D115" s="1" t="s">
        <v>492</v>
      </c>
    </row>
    <row r="116" spans="2:4">
      <c r="B116" s="1" t="s">
        <v>493</v>
      </c>
      <c r="C116" s="1">
        <f>COUNTIFS($K$11:$K$108,"&gt;=90")</f>
        <v>43</v>
      </c>
      <c r="D116" s="1">
        <f>COUNTIFS($R$11:$R$108,"&gt;=90")</f>
        <v>79</v>
      </c>
    </row>
    <row r="117" spans="2:4">
      <c r="B117" s="1" t="s">
        <v>494</v>
      </c>
      <c r="C117" s="1">
        <f>COUNTIFS($K$11:$K$108,"&gt;=80",$K$11:$K$108,"&lt;90")</f>
        <v>13</v>
      </c>
      <c r="D117" s="1">
        <f>COUNTIFS($R$11:$R$108,"&gt;=80",$R$11:$R$108,"&lt;90")</f>
        <v>1</v>
      </c>
    </row>
    <row r="118" spans="2:4">
      <c r="B118" s="1" t="s">
        <v>495</v>
      </c>
      <c r="C118" s="1">
        <f>COUNTIFS($K$11:$K$108,"&gt;=65",$K$11:$K$108,"&lt;80")</f>
        <v>6</v>
      </c>
      <c r="D118" s="1">
        <f>COUNTIFS($R$11:$R$108,"&gt;=65",$R$11:$R$108,"&lt;80")</f>
        <v>1</v>
      </c>
    </row>
    <row r="119" spans="2:4">
      <c r="B119" s="1" t="s">
        <v>496</v>
      </c>
      <c r="C119" s="1">
        <f>COUNTIF($K$11:$K$108,"&lt;65")</f>
        <v>35</v>
      </c>
      <c r="D119" s="1">
        <f>COUNTIF($R$11:$R$108,"&lt;65")</f>
        <v>16</v>
      </c>
    </row>
    <row r="120" spans="2:4">
      <c r="B120" s="17"/>
      <c r="C120" s="1">
        <f>SUM(C116:C119)</f>
        <v>97</v>
      </c>
      <c r="D120" s="1">
        <f>SUM(D116:D119)</f>
        <v>97</v>
      </c>
    </row>
    <row r="121" spans="2:4">
      <c r="B121" s="17"/>
    </row>
    <row r="122" spans="2:4">
      <c r="B122" s="17"/>
    </row>
    <row r="123" spans="2:4">
      <c r="B123" s="17"/>
    </row>
    <row r="134" spans="2:4" ht="32">
      <c r="B134" t="s">
        <v>189</v>
      </c>
      <c r="C134" s="18" t="s">
        <v>195</v>
      </c>
      <c r="D134" s="18" t="s">
        <v>196</v>
      </c>
    </row>
    <row r="135" spans="2:4">
      <c r="B135" s="207" t="str">
        <f>Cetak!P67</f>
        <v>31 Desember 2023</v>
      </c>
      <c r="C135" s="19">
        <f>I110</f>
        <v>82.857479746987295</v>
      </c>
      <c r="D135" s="19">
        <f>P110</f>
        <v>95.665031057138563</v>
      </c>
    </row>
    <row r="136" spans="2:4">
      <c r="B136" s="207" t="str">
        <f>Cetak!P68</f>
        <v>30  November 2023</v>
      </c>
      <c r="C136" s="19">
        <f>Cetak!D83</f>
        <v>62.460846754219183</v>
      </c>
      <c r="D136" s="19">
        <f>Cetak!E83</f>
        <v>71.707179400869109</v>
      </c>
    </row>
    <row r="137" spans="2:4">
      <c r="B137"/>
      <c r="C137" s="20">
        <f>C135-C136</f>
        <v>20.396632992768112</v>
      </c>
      <c r="D137" s="20">
        <f>D135-D136</f>
        <v>23.957851656269455</v>
      </c>
    </row>
    <row r="138" spans="2:4">
      <c r="B138"/>
      <c r="C138"/>
      <c r="D138"/>
    </row>
    <row r="139" spans="2:4" ht="32">
      <c r="B139" t="s">
        <v>189</v>
      </c>
      <c r="C139" s="18" t="s">
        <v>195</v>
      </c>
      <c r="D139" s="18" t="s">
        <v>196</v>
      </c>
    </row>
    <row r="140" spans="2:4">
      <c r="B140" s="207" t="str">
        <f>Cetak!P67</f>
        <v>31 Desember 2023</v>
      </c>
      <c r="C140" s="19">
        <f>C135</f>
        <v>82.857479746987295</v>
      </c>
      <c r="D140" s="19">
        <f>D135</f>
        <v>95.665031057138563</v>
      </c>
    </row>
    <row r="141" spans="2:4">
      <c r="B141" s="207" t="str">
        <f>Cetak!P69</f>
        <v>31 Desember 2022</v>
      </c>
      <c r="C141" s="19">
        <f>Cetak!H83</f>
        <v>62.460846754219183</v>
      </c>
      <c r="D141" s="19">
        <f>Cetak!I83</f>
        <v>69.916572307074361</v>
      </c>
    </row>
    <row r="142" spans="2:4">
      <c r="B142"/>
      <c r="C142" s="20">
        <f>C140-C141</f>
        <v>20.396632992768112</v>
      </c>
      <c r="D142" s="20">
        <f>D140-D141</f>
        <v>25.748458750064202</v>
      </c>
    </row>
  </sheetData>
  <sheetProtection formatCells="0" formatColumns="0" formatRows="0" insertColumns="0" insertRows="0" insertHyperlinks="0" deleteColumns="0" deleteRows="0" sort="0" autoFilter="0" pivotTables="0"/>
  <autoFilter ref="B11:X108" xr:uid="{00000000-0009-0000-0000-000029000000}">
    <sortState xmlns:xlrd2="http://schemas.microsoft.com/office/spreadsheetml/2017/richdata2" ref="B13:X108">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9305555555555599" header="0.3" footer="0.3"/>
  <pageSetup paperSize="14" scale="78" fitToHeight="0" orientation="landscape"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B050"/>
    <pageSetUpPr fitToPage="1"/>
  </sheetPr>
  <dimension ref="A1:AC81"/>
  <sheetViews>
    <sheetView view="pageBreakPreview" topLeftCell="I1" zoomScale="90" zoomScaleNormal="80" zoomScaleSheetLayoutView="90" workbookViewId="0">
      <pane ySplit="10" topLeftCell="A11" activePane="bottomLeft" state="frozen"/>
      <selection activeCell="Z44" sqref="Z44"/>
      <selection pane="bottomLeft" activeCell="P18" sqref="P18"/>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10.83203125" style="1" customWidth="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1640625" style="1" hidden="1" customWidth="1"/>
    <col min="16" max="16" width="9.1640625" style="1"/>
    <col min="17" max="17" width="8.6640625" style="1" hidden="1" customWidth="1"/>
    <col min="18" max="18" width="9.1640625" style="1"/>
    <col min="19" max="22" width="9.1640625" style="1" hidden="1" customWidth="1"/>
    <col min="23" max="23" width="10.1640625" style="1" hidden="1" customWidth="1"/>
    <col min="24" max="25" width="9.1640625" style="1"/>
    <col min="26" max="26" width="12.83203125" style="1"/>
    <col min="27"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1172</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15" customHeight="1">
      <c r="A12" s="9">
        <v>1</v>
      </c>
      <c r="B12" s="9" t="s">
        <v>1173</v>
      </c>
      <c r="C12" s="7">
        <v>957444860</v>
      </c>
      <c r="D12" s="8">
        <f t="shared" ref="D12:D47" si="0">C12/$C$49*100</f>
        <v>16.756300348588539</v>
      </c>
      <c r="E12" s="7">
        <v>957444860</v>
      </c>
      <c r="F12" s="8">
        <f t="shared" ref="F12:F18" si="1">E12/C12*100</f>
        <v>100</v>
      </c>
      <c r="G12" s="8">
        <f t="shared" ref="G12:G18" si="2">F12*D12/100</f>
        <v>16.756300348588539</v>
      </c>
      <c r="H12" s="7">
        <v>570656670</v>
      </c>
      <c r="I12" s="8">
        <f t="shared" ref="I12:I47" si="3">H12/C12*100</f>
        <v>59.602040163440847</v>
      </c>
      <c r="J12" s="8">
        <f t="shared" ref="J12:J18" si="4">I12*D12/100</f>
        <v>9.9870968636725195</v>
      </c>
      <c r="K12" s="8">
        <f t="shared" ref="K12:K18" si="5">IF(E12=0,0,H12/E12*100)</f>
        <v>59.602040163440847</v>
      </c>
      <c r="L12" s="8">
        <f t="shared" ref="L12:L18" si="6">J12-G12</f>
        <v>-6.7692034849160194</v>
      </c>
      <c r="M12" s="7">
        <f t="shared" ref="M12:M18" si="7">C12-H12</f>
        <v>386788190</v>
      </c>
      <c r="N12" s="8">
        <v>100</v>
      </c>
      <c r="O12" s="8">
        <f t="shared" ref="O12:O18" si="8">N12*$D12/100</f>
        <v>16.756300348588539</v>
      </c>
      <c r="P12" s="8">
        <v>75.694842625193075</v>
      </c>
      <c r="Q12" s="8">
        <f>P12*D12/100</f>
        <v>12.683655178668774</v>
      </c>
      <c r="R12" s="8">
        <f t="shared" ref="R12:R47" si="9">IF(N12=0,0,P12/N12*100)</f>
        <v>75.694842625193075</v>
      </c>
      <c r="S12" s="8">
        <f t="shared" ref="S12:S45" si="10">Q12-O12</f>
        <v>-4.072645169919765</v>
      </c>
      <c r="T12" s="8">
        <f t="shared" ref="T12:T45" si="11">IF(F12&gt;0,I12/F12*100,I12)</f>
        <v>59.602040163440847</v>
      </c>
      <c r="U12" s="8">
        <f t="shared" ref="U12:U45" si="12">IF(N12&gt;0,P12/N12*100,P12)</f>
        <v>75.694842625193075</v>
      </c>
      <c r="V12" s="8">
        <f t="shared" ref="V12:V18" si="13">AVERAGE(T12:U12)</f>
        <v>67.648441394316961</v>
      </c>
      <c r="W12" s="8">
        <f t="shared" ref="W12:W18" si="14">V12</f>
        <v>67.648441394316961</v>
      </c>
      <c r="X12" s="22">
        <v>1</v>
      </c>
    </row>
    <row r="13" spans="1:29" ht="15" customHeight="1">
      <c r="A13" s="9">
        <v>2</v>
      </c>
      <c r="B13" s="9" t="s">
        <v>1174</v>
      </c>
      <c r="C13" s="7">
        <v>71340000</v>
      </c>
      <c r="D13" s="8">
        <f t="shared" si="0"/>
        <v>1.2485256507286553</v>
      </c>
      <c r="E13" s="7">
        <v>71340000</v>
      </c>
      <c r="F13" s="8">
        <f t="shared" si="1"/>
        <v>100</v>
      </c>
      <c r="G13" s="8">
        <f t="shared" si="2"/>
        <v>1.2485256507286553</v>
      </c>
      <c r="H13" s="7">
        <v>69685000</v>
      </c>
      <c r="I13" s="8">
        <f t="shared" si="3"/>
        <v>97.680123352957665</v>
      </c>
      <c r="J13" s="8">
        <f t="shared" si="4"/>
        <v>1.2195613957250679</v>
      </c>
      <c r="K13" s="8">
        <f t="shared" si="5"/>
        <v>97.680123352957665</v>
      </c>
      <c r="L13" s="8">
        <f t="shared" si="6"/>
        <v>-2.8964255003587347E-2</v>
      </c>
      <c r="M13" s="7">
        <f t="shared" si="7"/>
        <v>1655000</v>
      </c>
      <c r="N13" s="8">
        <v>100</v>
      </c>
      <c r="O13" s="8">
        <f t="shared" si="8"/>
        <v>1.2485256507286553</v>
      </c>
      <c r="P13" s="8">
        <v>97.680123352957679</v>
      </c>
      <c r="Q13" s="8">
        <f t="shared" ref="Q13:Q47" si="15">P13*D13/100</f>
        <v>1.2195613957250679</v>
      </c>
      <c r="R13" s="8">
        <f t="shared" si="9"/>
        <v>97.680123352957679</v>
      </c>
      <c r="S13" s="8">
        <f t="shared" si="10"/>
        <v>-2.8964255003587347E-2</v>
      </c>
      <c r="T13" s="8">
        <f t="shared" si="11"/>
        <v>97.680123352957665</v>
      </c>
      <c r="U13" s="8">
        <f t="shared" si="12"/>
        <v>97.680123352957679</v>
      </c>
      <c r="V13" s="8">
        <f t="shared" si="13"/>
        <v>97.680123352957679</v>
      </c>
      <c r="W13" s="8">
        <f t="shared" si="14"/>
        <v>97.680123352957679</v>
      </c>
      <c r="X13" s="22">
        <v>2</v>
      </c>
    </row>
    <row r="14" spans="1:29" ht="15" customHeight="1">
      <c r="A14" s="9">
        <v>3</v>
      </c>
      <c r="B14" s="9" t="s">
        <v>1175</v>
      </c>
      <c r="C14" s="7">
        <v>137152000</v>
      </c>
      <c r="D14" s="8">
        <f t="shared" si="0"/>
        <v>2.4003054394272012</v>
      </c>
      <c r="E14" s="7">
        <v>137152000</v>
      </c>
      <c r="F14" s="8">
        <f t="shared" si="1"/>
        <v>100</v>
      </c>
      <c r="G14" s="8">
        <f t="shared" si="2"/>
        <v>2.4003054394272012</v>
      </c>
      <c r="H14" s="7">
        <v>89164200</v>
      </c>
      <c r="I14" s="8">
        <f t="shared" si="3"/>
        <v>65.01122841810546</v>
      </c>
      <c r="J14" s="8">
        <f t="shared" si="4"/>
        <v>1.5604680519582277</v>
      </c>
      <c r="K14" s="8">
        <f t="shared" si="5"/>
        <v>65.01122841810546</v>
      </c>
      <c r="L14" s="8">
        <f t="shared" si="6"/>
        <v>-0.83983738746897352</v>
      </c>
      <c r="M14" s="7">
        <f t="shared" si="7"/>
        <v>47987800</v>
      </c>
      <c r="N14" s="8">
        <v>100</v>
      </c>
      <c r="O14" s="8">
        <f t="shared" si="8"/>
        <v>2.4003054394272012</v>
      </c>
      <c r="P14" s="8">
        <v>65.01122841810546</v>
      </c>
      <c r="Q14" s="8">
        <f t="shared" si="15"/>
        <v>1.5604680519582277</v>
      </c>
      <c r="R14" s="8">
        <f t="shared" si="9"/>
        <v>65.01122841810546</v>
      </c>
      <c r="S14" s="8">
        <f t="shared" si="10"/>
        <v>-0.83983738746897352</v>
      </c>
      <c r="T14" s="8">
        <f t="shared" si="11"/>
        <v>65.01122841810546</v>
      </c>
      <c r="U14" s="8">
        <f t="shared" si="12"/>
        <v>65.01122841810546</v>
      </c>
      <c r="V14" s="8">
        <f t="shared" si="13"/>
        <v>65.01122841810546</v>
      </c>
      <c r="W14" s="8">
        <f t="shared" si="14"/>
        <v>65.01122841810546</v>
      </c>
      <c r="X14" s="22">
        <v>3</v>
      </c>
    </row>
    <row r="15" spans="1:29" ht="15" customHeight="1">
      <c r="A15" s="9">
        <v>4</v>
      </c>
      <c r="B15" s="9" t="s">
        <v>1176</v>
      </c>
      <c r="C15" s="7">
        <v>3304000</v>
      </c>
      <c r="D15" s="8">
        <f t="shared" si="0"/>
        <v>5.7823503644624012E-2</v>
      </c>
      <c r="E15" s="7">
        <v>3304000</v>
      </c>
      <c r="F15" s="8">
        <f t="shared" si="1"/>
        <v>100</v>
      </c>
      <c r="G15" s="8">
        <f t="shared" si="2"/>
        <v>5.7823503644624005E-2</v>
      </c>
      <c r="H15" s="7">
        <v>3050000</v>
      </c>
      <c r="I15" s="8">
        <f t="shared" si="3"/>
        <v>92.312348668280876</v>
      </c>
      <c r="J15" s="8">
        <f t="shared" si="4"/>
        <v>5.3378234296641416E-2</v>
      </c>
      <c r="K15" s="8">
        <f t="shared" si="5"/>
        <v>92.312348668280876</v>
      </c>
      <c r="L15" s="8">
        <f t="shared" si="6"/>
        <v>-4.4452693479825889E-3</v>
      </c>
      <c r="M15" s="7">
        <f t="shared" si="7"/>
        <v>254000</v>
      </c>
      <c r="N15" s="8">
        <v>100</v>
      </c>
      <c r="O15" s="8">
        <f t="shared" si="8"/>
        <v>5.7823503644624005E-2</v>
      </c>
      <c r="P15" s="8">
        <v>92.31234866828089</v>
      </c>
      <c r="Q15" s="8">
        <f t="shared" si="15"/>
        <v>5.337823429664143E-2</v>
      </c>
      <c r="R15" s="8">
        <f t="shared" si="9"/>
        <v>92.31234866828089</v>
      </c>
      <c r="S15" s="8">
        <f t="shared" si="10"/>
        <v>-4.445269347982575E-3</v>
      </c>
      <c r="T15" s="8">
        <f t="shared" si="11"/>
        <v>92.312348668280876</v>
      </c>
      <c r="U15" s="8">
        <f t="shared" si="12"/>
        <v>92.31234866828089</v>
      </c>
      <c r="V15" s="8">
        <f t="shared" si="13"/>
        <v>92.31234866828089</v>
      </c>
      <c r="W15" s="8">
        <f t="shared" si="14"/>
        <v>92.31234866828089</v>
      </c>
      <c r="X15" s="22">
        <v>4</v>
      </c>
    </row>
    <row r="16" spans="1:29" ht="15" customHeight="1">
      <c r="A16" s="9">
        <v>5</v>
      </c>
      <c r="B16" s="9" t="s">
        <v>1177</v>
      </c>
      <c r="C16" s="7">
        <v>65600000</v>
      </c>
      <c r="D16" s="8">
        <f t="shared" si="0"/>
        <v>1.1480695638884186</v>
      </c>
      <c r="E16" s="7">
        <v>65600000</v>
      </c>
      <c r="F16" s="8">
        <f t="shared" si="1"/>
        <v>100</v>
      </c>
      <c r="G16" s="8">
        <f t="shared" si="2"/>
        <v>1.1480695638884186</v>
      </c>
      <c r="H16" s="7">
        <v>44080000</v>
      </c>
      <c r="I16" s="8">
        <f t="shared" si="3"/>
        <v>67.195121951219519</v>
      </c>
      <c r="J16" s="8">
        <f t="shared" si="4"/>
        <v>0.77144674353965703</v>
      </c>
      <c r="K16" s="8">
        <f t="shared" si="5"/>
        <v>67.195121951219519</v>
      </c>
      <c r="L16" s="8">
        <f t="shared" si="6"/>
        <v>-0.3766228203487616</v>
      </c>
      <c r="M16" s="7">
        <f t="shared" si="7"/>
        <v>21520000</v>
      </c>
      <c r="N16" s="8">
        <v>100</v>
      </c>
      <c r="O16" s="8">
        <f t="shared" si="8"/>
        <v>1.1480695638884186</v>
      </c>
      <c r="P16" s="8">
        <v>67.195121951219519</v>
      </c>
      <c r="Q16" s="8">
        <f t="shared" si="15"/>
        <v>0.77144674353965703</v>
      </c>
      <c r="R16" s="8">
        <f t="shared" si="9"/>
        <v>67.195121951219519</v>
      </c>
      <c r="S16" s="8">
        <f t="shared" si="10"/>
        <v>-0.3766228203487616</v>
      </c>
      <c r="T16" s="8">
        <f t="shared" si="11"/>
        <v>67.195121951219519</v>
      </c>
      <c r="U16" s="8">
        <f t="shared" si="12"/>
        <v>67.195121951219519</v>
      </c>
      <c r="V16" s="8">
        <f t="shared" si="13"/>
        <v>67.195121951219519</v>
      </c>
      <c r="W16" s="8">
        <f t="shared" si="14"/>
        <v>67.195121951219519</v>
      </c>
      <c r="X16" s="22">
        <v>5</v>
      </c>
    </row>
    <row r="17" spans="1:24" ht="15" customHeight="1">
      <c r="A17" s="9">
        <v>6</v>
      </c>
      <c r="B17" s="9" t="s">
        <v>293</v>
      </c>
      <c r="C17" s="7">
        <v>10029000</v>
      </c>
      <c r="D17" s="8">
        <f t="shared" si="0"/>
        <v>0.17551813500361205</v>
      </c>
      <c r="E17" s="7">
        <v>10029000</v>
      </c>
      <c r="F17" s="8">
        <f t="shared" si="1"/>
        <v>100</v>
      </c>
      <c r="G17" s="8">
        <f t="shared" si="2"/>
        <v>0.17551813500361205</v>
      </c>
      <c r="H17" s="7">
        <v>10028600</v>
      </c>
      <c r="I17" s="8">
        <f t="shared" si="3"/>
        <v>99.99601156645727</v>
      </c>
      <c r="J17" s="8">
        <f t="shared" si="4"/>
        <v>0.17551113457944198</v>
      </c>
      <c r="K17" s="8">
        <f t="shared" si="5"/>
        <v>99.99601156645727</v>
      </c>
      <c r="L17" s="8">
        <f t="shared" si="6"/>
        <v>-7.0004241700671876E-6</v>
      </c>
      <c r="M17" s="7">
        <f t="shared" si="7"/>
        <v>400</v>
      </c>
      <c r="N17" s="8">
        <v>100</v>
      </c>
      <c r="O17" s="8">
        <f t="shared" si="8"/>
        <v>0.17551813500361205</v>
      </c>
      <c r="P17" s="8">
        <v>99.99601156645727</v>
      </c>
      <c r="Q17" s="8">
        <f t="shared" si="15"/>
        <v>0.17551113457944198</v>
      </c>
      <c r="R17" s="8">
        <f t="shared" si="9"/>
        <v>99.99601156645727</v>
      </c>
      <c r="S17" s="8">
        <f t="shared" si="10"/>
        <v>-7.0004241700671876E-6</v>
      </c>
      <c r="T17" s="8">
        <f t="shared" si="11"/>
        <v>99.99601156645727</v>
      </c>
      <c r="U17" s="8">
        <f t="shared" si="12"/>
        <v>99.99601156645727</v>
      </c>
      <c r="V17" s="8">
        <f t="shared" si="13"/>
        <v>99.99601156645727</v>
      </c>
      <c r="W17" s="8">
        <f t="shared" si="14"/>
        <v>99.99601156645727</v>
      </c>
      <c r="X17" s="22">
        <v>6</v>
      </c>
    </row>
    <row r="18" spans="1:24" ht="30" customHeight="1">
      <c r="A18" s="9">
        <v>7</v>
      </c>
      <c r="B18" s="9" t="s">
        <v>296</v>
      </c>
      <c r="C18" s="7">
        <v>4218800</v>
      </c>
      <c r="D18" s="8">
        <f t="shared" si="0"/>
        <v>7.3833473721531401E-2</v>
      </c>
      <c r="E18" s="7">
        <v>4218800</v>
      </c>
      <c r="F18" s="8">
        <f t="shared" si="1"/>
        <v>100</v>
      </c>
      <c r="G18" s="8">
        <f t="shared" si="2"/>
        <v>7.3833473721531401E-2</v>
      </c>
      <c r="H18" s="7">
        <v>4218800</v>
      </c>
      <c r="I18" s="8">
        <f t="shared" si="3"/>
        <v>100</v>
      </c>
      <c r="J18" s="8">
        <f t="shared" si="4"/>
        <v>7.3833473721531401E-2</v>
      </c>
      <c r="K18" s="8">
        <f t="shared" si="5"/>
        <v>100</v>
      </c>
      <c r="L18" s="8">
        <f t="shared" si="6"/>
        <v>0</v>
      </c>
      <c r="M18" s="7">
        <f t="shared" si="7"/>
        <v>0</v>
      </c>
      <c r="N18" s="8">
        <v>99.999999999999986</v>
      </c>
      <c r="O18" s="8">
        <f t="shared" si="8"/>
        <v>7.3833473721531387E-2</v>
      </c>
      <c r="P18" s="8">
        <v>99.999999999999986</v>
      </c>
      <c r="Q18" s="8">
        <f t="shared" si="15"/>
        <v>7.3833473721531387E-2</v>
      </c>
      <c r="R18" s="8">
        <f t="shared" si="9"/>
        <v>100</v>
      </c>
      <c r="S18" s="8">
        <f t="shared" si="10"/>
        <v>0</v>
      </c>
      <c r="T18" s="8">
        <f t="shared" si="11"/>
        <v>100</v>
      </c>
      <c r="U18" s="8">
        <f t="shared" si="12"/>
        <v>100</v>
      </c>
      <c r="V18" s="8">
        <f t="shared" si="13"/>
        <v>100</v>
      </c>
      <c r="W18" s="8">
        <f t="shared" si="14"/>
        <v>100</v>
      </c>
      <c r="X18" s="22">
        <v>7</v>
      </c>
    </row>
    <row r="19" spans="1:24" ht="15" customHeight="1">
      <c r="A19" s="9">
        <v>8</v>
      </c>
      <c r="B19" s="9" t="s">
        <v>1178</v>
      </c>
      <c r="C19" s="7">
        <v>980800</v>
      </c>
      <c r="D19" s="8">
        <f t="shared" si="0"/>
        <v>1.7165040064965869E-2</v>
      </c>
      <c r="E19" s="7">
        <v>980800</v>
      </c>
      <c r="F19" s="8">
        <f t="shared" ref="F19:F47" si="16">E19/C19*100</f>
        <v>100</v>
      </c>
      <c r="G19" s="8">
        <f t="shared" ref="G19:G47" si="17">F19*D19/100</f>
        <v>1.7165040064965869E-2</v>
      </c>
      <c r="H19" s="7">
        <v>980800</v>
      </c>
      <c r="I19" s="8">
        <f t="shared" si="3"/>
        <v>100</v>
      </c>
      <c r="J19" s="8">
        <f t="shared" ref="J19:J47" si="18">I19*D19/100</f>
        <v>1.7165040064965869E-2</v>
      </c>
      <c r="K19" s="8">
        <f t="shared" ref="K19:K47" si="19">IF(E19=0,0,H19/E19*100)</f>
        <v>100</v>
      </c>
      <c r="L19" s="8">
        <f t="shared" ref="L19:L47" si="20">J19-G19</f>
        <v>0</v>
      </c>
      <c r="M19" s="7">
        <f t="shared" ref="M19:M47" si="21">C19-H19</f>
        <v>0</v>
      </c>
      <c r="N19" s="8">
        <v>100</v>
      </c>
      <c r="O19" s="8">
        <f t="shared" ref="O19:O47" si="22">N19*$D19/100</f>
        <v>1.7165040064965869E-2</v>
      </c>
      <c r="P19" s="8">
        <v>100</v>
      </c>
      <c r="Q19" s="8">
        <f t="shared" si="15"/>
        <v>1.7165040064965869E-2</v>
      </c>
      <c r="R19" s="8">
        <f t="shared" si="9"/>
        <v>100</v>
      </c>
      <c r="S19" s="8">
        <f t="shared" si="10"/>
        <v>0</v>
      </c>
      <c r="T19" s="8">
        <f t="shared" si="11"/>
        <v>100</v>
      </c>
      <c r="U19" s="8">
        <f t="shared" si="12"/>
        <v>100</v>
      </c>
      <c r="V19" s="8">
        <f t="shared" ref="V19:V49" si="23">AVERAGE(T19:U19)</f>
        <v>100</v>
      </c>
      <c r="W19" s="8">
        <f t="shared" ref="W19:W48" si="24">V19</f>
        <v>100</v>
      </c>
      <c r="X19" s="22">
        <v>9</v>
      </c>
    </row>
    <row r="20" spans="1:24" ht="15" customHeight="1">
      <c r="A20" s="9">
        <v>9</v>
      </c>
      <c r="B20" s="9" t="s">
        <v>498</v>
      </c>
      <c r="C20" s="7">
        <v>3805000</v>
      </c>
      <c r="D20" s="8">
        <f t="shared" si="0"/>
        <v>6.6591534917613313E-2</v>
      </c>
      <c r="E20" s="7">
        <v>3805000</v>
      </c>
      <c r="F20" s="8">
        <f t="shared" si="16"/>
        <v>100</v>
      </c>
      <c r="G20" s="8">
        <f t="shared" si="17"/>
        <v>6.6591534917613313E-2</v>
      </c>
      <c r="H20" s="7">
        <v>3000000</v>
      </c>
      <c r="I20" s="8">
        <f t="shared" si="3"/>
        <v>78.843626806833115</v>
      </c>
      <c r="J20" s="8">
        <f t="shared" si="18"/>
        <v>5.2503181275385009E-2</v>
      </c>
      <c r="K20" s="8">
        <f t="shared" si="19"/>
        <v>78.843626806833115</v>
      </c>
      <c r="L20" s="8">
        <f t="shared" si="20"/>
        <v>-1.4088353642228303E-2</v>
      </c>
      <c r="M20" s="7">
        <f t="shared" si="21"/>
        <v>805000</v>
      </c>
      <c r="N20" s="8">
        <v>100</v>
      </c>
      <c r="O20" s="8">
        <f t="shared" si="22"/>
        <v>6.6591534917613313E-2</v>
      </c>
      <c r="P20" s="8">
        <v>84.743758212877793</v>
      </c>
      <c r="Q20" s="8">
        <f t="shared" si="15"/>
        <v>5.6432169340826316E-2</v>
      </c>
      <c r="R20" s="8">
        <f t="shared" si="9"/>
        <v>84.743758212877793</v>
      </c>
      <c r="S20" s="8">
        <f t="shared" si="10"/>
        <v>-1.0159365576786997E-2</v>
      </c>
      <c r="T20" s="8">
        <f t="shared" si="11"/>
        <v>78.843626806833115</v>
      </c>
      <c r="U20" s="8">
        <f t="shared" si="12"/>
        <v>84.743758212877793</v>
      </c>
      <c r="V20" s="8">
        <f t="shared" si="23"/>
        <v>81.793692509855447</v>
      </c>
      <c r="W20" s="8">
        <f t="shared" si="24"/>
        <v>81.793692509855447</v>
      </c>
      <c r="X20" s="22">
        <v>10</v>
      </c>
    </row>
    <row r="21" spans="1:24" ht="30" customHeight="1">
      <c r="A21" s="9">
        <v>10</v>
      </c>
      <c r="B21" s="9" t="s">
        <v>299</v>
      </c>
      <c r="C21" s="7">
        <v>19938400</v>
      </c>
      <c r="D21" s="8">
        <f t="shared" si="0"/>
        <v>0.34894314318037872</v>
      </c>
      <c r="E21" s="7">
        <v>19938400</v>
      </c>
      <c r="F21" s="8">
        <f t="shared" si="16"/>
        <v>100</v>
      </c>
      <c r="G21" s="8">
        <f t="shared" si="17"/>
        <v>0.34894314318037872</v>
      </c>
      <c r="H21" s="7">
        <v>17240000</v>
      </c>
      <c r="I21" s="8">
        <f t="shared" si="3"/>
        <v>86.466316254062519</v>
      </c>
      <c r="J21" s="8">
        <f t="shared" si="18"/>
        <v>0.30171828172921245</v>
      </c>
      <c r="K21" s="8">
        <f t="shared" si="19"/>
        <v>86.466316254062519</v>
      </c>
      <c r="L21" s="8">
        <f t="shared" si="20"/>
        <v>-4.7224861451166278E-2</v>
      </c>
      <c r="M21" s="7">
        <f t="shared" si="21"/>
        <v>2698400</v>
      </c>
      <c r="N21" s="8">
        <v>100</v>
      </c>
      <c r="O21" s="8">
        <f t="shared" si="22"/>
        <v>0.34894314318037872</v>
      </c>
      <c r="P21" s="8">
        <v>89.274966898045975</v>
      </c>
      <c r="Q21" s="8">
        <f t="shared" si="15"/>
        <v>0.3115188755672843</v>
      </c>
      <c r="R21" s="8">
        <f t="shared" si="9"/>
        <v>89.274966898045975</v>
      </c>
      <c r="S21" s="8">
        <f t="shared" si="10"/>
        <v>-3.742426761309442E-2</v>
      </c>
      <c r="T21" s="8">
        <f t="shared" si="11"/>
        <v>86.466316254062519</v>
      </c>
      <c r="U21" s="8">
        <f t="shared" si="12"/>
        <v>89.274966898045975</v>
      </c>
      <c r="V21" s="8">
        <f t="shared" si="23"/>
        <v>87.870641576054254</v>
      </c>
      <c r="W21" s="8">
        <f t="shared" si="24"/>
        <v>87.870641576054254</v>
      </c>
      <c r="X21" s="22">
        <v>11</v>
      </c>
    </row>
    <row r="22" spans="1:24" ht="30" customHeight="1">
      <c r="A22" s="9">
        <v>11</v>
      </c>
      <c r="B22" s="9" t="s">
        <v>1179</v>
      </c>
      <c r="C22" s="7">
        <v>16958700</v>
      </c>
      <c r="D22" s="8">
        <f t="shared" si="0"/>
        <v>0.29679523343162384</v>
      </c>
      <c r="E22" s="7">
        <v>16958700</v>
      </c>
      <c r="F22" s="8">
        <f t="shared" si="16"/>
        <v>100</v>
      </c>
      <c r="G22" s="8">
        <f t="shared" si="17"/>
        <v>0.29679523343162384</v>
      </c>
      <c r="H22" s="7">
        <v>16862500</v>
      </c>
      <c r="I22" s="8">
        <f t="shared" si="3"/>
        <v>99.43273953781835</v>
      </c>
      <c r="J22" s="8">
        <f t="shared" si="18"/>
        <v>0.29511163141872648</v>
      </c>
      <c r="K22" s="8">
        <f t="shared" si="19"/>
        <v>99.43273953781835</v>
      </c>
      <c r="L22" s="8">
        <f t="shared" si="20"/>
        <v>-1.6836020128973561E-3</v>
      </c>
      <c r="M22" s="7">
        <f t="shared" si="21"/>
        <v>96200</v>
      </c>
      <c r="N22" s="8">
        <v>100</v>
      </c>
      <c r="O22" s="8">
        <f t="shared" si="22"/>
        <v>0.29679523343162384</v>
      </c>
      <c r="P22" s="8">
        <v>100</v>
      </c>
      <c r="Q22" s="8">
        <f t="shared" si="15"/>
        <v>0.29679523343162384</v>
      </c>
      <c r="R22" s="8">
        <f t="shared" si="9"/>
        <v>100</v>
      </c>
      <c r="S22" s="8">
        <f t="shared" si="10"/>
        <v>0</v>
      </c>
      <c r="T22" s="8">
        <f t="shared" si="11"/>
        <v>99.43273953781835</v>
      </c>
      <c r="U22" s="8">
        <f t="shared" si="12"/>
        <v>100</v>
      </c>
      <c r="V22" s="8">
        <f t="shared" si="23"/>
        <v>99.716369768909175</v>
      </c>
      <c r="W22" s="8">
        <f t="shared" si="24"/>
        <v>99.716369768909175</v>
      </c>
      <c r="X22" s="22">
        <v>12</v>
      </c>
    </row>
    <row r="23" spans="1:24" ht="16">
      <c r="A23" s="9">
        <v>12</v>
      </c>
      <c r="B23" s="9" t="s">
        <v>300</v>
      </c>
      <c r="C23" s="7">
        <v>67384700</v>
      </c>
      <c r="D23" s="8">
        <f t="shared" si="0"/>
        <v>1.1793037064291452</v>
      </c>
      <c r="E23" s="7">
        <v>67384700</v>
      </c>
      <c r="F23" s="8">
        <f t="shared" si="16"/>
        <v>100</v>
      </c>
      <c r="G23" s="8">
        <f t="shared" si="17"/>
        <v>1.1793037064291452</v>
      </c>
      <c r="H23" s="7">
        <v>66107000</v>
      </c>
      <c r="I23" s="8">
        <f t="shared" si="3"/>
        <v>98.103872243996037</v>
      </c>
      <c r="J23" s="8">
        <f t="shared" si="18"/>
        <v>1.1569426015239588</v>
      </c>
      <c r="K23" s="8">
        <f t="shared" si="19"/>
        <v>98.103872243996037</v>
      </c>
      <c r="L23" s="8">
        <f t="shared" si="20"/>
        <v>-2.2361104905186391E-2</v>
      </c>
      <c r="M23" s="7">
        <f t="shared" si="21"/>
        <v>1277700</v>
      </c>
      <c r="N23" s="8">
        <v>100</v>
      </c>
      <c r="O23" s="8">
        <f t="shared" si="22"/>
        <v>1.1793037064291452</v>
      </c>
      <c r="P23" s="8">
        <v>100</v>
      </c>
      <c r="Q23" s="8">
        <f t="shared" si="15"/>
        <v>1.1793037064291452</v>
      </c>
      <c r="R23" s="8">
        <f t="shared" si="9"/>
        <v>100</v>
      </c>
      <c r="S23" s="8">
        <f t="shared" si="10"/>
        <v>0</v>
      </c>
      <c r="T23" s="8">
        <f t="shared" si="11"/>
        <v>98.103872243996037</v>
      </c>
      <c r="U23" s="8">
        <f t="shared" si="12"/>
        <v>100</v>
      </c>
      <c r="V23" s="8">
        <f t="shared" si="23"/>
        <v>99.051936121998011</v>
      </c>
      <c r="W23" s="8">
        <f t="shared" si="24"/>
        <v>99.051936121998011</v>
      </c>
      <c r="X23" s="22">
        <v>13</v>
      </c>
    </row>
    <row r="24" spans="1:24" ht="30" customHeight="1">
      <c r="A24" s="9">
        <v>13</v>
      </c>
      <c r="B24" s="9" t="s">
        <v>248</v>
      </c>
      <c r="C24" s="7">
        <v>128134400</v>
      </c>
      <c r="D24" s="8">
        <f t="shared" si="0"/>
        <v>2.242487876937564</v>
      </c>
      <c r="E24" s="7">
        <v>128134400</v>
      </c>
      <c r="F24" s="8">
        <f t="shared" si="16"/>
        <v>100</v>
      </c>
      <c r="G24" s="8">
        <f t="shared" si="17"/>
        <v>2.242487876937564</v>
      </c>
      <c r="H24" s="7">
        <v>121521700</v>
      </c>
      <c r="I24" s="8">
        <f t="shared" si="3"/>
        <v>94.839246915738471</v>
      </c>
      <c r="J24" s="8">
        <f t="shared" si="18"/>
        <v>2.1267586146643178</v>
      </c>
      <c r="K24" s="8">
        <f t="shared" si="19"/>
        <v>94.839246915738471</v>
      </c>
      <c r="L24" s="8">
        <f t="shared" si="20"/>
        <v>-0.1157292622732462</v>
      </c>
      <c r="M24" s="7">
        <f t="shared" si="21"/>
        <v>6612700</v>
      </c>
      <c r="N24" s="8">
        <v>100</v>
      </c>
      <c r="O24" s="8">
        <f t="shared" si="22"/>
        <v>2.242487876937564</v>
      </c>
      <c r="P24" s="8">
        <v>100</v>
      </c>
      <c r="Q24" s="8">
        <f t="shared" si="15"/>
        <v>2.242487876937564</v>
      </c>
      <c r="R24" s="8">
        <f t="shared" si="9"/>
        <v>100</v>
      </c>
      <c r="S24" s="8">
        <f t="shared" si="10"/>
        <v>0</v>
      </c>
      <c r="T24" s="8">
        <f t="shared" si="11"/>
        <v>94.839246915738471</v>
      </c>
      <c r="U24" s="8">
        <f t="shared" si="12"/>
        <v>100</v>
      </c>
      <c r="V24" s="8">
        <f t="shared" si="23"/>
        <v>97.419623457869235</v>
      </c>
      <c r="W24" s="8">
        <f t="shared" si="24"/>
        <v>97.419623457869235</v>
      </c>
      <c r="X24" s="22">
        <v>14</v>
      </c>
    </row>
    <row r="25" spans="1:24" ht="15" customHeight="1">
      <c r="A25" s="9">
        <v>14</v>
      </c>
      <c r="B25" s="9" t="s">
        <v>366</v>
      </c>
      <c r="C25" s="7">
        <v>22571100</v>
      </c>
      <c r="D25" s="8">
        <f t="shared" si="0"/>
        <v>0.39501818496161412</v>
      </c>
      <c r="E25" s="7">
        <v>22571100</v>
      </c>
      <c r="F25" s="8">
        <f t="shared" si="16"/>
        <v>100</v>
      </c>
      <c r="G25" s="8">
        <f t="shared" si="17"/>
        <v>0.39501818496161412</v>
      </c>
      <c r="H25" s="7">
        <v>18090200</v>
      </c>
      <c r="I25" s="8">
        <f t="shared" si="3"/>
        <v>80.147622402098264</v>
      </c>
      <c r="J25" s="8">
        <f t="shared" si="18"/>
        <v>0.31659768330265659</v>
      </c>
      <c r="K25" s="8">
        <f t="shared" si="19"/>
        <v>80.147622402098264</v>
      </c>
      <c r="L25" s="8">
        <f t="shared" si="20"/>
        <v>-7.8420501658957531E-2</v>
      </c>
      <c r="M25" s="7">
        <f t="shared" si="21"/>
        <v>4480900</v>
      </c>
      <c r="N25" s="8">
        <v>100</v>
      </c>
      <c r="O25" s="8">
        <f t="shared" si="22"/>
        <v>0.39501818496161412</v>
      </c>
      <c r="P25" s="8">
        <v>80.603958158884595</v>
      </c>
      <c r="Q25" s="8">
        <f t="shared" si="15"/>
        <v>0.31840029252644481</v>
      </c>
      <c r="R25" s="8">
        <f t="shared" si="9"/>
        <v>80.603958158884595</v>
      </c>
      <c r="S25" s="8">
        <f t="shared" si="10"/>
        <v>-7.661789243516931E-2</v>
      </c>
      <c r="T25" s="8">
        <f t="shared" si="11"/>
        <v>80.147622402098264</v>
      </c>
      <c r="U25" s="8">
        <f t="shared" si="12"/>
        <v>80.603958158884595</v>
      </c>
      <c r="V25" s="8">
        <f t="shared" si="23"/>
        <v>80.375790280491429</v>
      </c>
      <c r="W25" s="8">
        <f t="shared" si="24"/>
        <v>80.375790280491429</v>
      </c>
      <c r="X25" s="22">
        <v>15</v>
      </c>
    </row>
    <row r="26" spans="1:24" ht="16">
      <c r="A26" s="9">
        <v>15</v>
      </c>
      <c r="B26" s="9" t="s">
        <v>667</v>
      </c>
      <c r="C26" s="7">
        <v>35750000</v>
      </c>
      <c r="D26" s="8">
        <f t="shared" si="0"/>
        <v>0.62566291019833786</v>
      </c>
      <c r="E26" s="7">
        <v>35750000</v>
      </c>
      <c r="F26" s="8">
        <f t="shared" si="16"/>
        <v>100</v>
      </c>
      <c r="G26" s="8">
        <f t="shared" si="17"/>
        <v>0.62566291019833786</v>
      </c>
      <c r="H26" s="7">
        <v>21185000</v>
      </c>
      <c r="I26" s="8">
        <f t="shared" si="3"/>
        <v>59.258741258741253</v>
      </c>
      <c r="J26" s="8">
        <f t="shared" si="18"/>
        <v>0.37075996510634368</v>
      </c>
      <c r="K26" s="8">
        <f t="shared" si="19"/>
        <v>59.258741258741253</v>
      </c>
      <c r="L26" s="8">
        <f t="shared" si="20"/>
        <v>-0.25490294509199418</v>
      </c>
      <c r="M26" s="7">
        <f t="shared" si="21"/>
        <v>14565000</v>
      </c>
      <c r="N26" s="8">
        <v>100</v>
      </c>
      <c r="O26" s="8">
        <f t="shared" si="22"/>
        <v>0.62566291019833786</v>
      </c>
      <c r="P26" s="8">
        <v>95.384615384615387</v>
      </c>
      <c r="Q26" s="8">
        <f t="shared" si="15"/>
        <v>0.59678616049687616</v>
      </c>
      <c r="R26" s="8">
        <f t="shared" si="9"/>
        <v>95.384615384615387</v>
      </c>
      <c r="S26" s="8">
        <f t="shared" si="10"/>
        <v>-2.8876749701461701E-2</v>
      </c>
      <c r="T26" s="8">
        <f t="shared" si="11"/>
        <v>59.258741258741253</v>
      </c>
      <c r="U26" s="8">
        <f t="shared" si="12"/>
        <v>95.384615384615387</v>
      </c>
      <c r="V26" s="8">
        <f t="shared" si="23"/>
        <v>77.32167832167832</v>
      </c>
      <c r="W26" s="8">
        <f t="shared" si="24"/>
        <v>77.32167832167832</v>
      </c>
      <c r="X26" s="22">
        <v>16</v>
      </c>
    </row>
    <row r="27" spans="1:24" ht="30" customHeight="1">
      <c r="A27" s="9">
        <v>16</v>
      </c>
      <c r="B27" s="9" t="s">
        <v>367</v>
      </c>
      <c r="C27" s="7">
        <v>696477000</v>
      </c>
      <c r="D27" s="8">
        <f t="shared" si="0"/>
        <v>12.189086061712105</v>
      </c>
      <c r="E27" s="7">
        <v>696477000</v>
      </c>
      <c r="F27" s="8">
        <f t="shared" si="16"/>
        <v>100</v>
      </c>
      <c r="G27" s="8">
        <f t="shared" si="17"/>
        <v>12.189086061712105</v>
      </c>
      <c r="H27" s="7">
        <v>588310841</v>
      </c>
      <c r="I27" s="8">
        <f t="shared" si="3"/>
        <v>84.469528929167794</v>
      </c>
      <c r="J27" s="8">
        <f t="shared" si="18"/>
        <v>10.296063577099067</v>
      </c>
      <c r="K27" s="8">
        <f t="shared" si="19"/>
        <v>84.469528929167794</v>
      </c>
      <c r="L27" s="8">
        <f t="shared" si="20"/>
        <v>-1.8930224846130379</v>
      </c>
      <c r="M27" s="7">
        <f t="shared" si="21"/>
        <v>108166159</v>
      </c>
      <c r="N27" s="8">
        <v>100.00000000000001</v>
      </c>
      <c r="O27" s="8">
        <f t="shared" si="22"/>
        <v>12.189086061712107</v>
      </c>
      <c r="P27" s="8">
        <v>84.469528929167808</v>
      </c>
      <c r="Q27" s="8">
        <f t="shared" si="15"/>
        <v>10.296063577099069</v>
      </c>
      <c r="R27" s="8">
        <f t="shared" si="9"/>
        <v>84.469528929167794</v>
      </c>
      <c r="S27" s="8">
        <f t="shared" si="10"/>
        <v>-1.8930224846130379</v>
      </c>
      <c r="T27" s="8">
        <f t="shared" si="11"/>
        <v>84.469528929167794</v>
      </c>
      <c r="U27" s="8">
        <f t="shared" si="12"/>
        <v>84.469528929167794</v>
      </c>
      <c r="V27" s="8">
        <f t="shared" si="23"/>
        <v>84.469528929167794</v>
      </c>
      <c r="W27" s="8">
        <f t="shared" si="24"/>
        <v>84.469528929167794</v>
      </c>
      <c r="X27" s="22">
        <v>17</v>
      </c>
    </row>
    <row r="28" spans="1:24" ht="15" customHeight="1">
      <c r="A28" s="9">
        <v>17</v>
      </c>
      <c r="B28" s="9" t="s">
        <v>1180</v>
      </c>
      <c r="C28" s="7">
        <v>116716500</v>
      </c>
      <c r="D28" s="8">
        <f t="shared" si="0"/>
        <v>2.0426625191094909</v>
      </c>
      <c r="E28" s="7">
        <v>116716500</v>
      </c>
      <c r="F28" s="8">
        <f t="shared" si="16"/>
        <v>100</v>
      </c>
      <c r="G28" s="8">
        <f t="shared" si="17"/>
        <v>2.0426625191094909</v>
      </c>
      <c r="H28" s="7">
        <v>0</v>
      </c>
      <c r="I28" s="8">
        <f t="shared" si="3"/>
        <v>0</v>
      </c>
      <c r="J28" s="8">
        <f t="shared" si="18"/>
        <v>0</v>
      </c>
      <c r="K28" s="8">
        <f t="shared" si="19"/>
        <v>0</v>
      </c>
      <c r="L28" s="8">
        <f t="shared" si="20"/>
        <v>-2.0426625191094909</v>
      </c>
      <c r="M28" s="7">
        <f t="shared" si="21"/>
        <v>116716500</v>
      </c>
      <c r="N28" s="8">
        <v>100</v>
      </c>
      <c r="O28" s="8">
        <f t="shared" si="22"/>
        <v>2.0426625191094909</v>
      </c>
      <c r="P28" s="8">
        <v>100</v>
      </c>
      <c r="Q28" s="8">
        <f t="shared" si="15"/>
        <v>2.0426625191094909</v>
      </c>
      <c r="R28" s="8">
        <f t="shared" si="9"/>
        <v>100</v>
      </c>
      <c r="S28" s="8">
        <f t="shared" si="10"/>
        <v>0</v>
      </c>
      <c r="T28" s="8">
        <f t="shared" si="11"/>
        <v>0</v>
      </c>
      <c r="U28" s="8">
        <f t="shared" si="12"/>
        <v>100</v>
      </c>
      <c r="V28" s="8">
        <f t="shared" si="23"/>
        <v>50</v>
      </c>
      <c r="W28" s="8">
        <f t="shared" si="24"/>
        <v>50</v>
      </c>
      <c r="X28" s="22">
        <v>18</v>
      </c>
    </row>
    <row r="29" spans="1:24" ht="16">
      <c r="A29" s="9">
        <v>18</v>
      </c>
      <c r="B29" s="9" t="s">
        <v>335</v>
      </c>
      <c r="C29" s="7">
        <v>121729034</v>
      </c>
      <c r="D29" s="8">
        <f t="shared" si="0"/>
        <v>2.130387179526501</v>
      </c>
      <c r="E29" s="7">
        <v>121729034</v>
      </c>
      <c r="F29" s="8">
        <f t="shared" si="16"/>
        <v>100</v>
      </c>
      <c r="G29" s="8">
        <f t="shared" si="17"/>
        <v>2.130387179526501</v>
      </c>
      <c r="H29" s="7">
        <v>28800000</v>
      </c>
      <c r="I29" s="8">
        <f t="shared" si="3"/>
        <v>23.659105025018107</v>
      </c>
      <c r="J29" s="8">
        <f t="shared" si="18"/>
        <v>0.50403054024369598</v>
      </c>
      <c r="K29" s="8">
        <f t="shared" si="19"/>
        <v>23.659105025018107</v>
      </c>
      <c r="L29" s="8">
        <f t="shared" si="20"/>
        <v>-1.626356639282805</v>
      </c>
      <c r="M29" s="7">
        <f t="shared" si="21"/>
        <v>92929034</v>
      </c>
      <c r="N29" s="8">
        <v>100</v>
      </c>
      <c r="O29" s="8">
        <f t="shared" si="22"/>
        <v>2.130387179526501</v>
      </c>
      <c r="P29" s="8">
        <v>100</v>
      </c>
      <c r="Q29" s="8">
        <f t="shared" si="15"/>
        <v>2.130387179526501</v>
      </c>
      <c r="R29" s="8">
        <f t="shared" si="9"/>
        <v>100</v>
      </c>
      <c r="S29" s="8">
        <f t="shared" si="10"/>
        <v>0</v>
      </c>
      <c r="T29" s="8">
        <f t="shared" si="11"/>
        <v>23.659105025018107</v>
      </c>
      <c r="U29" s="8">
        <f t="shared" si="12"/>
        <v>100</v>
      </c>
      <c r="V29" s="8">
        <f t="shared" si="23"/>
        <v>61.829552512509053</v>
      </c>
      <c r="W29" s="8">
        <f t="shared" si="24"/>
        <v>61.829552512509053</v>
      </c>
      <c r="X29" s="22">
        <v>19</v>
      </c>
    </row>
    <row r="30" spans="1:24" ht="30" customHeight="1">
      <c r="A30" s="9">
        <v>19</v>
      </c>
      <c r="B30" s="9" t="s">
        <v>254</v>
      </c>
      <c r="C30" s="7">
        <v>795679370</v>
      </c>
      <c r="D30" s="8">
        <f t="shared" si="0"/>
        <v>13.925232733398044</v>
      </c>
      <c r="E30" s="7">
        <v>795679370</v>
      </c>
      <c r="F30" s="8">
        <f t="shared" si="16"/>
        <v>100</v>
      </c>
      <c r="G30" s="8">
        <f t="shared" si="17"/>
        <v>13.925232733398042</v>
      </c>
      <c r="H30" s="7">
        <v>490740000</v>
      </c>
      <c r="I30" s="8">
        <f t="shared" si="3"/>
        <v>61.675596792210406</v>
      </c>
      <c r="J30" s="8">
        <f t="shared" si="18"/>
        <v>8.5884703930274764</v>
      </c>
      <c r="K30" s="8">
        <f t="shared" si="19"/>
        <v>61.675596792210406</v>
      </c>
      <c r="L30" s="8">
        <f t="shared" si="20"/>
        <v>-5.3367623403705657</v>
      </c>
      <c r="M30" s="7">
        <f t="shared" si="21"/>
        <v>304939370</v>
      </c>
      <c r="N30" s="8">
        <v>100</v>
      </c>
      <c r="O30" s="8">
        <f t="shared" si="22"/>
        <v>13.925232733398042</v>
      </c>
      <c r="P30" s="8">
        <v>100</v>
      </c>
      <c r="Q30" s="8">
        <f t="shared" si="15"/>
        <v>13.925232733398042</v>
      </c>
      <c r="R30" s="8">
        <f t="shared" si="9"/>
        <v>100</v>
      </c>
      <c r="S30" s="8">
        <f t="shared" si="10"/>
        <v>0</v>
      </c>
      <c r="T30" s="8">
        <f t="shared" si="11"/>
        <v>61.675596792210406</v>
      </c>
      <c r="U30" s="8">
        <f t="shared" si="12"/>
        <v>100</v>
      </c>
      <c r="V30" s="8">
        <f t="shared" si="23"/>
        <v>80.8377983961052</v>
      </c>
      <c r="W30" s="8">
        <f t="shared" si="24"/>
        <v>80.8377983961052</v>
      </c>
      <c r="X30" s="22">
        <v>20</v>
      </c>
    </row>
    <row r="31" spans="1:24" ht="15" customHeight="1">
      <c r="A31" s="9">
        <v>20</v>
      </c>
      <c r="B31" s="9" t="s">
        <v>1181</v>
      </c>
      <c r="C31" s="7">
        <v>184488900</v>
      </c>
      <c r="D31" s="8">
        <f t="shared" si="0"/>
        <v>3.2287513866654587</v>
      </c>
      <c r="E31" s="7">
        <v>184488900</v>
      </c>
      <c r="F31" s="8">
        <f t="shared" si="16"/>
        <v>100</v>
      </c>
      <c r="G31" s="8">
        <f t="shared" si="17"/>
        <v>3.2287513866654587</v>
      </c>
      <c r="H31" s="7">
        <v>38360037</v>
      </c>
      <c r="I31" s="8">
        <f t="shared" si="3"/>
        <v>20.792598904324326</v>
      </c>
      <c r="J31" s="8">
        <f t="shared" si="18"/>
        <v>0.67134132544715863</v>
      </c>
      <c r="K31" s="8">
        <f t="shared" si="19"/>
        <v>20.792598904324326</v>
      </c>
      <c r="L31" s="8">
        <f t="shared" si="20"/>
        <v>-2.5574100612183002</v>
      </c>
      <c r="M31" s="7">
        <f t="shared" si="21"/>
        <v>146128863</v>
      </c>
      <c r="N31" s="8">
        <v>100</v>
      </c>
      <c r="O31" s="8">
        <f t="shared" si="22"/>
        <v>3.2287513866654587</v>
      </c>
      <c r="P31" s="8">
        <v>100</v>
      </c>
      <c r="Q31" s="8">
        <f t="shared" si="15"/>
        <v>3.2287513866654587</v>
      </c>
      <c r="R31" s="8">
        <f t="shared" si="9"/>
        <v>100</v>
      </c>
      <c r="S31" s="8">
        <f t="shared" si="10"/>
        <v>0</v>
      </c>
      <c r="T31" s="8">
        <f t="shared" si="11"/>
        <v>20.792598904324326</v>
      </c>
      <c r="U31" s="8">
        <f t="shared" si="12"/>
        <v>100</v>
      </c>
      <c r="V31" s="8">
        <f t="shared" si="23"/>
        <v>60.396299452162161</v>
      </c>
      <c r="W31" s="8">
        <f t="shared" si="24"/>
        <v>60.396299452162161</v>
      </c>
      <c r="X31" s="22">
        <v>21</v>
      </c>
    </row>
    <row r="32" spans="1:24" ht="16">
      <c r="A32" s="9">
        <v>21</v>
      </c>
      <c r="B32" s="9" t="s">
        <v>348</v>
      </c>
      <c r="C32" s="7">
        <v>485000</v>
      </c>
      <c r="D32" s="8">
        <f t="shared" si="0"/>
        <v>8.4880143061872408E-3</v>
      </c>
      <c r="E32" s="7">
        <v>485000</v>
      </c>
      <c r="F32" s="8">
        <f t="shared" si="16"/>
        <v>100</v>
      </c>
      <c r="G32" s="8">
        <f t="shared" si="17"/>
        <v>8.4880143061872408E-3</v>
      </c>
      <c r="H32" s="7">
        <v>485000</v>
      </c>
      <c r="I32" s="8">
        <f t="shared" si="3"/>
        <v>100</v>
      </c>
      <c r="J32" s="8">
        <f t="shared" si="18"/>
        <v>8.4880143061872408E-3</v>
      </c>
      <c r="K32" s="8">
        <f t="shared" si="19"/>
        <v>100</v>
      </c>
      <c r="L32" s="8">
        <f t="shared" si="20"/>
        <v>0</v>
      </c>
      <c r="M32" s="7">
        <f t="shared" si="21"/>
        <v>0</v>
      </c>
      <c r="N32" s="8">
        <v>100</v>
      </c>
      <c r="O32" s="8">
        <f t="shared" si="22"/>
        <v>8.4880143061872408E-3</v>
      </c>
      <c r="P32" s="8">
        <v>100</v>
      </c>
      <c r="Q32" s="8">
        <f t="shared" si="15"/>
        <v>8.4880143061872408E-3</v>
      </c>
      <c r="R32" s="8">
        <f t="shared" si="9"/>
        <v>100</v>
      </c>
      <c r="S32" s="8">
        <f t="shared" si="10"/>
        <v>0</v>
      </c>
      <c r="T32" s="8">
        <f t="shared" si="11"/>
        <v>100</v>
      </c>
      <c r="U32" s="8">
        <f t="shared" si="12"/>
        <v>100</v>
      </c>
      <c r="V32" s="8">
        <f t="shared" si="23"/>
        <v>100</v>
      </c>
      <c r="W32" s="8">
        <f t="shared" si="24"/>
        <v>100</v>
      </c>
      <c r="X32" s="22">
        <v>22</v>
      </c>
    </row>
    <row r="33" spans="1:24" ht="15" customHeight="1">
      <c r="A33" s="9">
        <v>22</v>
      </c>
      <c r="B33" s="9" t="s">
        <v>369</v>
      </c>
      <c r="C33" s="7">
        <v>307464450</v>
      </c>
      <c r="D33" s="8">
        <f t="shared" si="0"/>
        <v>5.3809539180288493</v>
      </c>
      <c r="E33" s="7">
        <v>307464450</v>
      </c>
      <c r="F33" s="8">
        <f t="shared" si="16"/>
        <v>100</v>
      </c>
      <c r="G33" s="8">
        <f t="shared" si="17"/>
        <v>5.3809539180288493</v>
      </c>
      <c r="H33" s="7">
        <v>170111381</v>
      </c>
      <c r="I33" s="8">
        <f t="shared" si="3"/>
        <v>55.327170669649774</v>
      </c>
      <c r="J33" s="8">
        <f t="shared" si="18"/>
        <v>2.9771295578830279</v>
      </c>
      <c r="K33" s="8">
        <f t="shared" si="19"/>
        <v>55.327170669649774</v>
      </c>
      <c r="L33" s="8">
        <f t="shared" si="20"/>
        <v>-2.4038243601458213</v>
      </c>
      <c r="M33" s="7">
        <f t="shared" si="21"/>
        <v>137353069</v>
      </c>
      <c r="N33" s="8">
        <v>100.00000000000001</v>
      </c>
      <c r="O33" s="8">
        <f t="shared" si="22"/>
        <v>5.3809539180288501</v>
      </c>
      <c r="P33" s="8">
        <v>85.641123388411259</v>
      </c>
      <c r="Q33" s="8">
        <f t="shared" si="15"/>
        <v>4.608309384412637</v>
      </c>
      <c r="R33" s="8">
        <f t="shared" si="9"/>
        <v>85.641123388411245</v>
      </c>
      <c r="S33" s="8">
        <f t="shared" si="10"/>
        <v>-0.7726445336162131</v>
      </c>
      <c r="T33" s="8">
        <f t="shared" si="11"/>
        <v>55.327170669649774</v>
      </c>
      <c r="U33" s="8">
        <f t="shared" si="12"/>
        <v>85.641123388411245</v>
      </c>
      <c r="V33" s="8">
        <f t="shared" si="23"/>
        <v>70.48414702903051</v>
      </c>
      <c r="W33" s="8">
        <f t="shared" si="24"/>
        <v>70.48414702903051</v>
      </c>
      <c r="X33" s="22">
        <v>23</v>
      </c>
    </row>
    <row r="34" spans="1:24" ht="15" customHeight="1">
      <c r="A34" s="9">
        <v>23</v>
      </c>
      <c r="B34" s="9" t="s">
        <v>473</v>
      </c>
      <c r="C34" s="7">
        <v>293669680</v>
      </c>
      <c r="D34" s="8">
        <f t="shared" si="0"/>
        <v>5.1395308147081016</v>
      </c>
      <c r="E34" s="7">
        <v>293669680</v>
      </c>
      <c r="F34" s="8">
        <f t="shared" si="16"/>
        <v>100</v>
      </c>
      <c r="G34" s="8">
        <f t="shared" si="17"/>
        <v>5.1395308147081016</v>
      </c>
      <c r="H34" s="7">
        <v>290281310</v>
      </c>
      <c r="I34" s="8">
        <f t="shared" si="3"/>
        <v>98.84619685627743</v>
      </c>
      <c r="J34" s="8">
        <f t="shared" si="18"/>
        <v>5.0802307465954097</v>
      </c>
      <c r="K34" s="8">
        <f t="shared" si="19"/>
        <v>98.84619685627743</v>
      </c>
      <c r="L34" s="8">
        <f t="shared" si="20"/>
        <v>-5.9300068112691839E-2</v>
      </c>
      <c r="M34" s="7">
        <f t="shared" si="21"/>
        <v>3388370</v>
      </c>
      <c r="N34" s="8">
        <v>99.975278346746592</v>
      </c>
      <c r="O34" s="8">
        <f t="shared" si="22"/>
        <v>5.1382602377212381</v>
      </c>
      <c r="P34" s="8">
        <v>99.975278346746592</v>
      </c>
      <c r="Q34" s="8">
        <f t="shared" si="15"/>
        <v>5.1382602377212381</v>
      </c>
      <c r="R34" s="8">
        <f t="shared" si="9"/>
        <v>100</v>
      </c>
      <c r="S34" s="8">
        <f t="shared" si="10"/>
        <v>0</v>
      </c>
      <c r="T34" s="8">
        <f t="shared" si="11"/>
        <v>98.84619685627743</v>
      </c>
      <c r="U34" s="8">
        <f t="shared" si="12"/>
        <v>100</v>
      </c>
      <c r="V34" s="8">
        <f t="shared" si="23"/>
        <v>99.423098428138715</v>
      </c>
      <c r="W34" s="8">
        <f t="shared" si="24"/>
        <v>99.423098428138715</v>
      </c>
      <c r="X34" s="22">
        <v>24</v>
      </c>
    </row>
    <row r="35" spans="1:24" ht="15" customHeight="1">
      <c r="A35" s="9">
        <v>24</v>
      </c>
      <c r="B35" s="9" t="s">
        <v>352</v>
      </c>
      <c r="C35" s="7">
        <v>40990000</v>
      </c>
      <c r="D35" s="8">
        <f t="shared" si="0"/>
        <v>0.7173684668260103</v>
      </c>
      <c r="E35" s="7">
        <v>40990000</v>
      </c>
      <c r="F35" s="8">
        <f t="shared" si="16"/>
        <v>100</v>
      </c>
      <c r="G35" s="8">
        <f t="shared" si="17"/>
        <v>0.7173684668260103</v>
      </c>
      <c r="H35" s="7">
        <v>38822200</v>
      </c>
      <c r="I35" s="8">
        <f t="shared" si="3"/>
        <v>94.711393022688455</v>
      </c>
      <c r="J35" s="8">
        <f t="shared" si="18"/>
        <v>0.67942966803641713</v>
      </c>
      <c r="K35" s="8">
        <f t="shared" si="19"/>
        <v>94.711393022688455</v>
      </c>
      <c r="L35" s="8">
        <f t="shared" si="20"/>
        <v>-3.7938798789593164E-2</v>
      </c>
      <c r="M35" s="7">
        <f t="shared" si="21"/>
        <v>2167800</v>
      </c>
      <c r="N35" s="8">
        <v>100.00000000000001</v>
      </c>
      <c r="O35" s="8">
        <f t="shared" si="22"/>
        <v>0.71736846682601041</v>
      </c>
      <c r="P35" s="8">
        <v>100.00000000000001</v>
      </c>
      <c r="Q35" s="8">
        <f t="shared" si="15"/>
        <v>0.71736846682601041</v>
      </c>
      <c r="R35" s="8">
        <f t="shared" si="9"/>
        <v>100</v>
      </c>
      <c r="S35" s="8">
        <f t="shared" si="10"/>
        <v>0</v>
      </c>
      <c r="T35" s="8">
        <f t="shared" si="11"/>
        <v>94.711393022688455</v>
      </c>
      <c r="U35" s="8">
        <f t="shared" si="12"/>
        <v>100</v>
      </c>
      <c r="V35" s="8">
        <f t="shared" si="23"/>
        <v>97.355696511344235</v>
      </c>
      <c r="W35" s="8">
        <f t="shared" si="24"/>
        <v>97.355696511344235</v>
      </c>
      <c r="X35" s="22">
        <v>25</v>
      </c>
    </row>
    <row r="36" spans="1:24" ht="15" customHeight="1">
      <c r="A36" s="9">
        <v>25</v>
      </c>
      <c r="B36" s="9" t="s">
        <v>474</v>
      </c>
      <c r="C36" s="7">
        <v>222543500</v>
      </c>
      <c r="D36" s="8">
        <f t="shared" si="0"/>
        <v>3.8947472407195467</v>
      </c>
      <c r="E36" s="7">
        <v>222043500</v>
      </c>
      <c r="F36" s="8">
        <f t="shared" si="16"/>
        <v>99.77532482413551</v>
      </c>
      <c r="G36" s="8">
        <f t="shared" si="17"/>
        <v>3.8859967105069826</v>
      </c>
      <c r="H36" s="7">
        <v>187799613</v>
      </c>
      <c r="I36" s="8">
        <f t="shared" si="3"/>
        <v>84.387822156117792</v>
      </c>
      <c r="J36" s="8">
        <f t="shared" si="18"/>
        <v>3.286692374928716</v>
      </c>
      <c r="K36" s="8">
        <f t="shared" si="19"/>
        <v>84.577847583919365</v>
      </c>
      <c r="L36" s="8">
        <f t="shared" si="20"/>
        <v>-0.59930433557826657</v>
      </c>
      <c r="M36" s="7">
        <f t="shared" si="21"/>
        <v>34743887</v>
      </c>
      <c r="N36" s="8">
        <v>100</v>
      </c>
      <c r="O36" s="8">
        <f t="shared" si="22"/>
        <v>3.8947472407195467</v>
      </c>
      <c r="P36" s="8">
        <v>95.424040693167854</v>
      </c>
      <c r="Q36" s="8">
        <f t="shared" si="15"/>
        <v>3.7165251918802524</v>
      </c>
      <c r="R36" s="8">
        <f t="shared" si="9"/>
        <v>95.424040693167854</v>
      </c>
      <c r="S36" s="8">
        <f t="shared" si="10"/>
        <v>-0.17822204883929427</v>
      </c>
      <c r="T36" s="8">
        <f t="shared" si="11"/>
        <v>84.577847583919365</v>
      </c>
      <c r="U36" s="8">
        <f t="shared" si="12"/>
        <v>95.424040693167854</v>
      </c>
      <c r="V36" s="8">
        <f t="shared" si="23"/>
        <v>90.000944138543616</v>
      </c>
      <c r="W36" s="8">
        <f t="shared" si="24"/>
        <v>90.000944138543616</v>
      </c>
      <c r="X36" s="22">
        <v>26</v>
      </c>
    </row>
    <row r="37" spans="1:24" ht="15" customHeight="1">
      <c r="A37" s="9">
        <v>26</v>
      </c>
      <c r="B37" s="9" t="s">
        <v>256</v>
      </c>
      <c r="C37" s="7">
        <v>43520000</v>
      </c>
      <c r="D37" s="8">
        <f t="shared" si="0"/>
        <v>0.76164614970158495</v>
      </c>
      <c r="E37" s="7">
        <v>43520000</v>
      </c>
      <c r="F37" s="8">
        <f t="shared" si="16"/>
        <v>100</v>
      </c>
      <c r="G37" s="8">
        <f t="shared" si="17"/>
        <v>0.76164614970158495</v>
      </c>
      <c r="H37" s="7">
        <v>38043000</v>
      </c>
      <c r="I37" s="8">
        <f t="shared" si="3"/>
        <v>87.414981617647058</v>
      </c>
      <c r="J37" s="8">
        <f t="shared" si="18"/>
        <v>0.66579284175315712</v>
      </c>
      <c r="K37" s="8">
        <f t="shared" si="19"/>
        <v>87.414981617647058</v>
      </c>
      <c r="L37" s="8">
        <f t="shared" si="20"/>
        <v>-9.5853307948427835E-2</v>
      </c>
      <c r="M37" s="7">
        <f t="shared" si="21"/>
        <v>5477000</v>
      </c>
      <c r="N37" s="8">
        <v>100</v>
      </c>
      <c r="O37" s="8">
        <f t="shared" si="22"/>
        <v>0.76164614970158495</v>
      </c>
      <c r="P37" s="8">
        <v>95.553768382352942</v>
      </c>
      <c r="Q37" s="8">
        <f t="shared" si="15"/>
        <v>0.72778159777896168</v>
      </c>
      <c r="R37" s="8">
        <f t="shared" si="9"/>
        <v>95.553768382352942</v>
      </c>
      <c r="S37" s="8">
        <f t="shared" si="10"/>
        <v>-3.3864551922623276E-2</v>
      </c>
      <c r="T37" s="8">
        <f t="shared" si="11"/>
        <v>87.414981617647058</v>
      </c>
      <c r="U37" s="8">
        <f t="shared" si="12"/>
        <v>95.553768382352942</v>
      </c>
      <c r="V37" s="8">
        <f t="shared" si="23"/>
        <v>91.484375</v>
      </c>
      <c r="W37" s="8">
        <f t="shared" si="24"/>
        <v>91.484375</v>
      </c>
      <c r="X37" s="22">
        <v>27</v>
      </c>
    </row>
    <row r="38" spans="1:24" ht="15" customHeight="1">
      <c r="A38" s="9">
        <v>27</v>
      </c>
      <c r="B38" s="9" t="s">
        <v>388</v>
      </c>
      <c r="C38" s="7">
        <v>29400000</v>
      </c>
      <c r="D38" s="8">
        <f t="shared" si="0"/>
        <v>0.514531176498773</v>
      </c>
      <c r="E38" s="7">
        <v>29400000</v>
      </c>
      <c r="F38" s="8">
        <f t="shared" si="16"/>
        <v>100</v>
      </c>
      <c r="G38" s="8">
        <f t="shared" si="17"/>
        <v>0.514531176498773</v>
      </c>
      <c r="H38" s="7">
        <v>28928317</v>
      </c>
      <c r="I38" s="8">
        <f t="shared" si="3"/>
        <v>98.395636054421772</v>
      </c>
      <c r="J38" s="8">
        <f t="shared" si="18"/>
        <v>0.50627622381426718</v>
      </c>
      <c r="K38" s="8">
        <f t="shared" si="19"/>
        <v>98.395636054421772</v>
      </c>
      <c r="L38" s="8">
        <f t="shared" si="20"/>
        <v>-8.254952684505823E-3</v>
      </c>
      <c r="M38" s="7">
        <f t="shared" si="21"/>
        <v>471683</v>
      </c>
      <c r="N38" s="8">
        <v>100</v>
      </c>
      <c r="O38" s="8">
        <f t="shared" si="22"/>
        <v>0.514531176498773</v>
      </c>
      <c r="P38" s="8">
        <v>100</v>
      </c>
      <c r="Q38" s="8">
        <f t="shared" si="15"/>
        <v>0.514531176498773</v>
      </c>
      <c r="R38" s="8">
        <f t="shared" si="9"/>
        <v>100</v>
      </c>
      <c r="S38" s="8">
        <f t="shared" si="10"/>
        <v>0</v>
      </c>
      <c r="T38" s="8">
        <f t="shared" si="11"/>
        <v>98.395636054421772</v>
      </c>
      <c r="U38" s="8">
        <f t="shared" si="12"/>
        <v>100</v>
      </c>
      <c r="V38" s="8">
        <f t="shared" si="23"/>
        <v>99.197818027210886</v>
      </c>
      <c r="W38" s="8">
        <f t="shared" si="24"/>
        <v>99.197818027210886</v>
      </c>
      <c r="X38" s="22">
        <v>28</v>
      </c>
    </row>
    <row r="39" spans="1:24" ht="15" customHeight="1">
      <c r="A39" s="9">
        <v>28</v>
      </c>
      <c r="B39" s="9" t="s">
        <v>1182</v>
      </c>
      <c r="C39" s="7">
        <v>24245400</v>
      </c>
      <c r="D39" s="8">
        <f t="shared" si="0"/>
        <v>0.4243202104314065</v>
      </c>
      <c r="E39" s="7">
        <v>24245400</v>
      </c>
      <c r="F39" s="8">
        <f t="shared" si="16"/>
        <v>100</v>
      </c>
      <c r="G39" s="8">
        <f t="shared" si="17"/>
        <v>0.4243202104314065</v>
      </c>
      <c r="H39" s="7">
        <v>18776050</v>
      </c>
      <c r="I39" s="8">
        <f t="shared" si="3"/>
        <v>77.441700281290466</v>
      </c>
      <c r="J39" s="8">
        <f t="shared" si="18"/>
        <v>0.32860078559523082</v>
      </c>
      <c r="K39" s="8">
        <f t="shared" si="19"/>
        <v>77.441700281290466</v>
      </c>
      <c r="L39" s="8">
        <f t="shared" si="20"/>
        <v>-9.5719424836175682E-2</v>
      </c>
      <c r="M39" s="7">
        <f t="shared" si="21"/>
        <v>5469350</v>
      </c>
      <c r="N39" s="8">
        <v>100</v>
      </c>
      <c r="O39" s="8">
        <f t="shared" si="22"/>
        <v>0.4243202104314065</v>
      </c>
      <c r="P39" s="8">
        <v>77.441700281290451</v>
      </c>
      <c r="Q39" s="8">
        <f t="shared" si="15"/>
        <v>0.32860078559523076</v>
      </c>
      <c r="R39" s="8">
        <f t="shared" si="9"/>
        <v>77.441700281290451</v>
      </c>
      <c r="S39" s="8">
        <f t="shared" si="10"/>
        <v>-9.5719424836175737E-2</v>
      </c>
      <c r="T39" s="8">
        <f t="shared" si="11"/>
        <v>77.441700281290466</v>
      </c>
      <c r="U39" s="8">
        <f t="shared" si="12"/>
        <v>77.441700281290451</v>
      </c>
      <c r="V39" s="8">
        <f t="shared" si="23"/>
        <v>77.441700281290451</v>
      </c>
      <c r="W39" s="8">
        <f t="shared" si="24"/>
        <v>77.441700281290451</v>
      </c>
      <c r="X39" s="22">
        <v>29</v>
      </c>
    </row>
    <row r="40" spans="1:24" ht="15" customHeight="1">
      <c r="A40" s="9">
        <v>29</v>
      </c>
      <c r="B40" s="9" t="s">
        <v>1183</v>
      </c>
      <c r="C40" s="7">
        <v>474674140</v>
      </c>
      <c r="D40" s="8">
        <f t="shared" si="0"/>
        <v>8.3073008063858254</v>
      </c>
      <c r="E40" s="7">
        <v>474674140</v>
      </c>
      <c r="F40" s="8">
        <f t="shared" si="16"/>
        <v>100</v>
      </c>
      <c r="G40" s="8">
        <f t="shared" si="17"/>
        <v>8.3073008063858254</v>
      </c>
      <c r="H40" s="7">
        <v>255450340</v>
      </c>
      <c r="I40" s="8">
        <f t="shared" si="3"/>
        <v>53.815937813675717</v>
      </c>
      <c r="J40" s="8">
        <f t="shared" si="18"/>
        <v>4.4706518359595773</v>
      </c>
      <c r="K40" s="8">
        <f t="shared" si="19"/>
        <v>53.815937813675717</v>
      </c>
      <c r="L40" s="8">
        <f t="shared" si="20"/>
        <v>-3.8366489704262481</v>
      </c>
      <c r="M40" s="7">
        <f t="shared" si="21"/>
        <v>219223800</v>
      </c>
      <c r="N40" s="8">
        <v>100</v>
      </c>
      <c r="O40" s="8">
        <f t="shared" si="22"/>
        <v>8.3073008063858254</v>
      </c>
      <c r="P40" s="8">
        <v>94.867478982528951</v>
      </c>
      <c r="Q40" s="8">
        <f t="shared" si="15"/>
        <v>7.8809268465135309</v>
      </c>
      <c r="R40" s="8">
        <f t="shared" si="9"/>
        <v>94.867478982528951</v>
      </c>
      <c r="S40" s="8">
        <f t="shared" si="10"/>
        <v>-0.42637395987229443</v>
      </c>
      <c r="T40" s="8">
        <f t="shared" si="11"/>
        <v>53.815937813675717</v>
      </c>
      <c r="U40" s="8">
        <f t="shared" si="12"/>
        <v>94.867478982528951</v>
      </c>
      <c r="V40" s="8">
        <f t="shared" si="23"/>
        <v>74.341708398102327</v>
      </c>
      <c r="W40" s="8">
        <f t="shared" si="24"/>
        <v>74.341708398102327</v>
      </c>
      <c r="X40" s="22">
        <v>30</v>
      </c>
    </row>
    <row r="41" spans="1:24" ht="15" customHeight="1">
      <c r="A41" s="9">
        <v>30</v>
      </c>
      <c r="B41" s="9" t="s">
        <v>1184</v>
      </c>
      <c r="C41" s="7">
        <v>96350320</v>
      </c>
      <c r="D41" s="8">
        <f t="shared" si="0"/>
        <v>1.6862327723004511</v>
      </c>
      <c r="E41" s="7">
        <v>96350320</v>
      </c>
      <c r="F41" s="8">
        <f t="shared" si="16"/>
        <v>100</v>
      </c>
      <c r="G41" s="8">
        <f t="shared" si="17"/>
        <v>1.6862327723004511</v>
      </c>
      <c r="H41" s="7">
        <v>79372170</v>
      </c>
      <c r="I41" s="8">
        <f t="shared" si="3"/>
        <v>82.378730034316433</v>
      </c>
      <c r="J41" s="8">
        <f t="shared" si="18"/>
        <v>1.3890971432435584</v>
      </c>
      <c r="K41" s="8">
        <f t="shared" si="19"/>
        <v>82.378730034316433</v>
      </c>
      <c r="L41" s="8">
        <f t="shared" si="20"/>
        <v>-0.29713562905689272</v>
      </c>
      <c r="M41" s="7">
        <f t="shared" si="21"/>
        <v>16978150</v>
      </c>
      <c r="N41" s="8">
        <v>100</v>
      </c>
      <c r="O41" s="8">
        <f t="shared" si="22"/>
        <v>1.6862327723004511</v>
      </c>
      <c r="P41" s="8">
        <v>82.377017533517275</v>
      </c>
      <c r="Q41" s="8">
        <f t="shared" si="15"/>
        <v>1.389068266493857</v>
      </c>
      <c r="R41" s="8">
        <f t="shared" si="9"/>
        <v>82.377017533517275</v>
      </c>
      <c r="S41" s="8">
        <f t="shared" si="10"/>
        <v>-0.29716450580659415</v>
      </c>
      <c r="T41" s="8">
        <f t="shared" si="11"/>
        <v>82.378730034316433</v>
      </c>
      <c r="U41" s="8">
        <f t="shared" si="12"/>
        <v>82.377017533517275</v>
      </c>
      <c r="V41" s="8">
        <f t="shared" si="23"/>
        <v>82.377873783916854</v>
      </c>
      <c r="W41" s="8">
        <f t="shared" si="24"/>
        <v>82.377873783916854</v>
      </c>
      <c r="X41" s="22">
        <v>31</v>
      </c>
    </row>
    <row r="42" spans="1:24" ht="15" customHeight="1">
      <c r="A42" s="9">
        <v>31</v>
      </c>
      <c r="B42" s="9" t="s">
        <v>1185</v>
      </c>
      <c r="C42" s="7">
        <v>688476420</v>
      </c>
      <c r="D42" s="8">
        <f t="shared" si="0"/>
        <v>12.049067427696032</v>
      </c>
      <c r="E42" s="7">
        <v>688476420</v>
      </c>
      <c r="F42" s="8">
        <f t="shared" si="16"/>
        <v>100</v>
      </c>
      <c r="G42" s="8">
        <f t="shared" si="17"/>
        <v>12.049067427696032</v>
      </c>
      <c r="H42" s="7">
        <v>578613995</v>
      </c>
      <c r="I42" s="8">
        <f t="shared" si="3"/>
        <v>84.042674257456767</v>
      </c>
      <c r="J42" s="8">
        <f t="shared" si="18"/>
        <v>10.126358489319902</v>
      </c>
      <c r="K42" s="8">
        <f t="shared" si="19"/>
        <v>84.042674257456767</v>
      </c>
      <c r="L42" s="8">
        <f t="shared" si="20"/>
        <v>-1.9227089383761307</v>
      </c>
      <c r="M42" s="7">
        <f t="shared" si="21"/>
        <v>109862425</v>
      </c>
      <c r="N42" s="8">
        <v>100</v>
      </c>
      <c r="O42" s="8">
        <f t="shared" si="22"/>
        <v>12.049067427696032</v>
      </c>
      <c r="P42" s="8">
        <v>84.042674257456795</v>
      </c>
      <c r="Q42" s="8">
        <f t="shared" si="15"/>
        <v>10.126358489319905</v>
      </c>
      <c r="R42" s="8">
        <f t="shared" si="9"/>
        <v>84.042674257456795</v>
      </c>
      <c r="S42" s="8">
        <f t="shared" si="10"/>
        <v>-1.9227089383761271</v>
      </c>
      <c r="T42" s="8">
        <f t="shared" si="11"/>
        <v>84.042674257456767</v>
      </c>
      <c r="U42" s="8">
        <f t="shared" si="12"/>
        <v>84.042674257456795</v>
      </c>
      <c r="V42" s="8">
        <f t="shared" si="23"/>
        <v>84.042674257456781</v>
      </c>
      <c r="W42" s="8">
        <f t="shared" si="24"/>
        <v>84.042674257456781</v>
      </c>
      <c r="X42" s="22">
        <v>32</v>
      </c>
    </row>
    <row r="43" spans="1:24" ht="15" customHeight="1">
      <c r="A43" s="9">
        <v>32</v>
      </c>
      <c r="B43" s="9" t="s">
        <v>1186</v>
      </c>
      <c r="C43" s="7">
        <v>5350000</v>
      </c>
      <c r="D43" s="8">
        <f t="shared" si="0"/>
        <v>9.3630673274436582E-2</v>
      </c>
      <c r="E43" s="7">
        <v>5350000</v>
      </c>
      <c r="F43" s="8">
        <f t="shared" si="16"/>
        <v>100</v>
      </c>
      <c r="G43" s="8">
        <f t="shared" si="17"/>
        <v>9.3630673274436582E-2</v>
      </c>
      <c r="H43" s="7">
        <v>5336800</v>
      </c>
      <c r="I43" s="8">
        <f t="shared" si="3"/>
        <v>99.753271028037389</v>
      </c>
      <c r="J43" s="8">
        <f t="shared" si="18"/>
        <v>9.3399659276824906E-2</v>
      </c>
      <c r="K43" s="8">
        <f t="shared" si="19"/>
        <v>99.753271028037389</v>
      </c>
      <c r="L43" s="8">
        <f t="shared" si="20"/>
        <v>-2.3101399761167596E-4</v>
      </c>
      <c r="M43" s="7">
        <f t="shared" si="21"/>
        <v>13200</v>
      </c>
      <c r="N43" s="8">
        <v>100</v>
      </c>
      <c r="O43" s="8">
        <f t="shared" si="22"/>
        <v>9.3630673274436582E-2</v>
      </c>
      <c r="P43" s="8">
        <v>99.753271028037375</v>
      </c>
      <c r="Q43" s="8">
        <f t="shared" si="15"/>
        <v>9.3399659276824878E-2</v>
      </c>
      <c r="R43" s="8">
        <f t="shared" si="9"/>
        <v>99.753271028037375</v>
      </c>
      <c r="S43" s="8">
        <f t="shared" si="10"/>
        <v>-2.3101399761170371E-4</v>
      </c>
      <c r="T43" s="8">
        <f t="shared" si="11"/>
        <v>99.753271028037389</v>
      </c>
      <c r="U43" s="8">
        <f t="shared" si="12"/>
        <v>99.753271028037375</v>
      </c>
      <c r="V43" s="8">
        <f t="shared" si="23"/>
        <v>99.753271028037375</v>
      </c>
      <c r="W43" s="8">
        <f t="shared" si="24"/>
        <v>99.753271028037375</v>
      </c>
      <c r="X43" s="22">
        <v>33</v>
      </c>
    </row>
    <row r="44" spans="1:24" ht="15" customHeight="1">
      <c r="A44" s="9">
        <v>33</v>
      </c>
      <c r="B44" s="9" t="s">
        <v>1187</v>
      </c>
      <c r="C44" s="7">
        <v>7500000</v>
      </c>
      <c r="D44" s="8">
        <f t="shared" si="0"/>
        <v>0.13125795318846251</v>
      </c>
      <c r="E44" s="7">
        <v>7500000</v>
      </c>
      <c r="F44" s="8">
        <f t="shared" si="16"/>
        <v>100</v>
      </c>
      <c r="G44" s="8">
        <f t="shared" si="17"/>
        <v>0.13125795318846251</v>
      </c>
      <c r="H44" s="7">
        <v>7485000</v>
      </c>
      <c r="I44" s="8">
        <f t="shared" si="3"/>
        <v>99.8</v>
      </c>
      <c r="J44" s="8">
        <f t="shared" si="18"/>
        <v>0.13099543728208557</v>
      </c>
      <c r="K44" s="8">
        <f t="shared" si="19"/>
        <v>99.8</v>
      </c>
      <c r="L44" s="8">
        <f t="shared" si="20"/>
        <v>-2.6251590637693667E-4</v>
      </c>
      <c r="M44" s="7">
        <f t="shared" si="21"/>
        <v>15000</v>
      </c>
      <c r="N44" s="8">
        <v>100</v>
      </c>
      <c r="O44" s="8">
        <f t="shared" si="22"/>
        <v>0.13125795318846251</v>
      </c>
      <c r="P44" s="8">
        <v>99.800000000000011</v>
      </c>
      <c r="Q44" s="8">
        <f t="shared" si="15"/>
        <v>0.1309954372820856</v>
      </c>
      <c r="R44" s="8">
        <f t="shared" si="9"/>
        <v>99.800000000000011</v>
      </c>
      <c r="S44" s="8">
        <f t="shared" si="10"/>
        <v>-2.6251590637690891E-4</v>
      </c>
      <c r="T44" s="8">
        <f t="shared" si="11"/>
        <v>99.8</v>
      </c>
      <c r="U44" s="8">
        <f t="shared" si="12"/>
        <v>99.800000000000011</v>
      </c>
      <c r="V44" s="8">
        <f t="shared" si="23"/>
        <v>99.800000000000011</v>
      </c>
      <c r="W44" s="8">
        <f t="shared" si="24"/>
        <v>99.800000000000011</v>
      </c>
      <c r="X44" s="22">
        <v>34</v>
      </c>
    </row>
    <row r="45" spans="1:24" ht="15" customHeight="1">
      <c r="A45" s="9">
        <v>34</v>
      </c>
      <c r="B45" s="9" t="s">
        <v>1188</v>
      </c>
      <c r="C45" s="7">
        <v>1400000</v>
      </c>
      <c r="D45" s="8">
        <f t="shared" si="0"/>
        <v>2.4501484595179666E-2</v>
      </c>
      <c r="E45" s="7">
        <v>1400000</v>
      </c>
      <c r="F45" s="8">
        <f t="shared" si="16"/>
        <v>100</v>
      </c>
      <c r="G45" s="8">
        <f t="shared" si="17"/>
        <v>2.4501484595179666E-2</v>
      </c>
      <c r="H45" s="7">
        <v>1400000</v>
      </c>
      <c r="I45" s="8">
        <f t="shared" si="3"/>
        <v>100</v>
      </c>
      <c r="J45" s="8">
        <f t="shared" si="18"/>
        <v>2.4501484595179666E-2</v>
      </c>
      <c r="K45" s="8">
        <f t="shared" si="19"/>
        <v>100</v>
      </c>
      <c r="L45" s="8">
        <f t="shared" si="20"/>
        <v>0</v>
      </c>
      <c r="M45" s="7">
        <f t="shared" si="21"/>
        <v>0</v>
      </c>
      <c r="N45" s="8">
        <v>100</v>
      </c>
      <c r="O45" s="8">
        <f t="shared" si="22"/>
        <v>2.4501484595179666E-2</v>
      </c>
      <c r="P45" s="8">
        <v>100</v>
      </c>
      <c r="Q45" s="8">
        <f t="shared" si="15"/>
        <v>2.4501484595179666E-2</v>
      </c>
      <c r="R45" s="8">
        <f t="shared" si="9"/>
        <v>100</v>
      </c>
      <c r="S45" s="8">
        <f t="shared" si="10"/>
        <v>0</v>
      </c>
      <c r="T45" s="8">
        <f t="shared" si="11"/>
        <v>100</v>
      </c>
      <c r="U45" s="8">
        <f t="shared" si="12"/>
        <v>100</v>
      </c>
      <c r="V45" s="8">
        <f t="shared" si="23"/>
        <v>100</v>
      </c>
      <c r="W45" s="8">
        <f t="shared" si="24"/>
        <v>100</v>
      </c>
      <c r="X45" s="22">
        <v>35</v>
      </c>
    </row>
    <row r="46" spans="1:24" ht="15" customHeight="1">
      <c r="A46" s="9">
        <v>35</v>
      </c>
      <c r="B46" s="9" t="s">
        <v>1189</v>
      </c>
      <c r="C46" s="7">
        <v>18092000</v>
      </c>
      <c r="D46" s="8">
        <f t="shared" si="0"/>
        <v>0.3166291852114218</v>
      </c>
      <c r="E46" s="7">
        <v>18092000</v>
      </c>
      <c r="F46" s="8">
        <f t="shared" si="16"/>
        <v>100</v>
      </c>
      <c r="G46" s="8">
        <f t="shared" si="17"/>
        <v>0.3166291852114218</v>
      </c>
      <c r="H46" s="7">
        <v>16000000</v>
      </c>
      <c r="I46" s="8">
        <f t="shared" si="3"/>
        <v>88.436878178200303</v>
      </c>
      <c r="J46" s="8">
        <f t="shared" si="18"/>
        <v>0.28001696680205329</v>
      </c>
      <c r="K46" s="8">
        <f t="shared" si="19"/>
        <v>88.436878178200303</v>
      </c>
      <c r="L46" s="8"/>
      <c r="M46" s="7">
        <f t="shared" si="21"/>
        <v>2092000</v>
      </c>
      <c r="N46" s="8">
        <v>100</v>
      </c>
      <c r="O46" s="8">
        <f t="shared" si="22"/>
        <v>0.3166291852114218</v>
      </c>
      <c r="P46" s="8">
        <v>88.436878178200317</v>
      </c>
      <c r="Q46" s="8">
        <f t="shared" si="15"/>
        <v>0.28001696680205335</v>
      </c>
      <c r="R46" s="8">
        <f t="shared" si="9"/>
        <v>88.436878178200317</v>
      </c>
      <c r="S46" s="8"/>
      <c r="T46" s="8"/>
      <c r="U46" s="8"/>
      <c r="V46" s="8"/>
      <c r="W46" s="8"/>
      <c r="X46" s="22"/>
    </row>
    <row r="47" spans="1:24" ht="15" customHeight="1">
      <c r="A47" s="9">
        <v>36</v>
      </c>
      <c r="B47" s="9" t="s">
        <v>1190</v>
      </c>
      <c r="C47" s="7">
        <v>76000</v>
      </c>
      <c r="D47" s="8">
        <f t="shared" si="0"/>
        <v>1.3300805923097533E-3</v>
      </c>
      <c r="E47" s="7">
        <v>76000</v>
      </c>
      <c r="F47" s="8">
        <f t="shared" si="16"/>
        <v>100</v>
      </c>
      <c r="G47" s="8">
        <f t="shared" si="17"/>
        <v>1.3300805923097533E-3</v>
      </c>
      <c r="H47" s="7">
        <v>0</v>
      </c>
      <c r="I47" s="8">
        <f t="shared" si="3"/>
        <v>0</v>
      </c>
      <c r="J47" s="8">
        <f t="shared" si="18"/>
        <v>0</v>
      </c>
      <c r="K47" s="8">
        <f t="shared" si="19"/>
        <v>0</v>
      </c>
      <c r="L47" s="8">
        <f t="shared" si="20"/>
        <v>-1.3300805923097533E-3</v>
      </c>
      <c r="M47" s="7">
        <f t="shared" si="21"/>
        <v>76000</v>
      </c>
      <c r="N47" s="8">
        <v>0</v>
      </c>
      <c r="O47" s="8">
        <f t="shared" si="22"/>
        <v>0</v>
      </c>
      <c r="P47" s="8">
        <v>0</v>
      </c>
      <c r="Q47" s="8">
        <f t="shared" si="15"/>
        <v>0</v>
      </c>
      <c r="R47" s="8">
        <f t="shared" si="9"/>
        <v>0</v>
      </c>
      <c r="S47" s="8">
        <f>Q47-O47</f>
        <v>0</v>
      </c>
      <c r="T47" s="8">
        <f>IF(F47&gt;0,I47/F47*100,I47)</f>
        <v>0</v>
      </c>
      <c r="U47" s="8">
        <f>IF(N47&gt;0,P47/N47*100,P47)</f>
        <v>0</v>
      </c>
      <c r="V47" s="8">
        <f t="shared" si="23"/>
        <v>0</v>
      </c>
      <c r="W47" s="8">
        <f t="shared" si="24"/>
        <v>0</v>
      </c>
      <c r="X47" s="22">
        <v>36</v>
      </c>
    </row>
    <row r="48" spans="1:24">
      <c r="A48" s="9"/>
      <c r="B48" s="9"/>
      <c r="C48" s="7"/>
      <c r="D48" s="8"/>
      <c r="E48" s="7"/>
      <c r="F48" s="8"/>
      <c r="G48" s="8"/>
      <c r="H48" s="7"/>
      <c r="I48" s="8"/>
      <c r="J48" s="8"/>
      <c r="K48" s="8"/>
      <c r="L48" s="8"/>
      <c r="M48" s="7"/>
      <c r="N48" s="8"/>
      <c r="O48" s="8"/>
      <c r="P48" s="8"/>
      <c r="Q48" s="8"/>
      <c r="R48" s="8"/>
      <c r="S48" s="8">
        <f>Q48-O48</f>
        <v>0</v>
      </c>
      <c r="T48" s="8">
        <f>IF(F48&gt;0,I48/F48*100,I48)</f>
        <v>0</v>
      </c>
      <c r="U48" s="8">
        <f>IF(N48&gt;0,P48/N48*100,P48)</f>
        <v>0</v>
      </c>
      <c r="V48" s="8">
        <f t="shared" si="23"/>
        <v>0</v>
      </c>
      <c r="W48" s="8">
        <f t="shared" si="24"/>
        <v>0</v>
      </c>
      <c r="X48" s="22"/>
    </row>
    <row r="49" spans="1:23">
      <c r="A49" s="13"/>
      <c r="B49" s="13" t="s">
        <v>14</v>
      </c>
      <c r="C49" s="14">
        <f>SUM(C12:C48)</f>
        <v>5713939474</v>
      </c>
      <c r="D49" s="15">
        <f>SUM(D12:D48)</f>
        <v>100.00000000000003</v>
      </c>
      <c r="E49" s="14">
        <f>SUM(E12:E48)</f>
        <v>5713439474</v>
      </c>
      <c r="F49" s="15">
        <f>G49</f>
        <v>99.991249469787448</v>
      </c>
      <c r="G49" s="15">
        <f>SUM(G12:G48)</f>
        <v>99.991249469787448</v>
      </c>
      <c r="H49" s="14">
        <f>SUM(H12:H48)</f>
        <v>3918986524</v>
      </c>
      <c r="I49" s="15">
        <f>J49</f>
        <v>68.586419961787655</v>
      </c>
      <c r="J49" s="15">
        <f>SUM(J12:J48)</f>
        <v>68.586419961787655</v>
      </c>
      <c r="K49" s="15">
        <f>IF(E49=0,0,H49/E49*100)</f>
        <v>68.59242216241249</v>
      </c>
      <c r="L49" s="15">
        <f>SUM(L12:L48)</f>
        <v>-31.368217289590426</v>
      </c>
      <c r="M49" s="14">
        <f>SUM(M12:M48)</f>
        <v>1794952950</v>
      </c>
      <c r="N49" s="15">
        <f>O49</f>
        <v>99.997399342420849</v>
      </c>
      <c r="O49" s="15">
        <f>SUM(O12:O48)</f>
        <v>99.997399342420849</v>
      </c>
      <c r="P49" s="15">
        <f>Q49-0.1</f>
        <v>88.764972968385337</v>
      </c>
      <c r="Q49" s="15">
        <f>SUM(Q12:Q48)</f>
        <v>88.864972968385331</v>
      </c>
      <c r="R49" s="15">
        <f>IF(N49=0,0,P49/N49*100)</f>
        <v>88.767281501419518</v>
      </c>
      <c r="S49" s="15">
        <f>SUM(S12:S48)</f>
        <v>-11.095814155626098</v>
      </c>
      <c r="T49" s="15">
        <f>IF(G49&gt;0,J49/G49*100,J49)</f>
        <v>68.592422162412504</v>
      </c>
      <c r="U49" s="15">
        <f>IF(O49&gt;0,Q49/O49*100,Q49)</f>
        <v>88.867284102144723</v>
      </c>
      <c r="V49" s="15">
        <f t="shared" si="23"/>
        <v>78.729853132278606</v>
      </c>
      <c r="W49" s="15"/>
    </row>
    <row r="50" spans="1:23">
      <c r="C50" s="16">
        <f>[7]DPA!$C$58</f>
        <v>2130385260</v>
      </c>
      <c r="F50" s="21"/>
      <c r="I50" s="21"/>
    </row>
    <row r="51" spans="1:23">
      <c r="C51" s="16">
        <f>C49-C50</f>
        <v>3583554214</v>
      </c>
    </row>
    <row r="54" spans="1:23">
      <c r="B54" s="1" t="s">
        <v>490</v>
      </c>
      <c r="C54" s="1" t="s">
        <v>491</v>
      </c>
      <c r="D54" s="1" t="s">
        <v>492</v>
      </c>
    </row>
    <row r="55" spans="1:23">
      <c r="B55" s="1" t="s">
        <v>493</v>
      </c>
      <c r="C55" s="1">
        <f>COUNTIFS($K$11:$K$47,"&gt;=90")</f>
        <v>15</v>
      </c>
      <c r="D55" s="1">
        <f>COUNTIFS($R$11:$R$47,"&gt;=90")</f>
        <v>23</v>
      </c>
    </row>
    <row r="56" spans="1:23">
      <c r="B56" s="1" t="s">
        <v>494</v>
      </c>
      <c r="C56" s="1">
        <f>COUNTIFS($K$11:$K$47,"&gt;=80",$K$11:$K$47,"&lt;90")</f>
        <v>8</v>
      </c>
      <c r="D56" s="1">
        <f>COUNTIFS($R$11:$R$47,"&gt;=80",$R$11:$R$47,"&lt;90")</f>
        <v>8</v>
      </c>
    </row>
    <row r="57" spans="1:23">
      <c r="B57" s="1" t="s">
        <v>495</v>
      </c>
      <c r="C57" s="1">
        <f>COUNTIFS($K$11:$K$47,"&gt;=65",$K$11:$K$47,"&lt;80")</f>
        <v>4</v>
      </c>
      <c r="D57" s="1">
        <f>COUNTIFS($R$11:$R$47,"&gt;=65",$R$11:$R$47,"&lt;80")</f>
        <v>4</v>
      </c>
    </row>
    <row r="58" spans="1:23">
      <c r="B58" s="1" t="s">
        <v>496</v>
      </c>
      <c r="C58" s="1">
        <f>COUNTIF($K$11:$K$47,"&lt;65")</f>
        <v>9</v>
      </c>
      <c r="D58" s="1">
        <f>COUNTIF($R$11:$R$47,"&lt;65")</f>
        <v>1</v>
      </c>
    </row>
    <row r="59" spans="1:23">
      <c r="B59" s="17"/>
      <c r="C59" s="1">
        <f>SUM(C55:C58)</f>
        <v>36</v>
      </c>
      <c r="D59" s="1">
        <f>SUM(D55:D58)</f>
        <v>36</v>
      </c>
    </row>
    <row r="60" spans="1:23">
      <c r="B60" s="17"/>
    </row>
    <row r="61" spans="1:23">
      <c r="B61" s="17"/>
    </row>
    <row r="62" spans="1:23">
      <c r="B62" s="17"/>
    </row>
    <row r="73" spans="2:4" ht="32">
      <c r="B73" t="s">
        <v>189</v>
      </c>
      <c r="C73" s="18" t="s">
        <v>195</v>
      </c>
      <c r="D73" s="18" t="s">
        <v>196</v>
      </c>
    </row>
    <row r="74" spans="2:4">
      <c r="B74" s="207" t="str">
        <f>Cetak!P67</f>
        <v>31 Desember 2023</v>
      </c>
      <c r="C74" s="19">
        <f>I49</f>
        <v>68.586419961787655</v>
      </c>
      <c r="D74" s="19">
        <f>P49</f>
        <v>88.764972968385337</v>
      </c>
    </row>
    <row r="75" spans="2:4">
      <c r="B75" s="207" t="str">
        <f>Cetak!P68</f>
        <v>30  November 2023</v>
      </c>
      <c r="C75" s="19">
        <f>Cetak!D84</f>
        <v>60.640035408431231</v>
      </c>
      <c r="D75" s="19">
        <f>Cetak!E84</f>
        <v>87.515685556863019</v>
      </c>
    </row>
    <row r="76" spans="2:4">
      <c r="B76"/>
      <c r="C76" s="20">
        <f>C74-C75</f>
        <v>7.9463845533564239</v>
      </c>
      <c r="D76" s="20">
        <f>D74-D75</f>
        <v>1.2492874115223174</v>
      </c>
    </row>
    <row r="77" spans="2:4">
      <c r="B77"/>
      <c r="C77"/>
      <c r="D77"/>
    </row>
    <row r="78" spans="2:4" ht="32">
      <c r="B78" t="s">
        <v>189</v>
      </c>
      <c r="C78" s="18" t="s">
        <v>195</v>
      </c>
      <c r="D78" s="18" t="s">
        <v>196</v>
      </c>
    </row>
    <row r="79" spans="2:4">
      <c r="B79" s="207" t="str">
        <f>Cetak!P67</f>
        <v>31 Desember 2023</v>
      </c>
      <c r="C79" s="19">
        <f>C74</f>
        <v>68.586419961787655</v>
      </c>
      <c r="D79" s="19">
        <f>D74</f>
        <v>88.764972968385337</v>
      </c>
    </row>
    <row r="80" spans="2:4">
      <c r="B80" s="207" t="str">
        <f>Cetak!P69</f>
        <v>31 Desember 2022</v>
      </c>
      <c r="C80" s="19">
        <f>Cetak!H84</f>
        <v>60.640035408431231</v>
      </c>
      <c r="D80" s="19">
        <f>Cetak!I84</f>
        <v>68.391450930088041</v>
      </c>
    </row>
    <row r="81" spans="2:4">
      <c r="B81"/>
      <c r="C81" s="20">
        <f>C79-C80</f>
        <v>7.9463845533564239</v>
      </c>
      <c r="D81" s="20">
        <f>D79-D80</f>
        <v>20.373522038297295</v>
      </c>
    </row>
  </sheetData>
  <sheetProtection formatCells="0" formatColumns="0" formatRows="0" insertColumns="0" insertRows="0" insertHyperlinks="0" deleteColumns="0" deleteRows="0" sort="0" autoFilter="0" pivotTables="0"/>
  <autoFilter ref="A11:X51" xr:uid="{00000000-0009-0000-0000-00002A000000}"/>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21:W37">
    <cfRule type="cellIs" dxfId="69" priority="1" operator="greaterThanOrEqual">
      <formula>85</formula>
    </cfRule>
    <cfRule type="cellIs" dxfId="68" priority="2" operator="greaterThanOrEqual">
      <formula>$V$49</formula>
    </cfRule>
    <cfRule type="cellIs" dxfId="67" priority="3" operator="lessThan">
      <formula>$V$49</formula>
    </cfRule>
  </conditionalFormatting>
  <pageMargins left="0.7" right="0.7" top="0.75" bottom="0.35416666666666702" header="0.3" footer="0.3"/>
  <pageSetup paperSize="14" scale="79" fitToHeight="0" orientation="landscape"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B050"/>
    <pageSetUpPr fitToPage="1"/>
  </sheetPr>
  <dimension ref="A1:AC96"/>
  <sheetViews>
    <sheetView view="pageBreakPreview" zoomScale="70" zoomScaleNormal="80" zoomScaleSheetLayoutView="70" workbookViewId="0">
      <pane xSplit="2" ySplit="11" topLeftCell="F12" activePane="bottomRight" state="frozen"/>
      <selection activeCell="Z44" sqref="Z44"/>
      <selection pane="topRight" activeCell="Z44" sqref="Z44"/>
      <selection pane="bottomLeft" activeCell="Z44" sqref="Z44"/>
      <selection pane="bottomRight" sqref="A1:W1"/>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1191</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293</v>
      </c>
      <c r="C12" s="7">
        <v>8499900</v>
      </c>
      <c r="D12" s="8">
        <f t="shared" ref="D12:D43" si="0">C12/$C$64*100</f>
        <v>3.9141659624255552E-2</v>
      </c>
      <c r="E12" s="7">
        <v>8499900</v>
      </c>
      <c r="F12" s="8">
        <f t="shared" ref="F12:F62" si="1">E12/C12*100</f>
        <v>100</v>
      </c>
      <c r="G12" s="8">
        <f t="shared" ref="G12:G62" si="2">F12*D12/100</f>
        <v>3.9141659624255552E-2</v>
      </c>
      <c r="H12" s="7">
        <v>8023200</v>
      </c>
      <c r="I12" s="8">
        <f t="shared" ref="I12:I62" si="3">H12/C12*100</f>
        <v>94.391698725867371</v>
      </c>
      <c r="J12" s="8">
        <f t="shared" ref="J12:J62" si="4">I12*D12/100</f>
        <v>3.6946477428831767E-2</v>
      </c>
      <c r="K12" s="8">
        <f t="shared" ref="K12:K62" si="5">IF(E12=0,0,H12/E12*100)</f>
        <v>94.391698725867371</v>
      </c>
      <c r="L12" s="8">
        <f t="shared" ref="L12:L62" si="6">J12-G12</f>
        <v>-2.1951821954237852E-3</v>
      </c>
      <c r="M12" s="7">
        <f t="shared" ref="M12:M62" si="7">C12-H12</f>
        <v>476700</v>
      </c>
      <c r="N12" s="8">
        <v>100</v>
      </c>
      <c r="O12" s="8">
        <f t="shared" ref="O12:O62" si="8">N12*D12/100</f>
        <v>3.9141659624255552E-2</v>
      </c>
      <c r="P12" s="8">
        <v>100</v>
      </c>
      <c r="Q12" s="8">
        <f t="shared" ref="Q12:Q62" si="9">P12*D12/100</f>
        <v>3.9141659624255552E-2</v>
      </c>
      <c r="R12" s="8">
        <f t="shared" ref="R12:R62" si="10">IF(N12=0,0,P12/N12*100)</f>
        <v>100</v>
      </c>
      <c r="S12" s="8">
        <f t="shared" ref="S12:S46" si="11">Q12-O12</f>
        <v>0</v>
      </c>
      <c r="T12" s="8">
        <v>99.091447312671406</v>
      </c>
      <c r="U12" s="8">
        <f t="shared" ref="U12:U46" si="12">IF(N12&gt;0,P12/N12*100,P12)</f>
        <v>100</v>
      </c>
      <c r="V12" s="8">
        <f t="shared" ref="V12:V46" si="13">AVERAGE(T12:U12)</f>
        <v>99.545723656335696</v>
      </c>
      <c r="W12" s="8">
        <f t="shared" ref="W12:W46" si="14">V12</f>
        <v>99.545723656335696</v>
      </c>
      <c r="X12" s="22">
        <v>1</v>
      </c>
    </row>
    <row r="13" spans="1:29" ht="48">
      <c r="A13" s="9">
        <v>2</v>
      </c>
      <c r="B13" s="9" t="s">
        <v>652</v>
      </c>
      <c r="C13" s="7">
        <v>2297500</v>
      </c>
      <c r="D13" s="8">
        <f t="shared" si="0"/>
        <v>1.0579884820612846E-2</v>
      </c>
      <c r="E13" s="7">
        <v>2297500</v>
      </c>
      <c r="F13" s="8">
        <f t="shared" si="1"/>
        <v>100</v>
      </c>
      <c r="G13" s="8">
        <f t="shared" si="2"/>
        <v>1.0579884820612846E-2</v>
      </c>
      <c r="H13" s="7">
        <v>2052150</v>
      </c>
      <c r="I13" s="8">
        <f t="shared" si="3"/>
        <v>89.321001088139283</v>
      </c>
      <c r="J13" s="8">
        <f t="shared" si="4"/>
        <v>9.4500590357434831E-3</v>
      </c>
      <c r="K13" s="8">
        <f t="shared" si="5"/>
        <v>89.321001088139283</v>
      </c>
      <c r="L13" s="8">
        <f t="shared" si="6"/>
        <v>-1.1298257848693632E-3</v>
      </c>
      <c r="M13" s="7">
        <f t="shared" si="7"/>
        <v>245350</v>
      </c>
      <c r="N13" s="8">
        <v>100</v>
      </c>
      <c r="O13" s="8">
        <f t="shared" si="8"/>
        <v>1.0579884820612846E-2</v>
      </c>
      <c r="P13" s="8">
        <v>100</v>
      </c>
      <c r="Q13" s="8">
        <f t="shared" si="9"/>
        <v>1.0579884820612846E-2</v>
      </c>
      <c r="R13" s="8">
        <f t="shared" si="10"/>
        <v>100</v>
      </c>
      <c r="S13" s="8">
        <f t="shared" si="11"/>
        <v>0</v>
      </c>
      <c r="T13">
        <v>96.351747777490999</v>
      </c>
      <c r="U13" s="8">
        <f t="shared" si="12"/>
        <v>100</v>
      </c>
      <c r="V13" s="8">
        <f t="shared" si="13"/>
        <v>98.1758738887455</v>
      </c>
      <c r="W13" s="8">
        <f t="shared" si="14"/>
        <v>98.1758738887455</v>
      </c>
      <c r="X13" s="22">
        <v>2</v>
      </c>
    </row>
    <row r="14" spans="1:29" ht="16">
      <c r="A14" s="9">
        <v>3</v>
      </c>
      <c r="B14" s="9" t="s">
        <v>296</v>
      </c>
      <c r="C14" s="7">
        <v>3602200</v>
      </c>
      <c r="D14" s="8">
        <f t="shared" si="0"/>
        <v>1.6587970011234646E-2</v>
      </c>
      <c r="E14" s="7">
        <v>3602200</v>
      </c>
      <c r="F14" s="8">
        <f t="shared" si="1"/>
        <v>100</v>
      </c>
      <c r="G14" s="8">
        <f t="shared" si="2"/>
        <v>1.6587970011234646E-2</v>
      </c>
      <c r="H14" s="7">
        <v>3227050</v>
      </c>
      <c r="I14" s="8">
        <f t="shared" si="3"/>
        <v>89.585531064349567</v>
      </c>
      <c r="J14" s="8">
        <f t="shared" si="4"/>
        <v>1.4860421027359605E-2</v>
      </c>
      <c r="K14" s="8">
        <f t="shared" si="5"/>
        <v>89.585531064349567</v>
      </c>
      <c r="L14" s="8">
        <f t="shared" si="6"/>
        <v>-1.7275489838750411E-3</v>
      </c>
      <c r="M14" s="7">
        <f t="shared" si="7"/>
        <v>375150</v>
      </c>
      <c r="N14" s="8">
        <v>100</v>
      </c>
      <c r="O14" s="8">
        <f t="shared" si="8"/>
        <v>1.6587970011234646E-2</v>
      </c>
      <c r="P14" s="8">
        <v>100</v>
      </c>
      <c r="Q14" s="8">
        <f t="shared" si="9"/>
        <v>1.6587970011234646E-2</v>
      </c>
      <c r="R14" s="8">
        <f t="shared" si="10"/>
        <v>100</v>
      </c>
      <c r="S14" s="8">
        <f t="shared" si="11"/>
        <v>0</v>
      </c>
      <c r="T14">
        <v>68.9454529034589</v>
      </c>
      <c r="U14" s="8">
        <f t="shared" si="12"/>
        <v>100</v>
      </c>
      <c r="V14" s="8">
        <f t="shared" si="13"/>
        <v>84.472726451729443</v>
      </c>
      <c r="W14" s="8">
        <f t="shared" si="14"/>
        <v>84.472726451729443</v>
      </c>
      <c r="X14" s="22">
        <v>3</v>
      </c>
    </row>
    <row r="15" spans="1:29" ht="32">
      <c r="A15" s="9">
        <v>4</v>
      </c>
      <c r="B15" s="9" t="s">
        <v>299</v>
      </c>
      <c r="C15" s="7">
        <v>34000000</v>
      </c>
      <c r="D15" s="8">
        <f t="shared" si="0"/>
        <v>0.15656848047914551</v>
      </c>
      <c r="E15" s="7">
        <v>34000000</v>
      </c>
      <c r="F15" s="8">
        <f t="shared" si="1"/>
        <v>100</v>
      </c>
      <c r="G15" s="8">
        <f t="shared" si="2"/>
        <v>0.15656848047914551</v>
      </c>
      <c r="H15" s="7">
        <v>28965000</v>
      </c>
      <c r="I15" s="8">
        <f t="shared" si="3"/>
        <v>85.191176470588232</v>
      </c>
      <c r="J15" s="8">
        <f t="shared" si="4"/>
        <v>0.13338253050230733</v>
      </c>
      <c r="K15" s="8">
        <f t="shared" si="5"/>
        <v>85.191176470588232</v>
      </c>
      <c r="L15" s="8">
        <f t="shared" si="6"/>
        <v>-2.3185949976838177E-2</v>
      </c>
      <c r="M15" s="7">
        <f t="shared" si="7"/>
        <v>5035000</v>
      </c>
      <c r="N15" s="8">
        <v>100</v>
      </c>
      <c r="O15" s="8">
        <f t="shared" si="8"/>
        <v>0.15656848047914551</v>
      </c>
      <c r="P15" s="8">
        <v>100</v>
      </c>
      <c r="Q15" s="8">
        <f t="shared" si="9"/>
        <v>0.15656848047914551</v>
      </c>
      <c r="R15" s="8">
        <f t="shared" si="10"/>
        <v>100</v>
      </c>
      <c r="S15" s="8">
        <f t="shared" si="11"/>
        <v>0</v>
      </c>
      <c r="T15">
        <v>64.345006934812801</v>
      </c>
      <c r="U15" s="8">
        <f t="shared" si="12"/>
        <v>100</v>
      </c>
      <c r="V15" s="8">
        <f t="shared" si="13"/>
        <v>82.172503467406401</v>
      </c>
      <c r="W15" s="8">
        <f t="shared" si="14"/>
        <v>82.172503467406401</v>
      </c>
      <c r="X15" s="22">
        <v>7</v>
      </c>
    </row>
    <row r="16" spans="1:29" ht="32">
      <c r="A16" s="9">
        <v>5</v>
      </c>
      <c r="B16" s="9" t="s">
        <v>689</v>
      </c>
      <c r="C16" s="7">
        <v>22993900</v>
      </c>
      <c r="D16" s="8">
        <f t="shared" si="0"/>
        <v>0.10588588186145363</v>
      </c>
      <c r="E16" s="7">
        <v>22993900</v>
      </c>
      <c r="F16" s="8">
        <f t="shared" si="1"/>
        <v>100</v>
      </c>
      <c r="G16" s="8">
        <f t="shared" si="2"/>
        <v>0.10588588186145363</v>
      </c>
      <c r="H16" s="7">
        <v>18075901</v>
      </c>
      <c r="I16" s="8">
        <f t="shared" si="3"/>
        <v>78.611723109172431</v>
      </c>
      <c r="J16" s="8">
        <f t="shared" si="4"/>
        <v>8.3238716260631354E-2</v>
      </c>
      <c r="K16" s="8">
        <f t="shared" si="5"/>
        <v>78.611723109172431</v>
      </c>
      <c r="L16" s="8">
        <f t="shared" si="6"/>
        <v>-2.2647165600822278E-2</v>
      </c>
      <c r="M16" s="7">
        <f t="shared" si="7"/>
        <v>4917999</v>
      </c>
      <c r="N16" s="8">
        <v>100</v>
      </c>
      <c r="O16" s="8">
        <f t="shared" si="8"/>
        <v>0.10588588186145363</v>
      </c>
      <c r="P16" s="8">
        <v>99.21</v>
      </c>
      <c r="Q16" s="8">
        <f t="shared" si="9"/>
        <v>0.10504938339474813</v>
      </c>
      <c r="R16" s="8">
        <f t="shared" si="10"/>
        <v>99.21</v>
      </c>
      <c r="S16" s="8">
        <f t="shared" si="11"/>
        <v>-8.3649846670549866E-4</v>
      </c>
      <c r="T16">
        <v>100</v>
      </c>
      <c r="U16" s="8">
        <f t="shared" si="12"/>
        <v>99.21</v>
      </c>
      <c r="V16" s="8">
        <f t="shared" si="13"/>
        <v>99.60499999999999</v>
      </c>
      <c r="W16" s="8">
        <f t="shared" si="14"/>
        <v>99.60499999999999</v>
      </c>
      <c r="X16" s="22">
        <v>8</v>
      </c>
    </row>
    <row r="17" spans="1:24" ht="32">
      <c r="A17" s="9">
        <v>6</v>
      </c>
      <c r="B17" s="9" t="s">
        <v>377</v>
      </c>
      <c r="C17" s="7">
        <v>48052000</v>
      </c>
      <c r="D17" s="8">
        <f t="shared" si="0"/>
        <v>0.2212773124701147</v>
      </c>
      <c r="E17" s="7">
        <v>48052000</v>
      </c>
      <c r="F17" s="8">
        <f t="shared" si="1"/>
        <v>100</v>
      </c>
      <c r="G17" s="8">
        <f t="shared" si="2"/>
        <v>0.22127731247011473</v>
      </c>
      <c r="H17" s="7">
        <v>43527300</v>
      </c>
      <c r="I17" s="8">
        <f t="shared" si="3"/>
        <v>90.583742612170141</v>
      </c>
      <c r="J17" s="8">
        <f t="shared" si="4"/>
        <v>0.20044127118705618</v>
      </c>
      <c r="K17" s="8">
        <f t="shared" si="5"/>
        <v>90.583742612170141</v>
      </c>
      <c r="L17" s="8">
        <f t="shared" si="6"/>
        <v>-2.0836041283058548E-2</v>
      </c>
      <c r="M17" s="7">
        <f t="shared" si="7"/>
        <v>4524700</v>
      </c>
      <c r="N17" s="8">
        <v>100</v>
      </c>
      <c r="O17" s="8">
        <f t="shared" si="8"/>
        <v>0.22127731247011473</v>
      </c>
      <c r="P17" s="8">
        <v>99.85</v>
      </c>
      <c r="Q17" s="8">
        <f t="shared" si="9"/>
        <v>0.22094539650140951</v>
      </c>
      <c r="R17" s="8">
        <f t="shared" si="10"/>
        <v>99.85</v>
      </c>
      <c r="S17" s="8">
        <f t="shared" si="11"/>
        <v>-3.3191596870521534E-4</v>
      </c>
      <c r="T17">
        <v>100</v>
      </c>
      <c r="U17" s="8">
        <f t="shared" si="12"/>
        <v>99.85</v>
      </c>
      <c r="V17" s="8">
        <f t="shared" si="13"/>
        <v>99.924999999999997</v>
      </c>
      <c r="W17" s="8">
        <f t="shared" si="14"/>
        <v>99.924999999999997</v>
      </c>
      <c r="X17" s="22">
        <v>9</v>
      </c>
    </row>
    <row r="18" spans="1:24" ht="32">
      <c r="A18" s="9">
        <v>7</v>
      </c>
      <c r="B18" s="9" t="s">
        <v>1192</v>
      </c>
      <c r="C18" s="7">
        <v>12000000</v>
      </c>
      <c r="D18" s="8">
        <f t="shared" si="0"/>
        <v>5.5259463698521943E-2</v>
      </c>
      <c r="E18" s="7">
        <v>12000000</v>
      </c>
      <c r="F18" s="8">
        <f t="shared" si="1"/>
        <v>100</v>
      </c>
      <c r="G18" s="8">
        <f t="shared" si="2"/>
        <v>5.5259463698521943E-2</v>
      </c>
      <c r="H18" s="7">
        <v>11900000</v>
      </c>
      <c r="I18" s="8">
        <f t="shared" si="3"/>
        <v>99.166666666666671</v>
      </c>
      <c r="J18" s="8">
        <f t="shared" si="4"/>
        <v>5.4798968167700926E-2</v>
      </c>
      <c r="K18" s="8">
        <f t="shared" si="5"/>
        <v>99.166666666666671</v>
      </c>
      <c r="L18" s="8">
        <f t="shared" si="6"/>
        <v>-4.6049553082101735E-4</v>
      </c>
      <c r="M18" s="7">
        <f t="shared" si="7"/>
        <v>100000</v>
      </c>
      <c r="N18" s="8">
        <v>100</v>
      </c>
      <c r="O18" s="8">
        <f t="shared" si="8"/>
        <v>5.5259463698521943E-2</v>
      </c>
      <c r="P18" s="8">
        <v>100</v>
      </c>
      <c r="Q18" s="8">
        <f t="shared" si="9"/>
        <v>5.5259463698521943E-2</v>
      </c>
      <c r="R18" s="8">
        <f t="shared" si="10"/>
        <v>100</v>
      </c>
      <c r="S18" s="8">
        <f t="shared" si="11"/>
        <v>0</v>
      </c>
      <c r="T18">
        <v>10.257808626673301</v>
      </c>
      <c r="U18" s="8">
        <f t="shared" si="12"/>
        <v>100</v>
      </c>
      <c r="V18" s="8">
        <f t="shared" si="13"/>
        <v>55.128904313336648</v>
      </c>
      <c r="W18" s="8">
        <f t="shared" si="14"/>
        <v>55.128904313336648</v>
      </c>
      <c r="X18" s="22">
        <v>10</v>
      </c>
    </row>
    <row r="19" spans="1:24" ht="16">
      <c r="A19" s="9">
        <v>8</v>
      </c>
      <c r="B19" s="9" t="s">
        <v>1193</v>
      </c>
      <c r="C19" s="7">
        <v>87568400</v>
      </c>
      <c r="D19" s="8">
        <f t="shared" si="0"/>
        <v>0.40324856841147072</v>
      </c>
      <c r="E19" s="7">
        <v>87568400</v>
      </c>
      <c r="F19" s="8">
        <f t="shared" si="1"/>
        <v>100</v>
      </c>
      <c r="G19" s="8">
        <f t="shared" si="2"/>
        <v>0.40324856841147072</v>
      </c>
      <c r="H19" s="7">
        <v>83815900</v>
      </c>
      <c r="I19" s="8">
        <f t="shared" si="3"/>
        <v>95.714778390378257</v>
      </c>
      <c r="J19" s="8">
        <f t="shared" si="4"/>
        <v>0.38596847361741204</v>
      </c>
      <c r="K19" s="8">
        <f t="shared" si="5"/>
        <v>95.714778390378257</v>
      </c>
      <c r="L19" s="8">
        <f t="shared" si="6"/>
        <v>-1.7280094794058676E-2</v>
      </c>
      <c r="M19" s="7">
        <f t="shared" si="7"/>
        <v>3752500</v>
      </c>
      <c r="N19" s="8">
        <v>100</v>
      </c>
      <c r="O19" s="8">
        <f t="shared" si="8"/>
        <v>0.40324856841147072</v>
      </c>
      <c r="P19" s="8">
        <v>100</v>
      </c>
      <c r="Q19" s="8">
        <f t="shared" si="9"/>
        <v>0.40324856841147072</v>
      </c>
      <c r="R19" s="8">
        <f t="shared" si="10"/>
        <v>100</v>
      </c>
      <c r="S19" s="8">
        <f t="shared" si="11"/>
        <v>0</v>
      </c>
      <c r="T19">
        <v>85.118267723203104</v>
      </c>
      <c r="U19" s="8">
        <f t="shared" si="12"/>
        <v>100</v>
      </c>
      <c r="V19" s="8">
        <f t="shared" si="13"/>
        <v>92.559133861601552</v>
      </c>
      <c r="W19" s="8">
        <f t="shared" si="14"/>
        <v>92.559133861601552</v>
      </c>
      <c r="X19" s="22">
        <v>11</v>
      </c>
    </row>
    <row r="20" spans="1:24" ht="16">
      <c r="A20" s="9">
        <v>9</v>
      </c>
      <c r="B20" s="9" t="s">
        <v>248</v>
      </c>
      <c r="C20" s="7">
        <v>224202700</v>
      </c>
      <c r="D20" s="8">
        <f t="shared" si="0"/>
        <v>1.0324434134800504</v>
      </c>
      <c r="E20" s="7">
        <v>224202700</v>
      </c>
      <c r="F20" s="8">
        <f t="shared" si="1"/>
        <v>100</v>
      </c>
      <c r="G20" s="8">
        <f t="shared" si="2"/>
        <v>1.0324434134800504</v>
      </c>
      <c r="H20" s="7">
        <v>213154500</v>
      </c>
      <c r="I20" s="8">
        <f t="shared" si="3"/>
        <v>95.072227051681352</v>
      </c>
      <c r="J20" s="8">
        <f t="shared" si="4"/>
        <v>0.98156694624388274</v>
      </c>
      <c r="K20" s="8">
        <f t="shared" si="5"/>
        <v>95.072227051681352</v>
      </c>
      <c r="L20" s="8">
        <f t="shared" si="6"/>
        <v>-5.0876467236167677E-2</v>
      </c>
      <c r="M20" s="7">
        <f t="shared" si="7"/>
        <v>11048200</v>
      </c>
      <c r="N20" s="8">
        <v>100</v>
      </c>
      <c r="O20" s="8">
        <f t="shared" si="8"/>
        <v>1.0324434134800504</v>
      </c>
      <c r="P20" s="8">
        <v>100</v>
      </c>
      <c r="Q20" s="8">
        <f t="shared" si="9"/>
        <v>1.0324434134800504</v>
      </c>
      <c r="R20" s="8">
        <f t="shared" si="10"/>
        <v>100</v>
      </c>
      <c r="S20" s="8">
        <f t="shared" si="11"/>
        <v>0</v>
      </c>
      <c r="T20">
        <v>35.822837161448703</v>
      </c>
      <c r="U20" s="8">
        <f t="shared" si="12"/>
        <v>100</v>
      </c>
      <c r="V20" s="8">
        <f t="shared" si="13"/>
        <v>67.911418580724359</v>
      </c>
      <c r="W20" s="8">
        <f t="shared" si="14"/>
        <v>67.911418580724359</v>
      </c>
      <c r="X20" s="22">
        <v>12</v>
      </c>
    </row>
    <row r="21" spans="1:24" ht="32">
      <c r="A21" s="9">
        <v>10</v>
      </c>
      <c r="B21" s="9" t="s">
        <v>366</v>
      </c>
      <c r="C21" s="7">
        <v>26528100</v>
      </c>
      <c r="D21" s="8">
        <f t="shared" si="0"/>
        <v>0.12216071491173001</v>
      </c>
      <c r="E21" s="7">
        <v>26528100</v>
      </c>
      <c r="F21" s="8">
        <f t="shared" si="1"/>
        <v>100</v>
      </c>
      <c r="G21" s="8">
        <f t="shared" si="2"/>
        <v>0.12216071491173003</v>
      </c>
      <c r="H21" s="7">
        <v>25699500</v>
      </c>
      <c r="I21" s="8">
        <f t="shared" si="3"/>
        <v>96.876519615049702</v>
      </c>
      <c r="J21" s="8">
        <f t="shared" si="4"/>
        <v>0.11834504894334706</v>
      </c>
      <c r="K21" s="8">
        <f t="shared" si="5"/>
        <v>96.876519615049702</v>
      </c>
      <c r="L21" s="8">
        <f t="shared" si="6"/>
        <v>-3.8156659683829669E-3</v>
      </c>
      <c r="M21" s="7">
        <f t="shared" si="7"/>
        <v>828600</v>
      </c>
      <c r="N21" s="8">
        <v>100</v>
      </c>
      <c r="O21" s="8">
        <f t="shared" si="8"/>
        <v>0.12216071491173003</v>
      </c>
      <c r="P21" s="8">
        <v>100</v>
      </c>
      <c r="Q21" s="8">
        <f t="shared" si="9"/>
        <v>0.12216071491173003</v>
      </c>
      <c r="R21" s="8">
        <f t="shared" si="10"/>
        <v>100</v>
      </c>
      <c r="S21" s="8">
        <f t="shared" si="11"/>
        <v>0</v>
      </c>
      <c r="T21">
        <v>87.700713137089807</v>
      </c>
      <c r="U21" s="8">
        <f t="shared" si="12"/>
        <v>100</v>
      </c>
      <c r="V21" s="8">
        <f t="shared" si="13"/>
        <v>93.850356568544896</v>
      </c>
      <c r="W21" s="8">
        <f t="shared" si="14"/>
        <v>93.850356568544896</v>
      </c>
      <c r="X21" s="22">
        <v>13</v>
      </c>
    </row>
    <row r="22" spans="1:24" ht="32">
      <c r="A22" s="9">
        <v>11</v>
      </c>
      <c r="B22" s="9" t="s">
        <v>249</v>
      </c>
      <c r="C22" s="7">
        <v>10780000</v>
      </c>
      <c r="D22" s="8">
        <f t="shared" si="0"/>
        <v>4.9641418222505548E-2</v>
      </c>
      <c r="E22" s="7">
        <v>10780000</v>
      </c>
      <c r="F22" s="8">
        <f t="shared" si="1"/>
        <v>100</v>
      </c>
      <c r="G22" s="8">
        <f t="shared" si="2"/>
        <v>4.9641418222505541E-2</v>
      </c>
      <c r="H22" s="7">
        <v>10776000</v>
      </c>
      <c r="I22" s="8">
        <f t="shared" si="3"/>
        <v>99.962894248608535</v>
      </c>
      <c r="J22" s="8">
        <f t="shared" si="4"/>
        <v>4.9622998401272704E-2</v>
      </c>
      <c r="K22" s="8">
        <f t="shared" si="5"/>
        <v>99.962894248608535</v>
      </c>
      <c r="L22" s="8">
        <f t="shared" si="6"/>
        <v>-1.8419821232837363E-5</v>
      </c>
      <c r="M22" s="7">
        <f t="shared" si="7"/>
        <v>4000</v>
      </c>
      <c r="N22" s="8">
        <v>100</v>
      </c>
      <c r="O22" s="8">
        <f t="shared" si="8"/>
        <v>4.9641418222505541E-2</v>
      </c>
      <c r="P22" s="8">
        <v>100</v>
      </c>
      <c r="Q22" s="8">
        <f t="shared" si="9"/>
        <v>4.9641418222505541E-2</v>
      </c>
      <c r="R22" s="8">
        <f t="shared" si="10"/>
        <v>100</v>
      </c>
      <c r="S22" s="8">
        <f t="shared" si="11"/>
        <v>0</v>
      </c>
      <c r="T22">
        <v>0</v>
      </c>
      <c r="U22" s="8">
        <f t="shared" si="12"/>
        <v>100</v>
      </c>
      <c r="V22" s="8">
        <f t="shared" si="13"/>
        <v>50</v>
      </c>
      <c r="W22" s="8">
        <f t="shared" si="14"/>
        <v>50</v>
      </c>
      <c r="X22" s="22">
        <v>14</v>
      </c>
    </row>
    <row r="23" spans="1:24" ht="16">
      <c r="A23" s="9">
        <v>12</v>
      </c>
      <c r="B23" s="9" t="s">
        <v>252</v>
      </c>
      <c r="C23" s="7">
        <v>27200000</v>
      </c>
      <c r="D23" s="8">
        <f t="shared" si="0"/>
        <v>0.12525478438331641</v>
      </c>
      <c r="E23" s="7">
        <v>27200000</v>
      </c>
      <c r="F23" s="8">
        <f t="shared" si="1"/>
        <v>100</v>
      </c>
      <c r="G23" s="8">
        <f t="shared" si="2"/>
        <v>0.12525478438331641</v>
      </c>
      <c r="H23" s="7">
        <v>26960000</v>
      </c>
      <c r="I23" s="8">
        <f t="shared" si="3"/>
        <v>99.117647058823536</v>
      </c>
      <c r="J23" s="8">
        <f t="shared" si="4"/>
        <v>0.12414959510934599</v>
      </c>
      <c r="K23" s="8">
        <f t="shared" si="5"/>
        <v>99.117647058823536</v>
      </c>
      <c r="L23" s="8">
        <f t="shared" si="6"/>
        <v>-1.1051892739704222E-3</v>
      </c>
      <c r="M23" s="7">
        <f t="shared" si="7"/>
        <v>240000</v>
      </c>
      <c r="N23" s="8">
        <v>100</v>
      </c>
      <c r="O23" s="8">
        <f t="shared" si="8"/>
        <v>0.12525478438331641</v>
      </c>
      <c r="P23" s="8">
        <v>100</v>
      </c>
      <c r="Q23" s="8">
        <f t="shared" si="9"/>
        <v>0.12525478438331641</v>
      </c>
      <c r="R23" s="8">
        <f t="shared" si="10"/>
        <v>100</v>
      </c>
      <c r="S23" s="8">
        <f t="shared" si="11"/>
        <v>0</v>
      </c>
      <c r="T23">
        <v>100</v>
      </c>
      <c r="U23" s="8">
        <f t="shared" si="12"/>
        <v>100</v>
      </c>
      <c r="V23" s="8">
        <f t="shared" si="13"/>
        <v>100</v>
      </c>
      <c r="W23" s="8">
        <f t="shared" si="14"/>
        <v>100</v>
      </c>
      <c r="X23" s="22">
        <v>15</v>
      </c>
    </row>
    <row r="24" spans="1:24" ht="32">
      <c r="A24" s="9">
        <v>13</v>
      </c>
      <c r="B24" s="9" t="s">
        <v>367</v>
      </c>
      <c r="C24" s="7">
        <v>1246764900</v>
      </c>
      <c r="D24" s="8">
        <f t="shared" si="0"/>
        <v>5.7412966443451117</v>
      </c>
      <c r="E24" s="7">
        <v>1246764900</v>
      </c>
      <c r="F24" s="8">
        <f t="shared" si="1"/>
        <v>100</v>
      </c>
      <c r="G24" s="8">
        <f t="shared" si="2"/>
        <v>5.7412966443451117</v>
      </c>
      <c r="H24" s="7">
        <v>1243015024</v>
      </c>
      <c r="I24" s="8">
        <f t="shared" si="3"/>
        <v>99.699231507078849</v>
      </c>
      <c r="J24" s="8">
        <f t="shared" si="4"/>
        <v>5.7240286329537824</v>
      </c>
      <c r="K24" s="8">
        <f t="shared" si="5"/>
        <v>99.699231507078849</v>
      </c>
      <c r="L24" s="8">
        <f t="shared" si="6"/>
        <v>-1.7268011391329274E-2</v>
      </c>
      <c r="M24" s="7">
        <f t="shared" si="7"/>
        <v>3749876</v>
      </c>
      <c r="N24" s="8">
        <v>100</v>
      </c>
      <c r="O24" s="8">
        <f t="shared" si="8"/>
        <v>5.7412966443451117</v>
      </c>
      <c r="P24" s="8">
        <v>99.699231507078849</v>
      </c>
      <c r="Q24" s="8">
        <f t="shared" si="9"/>
        <v>5.7240286329537824</v>
      </c>
      <c r="R24" s="8">
        <f t="shared" si="10"/>
        <v>99.699231507078849</v>
      </c>
      <c r="S24" s="8">
        <f t="shared" si="11"/>
        <v>-1.7268011391329274E-2</v>
      </c>
      <c r="T24">
        <v>0</v>
      </c>
      <c r="U24" s="8">
        <f t="shared" si="12"/>
        <v>99.699231507078849</v>
      </c>
      <c r="V24" s="8">
        <f t="shared" si="13"/>
        <v>49.849615753539425</v>
      </c>
      <c r="W24" s="8">
        <f t="shared" si="14"/>
        <v>49.849615753539425</v>
      </c>
      <c r="X24" s="22">
        <v>16</v>
      </c>
    </row>
    <row r="25" spans="1:24" ht="16">
      <c r="A25" s="9">
        <v>14</v>
      </c>
      <c r="B25" s="9" t="s">
        <v>1194</v>
      </c>
      <c r="C25" s="7">
        <v>49441800</v>
      </c>
      <c r="D25" s="8">
        <f t="shared" si="0"/>
        <v>0.22767727935746521</v>
      </c>
      <c r="E25" s="7">
        <v>49441800</v>
      </c>
      <c r="F25" s="8">
        <f t="shared" si="1"/>
        <v>100</v>
      </c>
      <c r="G25" s="8">
        <f t="shared" si="2"/>
        <v>0.22767727935746521</v>
      </c>
      <c r="H25" s="7">
        <v>42250000</v>
      </c>
      <c r="I25" s="8">
        <f t="shared" si="3"/>
        <v>85.45400855146859</v>
      </c>
      <c r="J25" s="8">
        <f t="shared" si="4"/>
        <v>0.19455936177187932</v>
      </c>
      <c r="K25" s="8">
        <f t="shared" si="5"/>
        <v>85.45400855146859</v>
      </c>
      <c r="L25" s="8">
        <f t="shared" si="6"/>
        <v>-3.3117917585585882E-2</v>
      </c>
      <c r="M25" s="7">
        <f t="shared" si="7"/>
        <v>7191800</v>
      </c>
      <c r="N25" s="8">
        <v>100</v>
      </c>
      <c r="O25" s="8">
        <f t="shared" si="8"/>
        <v>0.22767727935746521</v>
      </c>
      <c r="P25" s="8">
        <v>100</v>
      </c>
      <c r="Q25" s="8">
        <f t="shared" si="9"/>
        <v>0.22767727935746521</v>
      </c>
      <c r="R25" s="8">
        <f t="shared" si="10"/>
        <v>100</v>
      </c>
      <c r="S25" s="8">
        <f t="shared" si="11"/>
        <v>0</v>
      </c>
      <c r="T25">
        <v>100</v>
      </c>
      <c r="U25" s="8">
        <f t="shared" si="12"/>
        <v>100</v>
      </c>
      <c r="V25" s="8">
        <f t="shared" si="13"/>
        <v>100</v>
      </c>
      <c r="W25" s="8">
        <f t="shared" si="14"/>
        <v>100</v>
      </c>
      <c r="X25" s="22">
        <v>17</v>
      </c>
    </row>
    <row r="26" spans="1:24" ht="16">
      <c r="A26" s="9">
        <v>15</v>
      </c>
      <c r="B26" s="9" t="s">
        <v>254</v>
      </c>
      <c r="C26" s="7">
        <v>560664600</v>
      </c>
      <c r="D26" s="8">
        <f t="shared" si="0"/>
        <v>2.5818354258955272</v>
      </c>
      <c r="E26" s="7">
        <v>560664600</v>
      </c>
      <c r="F26" s="8">
        <f t="shared" si="1"/>
        <v>100</v>
      </c>
      <c r="G26" s="8">
        <f t="shared" si="2"/>
        <v>2.5818354258955272</v>
      </c>
      <c r="H26" s="7">
        <v>323820000</v>
      </c>
      <c r="I26" s="8">
        <f t="shared" si="3"/>
        <v>57.756455463747848</v>
      </c>
      <c r="J26" s="8">
        <f t="shared" si="4"/>
        <v>1.4911766279046148</v>
      </c>
      <c r="K26" s="8">
        <f t="shared" si="5"/>
        <v>57.756455463747848</v>
      </c>
      <c r="L26" s="8">
        <f t="shared" si="6"/>
        <v>-1.0906587979909124</v>
      </c>
      <c r="M26" s="7">
        <f t="shared" si="7"/>
        <v>236844600</v>
      </c>
      <c r="N26" s="8">
        <v>100</v>
      </c>
      <c r="O26" s="8">
        <f t="shared" si="8"/>
        <v>2.5818354258955272</v>
      </c>
      <c r="P26" s="8">
        <v>99.04</v>
      </c>
      <c r="Q26" s="8">
        <f t="shared" si="9"/>
        <v>2.5570498058069302</v>
      </c>
      <c r="R26" s="8">
        <f t="shared" si="10"/>
        <v>99.04</v>
      </c>
      <c r="S26" s="8">
        <f t="shared" si="11"/>
        <v>-2.4785620088596971E-2</v>
      </c>
      <c r="T26">
        <v>0</v>
      </c>
      <c r="U26" s="8">
        <f t="shared" si="12"/>
        <v>99.04</v>
      </c>
      <c r="V26" s="8">
        <f t="shared" si="13"/>
        <v>49.52</v>
      </c>
      <c r="W26" s="8">
        <f t="shared" si="14"/>
        <v>49.52</v>
      </c>
      <c r="X26" s="22">
        <v>18</v>
      </c>
    </row>
    <row r="27" spans="1:24" ht="32">
      <c r="A27" s="9">
        <v>16</v>
      </c>
      <c r="B27" s="9" t="s">
        <v>1195</v>
      </c>
      <c r="C27" s="7">
        <v>520285000</v>
      </c>
      <c r="D27" s="8">
        <f t="shared" si="0"/>
        <v>2.3958891725321245</v>
      </c>
      <c r="E27" s="7">
        <v>520285000</v>
      </c>
      <c r="F27" s="8">
        <f t="shared" si="1"/>
        <v>100</v>
      </c>
      <c r="G27" s="8">
        <f t="shared" si="2"/>
        <v>2.3958891725321245</v>
      </c>
      <c r="H27" s="7">
        <v>375152441</v>
      </c>
      <c r="I27" s="8">
        <f t="shared" si="3"/>
        <v>72.105181006563711</v>
      </c>
      <c r="J27" s="8">
        <f t="shared" si="4"/>
        <v>1.7275602245709498</v>
      </c>
      <c r="K27" s="8">
        <f t="shared" si="5"/>
        <v>72.105181006563711</v>
      </c>
      <c r="L27" s="8">
        <f t="shared" si="6"/>
        <v>-0.6683289479611747</v>
      </c>
      <c r="M27" s="7">
        <f t="shared" si="7"/>
        <v>145132559</v>
      </c>
      <c r="N27" s="8">
        <v>100</v>
      </c>
      <c r="O27" s="8">
        <f t="shared" si="8"/>
        <v>2.3958891725321245</v>
      </c>
      <c r="P27" s="8">
        <v>100</v>
      </c>
      <c r="Q27" s="8">
        <f t="shared" si="9"/>
        <v>2.3958891725321245</v>
      </c>
      <c r="R27" s="8">
        <f t="shared" si="10"/>
        <v>100</v>
      </c>
      <c r="S27" s="8">
        <f t="shared" si="11"/>
        <v>0</v>
      </c>
      <c r="T27">
        <v>0</v>
      </c>
      <c r="U27" s="8">
        <f t="shared" si="12"/>
        <v>100</v>
      </c>
      <c r="V27" s="8">
        <f t="shared" si="13"/>
        <v>50</v>
      </c>
      <c r="W27" s="8">
        <f t="shared" si="14"/>
        <v>50</v>
      </c>
      <c r="X27" s="22">
        <v>19</v>
      </c>
    </row>
    <row r="28" spans="1:24" ht="48">
      <c r="A28" s="9">
        <v>17</v>
      </c>
      <c r="B28" s="9" t="s">
        <v>922</v>
      </c>
      <c r="C28" s="7">
        <v>160167600</v>
      </c>
      <c r="D28" s="8">
        <f t="shared" si="0"/>
        <v>0.73756463982328191</v>
      </c>
      <c r="E28" s="7">
        <v>160167600</v>
      </c>
      <c r="F28" s="8">
        <f t="shared" si="1"/>
        <v>100</v>
      </c>
      <c r="G28" s="8">
        <f t="shared" si="2"/>
        <v>0.7375646398232818</v>
      </c>
      <c r="H28" s="7">
        <v>48340000</v>
      </c>
      <c r="I28" s="8">
        <f t="shared" si="3"/>
        <v>30.180885522415267</v>
      </c>
      <c r="J28" s="8">
        <f t="shared" si="4"/>
        <v>0.22260353959887919</v>
      </c>
      <c r="K28" s="8">
        <f t="shared" si="5"/>
        <v>30.180885522415267</v>
      </c>
      <c r="L28" s="8">
        <f t="shared" si="6"/>
        <v>-0.51496110022440256</v>
      </c>
      <c r="M28" s="7">
        <f t="shared" si="7"/>
        <v>111827600</v>
      </c>
      <c r="N28" s="8">
        <v>100</v>
      </c>
      <c r="O28" s="8">
        <f t="shared" si="8"/>
        <v>0.7375646398232818</v>
      </c>
      <c r="P28" s="8">
        <v>93.68</v>
      </c>
      <c r="Q28" s="8">
        <f t="shared" si="9"/>
        <v>0.69095055458645049</v>
      </c>
      <c r="R28" s="8">
        <f t="shared" si="10"/>
        <v>93.68</v>
      </c>
      <c r="S28" s="8">
        <f t="shared" si="11"/>
        <v>-4.6614085236831304E-2</v>
      </c>
      <c r="T28">
        <v>0</v>
      </c>
      <c r="U28" s="8">
        <f t="shared" si="12"/>
        <v>93.68</v>
      </c>
      <c r="V28" s="8">
        <f t="shared" si="13"/>
        <v>46.84</v>
      </c>
      <c r="W28" s="8">
        <f t="shared" si="14"/>
        <v>46.84</v>
      </c>
      <c r="X28" s="22">
        <v>21</v>
      </c>
    </row>
    <row r="29" spans="1:24" ht="16">
      <c r="A29" s="9">
        <v>18</v>
      </c>
      <c r="B29" s="9" t="s">
        <v>348</v>
      </c>
      <c r="C29" s="7">
        <v>1200000</v>
      </c>
      <c r="D29" s="8">
        <f t="shared" si="0"/>
        <v>5.5259463698521943E-3</v>
      </c>
      <c r="E29" s="7">
        <v>1200000</v>
      </c>
      <c r="F29" s="8">
        <f t="shared" si="1"/>
        <v>100</v>
      </c>
      <c r="G29" s="8">
        <f t="shared" si="2"/>
        <v>5.5259463698521952E-3</v>
      </c>
      <c r="H29" s="7">
        <v>0</v>
      </c>
      <c r="I29" s="8">
        <f t="shared" si="3"/>
        <v>0</v>
      </c>
      <c r="J29" s="8">
        <f t="shared" si="4"/>
        <v>0</v>
      </c>
      <c r="K29" s="8">
        <f t="shared" si="5"/>
        <v>0</v>
      </c>
      <c r="L29" s="8">
        <f t="shared" si="6"/>
        <v>-5.5259463698521952E-3</v>
      </c>
      <c r="M29" s="7">
        <f t="shared" si="7"/>
        <v>1200000</v>
      </c>
      <c r="N29" s="8">
        <v>100</v>
      </c>
      <c r="O29" s="8">
        <f t="shared" si="8"/>
        <v>5.5259463698521952E-3</v>
      </c>
      <c r="P29" s="8">
        <v>0</v>
      </c>
      <c r="Q29" s="8">
        <f t="shared" si="9"/>
        <v>0</v>
      </c>
      <c r="R29" s="8">
        <f t="shared" si="10"/>
        <v>0</v>
      </c>
      <c r="S29" s="8">
        <f t="shared" si="11"/>
        <v>-5.5259463698521952E-3</v>
      </c>
      <c r="T29">
        <v>81.642857142857096</v>
      </c>
      <c r="U29" s="8">
        <f t="shared" si="12"/>
        <v>0</v>
      </c>
      <c r="V29" s="8">
        <f t="shared" si="13"/>
        <v>40.821428571428548</v>
      </c>
      <c r="W29" s="8">
        <f t="shared" si="14"/>
        <v>40.821428571428548</v>
      </c>
      <c r="X29" s="22">
        <v>22</v>
      </c>
    </row>
    <row r="30" spans="1:24" ht="32">
      <c r="A30" s="9">
        <v>19</v>
      </c>
      <c r="B30" s="9" t="s">
        <v>386</v>
      </c>
      <c r="C30" s="7">
        <v>286789000</v>
      </c>
      <c r="D30" s="8">
        <f t="shared" si="0"/>
        <v>1.3206505278862841</v>
      </c>
      <c r="E30" s="7">
        <v>286789000</v>
      </c>
      <c r="F30" s="8">
        <f t="shared" si="1"/>
        <v>100</v>
      </c>
      <c r="G30" s="8">
        <f t="shared" si="2"/>
        <v>1.3206505278862841</v>
      </c>
      <c r="H30" s="7">
        <v>228229600</v>
      </c>
      <c r="I30" s="8">
        <f t="shared" si="3"/>
        <v>79.581016008284834</v>
      </c>
      <c r="J30" s="8">
        <f t="shared" si="4"/>
        <v>1.0509871080106818</v>
      </c>
      <c r="K30" s="8">
        <f t="shared" si="5"/>
        <v>79.581016008284834</v>
      </c>
      <c r="L30" s="8">
        <f t="shared" si="6"/>
        <v>-0.26966341987560227</v>
      </c>
      <c r="M30" s="7">
        <f t="shared" si="7"/>
        <v>58559400</v>
      </c>
      <c r="N30" s="8">
        <v>100</v>
      </c>
      <c r="O30" s="8">
        <f t="shared" si="8"/>
        <v>1.3206505278862841</v>
      </c>
      <c r="P30" s="8">
        <v>99.98</v>
      </c>
      <c r="Q30" s="8">
        <f t="shared" si="9"/>
        <v>1.3203863977807069</v>
      </c>
      <c r="R30" s="8">
        <f t="shared" si="10"/>
        <v>99.98</v>
      </c>
      <c r="S30" s="8">
        <f t="shared" si="11"/>
        <v>-2.641301055772427E-4</v>
      </c>
      <c r="T30">
        <v>92.296403888954003</v>
      </c>
      <c r="U30" s="8">
        <f t="shared" si="12"/>
        <v>99.98</v>
      </c>
      <c r="V30" s="8">
        <f t="shared" si="13"/>
        <v>96.138201944477004</v>
      </c>
      <c r="W30" s="8">
        <f t="shared" si="14"/>
        <v>96.138201944477004</v>
      </c>
      <c r="X30" s="22">
        <v>23</v>
      </c>
    </row>
    <row r="31" spans="1:24" ht="32">
      <c r="A31" s="9">
        <v>20</v>
      </c>
      <c r="B31" s="9" t="s">
        <v>923</v>
      </c>
      <c r="C31" s="7">
        <v>1400000</v>
      </c>
      <c r="D31" s="8">
        <f t="shared" si="0"/>
        <v>6.4469374314942264E-3</v>
      </c>
      <c r="E31" s="7">
        <v>1400000</v>
      </c>
      <c r="F31" s="8">
        <f t="shared" si="1"/>
        <v>100</v>
      </c>
      <c r="G31" s="8">
        <f t="shared" si="2"/>
        <v>6.4469374314942264E-3</v>
      </c>
      <c r="H31" s="7">
        <v>0</v>
      </c>
      <c r="I31" s="8">
        <f t="shared" si="3"/>
        <v>0</v>
      </c>
      <c r="J31" s="8">
        <f t="shared" si="4"/>
        <v>0</v>
      </c>
      <c r="K31" s="8">
        <f t="shared" si="5"/>
        <v>0</v>
      </c>
      <c r="L31" s="8">
        <f t="shared" si="6"/>
        <v>-6.4469374314942264E-3</v>
      </c>
      <c r="M31" s="7">
        <f t="shared" si="7"/>
        <v>1400000</v>
      </c>
      <c r="N31" s="8">
        <v>100</v>
      </c>
      <c r="O31" s="8">
        <f t="shared" si="8"/>
        <v>6.4469374314942264E-3</v>
      </c>
      <c r="P31" s="8">
        <v>0</v>
      </c>
      <c r="Q31" s="8">
        <f t="shared" si="9"/>
        <v>0</v>
      </c>
      <c r="R31" s="8">
        <f t="shared" si="10"/>
        <v>0</v>
      </c>
      <c r="S31" s="8">
        <f t="shared" si="11"/>
        <v>-6.4469374314942264E-3</v>
      </c>
      <c r="T31">
        <v>22.651942779385202</v>
      </c>
      <c r="U31" s="8">
        <f t="shared" si="12"/>
        <v>0</v>
      </c>
      <c r="V31" s="8">
        <f t="shared" si="13"/>
        <v>11.325971389692601</v>
      </c>
      <c r="W31" s="8">
        <f t="shared" si="14"/>
        <v>11.325971389692601</v>
      </c>
      <c r="X31" s="22">
        <v>24</v>
      </c>
    </row>
    <row r="32" spans="1:24" ht="16">
      <c r="A32" s="9">
        <v>21</v>
      </c>
      <c r="B32" s="9" t="s">
        <v>473</v>
      </c>
      <c r="C32" s="7">
        <v>117283200</v>
      </c>
      <c r="D32" s="8">
        <f t="shared" si="0"/>
        <v>0.54008389440387417</v>
      </c>
      <c r="E32" s="7">
        <v>117283200</v>
      </c>
      <c r="F32" s="8">
        <f t="shared" si="1"/>
        <v>100</v>
      </c>
      <c r="G32" s="8">
        <f t="shared" si="2"/>
        <v>0.54008389440387417</v>
      </c>
      <c r="H32" s="7">
        <v>117056700</v>
      </c>
      <c r="I32" s="8">
        <f t="shared" si="3"/>
        <v>99.806877711385781</v>
      </c>
      <c r="J32" s="8">
        <f t="shared" si="4"/>
        <v>0.53904087202656459</v>
      </c>
      <c r="K32" s="8">
        <f t="shared" si="5"/>
        <v>99.806877711385781</v>
      </c>
      <c r="L32" s="8">
        <f t="shared" si="6"/>
        <v>-1.043022377309577E-3</v>
      </c>
      <c r="M32" s="7">
        <f t="shared" si="7"/>
        <v>226500</v>
      </c>
      <c r="N32" s="8">
        <v>100</v>
      </c>
      <c r="O32" s="8">
        <f t="shared" si="8"/>
        <v>0.54008389440387417</v>
      </c>
      <c r="P32" s="8">
        <v>99.81</v>
      </c>
      <c r="Q32" s="8">
        <f t="shared" si="9"/>
        <v>0.53905773500450682</v>
      </c>
      <c r="R32" s="8">
        <f t="shared" si="10"/>
        <v>99.81</v>
      </c>
      <c r="S32" s="8">
        <f t="shared" si="11"/>
        <v>-1.0261593993673435E-3</v>
      </c>
      <c r="T32">
        <v>95.565610859728494</v>
      </c>
      <c r="U32" s="8">
        <f t="shared" si="12"/>
        <v>99.81</v>
      </c>
      <c r="V32" s="8">
        <f t="shared" si="13"/>
        <v>97.687805429864255</v>
      </c>
      <c r="W32" s="8">
        <f t="shared" si="14"/>
        <v>97.687805429864255</v>
      </c>
      <c r="X32" s="22">
        <v>25</v>
      </c>
    </row>
    <row r="33" spans="1:24" ht="64">
      <c r="A33" s="9">
        <v>22</v>
      </c>
      <c r="B33" s="9" t="s">
        <v>1196</v>
      </c>
      <c r="C33" s="7">
        <v>69987000</v>
      </c>
      <c r="D33" s="8">
        <f t="shared" si="0"/>
        <v>0.32228700715570457</v>
      </c>
      <c r="E33" s="7">
        <v>69987000</v>
      </c>
      <c r="F33" s="8">
        <f t="shared" si="1"/>
        <v>100</v>
      </c>
      <c r="G33" s="8">
        <f t="shared" si="2"/>
        <v>0.32228700715570452</v>
      </c>
      <c r="H33" s="7">
        <v>67583100</v>
      </c>
      <c r="I33" s="8">
        <f t="shared" si="3"/>
        <v>96.565219255004493</v>
      </c>
      <c r="J33" s="8">
        <f t="shared" si="4"/>
        <v>0.31121715509029818</v>
      </c>
      <c r="K33" s="8">
        <f t="shared" si="5"/>
        <v>96.565219255004493</v>
      </c>
      <c r="L33" s="8">
        <f t="shared" si="6"/>
        <v>-1.1069852065406338E-2</v>
      </c>
      <c r="M33" s="7">
        <f t="shared" si="7"/>
        <v>2403900</v>
      </c>
      <c r="N33" s="8">
        <v>100</v>
      </c>
      <c r="O33" s="8">
        <f t="shared" si="8"/>
        <v>0.32228700715570452</v>
      </c>
      <c r="P33" s="8">
        <v>99.6</v>
      </c>
      <c r="Q33" s="8">
        <f t="shared" si="9"/>
        <v>0.32099785912708173</v>
      </c>
      <c r="R33" s="8">
        <f t="shared" si="10"/>
        <v>99.6</v>
      </c>
      <c r="S33" s="8">
        <f t="shared" si="11"/>
        <v>-1.2891480286227885E-3</v>
      </c>
      <c r="T33">
        <v>64.345006934812801</v>
      </c>
      <c r="U33" s="8">
        <f t="shared" si="12"/>
        <v>99.6</v>
      </c>
      <c r="V33" s="8">
        <f t="shared" si="13"/>
        <v>81.972503467406398</v>
      </c>
      <c r="W33" s="8">
        <f t="shared" si="14"/>
        <v>81.972503467406398</v>
      </c>
      <c r="X33" s="22">
        <v>26</v>
      </c>
    </row>
    <row r="34" spans="1:24" ht="64">
      <c r="A34" s="9">
        <v>23</v>
      </c>
      <c r="B34" s="9" t="s">
        <v>340</v>
      </c>
      <c r="C34" s="7">
        <v>614353170</v>
      </c>
      <c r="D34" s="8">
        <f t="shared" si="0"/>
        <v>2.8290688913072399</v>
      </c>
      <c r="E34" s="7">
        <v>614353170</v>
      </c>
      <c r="F34" s="8">
        <f t="shared" si="1"/>
        <v>100</v>
      </c>
      <c r="G34" s="8">
        <f t="shared" si="2"/>
        <v>2.8290688913072399</v>
      </c>
      <c r="H34" s="7">
        <v>613494000</v>
      </c>
      <c r="I34" s="8">
        <f t="shared" si="3"/>
        <v>99.860150473383243</v>
      </c>
      <c r="J34" s="8">
        <f t="shared" si="4"/>
        <v>2.8251124518550847</v>
      </c>
      <c r="K34" s="8">
        <f t="shared" si="5"/>
        <v>99.860150473383243</v>
      </c>
      <c r="L34" s="8">
        <f t="shared" si="6"/>
        <v>-3.9564394521551804E-3</v>
      </c>
      <c r="M34" s="7">
        <f t="shared" si="7"/>
        <v>859170</v>
      </c>
      <c r="N34" s="8">
        <v>100</v>
      </c>
      <c r="O34" s="8">
        <f t="shared" si="8"/>
        <v>2.8290688913072399</v>
      </c>
      <c r="P34" s="8">
        <v>99.99</v>
      </c>
      <c r="Q34" s="8">
        <f t="shared" si="9"/>
        <v>2.8287859844181087</v>
      </c>
      <c r="R34" s="8">
        <f t="shared" si="10"/>
        <v>99.99</v>
      </c>
      <c r="S34" s="8">
        <f t="shared" si="11"/>
        <v>-2.8290688913124029E-4</v>
      </c>
      <c r="T34">
        <v>100</v>
      </c>
      <c r="U34" s="8">
        <f t="shared" si="12"/>
        <v>99.99</v>
      </c>
      <c r="V34" s="8">
        <f t="shared" si="13"/>
        <v>99.995000000000005</v>
      </c>
      <c r="W34" s="8">
        <f t="shared" si="14"/>
        <v>99.995000000000005</v>
      </c>
      <c r="X34" s="22">
        <v>27</v>
      </c>
    </row>
    <row r="35" spans="1:24" ht="60" customHeight="1">
      <c r="A35" s="9">
        <v>24</v>
      </c>
      <c r="B35" s="9" t="s">
        <v>256</v>
      </c>
      <c r="C35" s="7">
        <v>82952100</v>
      </c>
      <c r="D35" s="8">
        <f t="shared" si="0"/>
        <v>0.3819907132221802</v>
      </c>
      <c r="E35" s="7">
        <v>82952100</v>
      </c>
      <c r="F35" s="8">
        <f t="shared" si="1"/>
        <v>100</v>
      </c>
      <c r="G35" s="8">
        <f t="shared" si="2"/>
        <v>0.3819907132221802</v>
      </c>
      <c r="H35" s="7">
        <v>82670000</v>
      </c>
      <c r="I35" s="8">
        <f t="shared" si="3"/>
        <v>99.659924221327728</v>
      </c>
      <c r="J35" s="8">
        <f t="shared" si="4"/>
        <v>0.38069165532973409</v>
      </c>
      <c r="K35" s="8">
        <f t="shared" si="5"/>
        <v>99.659924221327728</v>
      </c>
      <c r="L35" s="8">
        <f t="shared" si="6"/>
        <v>-1.2990578924461094E-3</v>
      </c>
      <c r="M35" s="7">
        <f t="shared" si="7"/>
        <v>282100</v>
      </c>
      <c r="N35" s="8">
        <v>100</v>
      </c>
      <c r="O35" s="8">
        <f t="shared" si="8"/>
        <v>0.3819907132221802</v>
      </c>
      <c r="P35" s="8">
        <v>99.74</v>
      </c>
      <c r="Q35" s="8">
        <f t="shared" si="9"/>
        <v>0.38099753736780251</v>
      </c>
      <c r="R35" s="8">
        <f t="shared" si="10"/>
        <v>99.74</v>
      </c>
      <c r="S35" s="8">
        <f t="shared" si="11"/>
        <v>-9.9317585437769251E-4</v>
      </c>
      <c r="T35">
        <v>100</v>
      </c>
      <c r="U35" s="8">
        <f t="shared" si="12"/>
        <v>99.74</v>
      </c>
      <c r="V35" s="8">
        <f t="shared" si="13"/>
        <v>99.87</v>
      </c>
      <c r="W35" s="8">
        <f t="shared" si="14"/>
        <v>99.87</v>
      </c>
      <c r="X35" s="22">
        <v>28</v>
      </c>
    </row>
    <row r="36" spans="1:24" ht="32">
      <c r="A36" s="9">
        <v>25</v>
      </c>
      <c r="B36" s="9" t="s">
        <v>475</v>
      </c>
      <c r="C36" s="7">
        <v>181200000</v>
      </c>
      <c r="D36" s="8">
        <f t="shared" si="0"/>
        <v>0.83441790184768139</v>
      </c>
      <c r="E36" s="7">
        <v>181200000</v>
      </c>
      <c r="F36" s="8">
        <f t="shared" si="1"/>
        <v>100</v>
      </c>
      <c r="G36" s="8">
        <f t="shared" si="2"/>
        <v>0.83441790184768139</v>
      </c>
      <c r="H36" s="7">
        <v>175143071</v>
      </c>
      <c r="I36" s="8">
        <f t="shared" si="3"/>
        <v>96.657323951434876</v>
      </c>
      <c r="J36" s="8">
        <f t="shared" si="4"/>
        <v>0.80652601449767924</v>
      </c>
      <c r="K36" s="8">
        <f t="shared" si="5"/>
        <v>96.657323951434876</v>
      </c>
      <c r="L36" s="8">
        <f t="shared" si="6"/>
        <v>-2.7891887350002142E-2</v>
      </c>
      <c r="M36" s="7">
        <f t="shared" si="7"/>
        <v>6056929</v>
      </c>
      <c r="N36" s="8">
        <v>100</v>
      </c>
      <c r="O36" s="8">
        <f t="shared" si="8"/>
        <v>0.83441790184768139</v>
      </c>
      <c r="P36" s="8">
        <v>100</v>
      </c>
      <c r="Q36" s="8">
        <f t="shared" si="9"/>
        <v>0.83441790184768139</v>
      </c>
      <c r="R36" s="8">
        <f t="shared" si="10"/>
        <v>100</v>
      </c>
      <c r="S36" s="8">
        <f t="shared" si="11"/>
        <v>0</v>
      </c>
      <c r="T36">
        <v>10.257808626673301</v>
      </c>
      <c r="U36" s="8">
        <f t="shared" si="12"/>
        <v>100</v>
      </c>
      <c r="V36" s="8">
        <f t="shared" si="13"/>
        <v>55.128904313336648</v>
      </c>
      <c r="W36" s="8">
        <f t="shared" si="14"/>
        <v>55.128904313336648</v>
      </c>
      <c r="X36" s="22">
        <v>29</v>
      </c>
    </row>
    <row r="37" spans="1:24" ht="48">
      <c r="A37" s="9">
        <v>26</v>
      </c>
      <c r="B37" s="9" t="s">
        <v>341</v>
      </c>
      <c r="C37" s="7">
        <v>32292000</v>
      </c>
      <c r="D37" s="8">
        <f t="shared" si="0"/>
        <v>0.14870321681272256</v>
      </c>
      <c r="E37" s="7">
        <v>32292000</v>
      </c>
      <c r="F37" s="8">
        <f t="shared" si="1"/>
        <v>100</v>
      </c>
      <c r="G37" s="8">
        <f t="shared" si="2"/>
        <v>0.14870321681272256</v>
      </c>
      <c r="H37" s="7">
        <v>32201600</v>
      </c>
      <c r="I37" s="8">
        <f t="shared" si="3"/>
        <v>99.720054502663203</v>
      </c>
      <c r="J37" s="8">
        <f t="shared" si="4"/>
        <v>0.14828692885286038</v>
      </c>
      <c r="K37" s="8">
        <f t="shared" si="5"/>
        <v>99.720054502663203</v>
      </c>
      <c r="L37" s="8">
        <f t="shared" si="6"/>
        <v>-4.1628795986217715E-4</v>
      </c>
      <c r="M37" s="7">
        <f t="shared" si="7"/>
        <v>90400</v>
      </c>
      <c r="N37" s="8">
        <v>100</v>
      </c>
      <c r="O37" s="8">
        <f t="shared" si="8"/>
        <v>0.14870321681272256</v>
      </c>
      <c r="P37" s="8">
        <v>100</v>
      </c>
      <c r="Q37" s="8">
        <f t="shared" si="9"/>
        <v>0.14870321681272256</v>
      </c>
      <c r="R37" s="8">
        <f t="shared" si="10"/>
        <v>100</v>
      </c>
      <c r="S37" s="8">
        <f t="shared" si="11"/>
        <v>0</v>
      </c>
      <c r="T37">
        <v>85.118267723203104</v>
      </c>
      <c r="U37" s="8">
        <f t="shared" si="12"/>
        <v>100</v>
      </c>
      <c r="V37" s="8">
        <f t="shared" si="13"/>
        <v>92.559133861601552</v>
      </c>
      <c r="W37" s="8">
        <f t="shared" si="14"/>
        <v>92.559133861601552</v>
      </c>
      <c r="X37" s="22">
        <v>30</v>
      </c>
    </row>
    <row r="38" spans="1:24" ht="48">
      <c r="A38" s="9">
        <v>27</v>
      </c>
      <c r="B38" s="9" t="s">
        <v>371</v>
      </c>
      <c r="C38" s="7">
        <v>156360000</v>
      </c>
      <c r="D38" s="8">
        <f t="shared" si="0"/>
        <v>0.7200308119917409</v>
      </c>
      <c r="E38" s="7">
        <v>156360000</v>
      </c>
      <c r="F38" s="8">
        <f t="shared" si="1"/>
        <v>100</v>
      </c>
      <c r="G38" s="8">
        <f t="shared" si="2"/>
        <v>0.7200308119917409</v>
      </c>
      <c r="H38" s="7">
        <v>147481117</v>
      </c>
      <c r="I38" s="8">
        <f t="shared" si="3"/>
        <v>94.321512535175231</v>
      </c>
      <c r="J38" s="8">
        <f t="shared" si="4"/>
        <v>0.67914395258991389</v>
      </c>
      <c r="K38" s="8">
        <f t="shared" si="5"/>
        <v>94.321512535175231</v>
      </c>
      <c r="L38" s="8">
        <f t="shared" si="6"/>
        <v>-4.0886859401827014E-2</v>
      </c>
      <c r="M38" s="7">
        <f t="shared" si="7"/>
        <v>8878883</v>
      </c>
      <c r="N38" s="8">
        <v>100</v>
      </c>
      <c r="O38" s="8">
        <f t="shared" si="8"/>
        <v>0.7200308119917409</v>
      </c>
      <c r="P38" s="8">
        <v>100</v>
      </c>
      <c r="Q38" s="8">
        <f t="shared" si="9"/>
        <v>0.7200308119917409</v>
      </c>
      <c r="R38" s="8">
        <f t="shared" si="10"/>
        <v>100</v>
      </c>
      <c r="S38" s="8">
        <f t="shared" si="11"/>
        <v>0</v>
      </c>
      <c r="T38">
        <v>0</v>
      </c>
      <c r="U38" s="8">
        <f t="shared" si="12"/>
        <v>100</v>
      </c>
      <c r="V38" s="8">
        <f t="shared" si="13"/>
        <v>50</v>
      </c>
      <c r="W38" s="8">
        <f t="shared" si="14"/>
        <v>50</v>
      </c>
      <c r="X38" s="22">
        <v>31</v>
      </c>
    </row>
    <row r="39" spans="1:24" ht="80">
      <c r="A39" s="9">
        <v>28</v>
      </c>
      <c r="B39" s="9" t="s">
        <v>1197</v>
      </c>
      <c r="C39" s="7">
        <v>90840900</v>
      </c>
      <c r="D39" s="8">
        <f t="shared" si="0"/>
        <v>0.41831828465758852</v>
      </c>
      <c r="E39" s="7">
        <v>90840900</v>
      </c>
      <c r="F39" s="8">
        <f t="shared" si="1"/>
        <v>100</v>
      </c>
      <c r="G39" s="8">
        <f t="shared" si="2"/>
        <v>0.41831828465758852</v>
      </c>
      <c r="H39" s="7">
        <v>86640000</v>
      </c>
      <c r="I39" s="8">
        <f t="shared" si="3"/>
        <v>95.375541193449209</v>
      </c>
      <c r="J39" s="8">
        <f t="shared" si="4"/>
        <v>0.39897332790332846</v>
      </c>
      <c r="K39" s="8">
        <f t="shared" si="5"/>
        <v>95.375541193449209</v>
      </c>
      <c r="L39" s="8">
        <f t="shared" si="6"/>
        <v>-1.9344956754260068E-2</v>
      </c>
      <c r="M39" s="7">
        <f t="shared" si="7"/>
        <v>4200900</v>
      </c>
      <c r="N39" s="8">
        <v>100</v>
      </c>
      <c r="O39" s="8">
        <f t="shared" si="8"/>
        <v>0.41831828465758852</v>
      </c>
      <c r="P39" s="8">
        <v>95.77</v>
      </c>
      <c r="Q39" s="8">
        <f t="shared" si="9"/>
        <v>0.40062342121657252</v>
      </c>
      <c r="R39" s="8">
        <f t="shared" si="10"/>
        <v>95.77</v>
      </c>
      <c r="S39" s="8">
        <f t="shared" si="11"/>
        <v>-1.7694863441016007E-2</v>
      </c>
      <c r="T39">
        <v>81.642857142857096</v>
      </c>
      <c r="U39" s="8">
        <f t="shared" si="12"/>
        <v>95.77</v>
      </c>
      <c r="V39" s="8">
        <f t="shared" si="13"/>
        <v>88.706428571428546</v>
      </c>
      <c r="W39" s="8">
        <f t="shared" si="14"/>
        <v>88.706428571428546</v>
      </c>
      <c r="X39" s="22">
        <v>32</v>
      </c>
    </row>
    <row r="40" spans="1:24" ht="16">
      <c r="A40" s="9">
        <v>29</v>
      </c>
      <c r="B40" s="9" t="s">
        <v>1198</v>
      </c>
      <c r="C40" s="7">
        <v>89647400</v>
      </c>
      <c r="D40" s="8">
        <f t="shared" si="0"/>
        <v>0.41282227049723974</v>
      </c>
      <c r="E40" s="7">
        <v>89647400</v>
      </c>
      <c r="F40" s="8">
        <f t="shared" si="1"/>
        <v>100</v>
      </c>
      <c r="G40" s="8">
        <f t="shared" si="2"/>
        <v>0.41282227049723974</v>
      </c>
      <c r="H40" s="7">
        <v>76475000</v>
      </c>
      <c r="I40" s="8">
        <f t="shared" si="3"/>
        <v>85.306433873151917</v>
      </c>
      <c r="J40" s="8">
        <f t="shared" si="4"/>
        <v>0.35216395719537219</v>
      </c>
      <c r="K40" s="8">
        <f t="shared" si="5"/>
        <v>85.306433873151917</v>
      </c>
      <c r="L40" s="8">
        <f t="shared" si="6"/>
        <v>-6.065831330186755E-2</v>
      </c>
      <c r="M40" s="7">
        <f t="shared" si="7"/>
        <v>13172400</v>
      </c>
      <c r="N40" s="8">
        <v>100</v>
      </c>
      <c r="O40" s="8">
        <f t="shared" si="8"/>
        <v>0.41282227049723974</v>
      </c>
      <c r="P40" s="8">
        <v>100</v>
      </c>
      <c r="Q40" s="8">
        <f t="shared" si="9"/>
        <v>0.41282227049723974</v>
      </c>
      <c r="R40" s="8">
        <f t="shared" si="10"/>
        <v>100</v>
      </c>
      <c r="S40" s="8">
        <f t="shared" si="11"/>
        <v>0</v>
      </c>
      <c r="T40">
        <v>92.296403888954003</v>
      </c>
      <c r="U40" s="8">
        <f t="shared" si="12"/>
        <v>100</v>
      </c>
      <c r="V40" s="8">
        <f t="shared" si="13"/>
        <v>96.148201944476995</v>
      </c>
      <c r="W40" s="8">
        <f t="shared" si="14"/>
        <v>96.148201944476995</v>
      </c>
      <c r="X40" s="22">
        <v>33</v>
      </c>
    </row>
    <row r="41" spans="1:24" ht="48">
      <c r="A41" s="9">
        <v>30</v>
      </c>
      <c r="B41" s="9" t="s">
        <v>1199</v>
      </c>
      <c r="C41" s="7">
        <v>29482800</v>
      </c>
      <c r="D41" s="8">
        <f t="shared" si="0"/>
        <v>0.13576697636089857</v>
      </c>
      <c r="E41" s="7">
        <v>29482800</v>
      </c>
      <c r="F41" s="8">
        <f t="shared" si="1"/>
        <v>100</v>
      </c>
      <c r="G41" s="8">
        <f t="shared" si="2"/>
        <v>0.13576697636089857</v>
      </c>
      <c r="H41" s="7">
        <v>24429000</v>
      </c>
      <c r="I41" s="8">
        <f t="shared" si="3"/>
        <v>82.858480198624278</v>
      </c>
      <c r="J41" s="8">
        <f t="shared" si="4"/>
        <v>0.11249445322426604</v>
      </c>
      <c r="K41" s="8">
        <f t="shared" si="5"/>
        <v>82.858480198624278</v>
      </c>
      <c r="L41" s="8">
        <f t="shared" si="6"/>
        <v>-2.3272523136632528E-2</v>
      </c>
      <c r="M41" s="7">
        <f t="shared" si="7"/>
        <v>5053800</v>
      </c>
      <c r="N41" s="8">
        <v>100</v>
      </c>
      <c r="O41" s="8">
        <f t="shared" si="8"/>
        <v>0.13576697636089857</v>
      </c>
      <c r="P41" s="8">
        <v>97.53</v>
      </c>
      <c r="Q41" s="8">
        <f t="shared" si="9"/>
        <v>0.13241353204478437</v>
      </c>
      <c r="R41" s="8">
        <f t="shared" si="10"/>
        <v>97.53</v>
      </c>
      <c r="S41" s="8">
        <f t="shared" si="11"/>
        <v>-3.3534443161142014E-3</v>
      </c>
      <c r="T41">
        <v>22.651942779385202</v>
      </c>
      <c r="U41" s="8">
        <f t="shared" si="12"/>
        <v>97.53</v>
      </c>
      <c r="V41" s="8">
        <f t="shared" si="13"/>
        <v>60.090971389692598</v>
      </c>
      <c r="W41" s="8">
        <f t="shared" si="14"/>
        <v>60.090971389692598</v>
      </c>
      <c r="X41" s="22">
        <v>34</v>
      </c>
    </row>
    <row r="42" spans="1:24" ht="16">
      <c r="A42" s="9">
        <v>31</v>
      </c>
      <c r="B42" s="9" t="s">
        <v>1200</v>
      </c>
      <c r="C42" s="7">
        <v>3118460824</v>
      </c>
      <c r="D42" s="8">
        <f t="shared" si="0"/>
        <v>14.360372724924236</v>
      </c>
      <c r="E42" s="7">
        <v>3118460824</v>
      </c>
      <c r="F42" s="8">
        <f t="shared" si="1"/>
        <v>100</v>
      </c>
      <c r="G42" s="8">
        <f t="shared" si="2"/>
        <v>14.360372724924236</v>
      </c>
      <c r="H42" s="7">
        <v>2406516137</v>
      </c>
      <c r="I42" s="8">
        <f t="shared" si="3"/>
        <v>77.169997406387168</v>
      </c>
      <c r="J42" s="8">
        <f t="shared" si="4"/>
        <v>11.081899259371564</v>
      </c>
      <c r="K42" s="8">
        <f t="shared" si="5"/>
        <v>77.169997406387168</v>
      </c>
      <c r="L42" s="8">
        <f t="shared" si="6"/>
        <v>-3.2784734655526719</v>
      </c>
      <c r="M42" s="7">
        <f t="shared" si="7"/>
        <v>711944687</v>
      </c>
      <c r="N42" s="8">
        <v>100</v>
      </c>
      <c r="O42" s="8">
        <f t="shared" si="8"/>
        <v>14.360372724924236</v>
      </c>
      <c r="P42" s="8">
        <v>100</v>
      </c>
      <c r="Q42" s="8">
        <f t="shared" si="9"/>
        <v>14.360372724924236</v>
      </c>
      <c r="R42" s="8">
        <f t="shared" si="10"/>
        <v>100</v>
      </c>
      <c r="S42" s="8">
        <f t="shared" si="11"/>
        <v>0</v>
      </c>
      <c r="T42">
        <v>95.565610859728494</v>
      </c>
      <c r="U42" s="8">
        <f t="shared" si="12"/>
        <v>100</v>
      </c>
      <c r="V42" s="8">
        <f t="shared" si="13"/>
        <v>97.782805429864254</v>
      </c>
      <c r="W42" s="8">
        <f t="shared" si="14"/>
        <v>97.782805429864254</v>
      </c>
      <c r="X42" s="22">
        <v>35</v>
      </c>
    </row>
    <row r="43" spans="1:24" ht="32">
      <c r="A43" s="9">
        <v>32</v>
      </c>
      <c r="B43" s="9" t="s">
        <v>391</v>
      </c>
      <c r="C43" s="7">
        <v>4763914920</v>
      </c>
      <c r="D43" s="8">
        <f t="shared" si="0"/>
        <v>21.937615298715592</v>
      </c>
      <c r="E43" s="7">
        <v>4763914920</v>
      </c>
      <c r="F43" s="8">
        <f t="shared" si="1"/>
        <v>100</v>
      </c>
      <c r="G43" s="8">
        <f t="shared" si="2"/>
        <v>21.937615298715592</v>
      </c>
      <c r="H43" s="7">
        <v>4657093460</v>
      </c>
      <c r="I43" s="8">
        <f t="shared" si="3"/>
        <v>97.757695891008893</v>
      </c>
      <c r="J43" s="8">
        <f t="shared" si="4"/>
        <v>21.445707249457833</v>
      </c>
      <c r="K43" s="8">
        <f t="shared" si="5"/>
        <v>97.757695891008893</v>
      </c>
      <c r="L43" s="8">
        <f t="shared" si="6"/>
        <v>-0.49190804925775922</v>
      </c>
      <c r="M43" s="7">
        <f t="shared" si="7"/>
        <v>106821460</v>
      </c>
      <c r="N43" s="8">
        <v>100</v>
      </c>
      <c r="O43" s="8">
        <f t="shared" si="8"/>
        <v>21.937615298715592</v>
      </c>
      <c r="P43" s="8">
        <v>100</v>
      </c>
      <c r="Q43" s="8">
        <f t="shared" si="9"/>
        <v>21.937615298715592</v>
      </c>
      <c r="R43" s="8">
        <f t="shared" si="10"/>
        <v>100</v>
      </c>
      <c r="S43" s="8">
        <f t="shared" si="11"/>
        <v>0</v>
      </c>
      <c r="T43">
        <v>64.345006934812801</v>
      </c>
      <c r="U43" s="8">
        <f t="shared" si="12"/>
        <v>100</v>
      </c>
      <c r="V43" s="8">
        <f t="shared" si="13"/>
        <v>82.172503467406401</v>
      </c>
      <c r="W43" s="8">
        <f t="shared" si="14"/>
        <v>82.172503467406401</v>
      </c>
      <c r="X43" s="22">
        <v>36</v>
      </c>
    </row>
    <row r="44" spans="1:24" ht="48">
      <c r="A44" s="9">
        <v>33</v>
      </c>
      <c r="B44" s="9" t="s">
        <v>1201</v>
      </c>
      <c r="C44" s="7">
        <v>142022600</v>
      </c>
      <c r="D44" s="8">
        <f t="shared" ref="D44:D62" si="15">C44/$C$64*100</f>
        <v>0.65400772575580857</v>
      </c>
      <c r="E44" s="7">
        <v>142022600</v>
      </c>
      <c r="F44" s="8">
        <f t="shared" si="1"/>
        <v>100</v>
      </c>
      <c r="G44" s="8">
        <f t="shared" si="2"/>
        <v>0.65400772575580857</v>
      </c>
      <c r="H44" s="7">
        <v>125684400</v>
      </c>
      <c r="I44" s="8">
        <f t="shared" si="3"/>
        <v>88.496056261468254</v>
      </c>
      <c r="J44" s="8">
        <f t="shared" si="4"/>
        <v>0.57877104493920939</v>
      </c>
      <c r="K44" s="8">
        <f t="shared" si="5"/>
        <v>88.496056261468254</v>
      </c>
      <c r="L44" s="8">
        <f t="shared" si="6"/>
        <v>-7.5236680816599177E-2</v>
      </c>
      <c r="M44" s="7">
        <f t="shared" si="7"/>
        <v>16338200</v>
      </c>
      <c r="N44" s="8">
        <v>100</v>
      </c>
      <c r="O44" s="8">
        <f t="shared" si="8"/>
        <v>0.65400772575580857</v>
      </c>
      <c r="P44" s="8">
        <v>99.37</v>
      </c>
      <c r="Q44" s="8">
        <f t="shared" si="9"/>
        <v>0.64988747708354699</v>
      </c>
      <c r="R44" s="8">
        <f t="shared" si="10"/>
        <v>99.37</v>
      </c>
      <c r="S44" s="8">
        <f t="shared" si="11"/>
        <v>-4.1202486722615728E-3</v>
      </c>
      <c r="T44">
        <v>100</v>
      </c>
      <c r="U44" s="8">
        <f t="shared" si="12"/>
        <v>99.37</v>
      </c>
      <c r="V44" s="8">
        <f t="shared" si="13"/>
        <v>99.685000000000002</v>
      </c>
      <c r="W44" s="8">
        <f t="shared" si="14"/>
        <v>99.685000000000002</v>
      </c>
      <c r="X44" s="22">
        <v>37</v>
      </c>
    </row>
    <row r="45" spans="1:24" ht="32">
      <c r="A45" s="9">
        <v>34</v>
      </c>
      <c r="B45" s="9" t="s">
        <v>1202</v>
      </c>
      <c r="C45" s="7">
        <v>42075000</v>
      </c>
      <c r="D45" s="8">
        <f t="shared" si="15"/>
        <v>0.19375349459294258</v>
      </c>
      <c r="E45" s="7">
        <v>42075000</v>
      </c>
      <c r="F45" s="8">
        <f t="shared" si="1"/>
        <v>100</v>
      </c>
      <c r="G45" s="8">
        <f t="shared" si="2"/>
        <v>0.19375349459294258</v>
      </c>
      <c r="H45" s="7">
        <v>29612500</v>
      </c>
      <c r="I45" s="8">
        <f t="shared" si="3"/>
        <v>70.380273321449792</v>
      </c>
      <c r="J45" s="8">
        <f t="shared" si="4"/>
        <v>0.13636423906437345</v>
      </c>
      <c r="K45" s="8">
        <f t="shared" si="5"/>
        <v>70.380273321449792</v>
      </c>
      <c r="L45" s="8">
        <f t="shared" si="6"/>
        <v>-5.7389255528569133E-2</v>
      </c>
      <c r="M45" s="7">
        <f t="shared" si="7"/>
        <v>12462500</v>
      </c>
      <c r="N45" s="8">
        <v>100</v>
      </c>
      <c r="O45" s="8">
        <f t="shared" si="8"/>
        <v>0.19375349459294258</v>
      </c>
      <c r="P45" s="8">
        <v>72.88</v>
      </c>
      <c r="Q45" s="8">
        <f t="shared" si="9"/>
        <v>0.14120754685933654</v>
      </c>
      <c r="R45" s="8">
        <f t="shared" si="10"/>
        <v>72.88</v>
      </c>
      <c r="S45" s="8">
        <f t="shared" si="11"/>
        <v>-5.2545947733606047E-2</v>
      </c>
      <c r="T45">
        <v>100</v>
      </c>
      <c r="U45" s="8">
        <f t="shared" si="12"/>
        <v>72.88</v>
      </c>
      <c r="V45" s="8">
        <f t="shared" si="13"/>
        <v>86.44</v>
      </c>
      <c r="W45" s="8">
        <f t="shared" si="14"/>
        <v>86.44</v>
      </c>
      <c r="X45" s="22">
        <v>38</v>
      </c>
    </row>
    <row r="46" spans="1:24" ht="64">
      <c r="A46" s="9">
        <v>35</v>
      </c>
      <c r="B46" s="9" t="s">
        <v>1203</v>
      </c>
      <c r="C46" s="7">
        <v>80456220</v>
      </c>
      <c r="D46" s="8">
        <f t="shared" si="15"/>
        <v>0.37049729736752463</v>
      </c>
      <c r="E46" s="7">
        <v>80456220</v>
      </c>
      <c r="F46" s="8">
        <f t="shared" si="1"/>
        <v>100</v>
      </c>
      <c r="G46" s="8">
        <f t="shared" si="2"/>
        <v>0.37049729736752463</v>
      </c>
      <c r="H46" s="7">
        <v>67625910</v>
      </c>
      <c r="I46" s="8">
        <f t="shared" si="3"/>
        <v>84.053053946605999</v>
      </c>
      <c r="J46" s="8">
        <f t="shared" si="4"/>
        <v>0.31141429322704273</v>
      </c>
      <c r="K46" s="8">
        <f t="shared" si="5"/>
        <v>84.053053946605999</v>
      </c>
      <c r="L46" s="8">
        <f t="shared" si="6"/>
        <v>-5.9083004140481898E-2</v>
      </c>
      <c r="M46" s="7">
        <f t="shared" si="7"/>
        <v>12830310</v>
      </c>
      <c r="N46" s="8">
        <v>100</v>
      </c>
      <c r="O46" s="8">
        <f t="shared" si="8"/>
        <v>0.37049729736752463</v>
      </c>
      <c r="P46" s="8">
        <v>100</v>
      </c>
      <c r="Q46" s="8">
        <f t="shared" si="9"/>
        <v>0.37049729736752463</v>
      </c>
      <c r="R46" s="8">
        <f t="shared" si="10"/>
        <v>100</v>
      </c>
      <c r="S46" s="8">
        <f t="shared" si="11"/>
        <v>0</v>
      </c>
      <c r="T46">
        <v>10.257808626673301</v>
      </c>
      <c r="U46" s="8">
        <f t="shared" si="12"/>
        <v>100</v>
      </c>
      <c r="V46" s="8">
        <f t="shared" si="13"/>
        <v>55.128904313336648</v>
      </c>
      <c r="W46" s="8">
        <f t="shared" si="14"/>
        <v>55.128904313336648</v>
      </c>
      <c r="X46" s="22">
        <v>39</v>
      </c>
    </row>
    <row r="47" spans="1:24" ht="48">
      <c r="A47" s="9">
        <v>36</v>
      </c>
      <c r="B47" s="9" t="s">
        <v>390</v>
      </c>
      <c r="C47" s="7">
        <v>1370155000</v>
      </c>
      <c r="D47" s="8">
        <f t="shared" si="15"/>
        <v>6.309502540320695</v>
      </c>
      <c r="E47" s="7">
        <v>1370155000</v>
      </c>
      <c r="F47" s="8">
        <f t="shared" si="1"/>
        <v>100</v>
      </c>
      <c r="G47" s="8">
        <f t="shared" si="2"/>
        <v>6.3095025403206959</v>
      </c>
      <c r="H47" s="7">
        <v>1309852650</v>
      </c>
      <c r="I47" s="8">
        <f t="shared" si="3"/>
        <v>95.598866551594526</v>
      </c>
      <c r="J47" s="8">
        <f t="shared" si="4"/>
        <v>6.0318129135906471</v>
      </c>
      <c r="K47" s="8">
        <f t="shared" si="5"/>
        <v>95.598866551594526</v>
      </c>
      <c r="L47" s="8">
        <f t="shared" si="6"/>
        <v>-0.27768962673004882</v>
      </c>
      <c r="M47" s="7">
        <f t="shared" si="7"/>
        <v>60302350</v>
      </c>
      <c r="N47" s="8">
        <v>100</v>
      </c>
      <c r="O47" s="8">
        <f t="shared" si="8"/>
        <v>6.3095025403206959</v>
      </c>
      <c r="P47" s="8">
        <v>99.91</v>
      </c>
      <c r="Q47" s="8">
        <f t="shared" si="9"/>
        <v>6.3038239880344067</v>
      </c>
      <c r="R47" s="8">
        <f t="shared" si="10"/>
        <v>99.91</v>
      </c>
      <c r="S47" s="8"/>
      <c r="T47"/>
      <c r="U47" s="8"/>
      <c r="V47" s="8"/>
      <c r="W47" s="8"/>
      <c r="X47" s="22">
        <v>40</v>
      </c>
    </row>
    <row r="48" spans="1:24" ht="16">
      <c r="A48" s="9">
        <v>37</v>
      </c>
      <c r="B48" s="9" t="s">
        <v>1204</v>
      </c>
      <c r="C48" s="7">
        <v>89589200</v>
      </c>
      <c r="D48" s="8">
        <f t="shared" si="15"/>
        <v>0.41255426209830187</v>
      </c>
      <c r="E48" s="7">
        <v>89589200</v>
      </c>
      <c r="F48" s="8">
        <f t="shared" si="1"/>
        <v>100</v>
      </c>
      <c r="G48" s="8">
        <f t="shared" si="2"/>
        <v>0.41255426209830193</v>
      </c>
      <c r="H48" s="7">
        <v>59737150</v>
      </c>
      <c r="I48" s="8">
        <f t="shared" si="3"/>
        <v>66.678963535783325</v>
      </c>
      <c r="J48" s="8">
        <f t="shared" si="4"/>
        <v>0.2750869059898467</v>
      </c>
      <c r="K48" s="8">
        <f t="shared" si="5"/>
        <v>66.678963535783325</v>
      </c>
      <c r="L48" s="8">
        <f t="shared" si="6"/>
        <v>-0.13746735610845523</v>
      </c>
      <c r="M48" s="7">
        <f t="shared" si="7"/>
        <v>29852050</v>
      </c>
      <c r="N48" s="8">
        <v>100</v>
      </c>
      <c r="O48" s="8">
        <f t="shared" si="8"/>
        <v>0.41255426209830193</v>
      </c>
      <c r="P48" s="8">
        <v>100</v>
      </c>
      <c r="Q48" s="8">
        <f t="shared" si="9"/>
        <v>0.41255426209830193</v>
      </c>
      <c r="R48" s="8">
        <f t="shared" si="10"/>
        <v>100</v>
      </c>
      <c r="S48" s="8"/>
      <c r="T48"/>
      <c r="U48" s="8"/>
      <c r="V48" s="8"/>
      <c r="W48" s="8"/>
      <c r="X48" s="22">
        <v>41</v>
      </c>
    </row>
    <row r="49" spans="1:24" ht="16">
      <c r="A49" s="9">
        <v>38</v>
      </c>
      <c r="B49" s="9" t="s">
        <v>1205</v>
      </c>
      <c r="C49" s="7">
        <v>32561800</v>
      </c>
      <c r="D49" s="8">
        <f t="shared" si="15"/>
        <v>0.14994563375487766</v>
      </c>
      <c r="E49" s="7">
        <v>32561800</v>
      </c>
      <c r="F49" s="8">
        <f t="shared" si="1"/>
        <v>100</v>
      </c>
      <c r="G49" s="8">
        <f t="shared" si="2"/>
        <v>0.14994563375487766</v>
      </c>
      <c r="H49" s="7">
        <v>25350000</v>
      </c>
      <c r="I49" s="8">
        <f t="shared" si="3"/>
        <v>77.851961500899819</v>
      </c>
      <c r="J49" s="8">
        <f t="shared" si="4"/>
        <v>0.11673561706312759</v>
      </c>
      <c r="K49" s="8">
        <f t="shared" si="5"/>
        <v>77.851961500899819</v>
      </c>
      <c r="L49" s="8">
        <f t="shared" si="6"/>
        <v>-3.3210016691750069E-2</v>
      </c>
      <c r="M49" s="7">
        <f t="shared" si="7"/>
        <v>7211800</v>
      </c>
      <c r="N49" s="8">
        <v>100</v>
      </c>
      <c r="O49" s="8">
        <f t="shared" si="8"/>
        <v>0.14994563375487766</v>
      </c>
      <c r="P49" s="8">
        <v>98.58</v>
      </c>
      <c r="Q49" s="8">
        <f t="shared" si="9"/>
        <v>0.14781640575555838</v>
      </c>
      <c r="R49" s="8">
        <f t="shared" si="10"/>
        <v>98.58</v>
      </c>
      <c r="S49" s="8"/>
      <c r="T49"/>
      <c r="U49" s="8"/>
      <c r="V49" s="8"/>
      <c r="W49" s="8"/>
      <c r="X49" s="22">
        <v>42</v>
      </c>
    </row>
    <row r="50" spans="1:24" ht="32">
      <c r="A50" s="9">
        <v>39</v>
      </c>
      <c r="B50" s="9" t="s">
        <v>1206</v>
      </c>
      <c r="C50" s="7">
        <v>441805520</v>
      </c>
      <c r="D50" s="8">
        <f t="shared" si="15"/>
        <v>2.034494674520551</v>
      </c>
      <c r="E50" s="7">
        <v>441805520</v>
      </c>
      <c r="F50" s="8">
        <f t="shared" si="1"/>
        <v>100</v>
      </c>
      <c r="G50" s="8">
        <f t="shared" si="2"/>
        <v>2.034494674520551</v>
      </c>
      <c r="H50" s="7">
        <v>424584120</v>
      </c>
      <c r="I50" s="8">
        <f t="shared" si="3"/>
        <v>96.102040553952335</v>
      </c>
      <c r="J50" s="8">
        <f t="shared" si="4"/>
        <v>1.9551908971757406</v>
      </c>
      <c r="K50" s="8">
        <f t="shared" si="5"/>
        <v>96.102040553952335</v>
      </c>
      <c r="L50" s="8">
        <f t="shared" si="6"/>
        <v>-7.9303777344810422E-2</v>
      </c>
      <c r="M50" s="7">
        <f t="shared" si="7"/>
        <v>17221400</v>
      </c>
      <c r="N50" s="8">
        <v>100</v>
      </c>
      <c r="O50" s="8">
        <f t="shared" si="8"/>
        <v>2.034494674520551</v>
      </c>
      <c r="P50" s="8">
        <v>100</v>
      </c>
      <c r="Q50" s="8">
        <f t="shared" si="9"/>
        <v>2.034494674520551</v>
      </c>
      <c r="R50" s="8">
        <f t="shared" si="10"/>
        <v>100</v>
      </c>
      <c r="S50" s="8"/>
      <c r="T50"/>
      <c r="U50" s="8"/>
      <c r="V50" s="8"/>
      <c r="W50" s="8"/>
      <c r="X50" s="22">
        <v>43</v>
      </c>
    </row>
    <row r="51" spans="1:24" ht="16">
      <c r="A51" s="9">
        <v>40</v>
      </c>
      <c r="B51" s="9" t="s">
        <v>389</v>
      </c>
      <c r="C51" s="7">
        <v>89290800</v>
      </c>
      <c r="D51" s="8">
        <f t="shared" si="15"/>
        <v>0.4111801434343319</v>
      </c>
      <c r="E51" s="7">
        <v>89290800</v>
      </c>
      <c r="F51" s="8">
        <f t="shared" si="1"/>
        <v>100</v>
      </c>
      <c r="G51" s="8">
        <f t="shared" si="2"/>
        <v>0.4111801434343319</v>
      </c>
      <c r="H51" s="7">
        <v>85673500</v>
      </c>
      <c r="I51" s="8">
        <f t="shared" si="3"/>
        <v>95.948854753233263</v>
      </c>
      <c r="J51" s="8">
        <f t="shared" si="4"/>
        <v>0.39452263859794329</v>
      </c>
      <c r="K51" s="8">
        <f t="shared" si="5"/>
        <v>95.948854753233263</v>
      </c>
      <c r="L51" s="8">
        <f t="shared" si="6"/>
        <v>-1.6657504836388615E-2</v>
      </c>
      <c r="M51" s="7">
        <f t="shared" si="7"/>
        <v>3617300</v>
      </c>
      <c r="N51" s="8">
        <v>100</v>
      </c>
      <c r="O51" s="8">
        <f t="shared" si="8"/>
        <v>0.4111801434343319</v>
      </c>
      <c r="P51" s="8">
        <v>100</v>
      </c>
      <c r="Q51" s="8">
        <f t="shared" si="9"/>
        <v>0.4111801434343319</v>
      </c>
      <c r="R51" s="8">
        <f t="shared" si="10"/>
        <v>100</v>
      </c>
      <c r="S51" s="8"/>
      <c r="T51"/>
      <c r="U51" s="8"/>
      <c r="V51" s="8"/>
      <c r="W51" s="8"/>
      <c r="X51" s="22">
        <v>44</v>
      </c>
    </row>
    <row r="52" spans="1:24" ht="32">
      <c r="A52" s="9">
        <v>41</v>
      </c>
      <c r="B52" s="9" t="s">
        <v>1207</v>
      </c>
      <c r="C52" s="7">
        <v>606928200</v>
      </c>
      <c r="D52" s="8">
        <f t="shared" si="15"/>
        <v>2.794877236292439</v>
      </c>
      <c r="E52" s="7">
        <v>606928200</v>
      </c>
      <c r="F52" s="8">
        <f t="shared" si="1"/>
        <v>100</v>
      </c>
      <c r="G52" s="8">
        <f t="shared" si="2"/>
        <v>2.7948772362924386</v>
      </c>
      <c r="H52" s="7">
        <v>564763349</v>
      </c>
      <c r="I52" s="8">
        <f t="shared" si="3"/>
        <v>93.052744789251847</v>
      </c>
      <c r="J52" s="8">
        <f t="shared" si="4"/>
        <v>2.6007099818600983</v>
      </c>
      <c r="K52" s="8">
        <f t="shared" si="5"/>
        <v>93.052744789251847</v>
      </c>
      <c r="L52" s="8">
        <f t="shared" si="6"/>
        <v>-0.19416725443234029</v>
      </c>
      <c r="M52" s="7">
        <f t="shared" si="7"/>
        <v>42164851</v>
      </c>
      <c r="N52" s="8">
        <v>100</v>
      </c>
      <c r="O52" s="8">
        <f t="shared" si="8"/>
        <v>2.7948772362924386</v>
      </c>
      <c r="P52" s="8">
        <v>100</v>
      </c>
      <c r="Q52" s="8">
        <f t="shared" si="9"/>
        <v>2.7948772362924386</v>
      </c>
      <c r="R52" s="8">
        <f t="shared" si="10"/>
        <v>100</v>
      </c>
      <c r="S52" s="8"/>
      <c r="T52"/>
      <c r="U52" s="8"/>
      <c r="V52" s="8"/>
      <c r="W52" s="8"/>
      <c r="X52" s="22">
        <v>45</v>
      </c>
    </row>
    <row r="53" spans="1:24" ht="32">
      <c r="A53" s="9">
        <v>42</v>
      </c>
      <c r="B53" s="9" t="s">
        <v>1208</v>
      </c>
      <c r="C53" s="7">
        <v>9994400</v>
      </c>
      <c r="D53" s="8">
        <f t="shared" si="15"/>
        <v>4.6023765332375642E-2</v>
      </c>
      <c r="E53" s="7">
        <v>9994400</v>
      </c>
      <c r="F53" s="8">
        <f t="shared" si="1"/>
        <v>100</v>
      </c>
      <c r="G53" s="8">
        <f t="shared" si="2"/>
        <v>4.6023765332375642E-2</v>
      </c>
      <c r="H53" s="7">
        <v>9630000</v>
      </c>
      <c r="I53" s="8">
        <f t="shared" si="3"/>
        <v>96.353958216601299</v>
      </c>
      <c r="J53" s="8">
        <f t="shared" si="4"/>
        <v>4.4345719618063856E-2</v>
      </c>
      <c r="K53" s="8">
        <f t="shared" si="5"/>
        <v>96.353958216601299</v>
      </c>
      <c r="L53" s="8">
        <f t="shared" si="6"/>
        <v>-1.6780457143117863E-3</v>
      </c>
      <c r="M53" s="7">
        <f t="shared" si="7"/>
        <v>364400</v>
      </c>
      <c r="N53" s="8">
        <v>99.06</v>
      </c>
      <c r="O53" s="8">
        <f t="shared" si="8"/>
        <v>4.5591141938251312E-2</v>
      </c>
      <c r="P53" s="8">
        <v>99.06</v>
      </c>
      <c r="Q53" s="8">
        <f t="shared" si="9"/>
        <v>4.5591141938251312E-2</v>
      </c>
      <c r="R53" s="8">
        <f t="shared" si="10"/>
        <v>100</v>
      </c>
      <c r="S53" s="8"/>
      <c r="T53"/>
      <c r="U53" s="8"/>
      <c r="V53" s="8"/>
      <c r="W53" s="8"/>
      <c r="X53" s="22">
        <v>46</v>
      </c>
    </row>
    <row r="54" spans="1:24" ht="48">
      <c r="A54" s="9">
        <v>43</v>
      </c>
      <c r="B54" s="9" t="s">
        <v>396</v>
      </c>
      <c r="C54" s="7">
        <v>16117000</v>
      </c>
      <c r="D54" s="8">
        <f t="shared" si="15"/>
        <v>7.4218064702423175E-2</v>
      </c>
      <c r="E54" s="7">
        <v>16117000</v>
      </c>
      <c r="F54" s="8">
        <f t="shared" si="1"/>
        <v>100</v>
      </c>
      <c r="G54" s="8">
        <f t="shared" si="2"/>
        <v>7.4218064702423175E-2</v>
      </c>
      <c r="H54" s="7">
        <v>8922500</v>
      </c>
      <c r="I54" s="8">
        <f t="shared" si="3"/>
        <v>55.360799156170501</v>
      </c>
      <c r="J54" s="8">
        <f t="shared" si="4"/>
        <v>4.1087713737505166E-2</v>
      </c>
      <c r="K54" s="8">
        <f t="shared" si="5"/>
        <v>55.360799156170501</v>
      </c>
      <c r="L54" s="8">
        <f t="shared" si="6"/>
        <v>-3.3130350964918009E-2</v>
      </c>
      <c r="M54" s="7">
        <f t="shared" si="7"/>
        <v>7194500</v>
      </c>
      <c r="N54" s="8">
        <v>100</v>
      </c>
      <c r="O54" s="8">
        <f t="shared" si="8"/>
        <v>7.4218064702423175E-2</v>
      </c>
      <c r="P54" s="8">
        <v>77.3</v>
      </c>
      <c r="Q54" s="8">
        <f t="shared" si="9"/>
        <v>5.7370564014973112E-2</v>
      </c>
      <c r="R54" s="8">
        <f t="shared" si="10"/>
        <v>77.3</v>
      </c>
      <c r="S54" s="8"/>
      <c r="T54"/>
      <c r="U54" s="8"/>
      <c r="V54" s="8"/>
      <c r="W54" s="8"/>
      <c r="X54" s="22">
        <v>47</v>
      </c>
    </row>
    <row r="55" spans="1:24" ht="32">
      <c r="A55" s="9">
        <v>44</v>
      </c>
      <c r="B55" s="9" t="s">
        <v>393</v>
      </c>
      <c r="C55" s="7">
        <v>4906304230</v>
      </c>
      <c r="D55" s="8">
        <f t="shared" si="15"/>
        <v>22.59331170763247</v>
      </c>
      <c r="E55" s="7">
        <v>4906304230</v>
      </c>
      <c r="F55" s="8">
        <f t="shared" si="1"/>
        <v>100</v>
      </c>
      <c r="G55" s="8">
        <f t="shared" si="2"/>
        <v>22.59331170763247</v>
      </c>
      <c r="H55" s="7">
        <v>4587142372</v>
      </c>
      <c r="I55" s="8">
        <f t="shared" si="3"/>
        <v>93.494862058319612</v>
      </c>
      <c r="J55" s="8">
        <f t="shared" si="4"/>
        <v>21.123585615457156</v>
      </c>
      <c r="K55" s="8">
        <f t="shared" si="5"/>
        <v>93.494862058319612</v>
      </c>
      <c r="L55" s="8">
        <f t="shared" si="6"/>
        <v>-1.4697260921753141</v>
      </c>
      <c r="M55" s="7">
        <f t="shared" si="7"/>
        <v>319161858</v>
      </c>
      <c r="N55" s="8">
        <v>100</v>
      </c>
      <c r="O55" s="8">
        <f t="shared" si="8"/>
        <v>22.59331170763247</v>
      </c>
      <c r="P55" s="8">
        <v>98.05</v>
      </c>
      <c r="Q55" s="8">
        <f t="shared" si="9"/>
        <v>22.152742129333639</v>
      </c>
      <c r="R55" s="8">
        <f t="shared" si="10"/>
        <v>98.05</v>
      </c>
      <c r="S55" s="8"/>
      <c r="T55"/>
      <c r="U55" s="8"/>
      <c r="V55" s="8"/>
      <c r="W55" s="8"/>
      <c r="X55" s="22">
        <v>48</v>
      </c>
    </row>
    <row r="56" spans="1:24" ht="48">
      <c r="A56" s="9">
        <v>45</v>
      </c>
      <c r="B56" s="9" t="s">
        <v>1209</v>
      </c>
      <c r="C56" s="7">
        <v>169136370</v>
      </c>
      <c r="D56" s="8">
        <f t="shared" si="15"/>
        <v>0.778865424842898</v>
      </c>
      <c r="E56" s="7">
        <v>169136370</v>
      </c>
      <c r="F56" s="8">
        <f t="shared" si="1"/>
        <v>100</v>
      </c>
      <c r="G56" s="8">
        <f t="shared" si="2"/>
        <v>0.778865424842898</v>
      </c>
      <c r="H56" s="7">
        <v>156411000</v>
      </c>
      <c r="I56" s="8">
        <f t="shared" si="3"/>
        <v>92.476266340586591</v>
      </c>
      <c r="J56" s="8">
        <f t="shared" si="4"/>
        <v>0.72026566471245956</v>
      </c>
      <c r="K56" s="8">
        <f t="shared" si="5"/>
        <v>92.476266340586591</v>
      </c>
      <c r="L56" s="8">
        <f t="shared" si="6"/>
        <v>-5.8599760130438439E-2</v>
      </c>
      <c r="M56" s="7">
        <f t="shared" si="7"/>
        <v>12725370</v>
      </c>
      <c r="N56" s="8">
        <v>100</v>
      </c>
      <c r="O56" s="8">
        <f t="shared" si="8"/>
        <v>0.778865424842898</v>
      </c>
      <c r="P56" s="8">
        <v>98.23</v>
      </c>
      <c r="Q56" s="8">
        <f t="shared" si="9"/>
        <v>0.76507950682317871</v>
      </c>
      <c r="R56" s="8">
        <f t="shared" si="10"/>
        <v>98.23</v>
      </c>
      <c r="S56" s="8"/>
      <c r="T56"/>
      <c r="U56" s="8"/>
      <c r="V56" s="8"/>
      <c r="W56" s="8"/>
      <c r="X56" s="22">
        <v>49</v>
      </c>
    </row>
    <row r="57" spans="1:24" ht="48">
      <c r="A57" s="9">
        <v>46</v>
      </c>
      <c r="B57" s="9" t="s">
        <v>394</v>
      </c>
      <c r="C57" s="7">
        <v>693194900</v>
      </c>
      <c r="D57" s="8">
        <f t="shared" si="15"/>
        <v>3.1921315343792127</v>
      </c>
      <c r="E57" s="7">
        <v>693194900</v>
      </c>
      <c r="F57" s="8">
        <f t="shared" si="1"/>
        <v>100</v>
      </c>
      <c r="G57" s="8">
        <f t="shared" si="2"/>
        <v>3.1921315343792127</v>
      </c>
      <c r="H57" s="7">
        <v>605618076</v>
      </c>
      <c r="I57" s="8">
        <f t="shared" si="3"/>
        <v>87.366204800410387</v>
      </c>
      <c r="J57" s="8">
        <f t="shared" si="4"/>
        <v>2.7888441738242253</v>
      </c>
      <c r="K57" s="8">
        <f t="shared" si="5"/>
        <v>87.366204800410387</v>
      </c>
      <c r="L57" s="8">
        <f t="shared" si="6"/>
        <v>-0.40328736055498737</v>
      </c>
      <c r="M57" s="7">
        <f t="shared" si="7"/>
        <v>87576824</v>
      </c>
      <c r="N57" s="8">
        <v>100</v>
      </c>
      <c r="O57" s="8">
        <f t="shared" si="8"/>
        <v>3.1921315343792127</v>
      </c>
      <c r="P57" s="8">
        <v>100</v>
      </c>
      <c r="Q57" s="8">
        <f t="shared" si="9"/>
        <v>3.1921315343792127</v>
      </c>
      <c r="R57" s="8">
        <f t="shared" si="10"/>
        <v>100</v>
      </c>
      <c r="S57" s="8"/>
      <c r="T57"/>
      <c r="U57" s="8"/>
      <c r="V57" s="8"/>
      <c r="W57" s="8"/>
      <c r="X57" s="22">
        <v>50</v>
      </c>
    </row>
    <row r="58" spans="1:24" ht="32">
      <c r="A58" s="9">
        <v>47</v>
      </c>
      <c r="B58" s="9" t="s">
        <v>1210</v>
      </c>
      <c r="C58" s="7">
        <v>12496800</v>
      </c>
      <c r="D58" s="8">
        <f t="shared" si="15"/>
        <v>5.7547205495640755E-2</v>
      </c>
      <c r="E58" s="7">
        <v>12496800</v>
      </c>
      <c r="F58" s="8">
        <f t="shared" si="1"/>
        <v>100</v>
      </c>
      <c r="G58" s="8">
        <f t="shared" si="2"/>
        <v>5.7547205495640762E-2</v>
      </c>
      <c r="H58" s="7">
        <v>10740000</v>
      </c>
      <c r="I58" s="8">
        <f t="shared" si="3"/>
        <v>85.942001152294992</v>
      </c>
      <c r="J58" s="8">
        <f t="shared" si="4"/>
        <v>4.9457220010177147E-2</v>
      </c>
      <c r="K58" s="8">
        <f t="shared" si="5"/>
        <v>85.942001152294992</v>
      </c>
      <c r="L58" s="8">
        <f t="shared" si="6"/>
        <v>-8.0899854854636147E-3</v>
      </c>
      <c r="M58" s="7">
        <f t="shared" si="7"/>
        <v>1756800</v>
      </c>
      <c r="N58" s="8">
        <v>100</v>
      </c>
      <c r="O58" s="8">
        <f t="shared" si="8"/>
        <v>5.7547205495640762E-2</v>
      </c>
      <c r="P58" s="8">
        <v>99.63</v>
      </c>
      <c r="Q58" s="8">
        <f t="shared" si="9"/>
        <v>5.7334280835306881E-2</v>
      </c>
      <c r="R58" s="8">
        <f t="shared" si="10"/>
        <v>99.63</v>
      </c>
      <c r="S58" s="8"/>
      <c r="T58"/>
      <c r="U58" s="8"/>
      <c r="V58" s="8"/>
      <c r="W58" s="8"/>
      <c r="X58" s="22">
        <v>51</v>
      </c>
    </row>
    <row r="59" spans="1:24" ht="96">
      <c r="A59" s="9">
        <v>48</v>
      </c>
      <c r="B59" s="9" t="s">
        <v>1211</v>
      </c>
      <c r="C59" s="7">
        <v>73013560</v>
      </c>
      <c r="D59" s="8">
        <f t="shared" si="15"/>
        <v>0.33622418069332116</v>
      </c>
      <c r="E59" s="7">
        <v>73013560</v>
      </c>
      <c r="F59" s="8">
        <f t="shared" si="1"/>
        <v>100</v>
      </c>
      <c r="G59" s="8">
        <f t="shared" si="2"/>
        <v>0.33622418069332111</v>
      </c>
      <c r="H59" s="7">
        <v>64070200</v>
      </c>
      <c r="I59" s="8">
        <f t="shared" si="3"/>
        <v>87.751097193452836</v>
      </c>
      <c r="J59" s="8">
        <f t="shared" si="4"/>
        <v>0.29504040758808675</v>
      </c>
      <c r="K59" s="8">
        <f t="shared" si="5"/>
        <v>87.751097193452836</v>
      </c>
      <c r="L59" s="8">
        <f t="shared" si="6"/>
        <v>-4.1183773105234356E-2</v>
      </c>
      <c r="M59" s="7">
        <f t="shared" si="7"/>
        <v>8943360</v>
      </c>
      <c r="N59" s="8">
        <v>100</v>
      </c>
      <c r="O59" s="8">
        <f t="shared" si="8"/>
        <v>0.33622418069332111</v>
      </c>
      <c r="P59" s="8">
        <v>97.18</v>
      </c>
      <c r="Q59" s="8">
        <f t="shared" si="9"/>
        <v>0.32674265879776954</v>
      </c>
      <c r="R59" s="8">
        <f t="shared" si="10"/>
        <v>97.18</v>
      </c>
      <c r="S59" s="8"/>
      <c r="T59"/>
      <c r="U59" s="8"/>
      <c r="V59" s="8"/>
      <c r="W59" s="8"/>
      <c r="X59" s="22">
        <v>52</v>
      </c>
    </row>
    <row r="60" spans="1:24" ht="64">
      <c r="A60" s="9">
        <v>49</v>
      </c>
      <c r="B60" s="9" t="s">
        <v>1212</v>
      </c>
      <c r="C60" s="7">
        <v>34640000</v>
      </c>
      <c r="D60" s="8">
        <f t="shared" si="15"/>
        <v>0.15951565187640002</v>
      </c>
      <c r="E60" s="7">
        <v>34640000</v>
      </c>
      <c r="F60" s="8">
        <f t="shared" si="1"/>
        <v>100</v>
      </c>
      <c r="G60" s="8">
        <f t="shared" si="2"/>
        <v>0.15951565187640002</v>
      </c>
      <c r="H60" s="7">
        <v>31979000</v>
      </c>
      <c r="I60" s="8">
        <f t="shared" si="3"/>
        <v>92.318129330254038</v>
      </c>
      <c r="J60" s="8">
        <f t="shared" si="4"/>
        <v>0.14726186580125278</v>
      </c>
      <c r="K60" s="8">
        <f t="shared" si="5"/>
        <v>92.318129330254038</v>
      </c>
      <c r="L60" s="8">
        <f t="shared" si="6"/>
        <v>-1.2253786075147238E-2</v>
      </c>
      <c r="M60" s="7">
        <f t="shared" si="7"/>
        <v>2661000</v>
      </c>
      <c r="N60" s="8">
        <v>100</v>
      </c>
      <c r="O60" s="8">
        <f t="shared" si="8"/>
        <v>0.15951565187640002</v>
      </c>
      <c r="P60" s="8">
        <v>100</v>
      </c>
      <c r="Q60" s="8">
        <f t="shared" si="9"/>
        <v>0.15951565187640002</v>
      </c>
      <c r="R60" s="8">
        <f t="shared" si="10"/>
        <v>100</v>
      </c>
      <c r="S60" s="8"/>
      <c r="T60"/>
      <c r="U60" s="8"/>
      <c r="V60" s="8"/>
      <c r="W60" s="8"/>
      <c r="X60" s="22">
        <v>53</v>
      </c>
    </row>
    <row r="61" spans="1:24" ht="80">
      <c r="A61" s="9">
        <v>50</v>
      </c>
      <c r="B61" s="9" t="s">
        <v>395</v>
      </c>
      <c r="C61" s="7">
        <v>220243840</v>
      </c>
      <c r="D61" s="8">
        <f t="shared" si="15"/>
        <v>1.0142130401085896</v>
      </c>
      <c r="E61" s="7">
        <v>220243840</v>
      </c>
      <c r="F61" s="8">
        <f t="shared" si="1"/>
        <v>100</v>
      </c>
      <c r="G61" s="8">
        <f t="shared" si="2"/>
        <v>1.0142130401085896</v>
      </c>
      <c r="H61" s="7">
        <v>214320500</v>
      </c>
      <c r="I61" s="8">
        <f t="shared" si="3"/>
        <v>97.310553611851304</v>
      </c>
      <c r="J61" s="8">
        <f t="shared" si="4"/>
        <v>0.98693632413325605</v>
      </c>
      <c r="K61" s="8">
        <f t="shared" si="5"/>
        <v>97.310553611851304</v>
      </c>
      <c r="L61" s="8">
        <f t="shared" si="6"/>
        <v>-2.7276715975333543E-2</v>
      </c>
      <c r="M61" s="7">
        <f t="shared" si="7"/>
        <v>5923340</v>
      </c>
      <c r="N61" s="8">
        <v>100</v>
      </c>
      <c r="O61" s="8">
        <f t="shared" si="8"/>
        <v>1.0142130401085896</v>
      </c>
      <c r="P61" s="8">
        <v>98.35</v>
      </c>
      <c r="Q61" s="8">
        <f t="shared" si="9"/>
        <v>0.99747852494679778</v>
      </c>
      <c r="R61" s="8">
        <f t="shared" si="10"/>
        <v>98.35</v>
      </c>
      <c r="S61" s="8"/>
      <c r="T61"/>
      <c r="U61" s="8"/>
      <c r="V61" s="8"/>
      <c r="W61" s="8"/>
      <c r="X61" s="22">
        <v>54</v>
      </c>
    </row>
    <row r="62" spans="1:24" ht="64">
      <c r="A62" s="9">
        <v>51</v>
      </c>
      <c r="B62" s="9" t="s">
        <v>1213</v>
      </c>
      <c r="C62" s="7">
        <v>4500000</v>
      </c>
      <c r="D62" s="8">
        <f t="shared" si="15"/>
        <v>2.0722298886945729E-2</v>
      </c>
      <c r="E62" s="7">
        <v>4500000</v>
      </c>
      <c r="F62" s="8">
        <f t="shared" si="1"/>
        <v>100</v>
      </c>
      <c r="G62" s="8">
        <f t="shared" si="2"/>
        <v>2.0722298886945725E-2</v>
      </c>
      <c r="H62" s="7">
        <v>4420000</v>
      </c>
      <c r="I62" s="8">
        <f t="shared" si="3"/>
        <v>98.222222222222229</v>
      </c>
      <c r="J62" s="8">
        <f t="shared" si="4"/>
        <v>2.0353902462288916E-2</v>
      </c>
      <c r="K62" s="8">
        <f t="shared" si="5"/>
        <v>98.222222222222229</v>
      </c>
      <c r="L62" s="8">
        <f t="shared" si="6"/>
        <v>-3.6839642465680972E-4</v>
      </c>
      <c r="M62" s="7">
        <f t="shared" si="7"/>
        <v>80000</v>
      </c>
      <c r="N62" s="8">
        <v>100</v>
      </c>
      <c r="O62" s="8">
        <f t="shared" si="8"/>
        <v>2.0722298886945725E-2</v>
      </c>
      <c r="P62" s="8">
        <v>100</v>
      </c>
      <c r="Q62" s="8">
        <f t="shared" si="9"/>
        <v>2.0722298886945725E-2</v>
      </c>
      <c r="R62" s="8">
        <f t="shared" si="10"/>
        <v>100</v>
      </c>
      <c r="S62" s="8">
        <f>Q62-O62</f>
        <v>0</v>
      </c>
      <c r="T62">
        <v>85.118267723203104</v>
      </c>
      <c r="U62" s="8">
        <f>IF(N62&gt;0,P62/N62*100,P62)</f>
        <v>100</v>
      </c>
      <c r="V62" s="8">
        <f>AVERAGE(T62:U62)</f>
        <v>92.559133861601552</v>
      </c>
      <c r="W62" s="8">
        <f>V62</f>
        <v>92.559133861601552</v>
      </c>
      <c r="X62" s="22">
        <v>55</v>
      </c>
    </row>
    <row r="63" spans="1:24">
      <c r="A63" s="10"/>
      <c r="B63" s="10"/>
      <c r="C63" s="11"/>
      <c r="D63" s="12"/>
      <c r="E63" s="11"/>
      <c r="F63" s="12"/>
      <c r="G63" s="12"/>
      <c r="H63" s="11"/>
      <c r="I63" s="12"/>
      <c r="J63" s="12"/>
      <c r="K63" s="12"/>
      <c r="L63" s="12"/>
      <c r="M63" s="11"/>
      <c r="N63" s="12"/>
      <c r="O63" s="12"/>
      <c r="P63" s="12"/>
      <c r="Q63" s="12"/>
      <c r="R63" s="12"/>
      <c r="S63" s="12"/>
      <c r="T63" s="12"/>
      <c r="U63" s="12"/>
      <c r="V63" s="12"/>
      <c r="W63" s="12"/>
    </row>
    <row r="64" spans="1:24">
      <c r="A64" s="13"/>
      <c r="B64" s="13" t="s">
        <v>14</v>
      </c>
      <c r="C64" s="14">
        <f>SUM(C12:C62)</f>
        <v>21715737354</v>
      </c>
      <c r="D64" s="15">
        <f>SUM(D12:D62)</f>
        <v>99.999999999999986</v>
      </c>
      <c r="E64" s="14">
        <f>SUM(E12:E62)</f>
        <v>21715737354</v>
      </c>
      <c r="F64" s="15">
        <f>G64</f>
        <v>99.999999999999986</v>
      </c>
      <c r="G64" s="15">
        <f>SUM(G12:G62)</f>
        <v>99.999999999999986</v>
      </c>
      <c r="H64" s="14">
        <f>SUM(H12:H62)</f>
        <v>19609903978</v>
      </c>
      <c r="I64" s="15">
        <f>J64</f>
        <v>90.302731416982695</v>
      </c>
      <c r="J64" s="15">
        <f>SUM(J12:J62)</f>
        <v>90.302731416982695</v>
      </c>
      <c r="K64" s="15">
        <f>IF(E64=0,0,H64/E64*100)</f>
        <v>90.302731416982667</v>
      </c>
      <c r="L64" s="15">
        <f>SUM(L12:L62)</f>
        <v>-9.6972685830173226</v>
      </c>
      <c r="M64" s="14">
        <f>SUM(M12:M62)</f>
        <v>2105833376</v>
      </c>
      <c r="N64" s="15">
        <f>O64</f>
        <v>99.999567376605853</v>
      </c>
      <c r="O64" s="15">
        <f>SUM(O12:O62)</f>
        <v>99.999567376605853</v>
      </c>
      <c r="P64" s="15">
        <f>Q64</f>
        <v>99.310748598203006</v>
      </c>
      <c r="Q64" s="15">
        <f>SUM(Q12:Q62)</f>
        <v>99.310748598203006</v>
      </c>
      <c r="R64" s="15">
        <f>IF(N64=0,0,P64/N64*100)</f>
        <v>99.311178241593083</v>
      </c>
      <c r="S64" s="15">
        <f>SUM(S12:S62)</f>
        <v>-0.18337903939358882</v>
      </c>
      <c r="T64" s="15">
        <f>IF(G64&gt;0,J64/G64*100,J64)</f>
        <v>90.302731416982709</v>
      </c>
      <c r="U64" s="15">
        <f>IF(O64&gt;0,Q64/O64*100,Q64)</f>
        <v>99.311178241593083</v>
      </c>
      <c r="V64" s="15">
        <f>AVERAGE(T64:U64)</f>
        <v>94.806954829287889</v>
      </c>
      <c r="W64" s="15"/>
    </row>
    <row r="65" spans="2:4">
      <c r="C65" s="16">
        <f>[7]Disdagin!$C$52</f>
        <v>21022062510</v>
      </c>
    </row>
    <row r="66" spans="2:4">
      <c r="C66" s="16">
        <f>C64-C65</f>
        <v>693674844</v>
      </c>
    </row>
    <row r="69" spans="2:4">
      <c r="B69" s="1" t="s">
        <v>490</v>
      </c>
      <c r="C69" s="1" t="s">
        <v>491</v>
      </c>
      <c r="D69" s="1" t="s">
        <v>492</v>
      </c>
    </row>
    <row r="70" spans="2:4">
      <c r="B70" s="1" t="s">
        <v>493</v>
      </c>
      <c r="C70" s="1">
        <f>COUNTIFS($K$11:$K$62,"&gt;=90")</f>
        <v>28</v>
      </c>
      <c r="D70" s="1">
        <f>COUNTIFS($R$11:$R$62,"&gt;=90")</f>
        <v>47</v>
      </c>
    </row>
    <row r="71" spans="2:4">
      <c r="B71" s="1" t="s">
        <v>494</v>
      </c>
      <c r="C71" s="1">
        <f>COUNTIFS($K$11:$K$62,"&gt;=80",$K$11:$K$62,"&lt;90")</f>
        <v>11</v>
      </c>
      <c r="D71" s="1">
        <f>COUNTIFS($R$11:$R$62,"&gt;=80",$R$11:$R$62,"&lt;90")</f>
        <v>0</v>
      </c>
    </row>
    <row r="72" spans="2:4">
      <c r="B72" s="1" t="s">
        <v>495</v>
      </c>
      <c r="C72" s="1">
        <f>COUNTIFS($K$11:$K$62,"&gt;=65",$K$11:$K$62,"&lt;80")</f>
        <v>7</v>
      </c>
      <c r="D72" s="1">
        <f>COUNTIFS($R$11:$R$62,"&gt;=65",$R$11:$R$62,"&lt;80")</f>
        <v>2</v>
      </c>
    </row>
    <row r="73" spans="2:4">
      <c r="B73" s="1" t="s">
        <v>496</v>
      </c>
      <c r="C73" s="1">
        <f>COUNTIF($K$11:$K$62,"&lt;65")</f>
        <v>5</v>
      </c>
      <c r="D73" s="1">
        <f>COUNTIF($R$11:$R$62,"&lt;65")</f>
        <v>2</v>
      </c>
    </row>
    <row r="74" spans="2:4">
      <c r="B74" s="17"/>
      <c r="C74" s="1">
        <f>SUM(C70:C73)</f>
        <v>51</v>
      </c>
      <c r="D74" s="1">
        <f>SUM(D70:D73)</f>
        <v>51</v>
      </c>
    </row>
    <row r="75" spans="2:4">
      <c r="B75" s="17"/>
    </row>
    <row r="76" spans="2:4">
      <c r="B76" s="17"/>
    </row>
    <row r="77" spans="2:4">
      <c r="B77" s="17"/>
    </row>
    <row r="88" spans="2:4" ht="32">
      <c r="B88" t="s">
        <v>189</v>
      </c>
      <c r="C88" s="18" t="s">
        <v>195</v>
      </c>
      <c r="D88" s="18" t="s">
        <v>196</v>
      </c>
    </row>
    <row r="89" spans="2:4">
      <c r="B89" s="207" t="str">
        <f>Cetak!P67</f>
        <v>31 Desember 2023</v>
      </c>
      <c r="C89" s="19">
        <f>I64</f>
        <v>90.302731416982695</v>
      </c>
      <c r="D89" s="19">
        <f>P64</f>
        <v>99.310748598203006</v>
      </c>
    </row>
    <row r="90" spans="2:4">
      <c r="B90" s="207" t="str">
        <f>Cetak!P68</f>
        <v>30  November 2023</v>
      </c>
      <c r="C90" s="19">
        <f>Cetak!D85</f>
        <v>60.574183118057888</v>
      </c>
      <c r="D90" s="19">
        <f>Cetak!E85</f>
        <v>84.884370823184256</v>
      </c>
    </row>
    <row r="91" spans="2:4">
      <c r="B91"/>
      <c r="C91" s="20">
        <f>C89-C90</f>
        <v>29.728548298924807</v>
      </c>
      <c r="D91" s="20">
        <f>D89-D90</f>
        <v>14.42637777501875</v>
      </c>
    </row>
    <row r="92" spans="2:4">
      <c r="B92"/>
      <c r="C92"/>
      <c r="D92"/>
    </row>
    <row r="93" spans="2:4" ht="32">
      <c r="B93" t="s">
        <v>189</v>
      </c>
      <c r="C93" s="18" t="s">
        <v>195</v>
      </c>
      <c r="D93" s="18" t="s">
        <v>196</v>
      </c>
    </row>
    <row r="94" spans="2:4">
      <c r="B94" s="207" t="str">
        <f>Cetak!P67</f>
        <v>31 Desember 2023</v>
      </c>
      <c r="C94" s="19">
        <f>C89</f>
        <v>90.302731416982695</v>
      </c>
      <c r="D94" s="19">
        <f>D89</f>
        <v>99.310748598203006</v>
      </c>
    </row>
    <row r="95" spans="2:4">
      <c r="B95" s="207" t="str">
        <f>Cetak!P69</f>
        <v>31 Desember 2022</v>
      </c>
      <c r="C95" s="19">
        <f>Cetak!H85</f>
        <v>60.574183118057888</v>
      </c>
      <c r="D95" s="19">
        <f>Cetak!I85</f>
        <v>69.212421095564537</v>
      </c>
    </row>
    <row r="96" spans="2:4">
      <c r="B96"/>
      <c r="C96" s="20">
        <f>C94-C95</f>
        <v>29.728548298924807</v>
      </c>
      <c r="D96" s="20">
        <f>D94-D95</f>
        <v>30.098327502638469</v>
      </c>
    </row>
  </sheetData>
  <sheetProtection formatCells="0" formatColumns="0" formatRows="0" insertColumns="0" insertRows="0" insertHyperlinks="0" deleteColumns="0" deleteRows="0" sort="0" autoFilter="0" pivotTables="0"/>
  <autoFilter ref="B11:X62" xr:uid="{00000000-0009-0000-0000-00002B000000}">
    <sortState xmlns:xlrd2="http://schemas.microsoft.com/office/spreadsheetml/2017/richdata2" ref="B13:X62">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5416666666666702" header="0.3" footer="0.3"/>
  <pageSetup paperSize="14" scale="80" fitToHeight="0" orientation="landscape"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B050"/>
    <pageSetUpPr fitToPage="1"/>
  </sheetPr>
  <dimension ref="A1:AC57"/>
  <sheetViews>
    <sheetView view="pageBreakPreview" zoomScale="60" zoomScaleNormal="80" workbookViewId="0">
      <pane xSplit="2" ySplit="11" topLeftCell="C12" activePane="bottomRight" state="frozen"/>
      <selection activeCell="Z44" sqref="Z44"/>
      <selection pane="topRight" activeCell="Z44" sqref="Z44"/>
      <selection pane="bottomLeft" activeCell="Z44" sqref="Z44"/>
      <selection pane="bottomRight" activeCell="I14" sqref="I14"/>
    </sheetView>
  </sheetViews>
  <sheetFormatPr baseColWidth="10" defaultColWidth="9.1640625" defaultRowHeight="15"/>
  <cols>
    <col min="1" max="1" width="4" style="1" customWidth="1"/>
    <col min="2" max="2" width="35" style="1" customWidth="1"/>
    <col min="3" max="3" width="18" style="1" customWidth="1"/>
    <col min="4" max="4" width="8"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1214</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1215</v>
      </c>
      <c r="C12" s="7">
        <v>690057000</v>
      </c>
      <c r="D12" s="8">
        <f t="shared" ref="D12:D24" si="0">C12/$C$26*100</f>
        <v>27.561627701605239</v>
      </c>
      <c r="E12" s="7">
        <v>690057000</v>
      </c>
      <c r="F12" s="8">
        <f t="shared" ref="F12:F24" si="1">E12/C12*100</f>
        <v>100</v>
      </c>
      <c r="G12" s="8">
        <f t="shared" ref="G12:G24" si="2">F12*D12/100</f>
        <v>27.561627701605239</v>
      </c>
      <c r="H12" s="7">
        <v>643886961</v>
      </c>
      <c r="I12" s="8">
        <f t="shared" ref="I12:I24" si="3">H12/C12*100</f>
        <v>93.309242714732264</v>
      </c>
      <c r="J12" s="8">
        <f t="shared" ref="J12:J24" si="4">I12*D12/100</f>
        <v>25.717546088221717</v>
      </c>
      <c r="K12" s="8">
        <f t="shared" ref="K12:K24" si="5">IF(E12=0,0,H12/E12*100)</f>
        <v>93.309242714732264</v>
      </c>
      <c r="L12" s="8">
        <f t="shared" ref="L12:L24" si="6">J12-G12</f>
        <v>-1.8440816133835227</v>
      </c>
      <c r="M12" s="7">
        <f t="shared" ref="M12:M24" si="7">C12-H12</f>
        <v>46170039</v>
      </c>
      <c r="N12" s="8">
        <v>100</v>
      </c>
      <c r="O12" s="8">
        <f t="shared" ref="O12:O24" si="8">N12*D12/100</f>
        <v>27.561627701605239</v>
      </c>
      <c r="P12" s="8">
        <v>99.479573571458587</v>
      </c>
      <c r="Q12" s="8">
        <f t="shared" ref="Q12:Q24" si="9">P12*D12/100</f>
        <v>27.418189706909892</v>
      </c>
      <c r="R12" s="8">
        <f t="shared" ref="R12:R24" si="10">IF(N12=0,0,P12/N12*100)</f>
        <v>99.479573571458587</v>
      </c>
      <c r="S12" s="8">
        <f t="shared" ref="S12:S24" si="11">Q12-O12</f>
        <v>-0.14343799469534702</v>
      </c>
      <c r="T12" s="8">
        <f t="shared" ref="T12:T24" si="12">IF(F12&gt;0,I12/F12*100,I12)</f>
        <v>93.309242714732264</v>
      </c>
      <c r="U12" s="8">
        <f t="shared" ref="U12:U24" si="13">IF(N12&gt;0,P12/N12*100,P12)</f>
        <v>99.479573571458587</v>
      </c>
      <c r="V12" s="8">
        <f t="shared" ref="V12:V24" si="14">AVERAGE(T12:U12)</f>
        <v>96.394408143095433</v>
      </c>
      <c r="W12" s="8">
        <f t="shared" ref="W12:W24" si="15">V12</f>
        <v>96.394408143095433</v>
      </c>
      <c r="X12" s="22">
        <v>1</v>
      </c>
    </row>
    <row r="13" spans="1:29" ht="16">
      <c r="A13" s="9">
        <v>2</v>
      </c>
      <c r="B13" s="9" t="s">
        <v>664</v>
      </c>
      <c r="C13" s="7">
        <v>31270500</v>
      </c>
      <c r="D13" s="8">
        <f t="shared" si="0"/>
        <v>1.2489778076927656</v>
      </c>
      <c r="E13" s="7">
        <v>31270500</v>
      </c>
      <c r="F13" s="8">
        <f t="shared" si="1"/>
        <v>100</v>
      </c>
      <c r="G13" s="8">
        <f t="shared" si="2"/>
        <v>1.2489778076927656</v>
      </c>
      <c r="H13" s="7">
        <v>29986500</v>
      </c>
      <c r="I13" s="8">
        <f t="shared" si="3"/>
        <v>95.893893605794602</v>
      </c>
      <c r="J13" s="8">
        <f t="shared" si="4"/>
        <v>1.1976934500688865</v>
      </c>
      <c r="K13" s="8">
        <f t="shared" si="5"/>
        <v>95.893893605794602</v>
      </c>
      <c r="L13" s="8">
        <f t="shared" si="6"/>
        <v>-5.1284357623879062E-2</v>
      </c>
      <c r="M13" s="7">
        <f t="shared" si="7"/>
        <v>1284000</v>
      </c>
      <c r="N13" s="8">
        <v>100</v>
      </c>
      <c r="O13" s="8">
        <f t="shared" si="8"/>
        <v>1.2489778076927656</v>
      </c>
      <c r="P13" s="8">
        <v>100</v>
      </c>
      <c r="Q13" s="8">
        <f t="shared" si="9"/>
        <v>1.2489778076927656</v>
      </c>
      <c r="R13" s="8">
        <f t="shared" si="10"/>
        <v>100</v>
      </c>
      <c r="S13" s="8">
        <f t="shared" si="11"/>
        <v>0</v>
      </c>
      <c r="T13" s="8">
        <f t="shared" si="12"/>
        <v>95.893893605794602</v>
      </c>
      <c r="U13" s="8">
        <f t="shared" si="13"/>
        <v>100</v>
      </c>
      <c r="V13" s="8">
        <f t="shared" si="14"/>
        <v>97.946946802897301</v>
      </c>
      <c r="W13" s="8">
        <f t="shared" si="15"/>
        <v>97.946946802897301</v>
      </c>
      <c r="X13" s="22">
        <v>2</v>
      </c>
    </row>
    <row r="14" spans="1:29" ht="32">
      <c r="A14" s="9">
        <v>3</v>
      </c>
      <c r="B14" s="9" t="s">
        <v>366</v>
      </c>
      <c r="C14" s="7">
        <v>10322800</v>
      </c>
      <c r="D14" s="8">
        <f t="shared" si="0"/>
        <v>0.41230386828643223</v>
      </c>
      <c r="E14" s="7">
        <v>10322800</v>
      </c>
      <c r="F14" s="8">
        <f t="shared" si="1"/>
        <v>100</v>
      </c>
      <c r="G14" s="8">
        <f t="shared" si="2"/>
        <v>0.41230386828643228</v>
      </c>
      <c r="H14" s="7">
        <v>9240000</v>
      </c>
      <c r="I14" s="8">
        <f t="shared" si="3"/>
        <v>89.510597899794632</v>
      </c>
      <c r="J14" s="8">
        <f t="shared" si="4"/>
        <v>0.36905565766716725</v>
      </c>
      <c r="K14" s="8">
        <f t="shared" si="5"/>
        <v>89.510597899794632</v>
      </c>
      <c r="L14" s="8">
        <f t="shared" si="6"/>
        <v>-4.3248210619265037E-2</v>
      </c>
      <c r="M14" s="7">
        <f t="shared" si="7"/>
        <v>1082800</v>
      </c>
      <c r="N14" s="8">
        <v>100</v>
      </c>
      <c r="O14" s="8">
        <f t="shared" si="8"/>
        <v>0.41230386828643228</v>
      </c>
      <c r="P14" s="8">
        <v>95.613593211144263</v>
      </c>
      <c r="Q14" s="8">
        <f t="shared" si="9"/>
        <v>0.39421854341720136</v>
      </c>
      <c r="R14" s="8">
        <f t="shared" si="10"/>
        <v>95.613593211144263</v>
      </c>
      <c r="S14" s="8">
        <f t="shared" si="11"/>
        <v>-1.8085324869230923E-2</v>
      </c>
      <c r="T14" s="8">
        <f t="shared" si="12"/>
        <v>89.510597899794632</v>
      </c>
      <c r="U14" s="8">
        <f t="shared" si="13"/>
        <v>95.613593211144263</v>
      </c>
      <c r="V14" s="8">
        <f t="shared" si="14"/>
        <v>92.562095555469455</v>
      </c>
      <c r="W14" s="8">
        <f t="shared" si="15"/>
        <v>92.562095555469455</v>
      </c>
      <c r="X14" s="22">
        <v>3</v>
      </c>
    </row>
    <row r="15" spans="1:29" ht="32">
      <c r="A15" s="9">
        <v>4</v>
      </c>
      <c r="B15" s="9" t="s">
        <v>653</v>
      </c>
      <c r="C15" s="7">
        <v>70000</v>
      </c>
      <c r="D15" s="8">
        <f t="shared" si="0"/>
        <v>2.7958761944482367E-3</v>
      </c>
      <c r="E15" s="7">
        <v>70000</v>
      </c>
      <c r="F15" s="8">
        <f t="shared" si="1"/>
        <v>100</v>
      </c>
      <c r="G15" s="8">
        <f t="shared" si="2"/>
        <v>2.7958761944482367E-3</v>
      </c>
      <c r="H15" s="7">
        <v>0</v>
      </c>
      <c r="I15" s="8">
        <f t="shared" si="3"/>
        <v>0</v>
      </c>
      <c r="J15" s="8">
        <f t="shared" si="4"/>
        <v>0</v>
      </c>
      <c r="K15" s="8">
        <f t="shared" si="5"/>
        <v>0</v>
      </c>
      <c r="L15" s="8">
        <f t="shared" si="6"/>
        <v>-2.7958761944482367E-3</v>
      </c>
      <c r="M15" s="7">
        <f t="shared" si="7"/>
        <v>70000</v>
      </c>
      <c r="N15" s="8">
        <v>100</v>
      </c>
      <c r="O15" s="8">
        <f t="shared" si="8"/>
        <v>2.7958761944482367E-3</v>
      </c>
      <c r="P15" s="8">
        <v>0</v>
      </c>
      <c r="Q15" s="8">
        <f t="shared" si="9"/>
        <v>0</v>
      </c>
      <c r="R15" s="8">
        <f t="shared" si="10"/>
        <v>0</v>
      </c>
      <c r="S15" s="8">
        <f t="shared" si="11"/>
        <v>-2.7958761944482367E-3</v>
      </c>
      <c r="T15" s="8">
        <f t="shared" si="12"/>
        <v>0</v>
      </c>
      <c r="U15" s="8">
        <f t="shared" si="13"/>
        <v>0</v>
      </c>
      <c r="V15" s="8">
        <f t="shared" si="14"/>
        <v>0</v>
      </c>
      <c r="W15" s="8">
        <f t="shared" si="15"/>
        <v>0</v>
      </c>
      <c r="X15" s="22">
        <v>4</v>
      </c>
    </row>
    <row r="16" spans="1:29" ht="32">
      <c r="A16" s="9">
        <v>5</v>
      </c>
      <c r="B16" s="9" t="s">
        <v>689</v>
      </c>
      <c r="C16" s="7">
        <v>6000000</v>
      </c>
      <c r="D16" s="8">
        <f t="shared" si="0"/>
        <v>0.23964653095270597</v>
      </c>
      <c r="E16" s="7">
        <v>6000000</v>
      </c>
      <c r="F16" s="8">
        <f t="shared" si="1"/>
        <v>100</v>
      </c>
      <c r="G16" s="8">
        <f t="shared" si="2"/>
        <v>0.23964653095270594</v>
      </c>
      <c r="H16" s="7">
        <v>5500000</v>
      </c>
      <c r="I16" s="8">
        <f t="shared" si="3"/>
        <v>91.666666666666657</v>
      </c>
      <c r="J16" s="8">
        <f t="shared" si="4"/>
        <v>0.21967598670664709</v>
      </c>
      <c r="K16" s="8">
        <f t="shared" si="5"/>
        <v>91.666666666666657</v>
      </c>
      <c r="L16" s="8">
        <f t="shared" si="6"/>
        <v>-1.9970544246058847E-2</v>
      </c>
      <c r="M16" s="7">
        <f t="shared" si="7"/>
        <v>500000</v>
      </c>
      <c r="N16" s="8">
        <v>100</v>
      </c>
      <c r="O16" s="8">
        <f t="shared" si="8"/>
        <v>0.23964653095270594</v>
      </c>
      <c r="P16" s="8">
        <v>100</v>
      </c>
      <c r="Q16" s="8">
        <f t="shared" si="9"/>
        <v>0.23964653095270594</v>
      </c>
      <c r="R16" s="8">
        <f t="shared" si="10"/>
        <v>100</v>
      </c>
      <c r="S16" s="8">
        <f t="shared" si="11"/>
        <v>0</v>
      </c>
      <c r="T16" s="8">
        <f t="shared" si="12"/>
        <v>91.666666666666657</v>
      </c>
      <c r="U16" s="8">
        <f t="shared" si="13"/>
        <v>100</v>
      </c>
      <c r="V16" s="8">
        <f t="shared" si="14"/>
        <v>95.833333333333329</v>
      </c>
      <c r="W16" s="8">
        <f t="shared" si="15"/>
        <v>95.833333333333329</v>
      </c>
      <c r="X16" s="22">
        <v>5</v>
      </c>
    </row>
    <row r="17" spans="1:24" ht="64">
      <c r="A17" s="9">
        <v>6</v>
      </c>
      <c r="B17" s="9" t="s">
        <v>338</v>
      </c>
      <c r="C17" s="7">
        <v>34400000</v>
      </c>
      <c r="D17" s="8">
        <f t="shared" si="0"/>
        <v>1.3739734441288478</v>
      </c>
      <c r="E17" s="7">
        <v>34400000</v>
      </c>
      <c r="F17" s="8">
        <f t="shared" si="1"/>
        <v>100</v>
      </c>
      <c r="G17" s="8">
        <f t="shared" si="2"/>
        <v>1.3739734441288478</v>
      </c>
      <c r="H17" s="7">
        <v>19545500</v>
      </c>
      <c r="I17" s="8">
        <f t="shared" si="3"/>
        <v>56.818313953488378</v>
      </c>
      <c r="J17" s="8">
        <f t="shared" si="4"/>
        <v>0.78066854512268591</v>
      </c>
      <c r="K17" s="8">
        <f t="shared" si="5"/>
        <v>56.818313953488378</v>
      </c>
      <c r="L17" s="8">
        <f t="shared" si="6"/>
        <v>-0.5933048990061619</v>
      </c>
      <c r="M17" s="7">
        <f t="shared" si="7"/>
        <v>14854500</v>
      </c>
      <c r="N17" s="8">
        <v>100</v>
      </c>
      <c r="O17" s="8">
        <f t="shared" si="8"/>
        <v>1.3739734441288478</v>
      </c>
      <c r="P17" s="8">
        <v>67.356104651162795</v>
      </c>
      <c r="Q17" s="8">
        <f t="shared" si="9"/>
        <v>0.92545499090661254</v>
      </c>
      <c r="R17" s="8">
        <f t="shared" si="10"/>
        <v>67.356104651162795</v>
      </c>
      <c r="S17" s="8">
        <f t="shared" si="11"/>
        <v>-0.44851845322223527</v>
      </c>
      <c r="T17" s="8">
        <f t="shared" si="12"/>
        <v>56.818313953488378</v>
      </c>
      <c r="U17" s="8">
        <f t="shared" si="13"/>
        <v>67.356104651162795</v>
      </c>
      <c r="V17" s="8">
        <f t="shared" si="14"/>
        <v>62.08720930232559</v>
      </c>
      <c r="W17" s="8">
        <f t="shared" si="15"/>
        <v>62.08720930232559</v>
      </c>
      <c r="X17" s="22">
        <v>6</v>
      </c>
    </row>
    <row r="18" spans="1:24" ht="16">
      <c r="A18" s="9">
        <v>7</v>
      </c>
      <c r="B18" s="9" t="s">
        <v>256</v>
      </c>
      <c r="C18" s="7">
        <v>44698900</v>
      </c>
      <c r="D18" s="8">
        <f t="shared" si="0"/>
        <v>1.7853227204003186</v>
      </c>
      <c r="E18" s="7">
        <v>44698900</v>
      </c>
      <c r="F18" s="8">
        <f t="shared" si="1"/>
        <v>100</v>
      </c>
      <c r="G18" s="8">
        <f t="shared" si="2"/>
        <v>1.7853227204003188</v>
      </c>
      <c r="H18" s="7">
        <v>32704500</v>
      </c>
      <c r="I18" s="8">
        <f t="shared" si="3"/>
        <v>73.166230041455165</v>
      </c>
      <c r="J18" s="8">
        <f t="shared" si="4"/>
        <v>1.3062533285904623</v>
      </c>
      <c r="K18" s="8">
        <f t="shared" si="5"/>
        <v>73.166230041455165</v>
      </c>
      <c r="L18" s="8">
        <f t="shared" si="6"/>
        <v>-0.47906939180985653</v>
      </c>
      <c r="M18" s="7">
        <f t="shared" si="7"/>
        <v>11994400</v>
      </c>
      <c r="N18" s="8">
        <v>100</v>
      </c>
      <c r="O18" s="8">
        <f t="shared" si="8"/>
        <v>1.7853227204003188</v>
      </c>
      <c r="P18" s="8">
        <v>73.166230041455165</v>
      </c>
      <c r="Q18" s="8">
        <f t="shared" si="9"/>
        <v>1.3062533285904623</v>
      </c>
      <c r="R18" s="8">
        <f t="shared" si="10"/>
        <v>73.166230041455165</v>
      </c>
      <c r="S18" s="8">
        <f t="shared" si="11"/>
        <v>-0.47906939180985653</v>
      </c>
      <c r="T18" s="8">
        <f t="shared" si="12"/>
        <v>73.166230041455165</v>
      </c>
      <c r="U18" s="8">
        <f t="shared" si="13"/>
        <v>73.166230041455165</v>
      </c>
      <c r="V18" s="8">
        <f t="shared" si="14"/>
        <v>73.166230041455165</v>
      </c>
      <c r="W18" s="8">
        <f t="shared" si="15"/>
        <v>73.166230041455165</v>
      </c>
      <c r="X18" s="22">
        <v>7</v>
      </c>
    </row>
    <row r="19" spans="1:24" ht="16">
      <c r="A19" s="9">
        <v>8</v>
      </c>
      <c r="B19" s="9" t="s">
        <v>254</v>
      </c>
      <c r="C19" s="7">
        <v>4167600</v>
      </c>
      <c r="D19" s="8">
        <f t="shared" si="0"/>
        <v>0.16645848039974959</v>
      </c>
      <c r="E19" s="7">
        <v>4167600</v>
      </c>
      <c r="F19" s="8">
        <f t="shared" si="1"/>
        <v>100</v>
      </c>
      <c r="G19" s="8">
        <f t="shared" si="2"/>
        <v>0.16645848039974959</v>
      </c>
      <c r="H19" s="7">
        <v>0</v>
      </c>
      <c r="I19" s="8">
        <f t="shared" si="3"/>
        <v>0</v>
      </c>
      <c r="J19" s="8">
        <f t="shared" si="4"/>
        <v>0</v>
      </c>
      <c r="K19" s="8">
        <f t="shared" si="5"/>
        <v>0</v>
      </c>
      <c r="L19" s="8">
        <f t="shared" si="6"/>
        <v>-0.16645848039974959</v>
      </c>
      <c r="M19" s="7">
        <f t="shared" si="7"/>
        <v>4167600</v>
      </c>
      <c r="N19" s="8">
        <v>100</v>
      </c>
      <c r="O19" s="8">
        <f t="shared" si="8"/>
        <v>0.16645848039974959</v>
      </c>
      <c r="P19" s="8">
        <v>0</v>
      </c>
      <c r="Q19" s="8">
        <f t="shared" si="9"/>
        <v>0</v>
      </c>
      <c r="R19" s="8">
        <f t="shared" si="10"/>
        <v>0</v>
      </c>
      <c r="S19" s="8">
        <f t="shared" si="11"/>
        <v>-0.16645848039974959</v>
      </c>
      <c r="T19" s="8">
        <f t="shared" si="12"/>
        <v>0</v>
      </c>
      <c r="U19" s="8">
        <f t="shared" si="13"/>
        <v>0</v>
      </c>
      <c r="V19" s="8">
        <f t="shared" si="14"/>
        <v>0</v>
      </c>
      <c r="W19" s="8">
        <f t="shared" si="15"/>
        <v>0</v>
      </c>
      <c r="X19" s="22">
        <v>8</v>
      </c>
    </row>
    <row r="20" spans="1:24" ht="48">
      <c r="A20" s="9">
        <v>9</v>
      </c>
      <c r="B20" s="9" t="s">
        <v>652</v>
      </c>
      <c r="C20" s="7">
        <v>70131900</v>
      </c>
      <c r="D20" s="8">
        <f t="shared" si="0"/>
        <v>2.8011444240203467</v>
      </c>
      <c r="E20" s="7">
        <v>70131900</v>
      </c>
      <c r="F20" s="8">
        <f t="shared" si="1"/>
        <v>100</v>
      </c>
      <c r="G20" s="8">
        <f t="shared" si="2"/>
        <v>2.8011444240203467</v>
      </c>
      <c r="H20" s="7">
        <v>43335000</v>
      </c>
      <c r="I20" s="8">
        <f t="shared" si="3"/>
        <v>61.79071150218374</v>
      </c>
      <c r="J20" s="8">
        <f t="shared" si="4"/>
        <v>1.7308470698059188</v>
      </c>
      <c r="K20" s="8">
        <f t="shared" si="5"/>
        <v>61.79071150218374</v>
      </c>
      <c r="L20" s="8">
        <f t="shared" si="6"/>
        <v>-1.0702973542144278</v>
      </c>
      <c r="M20" s="7">
        <f t="shared" si="7"/>
        <v>26796900</v>
      </c>
      <c r="N20" s="8">
        <v>100</v>
      </c>
      <c r="O20" s="8">
        <f t="shared" si="8"/>
        <v>2.8011444240203467</v>
      </c>
      <c r="P20" s="8">
        <v>90.161395884041355</v>
      </c>
      <c r="Q20" s="8">
        <f t="shared" si="9"/>
        <v>2.5255509134247349</v>
      </c>
      <c r="R20" s="8">
        <f t="shared" si="10"/>
        <v>90.161395884041355</v>
      </c>
      <c r="S20" s="8">
        <f t="shared" si="11"/>
        <v>-0.27559351059561177</v>
      </c>
      <c r="T20" s="8">
        <f t="shared" si="12"/>
        <v>61.79071150218374</v>
      </c>
      <c r="U20" s="8">
        <f t="shared" si="13"/>
        <v>90.161395884041355</v>
      </c>
      <c r="V20" s="8">
        <f t="shared" si="14"/>
        <v>75.976053693112547</v>
      </c>
      <c r="W20" s="8">
        <f t="shared" si="15"/>
        <v>75.976053693112547</v>
      </c>
      <c r="X20" s="22">
        <v>9</v>
      </c>
    </row>
    <row r="21" spans="1:24" ht="16">
      <c r="A21" s="9">
        <v>10</v>
      </c>
      <c r="B21" s="9" t="s">
        <v>401</v>
      </c>
      <c r="C21" s="7">
        <v>385621200</v>
      </c>
      <c r="D21" s="8">
        <f t="shared" si="0"/>
        <v>15.402130473636605</v>
      </c>
      <c r="E21" s="7">
        <v>385621200</v>
      </c>
      <c r="F21" s="8">
        <f t="shared" si="1"/>
        <v>100</v>
      </c>
      <c r="G21" s="8">
        <f t="shared" si="2"/>
        <v>15.402130473636605</v>
      </c>
      <c r="H21" s="7">
        <v>363721600</v>
      </c>
      <c r="I21" s="8">
        <f t="shared" si="3"/>
        <v>94.320955383158406</v>
      </c>
      <c r="J21" s="8">
        <f t="shared" si="4"/>
        <v>14.527436612094627</v>
      </c>
      <c r="K21" s="8">
        <f t="shared" si="5"/>
        <v>94.320955383158406</v>
      </c>
      <c r="L21" s="8">
        <f t="shared" si="6"/>
        <v>-0.87469386154197792</v>
      </c>
      <c r="M21" s="7">
        <f t="shared" si="7"/>
        <v>21899600</v>
      </c>
      <c r="N21" s="8">
        <v>100</v>
      </c>
      <c r="O21" s="8">
        <f t="shared" si="8"/>
        <v>15.402130473636605</v>
      </c>
      <c r="P21" s="8">
        <v>96.282673255516045</v>
      </c>
      <c r="Q21" s="8">
        <f t="shared" si="9"/>
        <v>14.829582958319797</v>
      </c>
      <c r="R21" s="8">
        <f t="shared" si="10"/>
        <v>96.282673255516045</v>
      </c>
      <c r="S21" s="8">
        <f t="shared" si="11"/>
        <v>-0.57254751531680803</v>
      </c>
      <c r="T21" s="8">
        <f t="shared" si="12"/>
        <v>94.320955383158406</v>
      </c>
      <c r="U21" s="8">
        <f t="shared" si="13"/>
        <v>96.282673255516045</v>
      </c>
      <c r="V21" s="8">
        <f t="shared" si="14"/>
        <v>95.301814319337225</v>
      </c>
      <c r="W21" s="8">
        <f t="shared" si="15"/>
        <v>95.301814319337225</v>
      </c>
      <c r="X21" s="22">
        <v>10</v>
      </c>
    </row>
    <row r="22" spans="1:24" ht="16">
      <c r="A22" s="9">
        <v>11</v>
      </c>
      <c r="B22" s="9" t="s">
        <v>1216</v>
      </c>
      <c r="C22" s="7">
        <v>838136700</v>
      </c>
      <c r="D22" s="8">
        <f t="shared" si="0"/>
        <v>33.476092103191476</v>
      </c>
      <c r="E22" s="7">
        <v>838136700</v>
      </c>
      <c r="F22" s="8">
        <f t="shared" si="1"/>
        <v>100</v>
      </c>
      <c r="G22" s="8">
        <f t="shared" si="2"/>
        <v>33.476092103191476</v>
      </c>
      <c r="H22" s="7">
        <v>782486400</v>
      </c>
      <c r="I22" s="8">
        <f t="shared" si="3"/>
        <v>93.360235866058602</v>
      </c>
      <c r="J22" s="8">
        <f t="shared" si="4"/>
        <v>31.253358546278577</v>
      </c>
      <c r="K22" s="8">
        <f t="shared" si="5"/>
        <v>93.360235866058602</v>
      </c>
      <c r="L22" s="8">
        <f t="shared" si="6"/>
        <v>-2.2227335569128996</v>
      </c>
      <c r="M22" s="7">
        <f t="shared" si="7"/>
        <v>55650300</v>
      </c>
      <c r="N22" s="8">
        <v>100</v>
      </c>
      <c r="O22" s="8">
        <f t="shared" si="8"/>
        <v>33.476092103191476</v>
      </c>
      <c r="P22" s="8">
        <v>95.863228516302883</v>
      </c>
      <c r="Q22" s="8">
        <f t="shared" si="9"/>
        <v>32.091262671210472</v>
      </c>
      <c r="R22" s="8">
        <f t="shared" si="10"/>
        <v>95.863228516302883</v>
      </c>
      <c r="S22" s="8">
        <f t="shared" si="11"/>
        <v>-1.3848294319810037</v>
      </c>
      <c r="T22" s="8">
        <f t="shared" si="12"/>
        <v>93.360235866058602</v>
      </c>
      <c r="U22" s="8">
        <f t="shared" si="13"/>
        <v>95.863228516302883</v>
      </c>
      <c r="V22" s="8">
        <f t="shared" si="14"/>
        <v>94.611732191180749</v>
      </c>
      <c r="W22" s="8">
        <f t="shared" si="15"/>
        <v>94.611732191180749</v>
      </c>
      <c r="X22" s="22">
        <v>11</v>
      </c>
    </row>
    <row r="23" spans="1:24" ht="16">
      <c r="A23" s="9">
        <v>12</v>
      </c>
      <c r="B23" s="9" t="s">
        <v>402</v>
      </c>
      <c r="C23" s="7">
        <v>106501800</v>
      </c>
      <c r="D23" s="8">
        <f t="shared" si="0"/>
        <v>4.2537978183698169</v>
      </c>
      <c r="E23" s="7">
        <v>106501800</v>
      </c>
      <c r="F23" s="8">
        <f t="shared" si="1"/>
        <v>100</v>
      </c>
      <c r="G23" s="8">
        <f t="shared" si="2"/>
        <v>4.2537978183698169</v>
      </c>
      <c r="H23" s="7">
        <v>58222750</v>
      </c>
      <c r="I23" s="8">
        <f t="shared" si="3"/>
        <v>54.668324854603398</v>
      </c>
      <c r="J23" s="8">
        <f t="shared" si="4"/>
        <v>2.3254800100044437</v>
      </c>
      <c r="K23" s="8">
        <f t="shared" si="5"/>
        <v>54.668324854603398</v>
      </c>
      <c r="L23" s="8">
        <f t="shared" si="6"/>
        <v>-1.9283178083653731</v>
      </c>
      <c r="M23" s="7">
        <f t="shared" si="7"/>
        <v>48279050</v>
      </c>
      <c r="N23" s="8">
        <v>100</v>
      </c>
      <c r="O23" s="8">
        <f t="shared" si="8"/>
        <v>4.2537978183698169</v>
      </c>
      <c r="P23" s="8">
        <v>93.359924433202067</v>
      </c>
      <c r="Q23" s="8">
        <f t="shared" si="9"/>
        <v>3.9713424287712593</v>
      </c>
      <c r="R23" s="8">
        <f t="shared" si="10"/>
        <v>93.359924433202067</v>
      </c>
      <c r="S23" s="8">
        <f t="shared" si="11"/>
        <v>-0.28245538959855754</v>
      </c>
      <c r="T23" s="8">
        <f t="shared" si="12"/>
        <v>54.668324854603398</v>
      </c>
      <c r="U23" s="8">
        <f t="shared" si="13"/>
        <v>93.359924433202067</v>
      </c>
      <c r="V23" s="8">
        <f t="shared" si="14"/>
        <v>74.014124643902733</v>
      </c>
      <c r="W23" s="8">
        <f t="shared" si="15"/>
        <v>74.014124643902733</v>
      </c>
      <c r="X23" s="22">
        <v>12</v>
      </c>
    </row>
    <row r="24" spans="1:24" ht="16">
      <c r="A24" s="9">
        <v>13</v>
      </c>
      <c r="B24" s="9" t="s">
        <v>1217</v>
      </c>
      <c r="C24" s="7">
        <v>282309000</v>
      </c>
      <c r="D24" s="8">
        <f t="shared" si="0"/>
        <v>11.275728751121246</v>
      </c>
      <c r="E24" s="7">
        <v>282309000</v>
      </c>
      <c r="F24" s="8">
        <f t="shared" si="1"/>
        <v>100</v>
      </c>
      <c r="G24" s="8">
        <f t="shared" si="2"/>
        <v>11.275728751121246</v>
      </c>
      <c r="H24" s="7">
        <v>268030000</v>
      </c>
      <c r="I24" s="8">
        <f t="shared" si="3"/>
        <v>94.942067025847564</v>
      </c>
      <c r="J24" s="8">
        <f t="shared" si="4"/>
        <v>10.705409948542298</v>
      </c>
      <c r="K24" s="8">
        <f t="shared" si="5"/>
        <v>94.942067025847564</v>
      </c>
      <c r="L24" s="8">
        <f t="shared" si="6"/>
        <v>-0.57031880257894763</v>
      </c>
      <c r="M24" s="7">
        <f t="shared" si="7"/>
        <v>14279000</v>
      </c>
      <c r="N24" s="8">
        <v>100</v>
      </c>
      <c r="O24" s="8">
        <f t="shared" si="8"/>
        <v>11.275728751121246</v>
      </c>
      <c r="P24" s="8">
        <v>97.21617093326816</v>
      </c>
      <c r="Q24" s="8">
        <f t="shared" si="9"/>
        <v>10.961831736661694</v>
      </c>
      <c r="R24" s="8">
        <f t="shared" si="10"/>
        <v>97.21617093326816</v>
      </c>
      <c r="S24" s="8">
        <f t="shared" si="11"/>
        <v>-0.31389701445955254</v>
      </c>
      <c r="T24" s="8">
        <f t="shared" si="12"/>
        <v>94.942067025847564</v>
      </c>
      <c r="U24" s="8">
        <f t="shared" si="13"/>
        <v>97.21617093326816</v>
      </c>
      <c r="V24" s="8">
        <f t="shared" si="14"/>
        <v>96.079118979557862</v>
      </c>
      <c r="W24" s="8">
        <f t="shared" si="15"/>
        <v>96.079118979557862</v>
      </c>
      <c r="X24" s="22">
        <v>13</v>
      </c>
    </row>
    <row r="25" spans="1:24">
      <c r="A25" s="10"/>
      <c r="B25" s="10"/>
      <c r="C25" s="11"/>
      <c r="D25" s="12"/>
      <c r="E25" s="11"/>
      <c r="F25" s="12"/>
      <c r="G25" s="12"/>
      <c r="H25" s="11"/>
      <c r="I25" s="12"/>
      <c r="J25" s="12"/>
      <c r="K25" s="12"/>
      <c r="L25" s="12"/>
      <c r="M25" s="11"/>
      <c r="N25" s="12"/>
      <c r="O25" s="12"/>
      <c r="P25" s="12"/>
      <c r="Q25" s="12"/>
      <c r="R25" s="12"/>
      <c r="S25" s="12"/>
      <c r="T25" s="12"/>
      <c r="U25" s="12"/>
      <c r="V25" s="12"/>
      <c r="W25" s="12"/>
    </row>
    <row r="26" spans="1:24">
      <c r="A26" s="13"/>
      <c r="B26" s="13" t="s">
        <v>14</v>
      </c>
      <c r="C26" s="14">
        <f>SUM(C12:C24)</f>
        <v>2503687400</v>
      </c>
      <c r="D26" s="15">
        <f>SUM(D12:D24)</f>
        <v>100</v>
      </c>
      <c r="E26" s="14">
        <f>SUM(E12:E24)</f>
        <v>2503687400</v>
      </c>
      <c r="F26" s="15">
        <f>G26</f>
        <v>100</v>
      </c>
      <c r="G26" s="15">
        <f>SUM(G12:G24)</f>
        <v>100</v>
      </c>
      <c r="H26" s="14">
        <f>SUM(H12:H24)</f>
        <v>2256659211</v>
      </c>
      <c r="I26" s="15">
        <f>J26</f>
        <v>90.133425243103432</v>
      </c>
      <c r="J26" s="15">
        <f>SUM(J12:J24)</f>
        <v>90.133425243103432</v>
      </c>
      <c r="K26" s="15">
        <f>IF(E26=0,0,H26/E26*100)</f>
        <v>90.133425243103432</v>
      </c>
      <c r="L26" s="15">
        <f>SUM(L12:L24)</f>
        <v>-9.8665747568965685</v>
      </c>
      <c r="M26" s="14">
        <f>SUM(M12:M24)</f>
        <v>247028189</v>
      </c>
      <c r="N26" s="15">
        <f>O26</f>
        <v>100</v>
      </c>
      <c r="O26" s="15">
        <f>SUM(O12:O24)</f>
        <v>100</v>
      </c>
      <c r="P26" s="15">
        <f>Q26</f>
        <v>95.912311616857593</v>
      </c>
      <c r="Q26" s="15">
        <f>SUM(Q12:Q24)</f>
        <v>95.912311616857593</v>
      </c>
      <c r="R26" s="15">
        <f>IF(N26=0,0,P26/N26*100)</f>
        <v>95.912311616857593</v>
      </c>
      <c r="S26" s="15">
        <f>SUM(S12:S24)</f>
        <v>-4.0876883831424013</v>
      </c>
      <c r="T26" s="15">
        <f>IF(G26&gt;0,J26/G26*100,J26)</f>
        <v>90.133425243103432</v>
      </c>
      <c r="U26" s="15">
        <f>IF(O26&gt;0,Q26/O26*100,Q26)</f>
        <v>95.912311616857593</v>
      </c>
      <c r="V26" s="15">
        <f>AVERAGE(T26:U26)</f>
        <v>93.02286842998052</v>
      </c>
      <c r="W26" s="15"/>
    </row>
    <row r="27" spans="1:24">
      <c r="C27" s="16">
        <f>'[7]Bag Pem'!$C$26</f>
        <v>2174801900</v>
      </c>
    </row>
    <row r="28" spans="1:24">
      <c r="C28" s="16">
        <f>C26-C27</f>
        <v>328885500</v>
      </c>
    </row>
    <row r="31" spans="1:24">
      <c r="B31" s="1" t="s">
        <v>490</v>
      </c>
      <c r="C31" s="1" t="s">
        <v>491</v>
      </c>
      <c r="D31" s="1" t="s">
        <v>492</v>
      </c>
    </row>
    <row r="32" spans="1:24">
      <c r="B32" s="1" t="s">
        <v>493</v>
      </c>
      <c r="C32" s="1">
        <f>COUNTIFS($K$11:$K$24,"&gt;=90")</f>
        <v>6</v>
      </c>
      <c r="D32" s="1">
        <f>COUNTIFS($R$11:$R$24,"&gt;=90")</f>
        <v>9</v>
      </c>
    </row>
    <row r="33" spans="2:4">
      <c r="B33" s="1" t="s">
        <v>494</v>
      </c>
      <c r="C33" s="1">
        <f>COUNTIFS($K$11:$K$24,"&gt;=80",$K$11:$K$24,"&lt;90")</f>
        <v>1</v>
      </c>
      <c r="D33" s="1">
        <f>COUNTIFS($R$11:$R$24,"&gt;=80",$R$11:$R$24,"&lt;90")</f>
        <v>0</v>
      </c>
    </row>
    <row r="34" spans="2:4">
      <c r="B34" s="1" t="s">
        <v>495</v>
      </c>
      <c r="C34" s="1">
        <f>COUNTIFS($K$11:$K$24,"&gt;=65",$K$11:$K$24,"&lt;80")</f>
        <v>1</v>
      </c>
      <c r="D34" s="1">
        <f>COUNTIFS($R$11:$R$24,"&gt;=65",$R$11:$R$24,"&lt;80")</f>
        <v>2</v>
      </c>
    </row>
    <row r="35" spans="2:4">
      <c r="B35" s="1" t="s">
        <v>496</v>
      </c>
      <c r="C35" s="1">
        <f>COUNTIF($K$11:$K$24,"&lt;65")</f>
        <v>5</v>
      </c>
      <c r="D35" s="1">
        <f>COUNTIF($R$11:$R$24,"&lt;65")</f>
        <v>2</v>
      </c>
    </row>
    <row r="36" spans="2:4">
      <c r="B36" s="17"/>
      <c r="C36" s="1">
        <f>SUM(C32:C35)</f>
        <v>13</v>
      </c>
      <c r="D36" s="1">
        <f>SUM(D32:D35)</f>
        <v>13</v>
      </c>
    </row>
    <row r="37" spans="2:4">
      <c r="B37" s="17"/>
    </row>
    <row r="38" spans="2:4">
      <c r="B38" s="17"/>
    </row>
    <row r="39" spans="2:4">
      <c r="B39" s="17"/>
    </row>
    <row r="49" spans="2:4" ht="32">
      <c r="B49" t="s">
        <v>189</v>
      </c>
      <c r="C49" s="18" t="s">
        <v>195</v>
      </c>
      <c r="D49" s="18" t="s">
        <v>196</v>
      </c>
    </row>
    <row r="50" spans="2:4">
      <c r="B50" s="207" t="str">
        <f>Cetak!P67</f>
        <v>31 Desember 2023</v>
      </c>
      <c r="C50" s="19">
        <f>I26</f>
        <v>90.133425243103432</v>
      </c>
      <c r="D50" s="19">
        <f>P26</f>
        <v>95.912311616857593</v>
      </c>
    </row>
    <row r="51" spans="2:4">
      <c r="B51" s="207" t="str">
        <f>Cetak!P68</f>
        <v>30  November 2023</v>
      </c>
      <c r="C51" s="19">
        <f>Cetak!D86</f>
        <v>74.866937719706783</v>
      </c>
      <c r="D51" s="19">
        <f>Cetak!E86</f>
        <v>97.432671913703956</v>
      </c>
    </row>
    <row r="52" spans="2:4">
      <c r="B52"/>
      <c r="C52" s="20">
        <f>C50-C51</f>
        <v>15.266487523396648</v>
      </c>
      <c r="D52" s="20">
        <f>D50-D51</f>
        <v>-1.5203602968463628</v>
      </c>
    </row>
    <row r="53" spans="2:4">
      <c r="B53"/>
      <c r="C53"/>
      <c r="D53"/>
    </row>
    <row r="54" spans="2:4" ht="32">
      <c r="B54" t="s">
        <v>189</v>
      </c>
      <c r="C54" s="18" t="s">
        <v>195</v>
      </c>
      <c r="D54" s="18" t="s">
        <v>196</v>
      </c>
    </row>
    <row r="55" spans="2:4">
      <c r="B55" s="207" t="str">
        <f>Cetak!P67</f>
        <v>31 Desember 2023</v>
      </c>
      <c r="C55" s="19">
        <f>C50</f>
        <v>90.133425243103432</v>
      </c>
      <c r="D55" s="19">
        <f>D50</f>
        <v>95.912311616857593</v>
      </c>
    </row>
    <row r="56" spans="2:4">
      <c r="B56" s="207" t="str">
        <f>Cetak!P69</f>
        <v>31 Desember 2022</v>
      </c>
      <c r="C56" s="19">
        <f>Cetak!H86</f>
        <v>74.866937719706783</v>
      </c>
      <c r="D56" s="19">
        <f>Cetak!I86</f>
        <v>79.422363480554253</v>
      </c>
    </row>
    <row r="57" spans="2:4">
      <c r="B57"/>
      <c r="C57" s="20">
        <f>C55-C56</f>
        <v>15.266487523396648</v>
      </c>
      <c r="D57" s="20">
        <f>D55-D56</f>
        <v>16.48994813630334</v>
      </c>
    </row>
  </sheetData>
  <sheetProtection formatCells="0" formatColumns="0" formatRows="0" insertColumns="0" insertRows="0" insertHyperlinks="0" deleteColumns="0" deleteRows="0" sort="0" autoFilter="0" pivotTables="0"/>
  <autoFilter ref="B11:X24" xr:uid="{00000000-0009-0000-0000-00002C000000}">
    <sortState xmlns:xlrd2="http://schemas.microsoft.com/office/spreadsheetml/2017/richdata2" ref="B13:X24">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75" header="0.3" footer="0.3"/>
  <pageSetup paperSize="14" scale="79" fitToHeight="0" orientation="landscape"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B050"/>
    <pageSetUpPr fitToPage="1"/>
  </sheetPr>
  <dimension ref="A1:AC56"/>
  <sheetViews>
    <sheetView view="pageBreakPreview" zoomScale="60" zoomScaleNormal="80" workbookViewId="0">
      <pane xSplit="2" ySplit="11" topLeftCell="E12" activePane="bottomRight" state="frozen"/>
      <selection activeCell="Z44" sqref="Z44"/>
      <selection pane="topRight" activeCell="Z44" sqref="Z44"/>
      <selection pane="bottomLeft" activeCell="Z44" sqref="Z44"/>
      <selection pane="bottomRight" activeCell="P12" sqref="P12:P23"/>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1218</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299</v>
      </c>
      <c r="C12" s="7">
        <v>6400000</v>
      </c>
      <c r="D12" s="8">
        <f t="shared" ref="D12:D23" si="0">C12/$C$25*100</f>
        <v>0.3583205961558919</v>
      </c>
      <c r="E12" s="7">
        <v>6400000</v>
      </c>
      <c r="F12" s="8">
        <f t="shared" ref="F12:F23" si="1">E12/C12*100</f>
        <v>100</v>
      </c>
      <c r="G12" s="8">
        <f t="shared" ref="G12:G23" si="2">F12*D12/100</f>
        <v>0.3583205961558919</v>
      </c>
      <c r="H12" s="7">
        <v>5760000</v>
      </c>
      <c r="I12" s="8">
        <f t="shared" ref="I12:I23" si="3">H12/C12*100</f>
        <v>90</v>
      </c>
      <c r="J12" s="8">
        <f t="shared" ref="J12:J23" si="4">I12*D12/100</f>
        <v>0.32248853654030268</v>
      </c>
      <c r="K12" s="8">
        <f t="shared" ref="K12:K23" si="5">IF(E12=0,0,H12/E12*100)</f>
        <v>90</v>
      </c>
      <c r="L12" s="8">
        <f t="shared" ref="L12:L23" si="6">J12-G12</f>
        <v>-3.5832059615589218E-2</v>
      </c>
      <c r="M12" s="7">
        <f t="shared" ref="M12:M22" si="7">C12-H12</f>
        <v>640000</v>
      </c>
      <c r="N12" s="8">
        <v>100</v>
      </c>
      <c r="O12" s="8">
        <f t="shared" ref="O12:O23" si="8">N12*D12/100</f>
        <v>0.3583205961558919</v>
      </c>
      <c r="P12" s="8">
        <v>90</v>
      </c>
      <c r="Q12" s="8">
        <f t="shared" ref="Q12:Q23" si="9">P12*D12/100</f>
        <v>0.32248853654030268</v>
      </c>
      <c r="R12" s="8">
        <f t="shared" ref="R12:R23" si="10">IF(N12=0,0,P12/N12*100)</f>
        <v>90</v>
      </c>
      <c r="S12" s="8">
        <f t="shared" ref="S12:S21" si="11">Q12-O12</f>
        <v>-3.5832059615589218E-2</v>
      </c>
      <c r="T12" s="8">
        <f t="shared" ref="T12:T21" si="12">IF(F12&gt;0,I12/F12*100,I12)</f>
        <v>90</v>
      </c>
      <c r="U12" s="8">
        <f t="shared" ref="U12:U21" si="13">IF(N12&gt;0,P12/N12*100,P12)</f>
        <v>90</v>
      </c>
      <c r="V12" s="8">
        <f t="shared" ref="V12:V21" si="14">AVERAGE(T12:U12)</f>
        <v>90</v>
      </c>
      <c r="W12" s="8">
        <f t="shared" ref="W12:W21" si="15">V12</f>
        <v>90</v>
      </c>
      <c r="X12" s="22">
        <v>1</v>
      </c>
    </row>
    <row r="13" spans="1:29" ht="16">
      <c r="A13" s="9">
        <v>2</v>
      </c>
      <c r="B13" s="9" t="s">
        <v>248</v>
      </c>
      <c r="C13" s="7">
        <v>39845900</v>
      </c>
      <c r="D13" s="8">
        <f t="shared" si="0"/>
        <v>2.2308760378700079</v>
      </c>
      <c r="E13" s="7">
        <v>39845900</v>
      </c>
      <c r="F13" s="8">
        <f t="shared" si="1"/>
        <v>100</v>
      </c>
      <c r="G13" s="8">
        <f t="shared" si="2"/>
        <v>2.2308760378700079</v>
      </c>
      <c r="H13" s="7">
        <v>31431000</v>
      </c>
      <c r="I13" s="8">
        <f t="shared" si="3"/>
        <v>78.881390557121307</v>
      </c>
      <c r="J13" s="8">
        <f t="shared" si="4"/>
        <v>1.7597460402774743</v>
      </c>
      <c r="K13" s="8">
        <f t="shared" si="5"/>
        <v>78.881390557121307</v>
      </c>
      <c r="L13" s="8">
        <f t="shared" si="6"/>
        <v>-0.4711299975925336</v>
      </c>
      <c r="M13" s="7">
        <f t="shared" si="7"/>
        <v>8414900</v>
      </c>
      <c r="N13" s="8">
        <v>100</v>
      </c>
      <c r="O13" s="8">
        <f t="shared" si="8"/>
        <v>2.2308760378700079</v>
      </c>
      <c r="P13" s="8">
        <v>78.881390557121307</v>
      </c>
      <c r="Q13" s="8">
        <f t="shared" si="9"/>
        <v>1.7597460402774743</v>
      </c>
      <c r="R13" s="8">
        <f t="shared" si="10"/>
        <v>78.881390557121307</v>
      </c>
      <c r="S13" s="8">
        <f t="shared" si="11"/>
        <v>-0.4711299975925336</v>
      </c>
      <c r="T13" s="8">
        <f t="shared" si="12"/>
        <v>78.881390557121307</v>
      </c>
      <c r="U13" s="8">
        <f t="shared" si="13"/>
        <v>78.881390557121307</v>
      </c>
      <c r="V13" s="8">
        <f t="shared" si="14"/>
        <v>78.881390557121307</v>
      </c>
      <c r="W13" s="8">
        <f t="shared" si="15"/>
        <v>78.881390557121307</v>
      </c>
      <c r="X13" s="22">
        <v>2</v>
      </c>
    </row>
    <row r="14" spans="1:29" ht="32">
      <c r="A14" s="9">
        <v>3</v>
      </c>
      <c r="B14" s="9" t="s">
        <v>1219</v>
      </c>
      <c r="C14" s="7">
        <v>16159300</v>
      </c>
      <c r="D14" s="8">
        <f t="shared" si="0"/>
        <v>0.90472031397842245</v>
      </c>
      <c r="E14" s="7">
        <v>16159300</v>
      </c>
      <c r="F14" s="8">
        <f t="shared" si="1"/>
        <v>100</v>
      </c>
      <c r="G14" s="8">
        <f t="shared" si="2"/>
        <v>0.90472031397842245</v>
      </c>
      <c r="H14" s="7">
        <v>15049700</v>
      </c>
      <c r="I14" s="8">
        <f t="shared" si="3"/>
        <v>93.133365925504194</v>
      </c>
      <c r="J14" s="8">
        <f t="shared" si="4"/>
        <v>0.84259648061989467</v>
      </c>
      <c r="K14" s="8">
        <f t="shared" si="5"/>
        <v>93.133365925504194</v>
      </c>
      <c r="L14" s="8">
        <f t="shared" si="6"/>
        <v>-6.212383335852778E-2</v>
      </c>
      <c r="M14" s="7">
        <f t="shared" si="7"/>
        <v>1109600</v>
      </c>
      <c r="N14" s="8">
        <v>100</v>
      </c>
      <c r="O14" s="8">
        <f t="shared" si="8"/>
        <v>0.90472031397842245</v>
      </c>
      <c r="P14" s="8">
        <v>93.133365925504194</v>
      </c>
      <c r="Q14" s="8">
        <f t="shared" si="9"/>
        <v>0.84259648061989467</v>
      </c>
      <c r="R14" s="8">
        <f t="shared" si="10"/>
        <v>93.133365925504194</v>
      </c>
      <c r="S14" s="8">
        <f t="shared" si="11"/>
        <v>-6.212383335852778E-2</v>
      </c>
      <c r="T14" s="8">
        <f t="shared" si="12"/>
        <v>93.133365925504194</v>
      </c>
      <c r="U14" s="8">
        <f t="shared" si="13"/>
        <v>93.133365925504194</v>
      </c>
      <c r="V14" s="8">
        <f t="shared" si="14"/>
        <v>93.133365925504194</v>
      </c>
      <c r="W14" s="8">
        <f t="shared" si="15"/>
        <v>93.133365925504194</v>
      </c>
      <c r="X14" s="22">
        <v>3</v>
      </c>
    </row>
    <row r="15" spans="1:29" ht="32">
      <c r="A15" s="9">
        <v>4</v>
      </c>
      <c r="B15" s="9" t="s">
        <v>367</v>
      </c>
      <c r="C15" s="7">
        <v>509307000</v>
      </c>
      <c r="D15" s="8">
        <f t="shared" si="0"/>
        <v>28.514873104120124</v>
      </c>
      <c r="E15" s="7">
        <v>509307000</v>
      </c>
      <c r="F15" s="8">
        <f t="shared" si="1"/>
        <v>100</v>
      </c>
      <c r="G15" s="8">
        <f t="shared" si="2"/>
        <v>28.514873104120124</v>
      </c>
      <c r="H15" s="7">
        <v>437996394</v>
      </c>
      <c r="I15" s="8">
        <f t="shared" si="3"/>
        <v>85.998502671276853</v>
      </c>
      <c r="J15" s="8">
        <f t="shared" si="4"/>
        <v>24.522363908157949</v>
      </c>
      <c r="K15" s="8">
        <f t="shared" si="5"/>
        <v>85.998502671276853</v>
      </c>
      <c r="L15" s="8">
        <f t="shared" si="6"/>
        <v>-3.9925091959621746</v>
      </c>
      <c r="M15" s="7">
        <f t="shared" si="7"/>
        <v>71310606</v>
      </c>
      <c r="N15" s="8">
        <v>100</v>
      </c>
      <c r="O15" s="8">
        <f t="shared" si="8"/>
        <v>28.514873104120124</v>
      </c>
      <c r="P15" s="8">
        <v>85.998502671276853</v>
      </c>
      <c r="Q15" s="8">
        <f t="shared" si="9"/>
        <v>24.522363908157949</v>
      </c>
      <c r="R15" s="8">
        <f t="shared" si="10"/>
        <v>85.998502671276853</v>
      </c>
      <c r="S15" s="8">
        <f t="shared" si="11"/>
        <v>-3.9925091959621746</v>
      </c>
      <c r="T15" s="8">
        <f t="shared" si="12"/>
        <v>85.998502671276853</v>
      </c>
      <c r="U15" s="8">
        <f t="shared" si="13"/>
        <v>85.998502671276853</v>
      </c>
      <c r="V15" s="8">
        <f t="shared" si="14"/>
        <v>85.998502671276853</v>
      </c>
      <c r="W15" s="8">
        <f t="shared" si="15"/>
        <v>85.998502671276853</v>
      </c>
      <c r="X15" s="22">
        <v>4</v>
      </c>
    </row>
    <row r="16" spans="1:29" ht="16">
      <c r="A16" s="9">
        <v>5</v>
      </c>
      <c r="B16" s="9" t="s">
        <v>254</v>
      </c>
      <c r="C16" s="7">
        <v>0</v>
      </c>
      <c r="D16" s="8">
        <f t="shared" si="0"/>
        <v>0</v>
      </c>
      <c r="E16" s="7">
        <v>0</v>
      </c>
      <c r="F16" s="8">
        <v>0</v>
      </c>
      <c r="G16" s="8">
        <f t="shared" si="2"/>
        <v>0</v>
      </c>
      <c r="H16" s="7">
        <v>0</v>
      </c>
      <c r="I16" s="8">
        <v>0</v>
      </c>
      <c r="J16" s="8">
        <f t="shared" si="4"/>
        <v>0</v>
      </c>
      <c r="K16" s="8">
        <f t="shared" si="5"/>
        <v>0</v>
      </c>
      <c r="L16" s="8">
        <f t="shared" si="6"/>
        <v>0</v>
      </c>
      <c r="M16" s="7">
        <f t="shared" si="7"/>
        <v>0</v>
      </c>
      <c r="N16" s="8">
        <v>0</v>
      </c>
      <c r="O16" s="8">
        <f t="shared" si="8"/>
        <v>0</v>
      </c>
      <c r="P16" s="8">
        <v>0</v>
      </c>
      <c r="Q16" s="8">
        <f t="shared" si="9"/>
        <v>0</v>
      </c>
      <c r="R16" s="8">
        <f t="shared" si="10"/>
        <v>0</v>
      </c>
      <c r="S16" s="8">
        <f t="shared" si="11"/>
        <v>0</v>
      </c>
      <c r="T16" s="8">
        <f t="shared" si="12"/>
        <v>0</v>
      </c>
      <c r="U16" s="8">
        <f t="shared" si="13"/>
        <v>0</v>
      </c>
      <c r="V16" s="8">
        <f t="shared" si="14"/>
        <v>0</v>
      </c>
      <c r="W16" s="8">
        <f t="shared" si="15"/>
        <v>0</v>
      </c>
      <c r="X16" s="22">
        <v>5</v>
      </c>
    </row>
    <row r="17" spans="1:24" ht="32">
      <c r="A17" s="9">
        <v>6</v>
      </c>
      <c r="B17" s="9" t="s">
        <v>369</v>
      </c>
      <c r="C17" s="7">
        <v>8280000</v>
      </c>
      <c r="D17" s="8">
        <f t="shared" si="0"/>
        <v>0.46357727127668508</v>
      </c>
      <c r="E17" s="7">
        <v>8280000</v>
      </c>
      <c r="F17" s="8">
        <f t="shared" si="1"/>
        <v>100</v>
      </c>
      <c r="G17" s="8">
        <f t="shared" si="2"/>
        <v>0.46357727127668513</v>
      </c>
      <c r="H17" s="7">
        <v>8261760</v>
      </c>
      <c r="I17" s="8">
        <f t="shared" si="3"/>
        <v>99.779710144927535</v>
      </c>
      <c r="J17" s="8">
        <f t="shared" si="4"/>
        <v>0.46255605757764079</v>
      </c>
      <c r="K17" s="8">
        <f t="shared" si="5"/>
        <v>99.779710144927535</v>
      </c>
      <c r="L17" s="8">
        <f t="shared" si="6"/>
        <v>-1.0212136990443432E-3</v>
      </c>
      <c r="M17" s="7">
        <f t="shared" si="7"/>
        <v>18240</v>
      </c>
      <c r="N17" s="8">
        <v>100</v>
      </c>
      <c r="O17" s="8">
        <f t="shared" si="8"/>
        <v>0.46357727127668513</v>
      </c>
      <c r="P17" s="8">
        <v>99.779710144927535</v>
      </c>
      <c r="Q17" s="8">
        <f t="shared" si="9"/>
        <v>0.46255605757764079</v>
      </c>
      <c r="R17" s="8">
        <f t="shared" si="10"/>
        <v>99.779710144927535</v>
      </c>
      <c r="S17" s="8">
        <f t="shared" si="11"/>
        <v>-1.0212136990443432E-3</v>
      </c>
      <c r="T17" s="8">
        <f t="shared" si="12"/>
        <v>99.779710144927535</v>
      </c>
      <c r="U17" s="8">
        <f t="shared" si="13"/>
        <v>99.779710144927535</v>
      </c>
      <c r="V17" s="8">
        <f t="shared" si="14"/>
        <v>99.779710144927535</v>
      </c>
      <c r="W17" s="8">
        <f t="shared" si="15"/>
        <v>99.779710144927535</v>
      </c>
      <c r="X17" s="22">
        <v>6</v>
      </c>
    </row>
    <row r="18" spans="1:24" ht="64">
      <c r="A18" s="9">
        <v>7</v>
      </c>
      <c r="B18" s="9" t="s">
        <v>1220</v>
      </c>
      <c r="C18" s="7">
        <v>22800000</v>
      </c>
      <c r="D18" s="8">
        <f t="shared" si="0"/>
        <v>1.2765171238053648</v>
      </c>
      <c r="E18" s="7">
        <v>22800000</v>
      </c>
      <c r="F18" s="8">
        <f t="shared" si="1"/>
        <v>100</v>
      </c>
      <c r="G18" s="8">
        <f t="shared" si="2"/>
        <v>1.2765171238053648</v>
      </c>
      <c r="H18" s="7">
        <v>18510995</v>
      </c>
      <c r="I18" s="8">
        <f t="shared" si="3"/>
        <v>81.188574561403499</v>
      </c>
      <c r="J18" s="8">
        <f t="shared" si="4"/>
        <v>1.036386056849802</v>
      </c>
      <c r="K18" s="8">
        <f t="shared" si="5"/>
        <v>81.188574561403499</v>
      </c>
      <c r="L18" s="8">
        <f t="shared" si="6"/>
        <v>-0.24013106695556274</v>
      </c>
      <c r="M18" s="7">
        <f t="shared" si="7"/>
        <v>4289005</v>
      </c>
      <c r="N18" s="8">
        <v>100</v>
      </c>
      <c r="O18" s="8">
        <f t="shared" si="8"/>
        <v>1.2765171238053648</v>
      </c>
      <c r="P18" s="8">
        <v>81.188574561403499</v>
      </c>
      <c r="Q18" s="8">
        <f t="shared" si="9"/>
        <v>1.036386056849802</v>
      </c>
      <c r="R18" s="8">
        <f t="shared" si="10"/>
        <v>81.188574561403499</v>
      </c>
      <c r="S18" s="8">
        <f t="shared" si="11"/>
        <v>-0.24013106695556274</v>
      </c>
      <c r="T18" s="8">
        <f t="shared" si="12"/>
        <v>81.188574561403499</v>
      </c>
      <c r="U18" s="8">
        <f t="shared" si="13"/>
        <v>81.188574561403499</v>
      </c>
      <c r="V18" s="8">
        <f t="shared" si="14"/>
        <v>81.188574561403499</v>
      </c>
      <c r="W18" s="8">
        <f t="shared" si="15"/>
        <v>81.188574561403499</v>
      </c>
      <c r="X18" s="22">
        <v>7</v>
      </c>
    </row>
    <row r="19" spans="1:24" ht="64">
      <c r="A19" s="9">
        <v>8</v>
      </c>
      <c r="B19" s="9" t="s">
        <v>474</v>
      </c>
      <c r="C19" s="7">
        <v>34950000</v>
      </c>
      <c r="D19" s="8">
        <f t="shared" si="0"/>
        <v>1.9567663805700657</v>
      </c>
      <c r="E19" s="7">
        <v>34950000</v>
      </c>
      <c r="F19" s="8">
        <f t="shared" si="1"/>
        <v>100</v>
      </c>
      <c r="G19" s="8">
        <f t="shared" si="2"/>
        <v>1.9567663805700655</v>
      </c>
      <c r="H19" s="7">
        <v>31676346</v>
      </c>
      <c r="I19" s="8">
        <f t="shared" si="3"/>
        <v>90.633321888412027</v>
      </c>
      <c r="J19" s="8">
        <f t="shared" si="4"/>
        <v>1.7734823723062971</v>
      </c>
      <c r="K19" s="8">
        <f t="shared" si="5"/>
        <v>90.633321888412027</v>
      </c>
      <c r="L19" s="8">
        <f t="shared" si="6"/>
        <v>-0.18328400826376834</v>
      </c>
      <c r="M19" s="7">
        <f t="shared" si="7"/>
        <v>3273654</v>
      </c>
      <c r="N19" s="8">
        <v>100</v>
      </c>
      <c r="O19" s="8">
        <f t="shared" si="8"/>
        <v>1.9567663805700655</v>
      </c>
      <c r="P19" s="8">
        <v>90.633321888412027</v>
      </c>
      <c r="Q19" s="8">
        <f t="shared" si="9"/>
        <v>1.7734823723062971</v>
      </c>
      <c r="R19" s="8">
        <f t="shared" si="10"/>
        <v>90.633321888412027</v>
      </c>
      <c r="S19" s="8">
        <f t="shared" si="11"/>
        <v>-0.18328400826376834</v>
      </c>
      <c r="T19" s="8">
        <f t="shared" si="12"/>
        <v>90.633321888412027</v>
      </c>
      <c r="U19" s="8">
        <f t="shared" si="13"/>
        <v>90.633321888412027</v>
      </c>
      <c r="V19" s="8">
        <f t="shared" si="14"/>
        <v>90.633321888412027</v>
      </c>
      <c r="W19" s="8">
        <f t="shared" si="15"/>
        <v>90.633321888412027</v>
      </c>
      <c r="X19" s="22">
        <v>8</v>
      </c>
    </row>
    <row r="20" spans="1:24" ht="16">
      <c r="A20" s="9">
        <v>9</v>
      </c>
      <c r="B20" s="9" t="s">
        <v>370</v>
      </c>
      <c r="C20" s="7">
        <v>25986000</v>
      </c>
      <c r="D20" s="8">
        <f t="shared" si="0"/>
        <v>1.4548935955792197</v>
      </c>
      <c r="E20" s="7">
        <v>25986000</v>
      </c>
      <c r="F20" s="8">
        <f t="shared" si="1"/>
        <v>100</v>
      </c>
      <c r="G20" s="8">
        <f t="shared" si="2"/>
        <v>1.4548935955792197</v>
      </c>
      <c r="H20" s="7">
        <v>21770000</v>
      </c>
      <c r="I20" s="8">
        <f t="shared" si="3"/>
        <v>83.775879319633646</v>
      </c>
      <c r="J20" s="8">
        <f t="shared" si="4"/>
        <v>1.2188499028615258</v>
      </c>
      <c r="K20" s="8">
        <f t="shared" si="5"/>
        <v>83.775879319633646</v>
      </c>
      <c r="L20" s="8">
        <f t="shared" si="6"/>
        <v>-0.23604369271769388</v>
      </c>
      <c r="M20" s="7">
        <f t="shared" si="7"/>
        <v>4216000</v>
      </c>
      <c r="N20" s="8">
        <v>100</v>
      </c>
      <c r="O20" s="8">
        <f t="shared" si="8"/>
        <v>1.4548935955792197</v>
      </c>
      <c r="P20" s="8">
        <v>83.775879319633646</v>
      </c>
      <c r="Q20" s="8">
        <f t="shared" si="9"/>
        <v>1.2188499028615258</v>
      </c>
      <c r="R20" s="8">
        <f t="shared" si="10"/>
        <v>83.775879319633646</v>
      </c>
      <c r="S20" s="8">
        <f t="shared" si="11"/>
        <v>-0.23604369271769388</v>
      </c>
      <c r="T20" s="8">
        <f t="shared" si="12"/>
        <v>83.775879319633646</v>
      </c>
      <c r="U20" s="8">
        <f t="shared" si="13"/>
        <v>83.775879319633646</v>
      </c>
      <c r="V20" s="8">
        <f t="shared" si="14"/>
        <v>83.775879319633646</v>
      </c>
      <c r="W20" s="8">
        <f t="shared" si="15"/>
        <v>83.775879319633646</v>
      </c>
      <c r="X20" s="22">
        <v>9</v>
      </c>
    </row>
    <row r="21" spans="1:24" ht="32">
      <c r="A21" s="9">
        <v>10</v>
      </c>
      <c r="B21" s="9" t="s">
        <v>1221</v>
      </c>
      <c r="C21" s="7">
        <v>563400000</v>
      </c>
      <c r="D21" s="8">
        <f t="shared" si="0"/>
        <v>31.543409980348354</v>
      </c>
      <c r="E21" s="7">
        <v>563400000</v>
      </c>
      <c r="F21" s="8">
        <f t="shared" si="1"/>
        <v>100</v>
      </c>
      <c r="G21" s="8">
        <f t="shared" si="2"/>
        <v>31.543409980348358</v>
      </c>
      <c r="H21" s="7">
        <v>552495000</v>
      </c>
      <c r="I21" s="8">
        <f t="shared" si="3"/>
        <v>98.06443024494142</v>
      </c>
      <c r="J21" s="8">
        <f t="shared" si="4"/>
        <v>30.932865277054603</v>
      </c>
      <c r="K21" s="8">
        <f t="shared" si="5"/>
        <v>98.06443024494142</v>
      </c>
      <c r="L21" s="8">
        <f t="shared" si="6"/>
        <v>-0.61054470329375476</v>
      </c>
      <c r="M21" s="7">
        <f t="shared" si="7"/>
        <v>10905000</v>
      </c>
      <c r="N21" s="8">
        <v>100</v>
      </c>
      <c r="O21" s="8">
        <f t="shared" si="8"/>
        <v>31.543409980348358</v>
      </c>
      <c r="P21" s="8">
        <v>98.06443024494142</v>
      </c>
      <c r="Q21" s="8">
        <f t="shared" si="9"/>
        <v>30.932865277054603</v>
      </c>
      <c r="R21" s="8">
        <f t="shared" si="10"/>
        <v>98.06443024494142</v>
      </c>
      <c r="S21" s="8">
        <f t="shared" si="11"/>
        <v>-0.61054470329375476</v>
      </c>
      <c r="T21" s="8">
        <f t="shared" si="12"/>
        <v>98.06443024494142</v>
      </c>
      <c r="U21" s="8">
        <f t="shared" si="13"/>
        <v>98.06443024494142</v>
      </c>
      <c r="V21" s="8">
        <f t="shared" si="14"/>
        <v>98.06443024494142</v>
      </c>
      <c r="W21" s="8">
        <f t="shared" si="15"/>
        <v>98.06443024494142</v>
      </c>
      <c r="X21" s="22">
        <v>10</v>
      </c>
    </row>
    <row r="22" spans="1:24" ht="16">
      <c r="A22" s="9">
        <v>11</v>
      </c>
      <c r="B22" s="9" t="s">
        <v>1222</v>
      </c>
      <c r="C22" s="7">
        <v>373741600</v>
      </c>
      <c r="D22" s="8">
        <f t="shared" si="0"/>
        <v>20.924892643790134</v>
      </c>
      <c r="E22" s="7">
        <v>373741600</v>
      </c>
      <c r="F22" s="8">
        <f t="shared" si="1"/>
        <v>100</v>
      </c>
      <c r="G22" s="8">
        <f t="shared" si="2"/>
        <v>20.924892643790134</v>
      </c>
      <c r="H22" s="7">
        <v>366496200</v>
      </c>
      <c r="I22" s="8">
        <f t="shared" si="3"/>
        <v>98.061387867981523</v>
      </c>
      <c r="J22" s="8">
        <f t="shared" si="4"/>
        <v>20.519240136385775</v>
      </c>
      <c r="K22" s="8">
        <f t="shared" si="5"/>
        <v>98.061387867981523</v>
      </c>
      <c r="L22" s="8">
        <f t="shared" si="6"/>
        <v>-0.40565250740435843</v>
      </c>
      <c r="M22" s="7">
        <f t="shared" si="7"/>
        <v>7245400</v>
      </c>
      <c r="N22" s="8">
        <v>100</v>
      </c>
      <c r="O22" s="8">
        <f t="shared" si="8"/>
        <v>20.924892643790134</v>
      </c>
      <c r="P22" s="8">
        <v>98.061387867981523</v>
      </c>
      <c r="Q22" s="8">
        <f t="shared" si="9"/>
        <v>20.519240136385775</v>
      </c>
      <c r="R22" s="8">
        <f t="shared" si="10"/>
        <v>98.061387867981523</v>
      </c>
      <c r="S22" s="8"/>
      <c r="T22" s="8"/>
      <c r="U22" s="8"/>
      <c r="V22" s="8"/>
      <c r="W22" s="8"/>
      <c r="X22" s="22">
        <v>11</v>
      </c>
    </row>
    <row r="23" spans="1:24" ht="32">
      <c r="A23" s="9">
        <v>12</v>
      </c>
      <c r="B23" s="9" t="s">
        <v>1223</v>
      </c>
      <c r="C23" s="7">
        <v>185240200</v>
      </c>
      <c r="D23" s="8">
        <f t="shared" si="0"/>
        <v>10.371152952505724</v>
      </c>
      <c r="E23" s="7">
        <v>185240200</v>
      </c>
      <c r="F23" s="8">
        <f t="shared" si="1"/>
        <v>100</v>
      </c>
      <c r="G23" s="8">
        <f t="shared" si="2"/>
        <v>10.371152952505724</v>
      </c>
      <c r="H23" s="7">
        <v>180838850</v>
      </c>
      <c r="I23" s="8">
        <f t="shared" si="3"/>
        <v>97.623976868951772</v>
      </c>
      <c r="J23" s="8">
        <f t="shared" si="4"/>
        <v>10.124731959397797</v>
      </c>
      <c r="K23" s="8">
        <f t="shared" si="5"/>
        <v>97.623976868951772</v>
      </c>
      <c r="L23" s="8">
        <f t="shared" si="6"/>
        <v>-0.24642099310792709</v>
      </c>
      <c r="M23" s="7">
        <f>C23-H23</f>
        <v>4401350</v>
      </c>
      <c r="N23" s="8">
        <v>100</v>
      </c>
      <c r="O23" s="8">
        <f t="shared" si="8"/>
        <v>10.371152952505724</v>
      </c>
      <c r="P23" s="8">
        <v>97.623976868951772</v>
      </c>
      <c r="Q23" s="8">
        <f t="shared" si="9"/>
        <v>10.124731959397797</v>
      </c>
      <c r="R23" s="8">
        <f t="shared" si="10"/>
        <v>97.623976868951772</v>
      </c>
      <c r="S23" s="8">
        <f>Q23-O23</f>
        <v>-0.24642099310792709</v>
      </c>
      <c r="T23" s="8">
        <f>IF(F23&gt;0,I23/F23*100,I23)</f>
        <v>97.623976868951772</v>
      </c>
      <c r="U23" s="8">
        <f>IF(N23&gt;0,P23/N23*100,P23)</f>
        <v>97.623976868951772</v>
      </c>
      <c r="V23" s="8">
        <f>AVERAGE(T23:U23)</f>
        <v>97.623976868951772</v>
      </c>
      <c r="W23" s="8">
        <f>V23</f>
        <v>97.623976868951772</v>
      </c>
      <c r="X23" s="22">
        <v>12</v>
      </c>
    </row>
    <row r="24" spans="1:24">
      <c r="A24" s="10"/>
      <c r="B24" s="10"/>
      <c r="C24" s="11"/>
      <c r="D24" s="236"/>
      <c r="E24" s="29"/>
      <c r="F24" s="219"/>
      <c r="G24" s="12"/>
      <c r="H24" s="11"/>
      <c r="I24" s="12"/>
      <c r="J24" s="12"/>
      <c r="K24" s="12"/>
      <c r="L24" s="12"/>
      <c r="M24" s="11"/>
      <c r="N24" s="12"/>
      <c r="O24" s="12"/>
      <c r="P24" s="12"/>
      <c r="Q24" s="12"/>
      <c r="R24" s="12"/>
      <c r="S24" s="12"/>
      <c r="T24" s="12"/>
      <c r="U24" s="12"/>
      <c r="V24" s="12"/>
      <c r="W24" s="12"/>
    </row>
    <row r="25" spans="1:24">
      <c r="A25" s="13"/>
      <c r="B25" s="13" t="s">
        <v>14</v>
      </c>
      <c r="C25" s="14">
        <f>SUM(C12:C23)</f>
        <v>1786110000</v>
      </c>
      <c r="D25" s="237">
        <f>SUM(D12:D23)</f>
        <v>99.999999999999986</v>
      </c>
      <c r="E25" s="224">
        <f>SUM(E12:E23)</f>
        <v>1786110000</v>
      </c>
      <c r="F25" s="220">
        <f>G25</f>
        <v>99.999999999999986</v>
      </c>
      <c r="G25" s="15">
        <f>SUM(G12:G23)</f>
        <v>99.999999999999986</v>
      </c>
      <c r="H25" s="14">
        <f>SUM(H12:H23)</f>
        <v>1670286245</v>
      </c>
      <c r="I25" s="15">
        <f>J25</f>
        <v>93.51530672802906</v>
      </c>
      <c r="J25" s="15">
        <f>SUM(J12:J23)</f>
        <v>93.51530672802906</v>
      </c>
      <c r="K25" s="15">
        <f>IF(E25=0,0,H25/E25*100)</f>
        <v>93.515306728029074</v>
      </c>
      <c r="L25" s="15">
        <f>SUM(L12:L23)</f>
        <v>-6.4846932719709347</v>
      </c>
      <c r="M25" s="14">
        <f>SUM(M12:M23)</f>
        <v>115823755</v>
      </c>
      <c r="N25" s="15">
        <f>O25</f>
        <v>99.999999999999986</v>
      </c>
      <c r="O25" s="15">
        <f>SUM(O12:O23)</f>
        <v>99.999999999999986</v>
      </c>
      <c r="P25" s="15">
        <f>Q25</f>
        <v>93.51530672802906</v>
      </c>
      <c r="Q25" s="15">
        <f>SUM(Q12:Q23)</f>
        <v>93.51530672802906</v>
      </c>
      <c r="R25" s="15">
        <f>IF(N25=0,0,P25/N25*100)</f>
        <v>93.515306728029074</v>
      </c>
      <c r="S25" s="15">
        <f>SUM(S12:S23)</f>
        <v>-6.0790407645665763</v>
      </c>
      <c r="T25" s="15">
        <f>IF(G25&gt;0,J25/G25*100,J25)</f>
        <v>93.515306728029074</v>
      </c>
      <c r="U25" s="15">
        <f>IF(O25&gt;0,Q25/O25*100,Q25)</f>
        <v>93.515306728029074</v>
      </c>
      <c r="V25" s="15">
        <f>AVERAGE(T25:U25)</f>
        <v>93.515306728029074</v>
      </c>
      <c r="W25" s="15"/>
    </row>
    <row r="26" spans="1:24">
      <c r="C26" s="16">
        <f>'[7]Bag Kum'!$C$24</f>
        <v>1338390000</v>
      </c>
    </row>
    <row r="27" spans="1:24">
      <c r="C27" s="16">
        <f>C25-C26</f>
        <v>447720000</v>
      </c>
    </row>
    <row r="30" spans="1:24">
      <c r="B30" s="1" t="s">
        <v>490</v>
      </c>
      <c r="C30" s="1" t="s">
        <v>491</v>
      </c>
      <c r="D30" s="1" t="s">
        <v>492</v>
      </c>
    </row>
    <row r="31" spans="1:24">
      <c r="B31" s="1" t="s">
        <v>493</v>
      </c>
      <c r="C31" s="1">
        <f>COUNTIFS($K$11:$K$23,"&gt;=90")</f>
        <v>7</v>
      </c>
      <c r="D31" s="1">
        <f>COUNTIFS($R$11:$R$23,"&gt;=90")</f>
        <v>7</v>
      </c>
    </row>
    <row r="32" spans="1:24">
      <c r="B32" s="1" t="s">
        <v>494</v>
      </c>
      <c r="C32" s="1">
        <f>COUNTIFS($K$11:$K$23,"&gt;=80",$K$11:$K$23,"&lt;90")</f>
        <v>3</v>
      </c>
      <c r="D32" s="1">
        <f>COUNTIFS($R$11:$R$23,"&gt;=80",$R$11:$R$23,"&lt;90")</f>
        <v>3</v>
      </c>
    </row>
    <row r="33" spans="2:4">
      <c r="B33" s="1" t="s">
        <v>495</v>
      </c>
      <c r="C33" s="1">
        <f>COUNTIFS($K$11:$K$23,"&gt;=65",$K$11:$K$23,"&lt;80")</f>
        <v>1</v>
      </c>
      <c r="D33" s="1">
        <f>COUNTIFS($R$11:$R$23,"&gt;=65",$R$11:$R$23,"&lt;80")</f>
        <v>1</v>
      </c>
    </row>
    <row r="34" spans="2:4">
      <c r="B34" s="1" t="s">
        <v>496</v>
      </c>
      <c r="C34" s="1">
        <f>COUNTIF($K$11:$K$23,"&lt;65")</f>
        <v>1</v>
      </c>
      <c r="D34" s="1">
        <f>COUNTIF($R$11:$R$23,"&lt;65")</f>
        <v>1</v>
      </c>
    </row>
    <row r="35" spans="2:4">
      <c r="B35" s="17"/>
      <c r="C35" s="1">
        <f>SUM(C31:C34)</f>
        <v>12</v>
      </c>
      <c r="D35" s="1">
        <f>SUM(D31:D34)</f>
        <v>12</v>
      </c>
    </row>
    <row r="36" spans="2:4">
      <c r="B36" s="17"/>
    </row>
    <row r="37" spans="2:4">
      <c r="B37" s="17"/>
    </row>
    <row r="38" spans="2:4">
      <c r="B38" s="17"/>
    </row>
    <row r="48" spans="2:4" ht="32">
      <c r="B48" t="s">
        <v>189</v>
      </c>
      <c r="C48" s="18" t="s">
        <v>195</v>
      </c>
      <c r="D48" s="18" t="s">
        <v>196</v>
      </c>
    </row>
    <row r="49" spans="2:5">
      <c r="B49" s="207" t="str">
        <f>Cetak!P67</f>
        <v>31 Desember 2023</v>
      </c>
      <c r="C49" s="19">
        <f>I25</f>
        <v>93.51530672802906</v>
      </c>
      <c r="D49" s="19">
        <f>P25</f>
        <v>93.51530672802906</v>
      </c>
      <c r="E49" s="21">
        <f>D49-C49</f>
        <v>0</v>
      </c>
    </row>
    <row r="50" spans="2:5">
      <c r="B50" s="207" t="str">
        <f>Cetak!P68</f>
        <v>30  November 2023</v>
      </c>
      <c r="C50" s="19">
        <f>Cetak!D87</f>
        <v>50.443288279201134</v>
      </c>
      <c r="D50" s="19">
        <f>Cetak!E87</f>
        <v>84.530830325988703</v>
      </c>
      <c r="E50" s="21">
        <f>D50-C50</f>
        <v>34.087542046787568</v>
      </c>
    </row>
    <row r="51" spans="2:5">
      <c r="B51"/>
      <c r="C51" s="20">
        <f>C49-C50</f>
        <v>43.072018448827926</v>
      </c>
      <c r="D51" s="20">
        <f>D49-D50</f>
        <v>8.9844764020403574</v>
      </c>
    </row>
    <row r="52" spans="2:5">
      <c r="B52"/>
      <c r="C52"/>
      <c r="D52"/>
    </row>
    <row r="53" spans="2:5" ht="32">
      <c r="B53" t="s">
        <v>189</v>
      </c>
      <c r="C53" s="18" t="s">
        <v>195</v>
      </c>
      <c r="D53" s="18" t="s">
        <v>196</v>
      </c>
    </row>
    <row r="54" spans="2:5">
      <c r="B54" s="207" t="str">
        <f>Cetak!P67</f>
        <v>31 Desember 2023</v>
      </c>
      <c r="C54" s="19">
        <f>C49</f>
        <v>93.51530672802906</v>
      </c>
      <c r="D54" s="19">
        <f>D49</f>
        <v>93.51530672802906</v>
      </c>
    </row>
    <row r="55" spans="2:5">
      <c r="B55" s="207" t="str">
        <f>Cetak!P69</f>
        <v>31 Desember 2022</v>
      </c>
      <c r="C55" s="19">
        <f>Cetak!H87</f>
        <v>50.443288279201134</v>
      </c>
      <c r="D55" s="19">
        <f>Cetak!I87</f>
        <v>57.296419205164412</v>
      </c>
    </row>
    <row r="56" spans="2:5">
      <c r="B56"/>
      <c r="C56" s="20">
        <f>C54-C55</f>
        <v>43.072018448827926</v>
      </c>
      <c r="D56" s="20">
        <f>D54-D55</f>
        <v>36.218887522864648</v>
      </c>
    </row>
  </sheetData>
  <sheetProtection formatCells="0" formatColumns="0" formatRows="0" insertColumns="0" insertRows="0" insertHyperlinks="0" deleteColumns="0" deleteRows="0" sort="0" autoFilter="0" pivotTables="0"/>
  <autoFilter ref="B11:X23" xr:uid="{00000000-0009-0000-0000-00002D000000}">
    <sortState xmlns:xlrd2="http://schemas.microsoft.com/office/spreadsheetml/2017/richdata2" ref="B13:X23">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74791666666666701" header="0.3" footer="0.3"/>
  <pageSetup paperSize="14" scale="80" fitToHeight="0" orientation="landscape"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B050"/>
    <pageSetUpPr fitToPage="1"/>
  </sheetPr>
  <dimension ref="A1:AC62"/>
  <sheetViews>
    <sheetView view="pageBreakPreview" zoomScale="70" zoomScaleNormal="80" zoomScaleSheetLayoutView="70" workbookViewId="0">
      <pane xSplit="2" ySplit="11" topLeftCell="H24" activePane="bottomRight" state="frozen"/>
      <selection activeCell="Z44" sqref="Z44"/>
      <selection pane="topRight" activeCell="Z44" sqref="Z44"/>
      <selection pane="bottomLeft" activeCell="Z44" sqref="Z44"/>
      <selection pane="bottomRight" sqref="A1:W1"/>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1224</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364</v>
      </c>
      <c r="C12" s="7">
        <v>175000</v>
      </c>
      <c r="D12" s="8">
        <f>C12/$C$29*100</f>
        <v>8.3534592032566083E-3</v>
      </c>
      <c r="E12" s="7">
        <v>175000</v>
      </c>
      <c r="F12" s="8">
        <f>E12/C12*100</f>
        <v>100</v>
      </c>
      <c r="G12" s="8">
        <f>F12*D12/100</f>
        <v>8.3534592032566083E-3</v>
      </c>
      <c r="H12" s="7">
        <v>14500</v>
      </c>
      <c r="I12" s="8">
        <f>H12/C12*100</f>
        <v>8.2857142857142847</v>
      </c>
      <c r="J12" s="8">
        <f>I12*D12/100</f>
        <v>6.9214376255554756E-4</v>
      </c>
      <c r="K12" s="8">
        <f>IF(E12=0,0,H12/E12*100)</f>
        <v>8.2857142857142847</v>
      </c>
      <c r="L12" s="8">
        <f>J12-G12</f>
        <v>-7.6613154407010609E-3</v>
      </c>
      <c r="M12" s="7">
        <f>C12-H12</f>
        <v>160500</v>
      </c>
      <c r="N12" s="8">
        <v>100</v>
      </c>
      <c r="O12" s="8">
        <f>N12*$D12/100</f>
        <v>8.3534592032566083E-3</v>
      </c>
      <c r="P12" s="8">
        <v>100</v>
      </c>
      <c r="Q12" s="8">
        <f>P12*$D12/100</f>
        <v>8.3534592032566083E-3</v>
      </c>
      <c r="R12" s="8">
        <f>IF(N12=0,0,P12/N12*100)</f>
        <v>100</v>
      </c>
      <c r="S12" s="8">
        <f>Q12-O12</f>
        <v>0</v>
      </c>
      <c r="T12" s="8">
        <f>IF(F12&gt;0,I12/F12*100,I12)</f>
        <v>8.2857142857142847</v>
      </c>
      <c r="U12" s="8">
        <f>IF(N12&gt;0,P12/N12*100,P12)</f>
        <v>100</v>
      </c>
      <c r="V12" s="8">
        <f>AVERAGE(T12:U12)</f>
        <v>54.142857142857139</v>
      </c>
      <c r="W12" s="8">
        <f>V12</f>
        <v>54.142857142857139</v>
      </c>
      <c r="X12" s="22">
        <v>1</v>
      </c>
    </row>
    <row r="13" spans="1:29" ht="32">
      <c r="A13" s="9">
        <v>2</v>
      </c>
      <c r="B13" s="9" t="s">
        <v>369</v>
      </c>
      <c r="C13" s="7">
        <v>9190800</v>
      </c>
      <c r="D13" s="8">
        <f>C13/$C$29*100</f>
        <v>0.43871413054451908</v>
      </c>
      <c r="E13" s="7">
        <v>9190800</v>
      </c>
      <c r="F13" s="8">
        <f>E13/C13*100</f>
        <v>100</v>
      </c>
      <c r="G13" s="8">
        <f>F13*D13/100</f>
        <v>0.43871413054451908</v>
      </c>
      <c r="H13" s="7">
        <v>6946500</v>
      </c>
      <c r="I13" s="8">
        <f>H13/C13*100</f>
        <v>75.581015798407108</v>
      </c>
      <c r="J13" s="8">
        <f>I13*D13/100</f>
        <v>0.33158459631669734</v>
      </c>
      <c r="K13" s="8">
        <f>IF(E13=0,0,H13/E13*100)</f>
        <v>75.581015798407108</v>
      </c>
      <c r="L13" s="8">
        <f>J13-G13</f>
        <v>-0.10712953422782173</v>
      </c>
      <c r="M13" s="7">
        <f>C13-H13</f>
        <v>2244300</v>
      </c>
      <c r="N13" s="8">
        <v>100</v>
      </c>
      <c r="O13" s="8">
        <f>N13*$D13/100</f>
        <v>0.43871413054451908</v>
      </c>
      <c r="P13" s="8">
        <v>100</v>
      </c>
      <c r="Q13" s="8">
        <f>P13*$D13/100</f>
        <v>0.43871413054451908</v>
      </c>
      <c r="R13" s="8">
        <f>IF(N13=0,0,P13/N13*100)</f>
        <v>100</v>
      </c>
      <c r="S13" s="8">
        <f>Q13-O13</f>
        <v>0</v>
      </c>
      <c r="T13" s="8">
        <f>IF(F13&gt;0,I13/F13*100,I13)</f>
        <v>75.581015798407108</v>
      </c>
      <c r="U13" s="8">
        <f>IF(N13&gt;0,P13/N13*100,P13)</f>
        <v>100</v>
      </c>
      <c r="V13" s="8">
        <f>AVERAGE(T13:U13)</f>
        <v>87.790507899203561</v>
      </c>
      <c r="W13" s="8">
        <f>V13</f>
        <v>87.790507899203561</v>
      </c>
      <c r="X13" s="22">
        <v>2</v>
      </c>
    </row>
    <row r="14" spans="1:29" ht="16">
      <c r="A14" s="9">
        <v>3</v>
      </c>
      <c r="B14" s="9" t="s">
        <v>254</v>
      </c>
      <c r="C14" s="7">
        <v>142775100</v>
      </c>
      <c r="D14" s="8">
        <f t="shared" ref="D14:D27" si="0">C14/$C$29*100</f>
        <v>6.8152341319479</v>
      </c>
      <c r="E14" s="7">
        <v>142775100</v>
      </c>
      <c r="F14" s="8">
        <f t="shared" ref="F14:F27" si="1">E14/C14*100</f>
        <v>100</v>
      </c>
      <c r="G14" s="8">
        <f t="shared" ref="G14:G27" si="2">F14*D14/100</f>
        <v>6.8152341319479</v>
      </c>
      <c r="H14" s="7">
        <v>64570000</v>
      </c>
      <c r="I14" s="8">
        <f t="shared" ref="I14:I27" si="3">H14/C14*100</f>
        <v>45.224972701822658</v>
      </c>
      <c r="J14" s="8">
        <f t="shared" ref="J14:J27" si="4">I14*D14/100</f>
        <v>3.0821877757387379</v>
      </c>
      <c r="K14" s="8">
        <f t="shared" ref="K14:K27" si="5">IF(E14=0,0,H14/E14*100)</f>
        <v>45.224972701822658</v>
      </c>
      <c r="L14" s="8">
        <f t="shared" ref="L14:L23" si="6">J14-G14</f>
        <v>-3.733046356209162</v>
      </c>
      <c r="M14" s="7">
        <f t="shared" ref="M14:M27" si="7">C14-H14</f>
        <v>78205100</v>
      </c>
      <c r="N14" s="8">
        <v>100</v>
      </c>
      <c r="O14" s="8">
        <f t="shared" ref="O14:O27" si="8">N14*$D14/100</f>
        <v>6.8152341319479</v>
      </c>
      <c r="P14" s="8">
        <v>100</v>
      </c>
      <c r="Q14" s="8">
        <f t="shared" ref="Q14:Q27" si="9">P14*$D14/100</f>
        <v>6.8152341319479</v>
      </c>
      <c r="R14" s="8">
        <f t="shared" ref="R14:R27" si="10">IF(N14=0,0,P14/N14*100)</f>
        <v>100</v>
      </c>
      <c r="S14" s="8">
        <f t="shared" ref="S14:S23" si="11">Q14-O14</f>
        <v>0</v>
      </c>
      <c r="T14" s="8">
        <f t="shared" ref="T14:T23" si="12">IF(F14&gt;0,I14/F14*100,I14)</f>
        <v>45.224972701822658</v>
      </c>
      <c r="U14" s="8">
        <f t="shared" ref="U14:U23" si="13">IF(N14&gt;0,P14/N14*100,P14)</f>
        <v>100</v>
      </c>
      <c r="V14" s="8">
        <f t="shared" ref="V14:V23" si="14">AVERAGE(T14:U14)</f>
        <v>72.612486350911325</v>
      </c>
      <c r="W14" s="8">
        <f t="shared" ref="W14:W23" si="15">V14</f>
        <v>72.612486350911325</v>
      </c>
      <c r="X14" s="22">
        <v>3</v>
      </c>
    </row>
    <row r="15" spans="1:29" ht="16">
      <c r="A15" s="9">
        <v>4</v>
      </c>
      <c r="B15" s="9" t="s">
        <v>335</v>
      </c>
      <c r="C15" s="7">
        <v>6735000</v>
      </c>
      <c r="D15" s="8">
        <f t="shared" si="0"/>
        <v>0.32148884419390428</v>
      </c>
      <c r="E15" s="7">
        <v>6735000</v>
      </c>
      <c r="F15" s="8">
        <f t="shared" si="1"/>
        <v>100</v>
      </c>
      <c r="G15" s="8">
        <f t="shared" si="2"/>
        <v>0.32148884419390428</v>
      </c>
      <c r="H15" s="7">
        <v>6500000</v>
      </c>
      <c r="I15" s="8">
        <f t="shared" si="3"/>
        <v>96.510764662212324</v>
      </c>
      <c r="J15" s="8">
        <f t="shared" si="4"/>
        <v>0.31027134183524541</v>
      </c>
      <c r="K15" s="8">
        <f t="shared" si="5"/>
        <v>96.510764662212324</v>
      </c>
      <c r="L15" s="8">
        <f t="shared" si="6"/>
        <v>-1.1217502358658871E-2</v>
      </c>
      <c r="M15" s="7">
        <f t="shared" si="7"/>
        <v>235000</v>
      </c>
      <c r="N15" s="8">
        <v>100</v>
      </c>
      <c r="O15" s="8">
        <f t="shared" si="8"/>
        <v>0.32148884419390428</v>
      </c>
      <c r="P15" s="8">
        <v>100</v>
      </c>
      <c r="Q15" s="8">
        <f t="shared" si="9"/>
        <v>0.32148884419390428</v>
      </c>
      <c r="R15" s="8">
        <f t="shared" si="10"/>
        <v>100</v>
      </c>
      <c r="S15" s="8">
        <f t="shared" si="11"/>
        <v>0</v>
      </c>
      <c r="T15" s="8">
        <f t="shared" si="12"/>
        <v>96.510764662212324</v>
      </c>
      <c r="U15" s="8">
        <f t="shared" si="13"/>
        <v>100</v>
      </c>
      <c r="V15" s="8">
        <f t="shared" si="14"/>
        <v>98.255382331106162</v>
      </c>
      <c r="W15" s="8">
        <f t="shared" si="15"/>
        <v>98.255382331106162</v>
      </c>
      <c r="X15" s="22">
        <v>4</v>
      </c>
    </row>
    <row r="16" spans="1:29" ht="32">
      <c r="A16" s="9">
        <v>5</v>
      </c>
      <c r="B16" s="9" t="s">
        <v>923</v>
      </c>
      <c r="C16" s="7">
        <v>12000000</v>
      </c>
      <c r="D16" s="8">
        <f t="shared" si="0"/>
        <v>0.5728086310804531</v>
      </c>
      <c r="E16" s="7">
        <v>12000000</v>
      </c>
      <c r="F16" s="8">
        <f t="shared" si="1"/>
        <v>100</v>
      </c>
      <c r="G16" s="8">
        <f t="shared" si="2"/>
        <v>0.5728086310804531</v>
      </c>
      <c r="H16" s="7">
        <v>6660000</v>
      </c>
      <c r="I16" s="8">
        <f t="shared" si="3"/>
        <v>55.500000000000007</v>
      </c>
      <c r="J16" s="8">
        <f t="shared" si="4"/>
        <v>0.31790879024965152</v>
      </c>
      <c r="K16" s="8">
        <f t="shared" si="5"/>
        <v>55.500000000000007</v>
      </c>
      <c r="L16" s="8">
        <f t="shared" si="6"/>
        <v>-0.25489984083080158</v>
      </c>
      <c r="M16" s="7">
        <f t="shared" si="7"/>
        <v>5340000</v>
      </c>
      <c r="N16" s="8">
        <v>100</v>
      </c>
      <c r="O16" s="8">
        <f t="shared" si="8"/>
        <v>0.5728086310804531</v>
      </c>
      <c r="P16" s="8">
        <v>100</v>
      </c>
      <c r="Q16" s="8">
        <f t="shared" si="9"/>
        <v>0.5728086310804531</v>
      </c>
      <c r="R16" s="8">
        <f t="shared" si="10"/>
        <v>100</v>
      </c>
      <c r="S16" s="8">
        <f t="shared" si="11"/>
        <v>0</v>
      </c>
      <c r="T16" s="8">
        <f t="shared" si="12"/>
        <v>55.500000000000007</v>
      </c>
      <c r="U16" s="8">
        <f t="shared" si="13"/>
        <v>100</v>
      </c>
      <c r="V16" s="8">
        <f t="shared" si="14"/>
        <v>77.75</v>
      </c>
      <c r="W16" s="8">
        <f t="shared" si="15"/>
        <v>77.75</v>
      </c>
      <c r="X16" s="22">
        <v>5</v>
      </c>
    </row>
    <row r="17" spans="1:24" ht="16">
      <c r="A17" s="9">
        <v>6</v>
      </c>
      <c r="B17" s="9" t="s">
        <v>248</v>
      </c>
      <c r="C17" s="7">
        <v>73541500</v>
      </c>
      <c r="D17" s="8">
        <f t="shared" si="0"/>
        <v>3.5104338285502621</v>
      </c>
      <c r="E17" s="7">
        <v>73541500</v>
      </c>
      <c r="F17" s="8">
        <f t="shared" si="1"/>
        <v>100</v>
      </c>
      <c r="G17" s="8">
        <f t="shared" si="2"/>
        <v>3.5104338285502621</v>
      </c>
      <c r="H17" s="7">
        <v>63813600</v>
      </c>
      <c r="I17" s="8">
        <f t="shared" si="3"/>
        <v>86.772230645281908</v>
      </c>
      <c r="J17" s="8">
        <f t="shared" si="4"/>
        <v>3.0460817383596335</v>
      </c>
      <c r="K17" s="8">
        <f t="shared" si="5"/>
        <v>86.772230645281908</v>
      </c>
      <c r="L17" s="8">
        <f t="shared" si="6"/>
        <v>-0.46435209019062862</v>
      </c>
      <c r="M17" s="7">
        <f t="shared" si="7"/>
        <v>9727900</v>
      </c>
      <c r="N17" s="8">
        <v>100</v>
      </c>
      <c r="O17" s="8">
        <f t="shared" si="8"/>
        <v>3.5104338285502621</v>
      </c>
      <c r="P17" s="8">
        <v>100</v>
      </c>
      <c r="Q17" s="8">
        <f t="shared" si="9"/>
        <v>3.5104338285502621</v>
      </c>
      <c r="R17" s="8">
        <f t="shared" si="10"/>
        <v>100</v>
      </c>
      <c r="S17" s="8">
        <f t="shared" si="11"/>
        <v>0</v>
      </c>
      <c r="T17" s="8">
        <f t="shared" si="12"/>
        <v>86.772230645281908</v>
      </c>
      <c r="U17" s="8">
        <f t="shared" si="13"/>
        <v>100</v>
      </c>
      <c r="V17" s="8">
        <f t="shared" si="14"/>
        <v>93.386115322640961</v>
      </c>
      <c r="W17" s="8">
        <f t="shared" si="15"/>
        <v>93.386115322640961</v>
      </c>
      <c r="X17" s="22">
        <v>6</v>
      </c>
    </row>
    <row r="18" spans="1:24" ht="32">
      <c r="A18" s="9">
        <v>7</v>
      </c>
      <c r="B18" s="9" t="s">
        <v>366</v>
      </c>
      <c r="C18" s="7">
        <v>11721700</v>
      </c>
      <c r="D18" s="8">
        <f t="shared" si="0"/>
        <v>0.55952424424464564</v>
      </c>
      <c r="E18" s="7">
        <v>11721700</v>
      </c>
      <c r="F18" s="8">
        <f t="shared" si="1"/>
        <v>100</v>
      </c>
      <c r="G18" s="8">
        <f t="shared" si="2"/>
        <v>0.55952424424464564</v>
      </c>
      <c r="H18" s="7">
        <v>10799000</v>
      </c>
      <c r="I18" s="8">
        <f t="shared" si="3"/>
        <v>92.128274908929598</v>
      </c>
      <c r="J18" s="8">
        <f t="shared" si="4"/>
        <v>0.51548003391981778</v>
      </c>
      <c r="K18" s="8">
        <f t="shared" si="5"/>
        <v>92.128274908929598</v>
      </c>
      <c r="L18" s="8">
        <f t="shared" si="6"/>
        <v>-4.4044210324827859E-2</v>
      </c>
      <c r="M18" s="7">
        <f t="shared" si="7"/>
        <v>922700</v>
      </c>
      <c r="N18" s="8">
        <v>100</v>
      </c>
      <c r="O18" s="8">
        <f t="shared" si="8"/>
        <v>0.55952424424464564</v>
      </c>
      <c r="P18" s="8">
        <v>100</v>
      </c>
      <c r="Q18" s="8">
        <f t="shared" si="9"/>
        <v>0.55952424424464564</v>
      </c>
      <c r="R18" s="8">
        <f t="shared" si="10"/>
        <v>100</v>
      </c>
      <c r="S18" s="8">
        <f t="shared" si="11"/>
        <v>0</v>
      </c>
      <c r="T18" s="8">
        <f t="shared" si="12"/>
        <v>92.128274908929598</v>
      </c>
      <c r="U18" s="8">
        <f t="shared" si="13"/>
        <v>100</v>
      </c>
      <c r="V18" s="8">
        <f t="shared" si="14"/>
        <v>96.064137454464799</v>
      </c>
      <c r="W18" s="8">
        <f t="shared" si="15"/>
        <v>96.064137454464799</v>
      </c>
      <c r="X18" s="22">
        <v>7</v>
      </c>
    </row>
    <row r="19" spans="1:24" ht="32">
      <c r="A19" s="9">
        <v>8</v>
      </c>
      <c r="B19" s="9" t="s">
        <v>367</v>
      </c>
      <c r="C19" s="7">
        <v>405622000</v>
      </c>
      <c r="D19" s="8">
        <f t="shared" si="0"/>
        <v>19.361981879676296</v>
      </c>
      <c r="E19" s="7">
        <v>405622000</v>
      </c>
      <c r="F19" s="8">
        <f t="shared" si="1"/>
        <v>100</v>
      </c>
      <c r="G19" s="8">
        <f t="shared" si="2"/>
        <v>19.361981879676296</v>
      </c>
      <c r="H19" s="7">
        <v>306560107</v>
      </c>
      <c r="I19" s="8">
        <f t="shared" si="3"/>
        <v>75.577781037517695</v>
      </c>
      <c r="J19" s="8">
        <f t="shared" si="4"/>
        <v>14.633356269545605</v>
      </c>
      <c r="K19" s="8">
        <f t="shared" si="5"/>
        <v>75.577781037517695</v>
      </c>
      <c r="L19" s="8">
        <f t="shared" si="6"/>
        <v>-4.7286256101306918</v>
      </c>
      <c r="M19" s="7">
        <f t="shared" si="7"/>
        <v>99061893</v>
      </c>
      <c r="N19" s="8">
        <v>100</v>
      </c>
      <c r="O19" s="8">
        <f t="shared" si="8"/>
        <v>19.361981879676296</v>
      </c>
      <c r="P19" s="8">
        <v>100</v>
      </c>
      <c r="Q19" s="8">
        <f t="shared" si="9"/>
        <v>19.361981879676296</v>
      </c>
      <c r="R19" s="8">
        <f t="shared" si="10"/>
        <v>100</v>
      </c>
      <c r="S19" s="8">
        <f t="shared" si="11"/>
        <v>0</v>
      </c>
      <c r="T19" s="8">
        <f t="shared" si="12"/>
        <v>75.577781037517695</v>
      </c>
      <c r="U19" s="8">
        <f t="shared" si="13"/>
        <v>100</v>
      </c>
      <c r="V19" s="8">
        <f t="shared" si="14"/>
        <v>87.788890518758848</v>
      </c>
      <c r="W19" s="8">
        <f t="shared" si="15"/>
        <v>87.788890518758848</v>
      </c>
      <c r="X19" s="22">
        <v>8</v>
      </c>
    </row>
    <row r="20" spans="1:24" ht="64">
      <c r="A20" s="9">
        <v>9</v>
      </c>
      <c r="B20" s="9" t="s">
        <v>338</v>
      </c>
      <c r="C20" s="7">
        <v>83910000</v>
      </c>
      <c r="D20" s="8">
        <f t="shared" si="0"/>
        <v>4.0053643528300684</v>
      </c>
      <c r="E20" s="7">
        <v>83910000</v>
      </c>
      <c r="F20" s="8">
        <f t="shared" si="1"/>
        <v>100</v>
      </c>
      <c r="G20" s="8">
        <f t="shared" si="2"/>
        <v>4.0053643528300684</v>
      </c>
      <c r="H20" s="7">
        <v>57148372</v>
      </c>
      <c r="I20" s="8">
        <f t="shared" si="3"/>
        <v>68.10674770587535</v>
      </c>
      <c r="J20" s="8">
        <f t="shared" si="4"/>
        <v>2.7279233944830419</v>
      </c>
      <c r="K20" s="8">
        <f t="shared" si="5"/>
        <v>68.10674770587535</v>
      </c>
      <c r="L20" s="8">
        <f t="shared" si="6"/>
        <v>-1.2774409583470265</v>
      </c>
      <c r="M20" s="7">
        <f t="shared" si="7"/>
        <v>26761628</v>
      </c>
      <c r="N20" s="8">
        <v>100</v>
      </c>
      <c r="O20" s="8">
        <f t="shared" si="8"/>
        <v>4.0053643528300684</v>
      </c>
      <c r="P20" s="8">
        <v>100</v>
      </c>
      <c r="Q20" s="8">
        <f t="shared" si="9"/>
        <v>4.0053643528300684</v>
      </c>
      <c r="R20" s="8">
        <f t="shared" si="10"/>
        <v>100</v>
      </c>
      <c r="S20" s="8">
        <f t="shared" si="11"/>
        <v>0</v>
      </c>
      <c r="T20" s="8">
        <f t="shared" si="12"/>
        <v>68.10674770587535</v>
      </c>
      <c r="U20" s="8">
        <f t="shared" si="13"/>
        <v>100</v>
      </c>
      <c r="V20" s="8">
        <f t="shared" si="14"/>
        <v>84.053373852937682</v>
      </c>
      <c r="W20" s="8">
        <f t="shared" si="15"/>
        <v>84.053373852937682</v>
      </c>
      <c r="X20" s="22">
        <v>9</v>
      </c>
    </row>
    <row r="21" spans="1:24" ht="16">
      <c r="A21" s="9">
        <v>10</v>
      </c>
      <c r="B21" s="9" t="s">
        <v>256</v>
      </c>
      <c r="C21" s="7">
        <v>19960000</v>
      </c>
      <c r="D21" s="8">
        <f t="shared" si="0"/>
        <v>0.95277168969715376</v>
      </c>
      <c r="E21" s="7">
        <v>19960000</v>
      </c>
      <c r="F21" s="8">
        <f t="shared" si="1"/>
        <v>100</v>
      </c>
      <c r="G21" s="8">
        <f t="shared" si="2"/>
        <v>0.95277168969715376</v>
      </c>
      <c r="H21" s="7">
        <v>11613000</v>
      </c>
      <c r="I21" s="8">
        <f t="shared" si="3"/>
        <v>58.181362725450903</v>
      </c>
      <c r="J21" s="8">
        <f t="shared" si="4"/>
        <v>0.55433555272810853</v>
      </c>
      <c r="K21" s="8">
        <f t="shared" si="5"/>
        <v>58.181362725450903</v>
      </c>
      <c r="L21" s="8">
        <f t="shared" si="6"/>
        <v>-0.39843613696904523</v>
      </c>
      <c r="M21" s="7">
        <f t="shared" si="7"/>
        <v>8347000</v>
      </c>
      <c r="N21" s="8">
        <v>100</v>
      </c>
      <c r="O21" s="8">
        <f t="shared" si="8"/>
        <v>0.95277168969715376</v>
      </c>
      <c r="P21" s="8">
        <v>100</v>
      </c>
      <c r="Q21" s="8">
        <f t="shared" si="9"/>
        <v>0.95277168969715376</v>
      </c>
      <c r="R21" s="8">
        <f t="shared" si="10"/>
        <v>100</v>
      </c>
      <c r="S21" s="8">
        <f t="shared" si="11"/>
        <v>0</v>
      </c>
      <c r="T21" s="8">
        <f t="shared" si="12"/>
        <v>58.181362725450903</v>
      </c>
      <c r="U21" s="8">
        <f t="shared" si="13"/>
        <v>100</v>
      </c>
      <c r="V21" s="8">
        <f t="shared" si="14"/>
        <v>79.090681362725448</v>
      </c>
      <c r="W21" s="8">
        <f t="shared" si="15"/>
        <v>79.090681362725448</v>
      </c>
      <c r="X21" s="22">
        <v>10</v>
      </c>
    </row>
    <row r="22" spans="1:24" ht="32">
      <c r="A22" s="9">
        <v>11</v>
      </c>
      <c r="B22" s="9" t="s">
        <v>403</v>
      </c>
      <c r="C22" s="7">
        <v>359492000</v>
      </c>
      <c r="D22" s="8">
        <f t="shared" si="0"/>
        <v>17.160010033697855</v>
      </c>
      <c r="E22" s="7">
        <v>359492000</v>
      </c>
      <c r="F22" s="8">
        <f t="shared" si="1"/>
        <v>100</v>
      </c>
      <c r="G22" s="8">
        <f t="shared" si="2"/>
        <v>17.160010033697855</v>
      </c>
      <c r="H22" s="7">
        <v>288165000</v>
      </c>
      <c r="I22" s="8">
        <f t="shared" si="3"/>
        <v>80.158946513413383</v>
      </c>
      <c r="J22" s="8">
        <f t="shared" si="4"/>
        <v>13.755283264608233</v>
      </c>
      <c r="K22" s="8">
        <f t="shared" si="5"/>
        <v>80.158946513413383</v>
      </c>
      <c r="L22" s="8">
        <f t="shared" si="6"/>
        <v>-3.4047267690896224</v>
      </c>
      <c r="M22" s="7">
        <f t="shared" si="7"/>
        <v>71327000</v>
      </c>
      <c r="N22" s="8">
        <v>100</v>
      </c>
      <c r="O22" s="8">
        <f t="shared" si="8"/>
        <v>17.160010033697855</v>
      </c>
      <c r="P22" s="8">
        <v>100</v>
      </c>
      <c r="Q22" s="8">
        <f t="shared" si="9"/>
        <v>17.160010033697855</v>
      </c>
      <c r="R22" s="8">
        <f t="shared" si="10"/>
        <v>100</v>
      </c>
      <c r="S22" s="8">
        <f t="shared" si="11"/>
        <v>0</v>
      </c>
      <c r="T22" s="8">
        <f t="shared" si="12"/>
        <v>80.158946513413383</v>
      </c>
      <c r="U22" s="8">
        <f t="shared" si="13"/>
        <v>100</v>
      </c>
      <c r="V22" s="8">
        <f t="shared" si="14"/>
        <v>90.079473256706692</v>
      </c>
      <c r="W22" s="8">
        <f t="shared" si="15"/>
        <v>90.079473256706692</v>
      </c>
      <c r="X22" s="22">
        <v>11</v>
      </c>
    </row>
    <row r="23" spans="1:24" ht="16">
      <c r="A23" s="9">
        <v>12</v>
      </c>
      <c r="B23" s="9" t="s">
        <v>1225</v>
      </c>
      <c r="C23" s="7">
        <v>163417000</v>
      </c>
      <c r="D23" s="8">
        <f t="shared" si="0"/>
        <v>7.8005556721062002</v>
      </c>
      <c r="E23" s="7">
        <v>163417000</v>
      </c>
      <c r="F23" s="8">
        <f t="shared" si="1"/>
        <v>100</v>
      </c>
      <c r="G23" s="8">
        <f t="shared" si="2"/>
        <v>7.8005556721062002</v>
      </c>
      <c r="H23" s="7">
        <v>147085000</v>
      </c>
      <c r="I23" s="8">
        <f t="shared" si="3"/>
        <v>90.005935734960246</v>
      </c>
      <c r="J23" s="8">
        <f t="shared" si="4"/>
        <v>7.0209631252057036</v>
      </c>
      <c r="K23" s="8">
        <f t="shared" si="5"/>
        <v>90.005935734960246</v>
      </c>
      <c r="L23" s="8">
        <f t="shared" si="6"/>
        <v>-0.77959254690049651</v>
      </c>
      <c r="M23" s="7">
        <f t="shared" si="7"/>
        <v>16332000</v>
      </c>
      <c r="N23" s="8">
        <v>100</v>
      </c>
      <c r="O23" s="8">
        <f t="shared" si="8"/>
        <v>7.8005556721062002</v>
      </c>
      <c r="P23" s="8">
        <v>100</v>
      </c>
      <c r="Q23" s="8">
        <f t="shared" si="9"/>
        <v>7.8005556721062002</v>
      </c>
      <c r="R23" s="8">
        <f t="shared" si="10"/>
        <v>100</v>
      </c>
      <c r="S23" s="8">
        <f t="shared" si="11"/>
        <v>0</v>
      </c>
      <c r="T23" s="8">
        <f t="shared" si="12"/>
        <v>90.005935734960246</v>
      </c>
      <c r="U23" s="8">
        <f t="shared" si="13"/>
        <v>100</v>
      </c>
      <c r="V23" s="8">
        <f t="shared" si="14"/>
        <v>95.002967867480123</v>
      </c>
      <c r="W23" s="8">
        <f t="shared" si="15"/>
        <v>95.002967867480123</v>
      </c>
      <c r="X23" s="22">
        <v>12</v>
      </c>
    </row>
    <row r="24" spans="1:24" ht="32">
      <c r="A24" s="9">
        <v>13</v>
      </c>
      <c r="B24" s="9" t="s">
        <v>1226</v>
      </c>
      <c r="C24" s="7">
        <v>279464800</v>
      </c>
      <c r="D24" s="8">
        <f t="shared" si="0"/>
        <v>13.339987460264386</v>
      </c>
      <c r="E24" s="7">
        <v>279464800</v>
      </c>
      <c r="F24" s="8">
        <f t="shared" si="1"/>
        <v>100</v>
      </c>
      <c r="G24" s="8">
        <f t="shared" si="2"/>
        <v>13.339987460264386</v>
      </c>
      <c r="H24" s="7">
        <v>222084500</v>
      </c>
      <c r="I24" s="8">
        <f t="shared" si="3"/>
        <v>79.467789861191818</v>
      </c>
      <c r="J24" s="8">
        <f t="shared" si="4"/>
        <v>10.600993202432242</v>
      </c>
      <c r="K24" s="8">
        <f t="shared" si="5"/>
        <v>79.467789861191818</v>
      </c>
      <c r="L24" s="8"/>
      <c r="M24" s="7">
        <f t="shared" si="7"/>
        <v>57380300</v>
      </c>
      <c r="N24" s="8">
        <v>100</v>
      </c>
      <c r="O24" s="8">
        <f t="shared" si="8"/>
        <v>13.339987460264386</v>
      </c>
      <c r="P24" s="8">
        <v>100</v>
      </c>
      <c r="Q24" s="8">
        <f t="shared" si="9"/>
        <v>13.339987460264386</v>
      </c>
      <c r="R24" s="8">
        <f t="shared" si="10"/>
        <v>100</v>
      </c>
      <c r="S24" s="8"/>
      <c r="T24" s="8"/>
      <c r="U24" s="8"/>
      <c r="V24" s="8"/>
      <c r="W24" s="8"/>
      <c r="X24" s="22">
        <v>13</v>
      </c>
    </row>
    <row r="25" spans="1:24" ht="32">
      <c r="A25" s="9">
        <v>14</v>
      </c>
      <c r="B25" s="9" t="s">
        <v>1227</v>
      </c>
      <c r="C25" s="7">
        <v>415135600</v>
      </c>
      <c r="D25" s="8">
        <f t="shared" si="0"/>
        <v>19.81610456239688</v>
      </c>
      <c r="E25" s="7">
        <v>415135600</v>
      </c>
      <c r="F25" s="8">
        <f t="shared" si="1"/>
        <v>100</v>
      </c>
      <c r="G25" s="8">
        <f t="shared" si="2"/>
        <v>19.81610456239688</v>
      </c>
      <c r="H25" s="7">
        <v>379614000</v>
      </c>
      <c r="I25" s="8">
        <f t="shared" si="3"/>
        <v>91.44337416497163</v>
      </c>
      <c r="J25" s="8">
        <f t="shared" si="4"/>
        <v>18.120514639914592</v>
      </c>
      <c r="K25" s="8">
        <f t="shared" si="5"/>
        <v>91.44337416497163</v>
      </c>
      <c r="L25" s="8"/>
      <c r="M25" s="7">
        <f t="shared" si="7"/>
        <v>35521600</v>
      </c>
      <c r="N25" s="8">
        <v>100</v>
      </c>
      <c r="O25" s="8">
        <f t="shared" si="8"/>
        <v>19.81610456239688</v>
      </c>
      <c r="P25" s="8">
        <v>100</v>
      </c>
      <c r="Q25" s="8">
        <f t="shared" si="9"/>
        <v>19.81610456239688</v>
      </c>
      <c r="R25" s="8">
        <f t="shared" si="10"/>
        <v>100</v>
      </c>
      <c r="S25" s="8"/>
      <c r="T25" s="8"/>
      <c r="U25" s="8"/>
      <c r="V25" s="8"/>
      <c r="W25" s="8"/>
      <c r="X25" s="22">
        <v>14</v>
      </c>
    </row>
    <row r="26" spans="1:24" ht="32">
      <c r="A26" s="9">
        <v>15</v>
      </c>
      <c r="B26" s="9" t="s">
        <v>299</v>
      </c>
      <c r="C26" s="7">
        <v>87800000</v>
      </c>
      <c r="D26" s="8">
        <f t="shared" si="0"/>
        <v>4.1910498174053155</v>
      </c>
      <c r="E26" s="7">
        <v>87800000</v>
      </c>
      <c r="F26" s="8">
        <f t="shared" si="1"/>
        <v>100</v>
      </c>
      <c r="G26" s="8">
        <f t="shared" si="2"/>
        <v>4.1910498174053155</v>
      </c>
      <c r="H26" s="7">
        <v>83465000</v>
      </c>
      <c r="I26" s="8">
        <f t="shared" si="3"/>
        <v>95.062642369020494</v>
      </c>
      <c r="J26" s="8">
        <f t="shared" si="4"/>
        <v>3.9841226994275014</v>
      </c>
      <c r="K26" s="8">
        <f t="shared" si="5"/>
        <v>95.062642369020494</v>
      </c>
      <c r="L26" s="8"/>
      <c r="M26" s="7">
        <f t="shared" si="7"/>
        <v>4335000</v>
      </c>
      <c r="N26" s="8">
        <v>100</v>
      </c>
      <c r="O26" s="8">
        <f t="shared" si="8"/>
        <v>4.1910498174053155</v>
      </c>
      <c r="P26" s="8">
        <v>100</v>
      </c>
      <c r="Q26" s="8">
        <f t="shared" si="9"/>
        <v>4.1910498174053155</v>
      </c>
      <c r="R26" s="8">
        <f t="shared" si="10"/>
        <v>100</v>
      </c>
      <c r="S26" s="8"/>
      <c r="T26" s="8"/>
      <c r="U26" s="8"/>
      <c r="V26" s="8"/>
      <c r="W26" s="8"/>
      <c r="X26" s="22">
        <v>15</v>
      </c>
    </row>
    <row r="27" spans="1:24" ht="32">
      <c r="A27" s="9">
        <v>16</v>
      </c>
      <c r="B27" s="9" t="s">
        <v>689</v>
      </c>
      <c r="C27" s="7">
        <v>24000000</v>
      </c>
      <c r="D27" s="8">
        <f t="shared" si="0"/>
        <v>1.1456172621609062</v>
      </c>
      <c r="E27" s="7">
        <v>24000000</v>
      </c>
      <c r="F27" s="8">
        <f t="shared" si="1"/>
        <v>100</v>
      </c>
      <c r="G27" s="8">
        <f t="shared" si="2"/>
        <v>1.1456172621609062</v>
      </c>
      <c r="H27" s="7">
        <v>20500000</v>
      </c>
      <c r="I27" s="8">
        <f t="shared" si="3"/>
        <v>85.416666666666657</v>
      </c>
      <c r="J27" s="8">
        <f t="shared" si="4"/>
        <v>0.97854807809577393</v>
      </c>
      <c r="K27" s="8">
        <f t="shared" si="5"/>
        <v>85.416666666666657</v>
      </c>
      <c r="L27" s="8">
        <f>J27-G27</f>
        <v>-0.16706918406513227</v>
      </c>
      <c r="M27" s="7">
        <f t="shared" si="7"/>
        <v>3500000</v>
      </c>
      <c r="N27" s="8">
        <v>100</v>
      </c>
      <c r="O27" s="8">
        <f t="shared" si="8"/>
        <v>1.1456172621609062</v>
      </c>
      <c r="P27" s="8">
        <v>100</v>
      </c>
      <c r="Q27" s="8">
        <f t="shared" si="9"/>
        <v>1.1456172621609062</v>
      </c>
      <c r="R27" s="8">
        <f t="shared" si="10"/>
        <v>100</v>
      </c>
      <c r="S27" s="8">
        <f>Q27-O27</f>
        <v>0</v>
      </c>
      <c r="T27" s="8">
        <f>IF(F27&gt;0,I27/F27*100,I27)</f>
        <v>85.416666666666657</v>
      </c>
      <c r="U27" s="8">
        <f>IF(N27&gt;0,P27/N27*100,P27)</f>
        <v>100</v>
      </c>
      <c r="V27" s="8">
        <f>AVERAGE(T27:U27)</f>
        <v>92.708333333333329</v>
      </c>
      <c r="W27" s="8">
        <f>V27</f>
        <v>92.708333333333329</v>
      </c>
      <c r="X27" s="22">
        <v>16</v>
      </c>
    </row>
    <row r="28" spans="1:24">
      <c r="A28" s="10"/>
      <c r="B28" s="10"/>
      <c r="C28" s="11"/>
      <c r="D28" s="12"/>
      <c r="E28" s="11"/>
      <c r="F28" s="12"/>
      <c r="G28" s="12"/>
      <c r="H28" s="11"/>
      <c r="I28" s="12"/>
      <c r="J28" s="12"/>
      <c r="K28" s="12"/>
      <c r="L28" s="12"/>
      <c r="M28" s="11"/>
      <c r="N28" s="12"/>
      <c r="O28" s="12"/>
      <c r="P28" s="12"/>
      <c r="Q28" s="12"/>
      <c r="R28" s="12"/>
      <c r="S28" s="12"/>
      <c r="T28" s="12"/>
      <c r="U28" s="12"/>
      <c r="V28" s="12"/>
      <c r="W28" s="12"/>
    </row>
    <row r="29" spans="1:24">
      <c r="A29" s="13"/>
      <c r="B29" s="13" t="s">
        <v>14</v>
      </c>
      <c r="C29" s="14">
        <f>SUM(C12:C27)</f>
        <v>2094940500</v>
      </c>
      <c r="D29" s="15">
        <f>SUM(D12:D27)</f>
        <v>100.00000000000001</v>
      </c>
      <c r="E29" s="14">
        <f>SUM(E12:E27)</f>
        <v>2094940500</v>
      </c>
      <c r="F29" s="15">
        <f>G29</f>
        <v>100.00000000000001</v>
      </c>
      <c r="G29" s="15">
        <f>SUM(G12:G27)</f>
        <v>100.00000000000001</v>
      </c>
      <c r="H29" s="14">
        <f>SUM(H12:H27)</f>
        <v>1675538579</v>
      </c>
      <c r="I29" s="15">
        <f>J29</f>
        <v>79.980246646623144</v>
      </c>
      <c r="J29" s="15">
        <f>SUM(J12:J27)</f>
        <v>79.980246646623144</v>
      </c>
      <c r="K29" s="15">
        <f>IF(E29=0,0,H29/E29*100)</f>
        <v>79.980246646623144</v>
      </c>
      <c r="L29" s="15">
        <f>SUM(L12:L27)</f>
        <v>-15.378242055084618</v>
      </c>
      <c r="M29" s="14">
        <f>SUM(M12:M27)</f>
        <v>419401921</v>
      </c>
      <c r="N29" s="15">
        <f>O29</f>
        <v>100.00000000000001</v>
      </c>
      <c r="O29" s="15">
        <f>SUM(O12:O27)</f>
        <v>100.00000000000001</v>
      </c>
      <c r="P29" s="15">
        <f>Q29</f>
        <v>100.00000000000001</v>
      </c>
      <c r="Q29" s="15">
        <f>SUM(Q12:Q27)</f>
        <v>100.00000000000001</v>
      </c>
      <c r="R29" s="15">
        <f>IF(N29=0,0,P29/N29*100)</f>
        <v>100</v>
      </c>
      <c r="S29" s="15">
        <f>SUM(S12:S27)</f>
        <v>0</v>
      </c>
      <c r="T29" s="15">
        <f>IF(G29&gt;0,J29/G29*100,J29)</f>
        <v>79.980246646623129</v>
      </c>
      <c r="U29" s="15">
        <f>IF(O29&gt;0,Q29/O29*100,Q29)</f>
        <v>100</v>
      </c>
      <c r="V29" s="15">
        <f>AVERAGE(T29:U29)</f>
        <v>89.990123323311565</v>
      </c>
      <c r="W29" s="15"/>
    </row>
    <row r="30" spans="1:24">
      <c r="C30" s="16">
        <f>'[7]Bag Org'!$C$26</f>
        <v>1600950400</v>
      </c>
    </row>
    <row r="31" spans="1:24" ht="15" customHeight="1">
      <c r="C31" s="16">
        <f>C29-C30</f>
        <v>493990100</v>
      </c>
      <c r="I31" s="21"/>
    </row>
    <row r="34" spans="2:4">
      <c r="B34" s="1" t="s">
        <v>490</v>
      </c>
      <c r="C34" s="1" t="s">
        <v>491</v>
      </c>
      <c r="D34" s="1" t="s">
        <v>492</v>
      </c>
    </row>
    <row r="35" spans="2:4">
      <c r="B35" s="1" t="s">
        <v>493</v>
      </c>
      <c r="C35" s="1">
        <f>COUNTIFS($K$11:$K$27,"&gt;=90")</f>
        <v>5</v>
      </c>
      <c r="D35" s="1">
        <f>COUNTIFS($R$11:$R$27,"&gt;=90")</f>
        <v>16</v>
      </c>
    </row>
    <row r="36" spans="2:4">
      <c r="B36" s="1" t="s">
        <v>494</v>
      </c>
      <c r="C36" s="1">
        <f>COUNTIFS($K$11:$K$27,"&gt;=80",$K$11:$K$27,"&lt;90")</f>
        <v>3</v>
      </c>
      <c r="D36" s="1">
        <f>COUNTIFS($R$11:$R$27,"&gt;=80",$R$11:$R$27,"&lt;90")</f>
        <v>0</v>
      </c>
    </row>
    <row r="37" spans="2:4">
      <c r="B37" s="1" t="s">
        <v>495</v>
      </c>
      <c r="C37" s="1">
        <f>COUNTIFS($K$11:$K$27,"&gt;=65",$K$11:$K$27,"&lt;80")</f>
        <v>4</v>
      </c>
      <c r="D37" s="1">
        <f>COUNTIFS($R$11:$R$27,"&gt;=65",$R$11:$R$27,"&lt;80")</f>
        <v>0</v>
      </c>
    </row>
    <row r="38" spans="2:4">
      <c r="B38" s="1" t="s">
        <v>496</v>
      </c>
      <c r="C38" s="1">
        <f>COUNTIF($K$11:$K$27,"&lt;65")</f>
        <v>4</v>
      </c>
      <c r="D38" s="1">
        <f>COUNTIF($R$11:$R$27,"&lt;65")</f>
        <v>0</v>
      </c>
    </row>
    <row r="39" spans="2:4">
      <c r="B39" s="17"/>
      <c r="C39" s="1">
        <f>SUM(C35:C38)</f>
        <v>16</v>
      </c>
      <c r="D39" s="1">
        <f>SUM(D35:D38)</f>
        <v>16</v>
      </c>
    </row>
    <row r="40" spans="2:4">
      <c r="B40" s="17"/>
    </row>
    <row r="41" spans="2:4">
      <c r="B41" s="17"/>
    </row>
    <row r="42" spans="2:4">
      <c r="B42" s="17"/>
    </row>
    <row r="54" spans="2:5" ht="32">
      <c r="B54" t="s">
        <v>189</v>
      </c>
      <c r="C54" s="18" t="s">
        <v>195</v>
      </c>
      <c r="D54" s="18" t="s">
        <v>196</v>
      </c>
    </row>
    <row r="55" spans="2:5">
      <c r="B55" s="207" t="str">
        <f>Cetak!P67</f>
        <v>31 Desember 2023</v>
      </c>
      <c r="C55" s="19">
        <f>I29</f>
        <v>79.980246646623144</v>
      </c>
      <c r="D55" s="19">
        <f>P29</f>
        <v>100.00000000000001</v>
      </c>
      <c r="E55" s="21">
        <f>D55-C55</f>
        <v>20.019753353376871</v>
      </c>
    </row>
    <row r="56" spans="2:5">
      <c r="B56" s="207" t="str">
        <f>Cetak!P68</f>
        <v>30  November 2023</v>
      </c>
      <c r="C56" s="19">
        <f>Cetak!D88</f>
        <v>71.713828118040382</v>
      </c>
      <c r="D56" s="19">
        <f>Cetak!E88</f>
        <v>81.326302297504739</v>
      </c>
      <c r="E56" s="21">
        <f>D56-C56</f>
        <v>9.6124741794643569</v>
      </c>
    </row>
    <row r="57" spans="2:5">
      <c r="B57"/>
      <c r="C57" s="20">
        <f>C55-C56</f>
        <v>8.2664185285827614</v>
      </c>
      <c r="D57" s="20">
        <f>D55-D56</f>
        <v>18.673697702495275</v>
      </c>
    </row>
    <row r="58" spans="2:5">
      <c r="B58"/>
      <c r="C58"/>
      <c r="D58"/>
    </row>
    <row r="59" spans="2:5" ht="32">
      <c r="B59" t="s">
        <v>189</v>
      </c>
      <c r="C59" s="18" t="s">
        <v>195</v>
      </c>
      <c r="D59" s="18" t="s">
        <v>196</v>
      </c>
    </row>
    <row r="60" spans="2:5">
      <c r="B60" s="207" t="str">
        <f>Cetak!P67</f>
        <v>31 Desember 2023</v>
      </c>
      <c r="C60" s="19">
        <f>C55</f>
        <v>79.980246646623144</v>
      </c>
      <c r="D60" s="19">
        <f>D55</f>
        <v>100.00000000000001</v>
      </c>
    </row>
    <row r="61" spans="2:5">
      <c r="B61" s="207" t="str">
        <f>Cetak!P69</f>
        <v>31 Desember 2022</v>
      </c>
      <c r="C61" s="19">
        <f>Cetak!H88</f>
        <v>71.713828118040382</v>
      </c>
      <c r="D61" s="19">
        <f>Cetak!I88</f>
        <v>83.753808790474295</v>
      </c>
    </row>
    <row r="62" spans="2:5">
      <c r="B62"/>
      <c r="C62" s="20">
        <f>C60-C61</f>
        <v>8.2664185285827614</v>
      </c>
      <c r="D62" s="20">
        <f>D60-D61</f>
        <v>16.246191209525719</v>
      </c>
    </row>
  </sheetData>
  <sheetProtection formatCells="0" formatColumns="0" formatRows="0" insertColumns="0" insertRows="0" insertHyperlinks="0" deleteColumns="0" deleteRows="0" sort="0" autoFilter="0" pivotTables="0"/>
  <autoFilter ref="B11:X27" xr:uid="{00000000-0009-0000-0000-00002E000000}">
    <sortState xmlns:xlrd2="http://schemas.microsoft.com/office/spreadsheetml/2017/richdata2" ref="B13:X27">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2:W27">
    <cfRule type="cellIs" dxfId="66" priority="1" operator="greaterThanOrEqual">
      <formula>85</formula>
    </cfRule>
    <cfRule type="cellIs" dxfId="65" priority="2" operator="greaterThanOrEqual">
      <formula>$V$29</formula>
    </cfRule>
    <cfRule type="cellIs" dxfId="64" priority="3" operator="lessThan">
      <formula>$V$29</formula>
    </cfRule>
  </conditionalFormatting>
  <pageMargins left="0.7" right="0.7" top="0.75" bottom="0.35416666666666702" header="0.3" footer="0.3"/>
  <pageSetup paperSize="14" scale="80" fitToHeight="0" orientation="landscape"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00B050"/>
    <pageSetUpPr fitToPage="1"/>
  </sheetPr>
  <dimension ref="A1:AC54"/>
  <sheetViews>
    <sheetView view="pageBreakPreview" zoomScale="60" zoomScaleNormal="80" workbookViewId="0">
      <pane xSplit="2" ySplit="11" topLeftCell="C21" activePane="bottomRight" state="frozen"/>
      <selection activeCell="Z44" sqref="Z44"/>
      <selection pane="topRight" activeCell="Z44" sqref="Z44"/>
      <selection pane="bottomLeft" activeCell="Z44" sqref="Z44"/>
      <selection pane="bottomRight" activeCell="H23" sqref="H23"/>
    </sheetView>
  </sheetViews>
  <sheetFormatPr baseColWidth="10" defaultColWidth="9.1640625" defaultRowHeight="15"/>
  <cols>
    <col min="1" max="1" width="4" style="1" customWidth="1"/>
    <col min="2" max="2" width="35" style="1" customWidth="1"/>
    <col min="3" max="3" width="18" style="1" customWidth="1"/>
    <col min="4" max="4" width="7.6640625"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ustomWidth="1"/>
    <col min="12" max="12" width="9" style="1" hidden="1" customWidth="1"/>
    <col min="13" max="13" width="18" style="1" customWidth="1"/>
    <col min="14" max="14" width="9.1640625" style="1"/>
    <col min="15" max="15" width="9" style="1" hidden="1" customWidth="1"/>
    <col min="16" max="16" width="9.1640625" style="1"/>
    <col min="17" max="17" width="9.1640625" style="1" hidden="1" customWidth="1"/>
    <col min="18" max="18" width="10.33203125" style="1" customWidth="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1228</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299</v>
      </c>
      <c r="C12" s="7">
        <v>6600000</v>
      </c>
      <c r="D12" s="8">
        <f>C12/$C$26*100</f>
        <v>0.42514974611474327</v>
      </c>
      <c r="E12" s="7">
        <v>6600000</v>
      </c>
      <c r="F12" s="8">
        <f>E12/C12*100</f>
        <v>100</v>
      </c>
      <c r="G12" s="8">
        <f>F12*D12/100</f>
        <v>0.42514974611474332</v>
      </c>
      <c r="H12" s="7">
        <v>6310000</v>
      </c>
      <c r="I12" s="8">
        <f>H12/C12*100</f>
        <v>95.606060606060609</v>
      </c>
      <c r="J12" s="8">
        <f>I12*D12/100</f>
        <v>0.40646892393697426</v>
      </c>
      <c r="K12" s="8">
        <f>IF(E12=0,0,H12/E12*100)</f>
        <v>95.606060606060609</v>
      </c>
      <c r="L12" s="8">
        <f>J12-G12</f>
        <v>-1.8680822177769063E-2</v>
      </c>
      <c r="M12" s="7">
        <f t="shared" ref="M12:M22" si="0">C12-H12</f>
        <v>290000</v>
      </c>
      <c r="N12" s="8">
        <v>100</v>
      </c>
      <c r="O12" s="8">
        <f>N12*D12/100</f>
        <v>0.42514974611474332</v>
      </c>
      <c r="P12" s="8">
        <v>100</v>
      </c>
      <c r="Q12" s="8">
        <f>P12*D12/100</f>
        <v>0.42514974611474332</v>
      </c>
      <c r="R12" s="8">
        <f>IF(N12=0,0,P12/N12*100)</f>
        <v>100</v>
      </c>
      <c r="S12" s="8">
        <f>Q12-O12</f>
        <v>0</v>
      </c>
      <c r="T12" s="8">
        <f>IF(F12&gt;0,I12/F12*100,I12)</f>
        <v>95.606060606060609</v>
      </c>
      <c r="U12" s="8">
        <f>IF(N12&gt;0,P12/N12*100,P12)</f>
        <v>100</v>
      </c>
      <c r="V12" s="8">
        <f>AVERAGE(T12:U12)</f>
        <v>97.803030303030312</v>
      </c>
      <c r="W12" s="8">
        <f>V12</f>
        <v>97.803030303030312</v>
      </c>
      <c r="X12" s="22">
        <v>1</v>
      </c>
    </row>
    <row r="13" spans="1:29" ht="16">
      <c r="A13" s="9">
        <v>2</v>
      </c>
      <c r="B13" s="9" t="s">
        <v>248</v>
      </c>
      <c r="C13" s="7">
        <v>42293300</v>
      </c>
      <c r="D13" s="8">
        <f>C13/$C$26*100</f>
        <v>2.7243917814173746</v>
      </c>
      <c r="E13" s="7">
        <v>42293300</v>
      </c>
      <c r="F13" s="8">
        <f>E13/C13*100</f>
        <v>100</v>
      </c>
      <c r="G13" s="8">
        <f>F13*D13/100</f>
        <v>2.7243917814173746</v>
      </c>
      <c r="H13" s="7">
        <v>34545450</v>
      </c>
      <c r="I13" s="8">
        <f>H13/C13*100</f>
        <v>81.680668096365153</v>
      </c>
      <c r="J13" s="8">
        <f>I13*D13/100</f>
        <v>2.2253014086241758</v>
      </c>
      <c r="K13" s="8">
        <f>IF(E13=0,0,H13/E13*100)</f>
        <v>81.680668096365153</v>
      </c>
      <c r="L13" s="8">
        <f>J13-G13</f>
        <v>-0.49909037279319879</v>
      </c>
      <c r="M13" s="7">
        <f t="shared" si="0"/>
        <v>7747850</v>
      </c>
      <c r="N13" s="8">
        <v>100</v>
      </c>
      <c r="O13" s="8">
        <f>N13*D13/100</f>
        <v>2.7243917814173746</v>
      </c>
      <c r="P13" s="8">
        <v>100</v>
      </c>
      <c r="Q13" s="8">
        <f>P13*D13/100</f>
        <v>2.7243917814173746</v>
      </c>
      <c r="R13" s="8">
        <f>IF(N13=0,0,P13/N13*100)</f>
        <v>100</v>
      </c>
      <c r="S13" s="8">
        <f>Q13-O13</f>
        <v>0</v>
      </c>
      <c r="T13" s="8">
        <f>IF(F13&gt;0,I13/F13*100,I13)</f>
        <v>81.680668096365153</v>
      </c>
      <c r="U13" s="8">
        <f>IF(N13&gt;0,P13/N13*100,P13)</f>
        <v>100</v>
      </c>
      <c r="V13" s="8">
        <f>AVERAGE(T13:U13)</f>
        <v>90.840334048182569</v>
      </c>
      <c r="W13" s="8">
        <f>V13</f>
        <v>90.840334048182569</v>
      </c>
      <c r="X13" s="22">
        <v>2</v>
      </c>
    </row>
    <row r="14" spans="1:29" ht="32">
      <c r="A14" s="9">
        <v>3</v>
      </c>
      <c r="B14" s="9" t="s">
        <v>366</v>
      </c>
      <c r="C14" s="7">
        <v>9600000</v>
      </c>
      <c r="D14" s="8">
        <f t="shared" ref="D14:D24" si="1">C14/$C$26*100</f>
        <v>0.61839963071235382</v>
      </c>
      <c r="E14" s="7">
        <v>9600000</v>
      </c>
      <c r="F14" s="8">
        <f t="shared" ref="F14:F24" si="2">E14/C14*100</f>
        <v>100</v>
      </c>
      <c r="G14" s="8">
        <f t="shared" ref="G14:G24" si="3">F14*D14/100</f>
        <v>0.61839963071235382</v>
      </c>
      <c r="H14" s="7">
        <v>7598000</v>
      </c>
      <c r="I14" s="8">
        <f t="shared" ref="I14:I24" si="4">H14/C14*100</f>
        <v>79.145833333333343</v>
      </c>
      <c r="J14" s="8">
        <f t="shared" ref="J14:J24" si="5">I14*D14/100</f>
        <v>0.48943754105754844</v>
      </c>
      <c r="K14" s="8">
        <f t="shared" ref="K14:K24" si="6">IF(E14=0,0,H14/E14*100)</f>
        <v>79.145833333333343</v>
      </c>
      <c r="L14" s="8">
        <f t="shared" ref="L14:L24" si="7">J14-G14</f>
        <v>-0.12896208965480538</v>
      </c>
      <c r="M14" s="7">
        <f t="shared" si="0"/>
        <v>2002000</v>
      </c>
      <c r="N14" s="8">
        <v>100</v>
      </c>
      <c r="O14" s="8">
        <f t="shared" ref="O14:O24" si="8">N14*D14/100</f>
        <v>0.61839963071235382</v>
      </c>
      <c r="P14" s="8">
        <v>100</v>
      </c>
      <c r="Q14" s="8">
        <f t="shared" ref="Q14:Q24" si="9">P14*D14/100</f>
        <v>0.61839963071235382</v>
      </c>
      <c r="R14" s="8">
        <f t="shared" ref="R14:R24" si="10">IF(N14=0,0,P14/N14*100)</f>
        <v>100</v>
      </c>
      <c r="S14" s="8">
        <f t="shared" ref="S14:S24" si="11">Q14-O14</f>
        <v>0</v>
      </c>
      <c r="T14" s="8">
        <f t="shared" ref="T14:T24" si="12">IF(F14&gt;0,I14/F14*100,I14)</f>
        <v>79.145833333333343</v>
      </c>
      <c r="U14" s="8">
        <f t="shared" ref="U14:U24" si="13">IF(N14&gt;0,P14/N14*100,P14)</f>
        <v>100</v>
      </c>
      <c r="V14" s="8">
        <f t="shared" ref="V14:V24" si="14">AVERAGE(T14:U14)</f>
        <v>89.572916666666671</v>
      </c>
      <c r="W14" s="8">
        <f t="shared" ref="W14:W24" si="15">V14</f>
        <v>89.572916666666671</v>
      </c>
      <c r="X14" s="22">
        <v>3</v>
      </c>
    </row>
    <row r="15" spans="1:29" ht="32">
      <c r="A15" s="9">
        <v>4</v>
      </c>
      <c r="B15" s="9" t="s">
        <v>367</v>
      </c>
      <c r="C15" s="7">
        <v>335013000</v>
      </c>
      <c r="D15" s="8">
        <f t="shared" si="1"/>
        <v>21.580407862899772</v>
      </c>
      <c r="E15" s="7">
        <v>335013000</v>
      </c>
      <c r="F15" s="8">
        <f t="shared" si="2"/>
        <v>100</v>
      </c>
      <c r="G15" s="8">
        <f t="shared" si="3"/>
        <v>21.580407862899776</v>
      </c>
      <c r="H15" s="7">
        <v>290494160</v>
      </c>
      <c r="I15" s="8">
        <f t="shared" si="4"/>
        <v>86.711309710369449</v>
      </c>
      <c r="J15" s="8">
        <f t="shared" si="5"/>
        <v>18.712654298759944</v>
      </c>
      <c r="K15" s="8">
        <f t="shared" si="6"/>
        <v>86.711309710369449</v>
      </c>
      <c r="L15" s="8">
        <f t="shared" si="7"/>
        <v>-2.8677535641398322</v>
      </c>
      <c r="M15" s="7">
        <f t="shared" si="0"/>
        <v>44518840</v>
      </c>
      <c r="N15" s="8">
        <v>100</v>
      </c>
      <c r="O15" s="8">
        <f t="shared" si="8"/>
        <v>21.580407862899776</v>
      </c>
      <c r="P15" s="8">
        <v>100</v>
      </c>
      <c r="Q15" s="8">
        <f t="shared" si="9"/>
        <v>21.580407862899776</v>
      </c>
      <c r="R15" s="8">
        <f t="shared" si="10"/>
        <v>100</v>
      </c>
      <c r="S15" s="8">
        <f t="shared" si="11"/>
        <v>0</v>
      </c>
      <c r="T15" s="8">
        <f t="shared" si="12"/>
        <v>86.711309710369449</v>
      </c>
      <c r="U15" s="8">
        <f t="shared" si="13"/>
        <v>100</v>
      </c>
      <c r="V15" s="8">
        <f t="shared" si="14"/>
        <v>93.355654855184724</v>
      </c>
      <c r="W15" s="8">
        <f t="shared" si="15"/>
        <v>93.355654855184724</v>
      </c>
      <c r="X15" s="22">
        <v>4</v>
      </c>
    </row>
    <row r="16" spans="1:29" ht="16">
      <c r="A16" s="9">
        <v>5</v>
      </c>
      <c r="B16" s="9" t="s">
        <v>254</v>
      </c>
      <c r="C16" s="7">
        <v>42317300</v>
      </c>
      <c r="D16" s="8">
        <f t="shared" si="1"/>
        <v>2.7259377804941556</v>
      </c>
      <c r="E16" s="7">
        <v>42317300</v>
      </c>
      <c r="F16" s="8">
        <f t="shared" si="2"/>
        <v>100</v>
      </c>
      <c r="G16" s="8">
        <f t="shared" si="3"/>
        <v>2.7259377804941556</v>
      </c>
      <c r="H16" s="7">
        <v>41170000</v>
      </c>
      <c r="I16" s="8">
        <f t="shared" si="4"/>
        <v>97.288815685310738</v>
      </c>
      <c r="J16" s="8">
        <f t="shared" si="5"/>
        <v>2.6520325829612097</v>
      </c>
      <c r="K16" s="8">
        <f t="shared" si="6"/>
        <v>97.288815685310738</v>
      </c>
      <c r="L16" s="8">
        <f t="shared" si="7"/>
        <v>-7.3905197532945888E-2</v>
      </c>
      <c r="M16" s="7">
        <f t="shared" si="0"/>
        <v>1147300</v>
      </c>
      <c r="N16" s="8">
        <v>100</v>
      </c>
      <c r="O16" s="8">
        <f t="shared" si="8"/>
        <v>2.7259377804941556</v>
      </c>
      <c r="P16" s="8">
        <v>100</v>
      </c>
      <c r="Q16" s="8">
        <f t="shared" si="9"/>
        <v>2.7259377804941556</v>
      </c>
      <c r="R16" s="8">
        <f t="shared" si="10"/>
        <v>100</v>
      </c>
      <c r="S16" s="8">
        <f t="shared" si="11"/>
        <v>0</v>
      </c>
      <c r="T16" s="8">
        <f t="shared" si="12"/>
        <v>97.288815685310738</v>
      </c>
      <c r="U16" s="8">
        <f t="shared" si="13"/>
        <v>100</v>
      </c>
      <c r="V16" s="8">
        <f t="shared" si="14"/>
        <v>98.644407842655369</v>
      </c>
      <c r="W16" s="8">
        <f t="shared" si="15"/>
        <v>98.644407842655369</v>
      </c>
      <c r="X16" s="22">
        <v>5</v>
      </c>
    </row>
    <row r="17" spans="1:24" ht="32">
      <c r="A17" s="9">
        <v>6</v>
      </c>
      <c r="B17" s="9" t="s">
        <v>1229</v>
      </c>
      <c r="C17" s="7">
        <v>6900000</v>
      </c>
      <c r="D17" s="8">
        <f t="shared" si="1"/>
        <v>0.44447473457450437</v>
      </c>
      <c r="E17" s="7">
        <v>6900000</v>
      </c>
      <c r="F17" s="8">
        <f t="shared" si="2"/>
        <v>100</v>
      </c>
      <c r="G17" s="8">
        <f t="shared" si="3"/>
        <v>0.44447473457450437</v>
      </c>
      <c r="H17" s="7">
        <v>5408500</v>
      </c>
      <c r="I17" s="8">
        <f t="shared" si="4"/>
        <v>78.384057971014499</v>
      </c>
      <c r="J17" s="8">
        <f t="shared" si="5"/>
        <v>0.34839733361539232</v>
      </c>
      <c r="K17" s="8">
        <f t="shared" si="6"/>
        <v>78.384057971014499</v>
      </c>
      <c r="L17" s="8">
        <f t="shared" si="7"/>
        <v>-9.6077400959112047E-2</v>
      </c>
      <c r="M17" s="7">
        <f t="shared" si="0"/>
        <v>1491500</v>
      </c>
      <c r="N17" s="8">
        <v>100</v>
      </c>
      <c r="O17" s="8">
        <f t="shared" si="8"/>
        <v>0.44447473457450437</v>
      </c>
      <c r="P17" s="8">
        <v>100</v>
      </c>
      <c r="Q17" s="8">
        <f t="shared" si="9"/>
        <v>0.44447473457450437</v>
      </c>
      <c r="R17" s="8">
        <f t="shared" si="10"/>
        <v>100</v>
      </c>
      <c r="S17" s="8">
        <f t="shared" si="11"/>
        <v>0</v>
      </c>
      <c r="T17" s="8">
        <f t="shared" si="12"/>
        <v>78.384057971014499</v>
      </c>
      <c r="U17" s="8">
        <f t="shared" si="13"/>
        <v>100</v>
      </c>
      <c r="V17" s="8">
        <f t="shared" si="14"/>
        <v>89.19202898550725</v>
      </c>
      <c r="W17" s="8">
        <f t="shared" si="15"/>
        <v>89.19202898550725</v>
      </c>
      <c r="X17" s="22">
        <v>6</v>
      </c>
    </row>
    <row r="18" spans="1:24" ht="48">
      <c r="A18" s="9">
        <v>7</v>
      </c>
      <c r="B18" s="9" t="s">
        <v>1230</v>
      </c>
      <c r="C18" s="7">
        <v>48270000</v>
      </c>
      <c r="D18" s="8">
        <f t="shared" si="1"/>
        <v>3.109390643175554</v>
      </c>
      <c r="E18" s="7">
        <v>48270000</v>
      </c>
      <c r="F18" s="8">
        <f t="shared" si="2"/>
        <v>100</v>
      </c>
      <c r="G18" s="8">
        <f t="shared" si="3"/>
        <v>3.109390643175554</v>
      </c>
      <c r="H18" s="7">
        <v>32466500</v>
      </c>
      <c r="I18" s="8">
        <f t="shared" si="4"/>
        <v>67.260203024652995</v>
      </c>
      <c r="J18" s="8">
        <f t="shared" si="5"/>
        <v>2.091382459429441</v>
      </c>
      <c r="K18" s="8">
        <f t="shared" si="6"/>
        <v>67.260203024652995</v>
      </c>
      <c r="L18" s="8">
        <f t="shared" si="7"/>
        <v>-1.018008183746113</v>
      </c>
      <c r="M18" s="7">
        <f t="shared" si="0"/>
        <v>15803500</v>
      </c>
      <c r="N18" s="8">
        <v>100</v>
      </c>
      <c r="O18" s="8">
        <f t="shared" si="8"/>
        <v>3.109390643175554</v>
      </c>
      <c r="P18" s="8">
        <v>100</v>
      </c>
      <c r="Q18" s="8">
        <f t="shared" si="9"/>
        <v>3.109390643175554</v>
      </c>
      <c r="R18" s="8">
        <f t="shared" si="10"/>
        <v>100</v>
      </c>
      <c r="S18" s="8">
        <f t="shared" si="11"/>
        <v>0</v>
      </c>
      <c r="T18" s="8">
        <f t="shared" si="12"/>
        <v>67.260203024652995</v>
      </c>
      <c r="U18" s="8">
        <f t="shared" si="13"/>
        <v>100</v>
      </c>
      <c r="V18" s="8">
        <f t="shared" si="14"/>
        <v>83.63010151232649</v>
      </c>
      <c r="W18" s="8">
        <f t="shared" si="15"/>
        <v>83.63010151232649</v>
      </c>
      <c r="X18" s="22">
        <v>7</v>
      </c>
    </row>
    <row r="19" spans="1:24" ht="16">
      <c r="A19" s="9">
        <v>8</v>
      </c>
      <c r="B19" s="9" t="s">
        <v>256</v>
      </c>
      <c r="C19" s="7">
        <v>17370000</v>
      </c>
      <c r="D19" s="8">
        <f t="shared" si="1"/>
        <v>1.1189168318201652</v>
      </c>
      <c r="E19" s="7">
        <v>17370000</v>
      </c>
      <c r="F19" s="8">
        <f t="shared" si="2"/>
        <v>100</v>
      </c>
      <c r="G19" s="8">
        <f t="shared" si="3"/>
        <v>1.1189168318201652</v>
      </c>
      <c r="H19" s="7">
        <v>3775000</v>
      </c>
      <c r="I19" s="8">
        <f t="shared" si="4"/>
        <v>21.732872769142201</v>
      </c>
      <c r="J19" s="8">
        <f t="shared" si="5"/>
        <v>0.24317277145199334</v>
      </c>
      <c r="K19" s="8">
        <f t="shared" si="6"/>
        <v>21.732872769142201</v>
      </c>
      <c r="L19" s="8">
        <f t="shared" si="7"/>
        <v>-0.87574406036817187</v>
      </c>
      <c r="M19" s="7">
        <f t="shared" si="0"/>
        <v>13595000</v>
      </c>
      <c r="N19" s="8">
        <v>100</v>
      </c>
      <c r="O19" s="8">
        <f t="shared" si="8"/>
        <v>1.1189168318201652</v>
      </c>
      <c r="P19" s="8">
        <v>100</v>
      </c>
      <c r="Q19" s="8">
        <f t="shared" si="9"/>
        <v>1.1189168318201652</v>
      </c>
      <c r="R19" s="8">
        <f t="shared" si="10"/>
        <v>100</v>
      </c>
      <c r="S19" s="8">
        <f t="shared" si="11"/>
        <v>0</v>
      </c>
      <c r="T19" s="8">
        <f t="shared" si="12"/>
        <v>21.732872769142201</v>
      </c>
      <c r="U19" s="8">
        <f t="shared" si="13"/>
        <v>100</v>
      </c>
      <c r="V19" s="8">
        <f t="shared" si="14"/>
        <v>60.866436384571102</v>
      </c>
      <c r="W19" s="8">
        <f t="shared" si="15"/>
        <v>60.866436384571102</v>
      </c>
      <c r="X19" s="22">
        <v>8</v>
      </c>
    </row>
    <row r="20" spans="1:24" ht="48">
      <c r="A20" s="9">
        <v>9</v>
      </c>
      <c r="B20" s="9" t="s">
        <v>1231</v>
      </c>
      <c r="C20" s="7">
        <v>198241000</v>
      </c>
      <c r="D20" s="8">
        <f t="shared" si="1"/>
        <v>12.770016790838307</v>
      </c>
      <c r="E20" s="7">
        <v>198241000</v>
      </c>
      <c r="F20" s="8">
        <f t="shared" si="2"/>
        <v>100</v>
      </c>
      <c r="G20" s="8">
        <f t="shared" si="3"/>
        <v>12.770016790838305</v>
      </c>
      <c r="H20" s="7">
        <v>168832500</v>
      </c>
      <c r="I20" s="8">
        <f t="shared" si="4"/>
        <v>85.165278625511377</v>
      </c>
      <c r="J20" s="8">
        <f t="shared" si="5"/>
        <v>10.875620380442031</v>
      </c>
      <c r="K20" s="8">
        <f t="shared" si="6"/>
        <v>85.165278625511377</v>
      </c>
      <c r="L20" s="8">
        <f t="shared" si="7"/>
        <v>-1.8943964103962738</v>
      </c>
      <c r="M20" s="7">
        <f t="shared" si="0"/>
        <v>29408500</v>
      </c>
      <c r="N20" s="8">
        <v>100</v>
      </c>
      <c r="O20" s="8">
        <f t="shared" si="8"/>
        <v>12.770016790838305</v>
      </c>
      <c r="P20" s="8">
        <v>99.339062050736231</v>
      </c>
      <c r="Q20" s="8">
        <f t="shared" si="9"/>
        <v>12.685614903740301</v>
      </c>
      <c r="R20" s="8">
        <f t="shared" si="10"/>
        <v>99.339062050736231</v>
      </c>
      <c r="S20" s="8">
        <f t="shared" si="11"/>
        <v>-8.440188709800367E-2</v>
      </c>
      <c r="T20" s="8">
        <f t="shared" si="12"/>
        <v>85.165278625511377</v>
      </c>
      <c r="U20" s="8">
        <f t="shared" si="13"/>
        <v>99.339062050736231</v>
      </c>
      <c r="V20" s="8">
        <f t="shared" si="14"/>
        <v>92.252170338123804</v>
      </c>
      <c r="W20" s="8">
        <f t="shared" si="15"/>
        <v>92.252170338123804</v>
      </c>
      <c r="X20" s="22">
        <v>9</v>
      </c>
    </row>
    <row r="21" spans="1:24" ht="32">
      <c r="A21" s="9">
        <v>10</v>
      </c>
      <c r="B21" s="9" t="s">
        <v>405</v>
      </c>
      <c r="C21" s="7">
        <v>131961000</v>
      </c>
      <c r="D21" s="8">
        <f t="shared" si="1"/>
        <v>8.5004826737950978</v>
      </c>
      <c r="E21" s="7">
        <v>131961000</v>
      </c>
      <c r="F21" s="8">
        <f t="shared" si="2"/>
        <v>100</v>
      </c>
      <c r="G21" s="8">
        <f t="shared" si="3"/>
        <v>8.5004826737950978</v>
      </c>
      <c r="H21" s="7">
        <v>131825000</v>
      </c>
      <c r="I21" s="8">
        <f t="shared" si="4"/>
        <v>99.896939247201828</v>
      </c>
      <c r="J21" s="8">
        <f t="shared" si="5"/>
        <v>8.4917220123600075</v>
      </c>
      <c r="K21" s="8">
        <f t="shared" si="6"/>
        <v>99.896939247201828</v>
      </c>
      <c r="L21" s="8">
        <f t="shared" si="7"/>
        <v>-8.7606614350903556E-3</v>
      </c>
      <c r="M21" s="7">
        <f t="shared" si="0"/>
        <v>136000</v>
      </c>
      <c r="N21" s="8">
        <v>100</v>
      </c>
      <c r="O21" s="8">
        <f t="shared" si="8"/>
        <v>8.5004826737950978</v>
      </c>
      <c r="P21" s="8">
        <v>100</v>
      </c>
      <c r="Q21" s="8">
        <f t="shared" si="9"/>
        <v>8.5004826737950978</v>
      </c>
      <c r="R21" s="8">
        <f>IF(N21=0,0,P21/N21*100)</f>
        <v>100</v>
      </c>
      <c r="S21" s="8">
        <f t="shared" si="11"/>
        <v>0</v>
      </c>
      <c r="T21" s="8">
        <f t="shared" si="12"/>
        <v>99.896939247201828</v>
      </c>
      <c r="U21" s="8">
        <f t="shared" si="13"/>
        <v>100</v>
      </c>
      <c r="V21" s="8">
        <f t="shared" si="14"/>
        <v>99.948469623600914</v>
      </c>
      <c r="W21" s="8">
        <f t="shared" si="15"/>
        <v>99.948469623600914</v>
      </c>
      <c r="X21" s="22">
        <v>10</v>
      </c>
    </row>
    <row r="22" spans="1:24" ht="32">
      <c r="A22" s="9">
        <v>11</v>
      </c>
      <c r="B22" s="9" t="s">
        <v>1232</v>
      </c>
      <c r="C22" s="7">
        <v>96332000</v>
      </c>
      <c r="D22" s="8">
        <f t="shared" si="1"/>
        <v>6.2053826276856743</v>
      </c>
      <c r="E22" s="7">
        <v>96332000</v>
      </c>
      <c r="F22" s="8">
        <f t="shared" si="2"/>
        <v>100</v>
      </c>
      <c r="G22" s="8">
        <f t="shared" si="3"/>
        <v>6.2053826276856743</v>
      </c>
      <c r="H22" s="7">
        <v>92200000</v>
      </c>
      <c r="I22" s="8">
        <f t="shared" si="4"/>
        <v>95.710667275671639</v>
      </c>
      <c r="J22" s="8">
        <f t="shared" si="5"/>
        <v>5.9392131199665652</v>
      </c>
      <c r="K22" s="8">
        <f t="shared" si="6"/>
        <v>95.710667275671639</v>
      </c>
      <c r="L22" s="8">
        <f t="shared" si="7"/>
        <v>-0.26616950771910908</v>
      </c>
      <c r="M22" s="7">
        <f t="shared" si="0"/>
        <v>4132000</v>
      </c>
      <c r="N22" s="8">
        <v>100</v>
      </c>
      <c r="O22" s="8">
        <f t="shared" si="8"/>
        <v>6.2053826276856743</v>
      </c>
      <c r="P22" s="8">
        <v>100</v>
      </c>
      <c r="Q22" s="8">
        <f t="shared" si="9"/>
        <v>6.2053826276856743</v>
      </c>
      <c r="R22" s="8">
        <f>IF(N22=0,0,P22/N22*100)</f>
        <v>100</v>
      </c>
      <c r="S22" s="8">
        <f t="shared" si="11"/>
        <v>0</v>
      </c>
      <c r="T22" s="8">
        <f t="shared" si="12"/>
        <v>95.710667275671639</v>
      </c>
      <c r="U22" s="8">
        <f t="shared" si="13"/>
        <v>100</v>
      </c>
      <c r="V22" s="8">
        <f t="shared" si="14"/>
        <v>97.855333637835827</v>
      </c>
      <c r="W22" s="8">
        <f t="shared" si="15"/>
        <v>97.855333637835827</v>
      </c>
      <c r="X22" s="22">
        <v>11</v>
      </c>
    </row>
    <row r="23" spans="1:24" ht="16">
      <c r="A23" s="9">
        <v>12</v>
      </c>
      <c r="B23" s="9" t="s">
        <v>1233</v>
      </c>
      <c r="C23" s="7">
        <v>187134700</v>
      </c>
      <c r="D23" s="8">
        <f t="shared" si="1"/>
        <v>12.054586393069492</v>
      </c>
      <c r="E23" s="7">
        <v>187134700</v>
      </c>
      <c r="F23" s="8">
        <f t="shared" si="2"/>
        <v>100</v>
      </c>
      <c r="G23" s="8">
        <f t="shared" si="3"/>
        <v>12.054586393069492</v>
      </c>
      <c r="H23" s="7">
        <v>148425000</v>
      </c>
      <c r="I23" s="8">
        <f t="shared" si="4"/>
        <v>79.314525846889978</v>
      </c>
      <c r="J23" s="8">
        <f t="shared" si="5"/>
        <v>9.5610380404667836</v>
      </c>
      <c r="K23" s="8">
        <f t="shared" si="6"/>
        <v>79.314525846889978</v>
      </c>
      <c r="L23" s="8">
        <f t="shared" si="7"/>
        <v>-2.4935483526027085</v>
      </c>
      <c r="M23" s="7">
        <f t="shared" ref="M23:M24" si="16">C23-H23</f>
        <v>38709700</v>
      </c>
      <c r="N23" s="8">
        <v>100</v>
      </c>
      <c r="O23" s="8">
        <f t="shared" si="8"/>
        <v>12.054586393069492</v>
      </c>
      <c r="P23" s="8">
        <v>97.015679080362972</v>
      </c>
      <c r="Q23" s="8">
        <f t="shared" si="9"/>
        <v>11.694838849565402</v>
      </c>
      <c r="R23" s="8">
        <f t="shared" si="10"/>
        <v>97.015679080362972</v>
      </c>
      <c r="S23" s="8">
        <f t="shared" si="11"/>
        <v>-0.35974754350409022</v>
      </c>
      <c r="T23" s="8">
        <f t="shared" si="12"/>
        <v>79.314525846889978</v>
      </c>
      <c r="U23" s="8">
        <f t="shared" si="13"/>
        <v>97.015679080362972</v>
      </c>
      <c r="V23" s="8">
        <f t="shared" si="14"/>
        <v>88.165102463626482</v>
      </c>
      <c r="W23" s="8">
        <f t="shared" si="15"/>
        <v>88.165102463626482</v>
      </c>
      <c r="X23" s="22">
        <v>12</v>
      </c>
    </row>
    <row r="24" spans="1:24" ht="32">
      <c r="A24" s="9">
        <v>13</v>
      </c>
      <c r="B24" s="9" t="s">
        <v>1234</v>
      </c>
      <c r="C24" s="7">
        <v>430361900</v>
      </c>
      <c r="D24" s="8">
        <f t="shared" si="1"/>
        <v>27.722462503402806</v>
      </c>
      <c r="E24" s="7">
        <v>430361900</v>
      </c>
      <c r="F24" s="8">
        <f t="shared" si="2"/>
        <v>100</v>
      </c>
      <c r="G24" s="8">
        <f t="shared" si="3"/>
        <v>27.722462503402809</v>
      </c>
      <c r="H24" s="7">
        <v>406344700</v>
      </c>
      <c r="I24" s="8">
        <f t="shared" si="4"/>
        <v>94.419301522741677</v>
      </c>
      <c r="J24" s="8">
        <f t="shared" si="5"/>
        <v>26.175355460616899</v>
      </c>
      <c r="K24" s="8">
        <f t="shared" si="6"/>
        <v>94.419301522741677</v>
      </c>
      <c r="L24" s="8">
        <f t="shared" si="7"/>
        <v>-1.5471070427859104</v>
      </c>
      <c r="M24" s="7">
        <f t="shared" si="16"/>
        <v>24017200</v>
      </c>
      <c r="N24" s="8">
        <v>100</v>
      </c>
      <c r="O24" s="8">
        <f t="shared" si="8"/>
        <v>27.722462503402809</v>
      </c>
      <c r="P24" s="8">
        <v>99.877312559499345</v>
      </c>
      <c r="Q24" s="8">
        <f t="shared" si="9"/>
        <v>27.688450523713627</v>
      </c>
      <c r="R24" s="8">
        <f t="shared" si="10"/>
        <v>99.877312559499345</v>
      </c>
      <c r="S24" s="8">
        <f t="shared" si="11"/>
        <v>-3.4011979689182681E-2</v>
      </c>
      <c r="T24" s="8">
        <f t="shared" si="12"/>
        <v>94.419301522741677</v>
      </c>
      <c r="U24" s="8">
        <f t="shared" si="13"/>
        <v>99.877312559499345</v>
      </c>
      <c r="V24" s="8">
        <f t="shared" si="14"/>
        <v>97.148307041120518</v>
      </c>
      <c r="W24" s="8">
        <f t="shared" si="15"/>
        <v>97.148307041120518</v>
      </c>
      <c r="X24" s="22">
        <v>13</v>
      </c>
    </row>
    <row r="25" spans="1:24">
      <c r="A25" s="10"/>
      <c r="B25" s="10"/>
      <c r="C25" s="11"/>
      <c r="D25" s="12"/>
      <c r="E25" s="11"/>
      <c r="F25" s="12"/>
      <c r="G25" s="12"/>
      <c r="H25" s="11"/>
      <c r="I25" s="12"/>
      <c r="J25" s="12"/>
      <c r="K25" s="12"/>
      <c r="L25" s="12"/>
      <c r="M25" s="11"/>
      <c r="N25" s="12"/>
      <c r="O25" s="12"/>
      <c r="P25" s="12"/>
      <c r="Q25" s="12"/>
      <c r="R25" s="12"/>
      <c r="S25" s="12"/>
      <c r="T25" s="12"/>
      <c r="U25" s="12"/>
      <c r="V25" s="12"/>
      <c r="W25" s="12"/>
    </row>
    <row r="26" spans="1:24">
      <c r="A26" s="13"/>
      <c r="B26" s="13" t="s">
        <v>14</v>
      </c>
      <c r="C26" s="14">
        <f>SUM(C12:C24)</f>
        <v>1552394200</v>
      </c>
      <c r="D26" s="15">
        <f>SUM(D12:D24)</f>
        <v>100</v>
      </c>
      <c r="E26" s="14">
        <f>SUM(E12:E24)</f>
        <v>1552394200</v>
      </c>
      <c r="F26" s="15">
        <f>G26</f>
        <v>100.00000000000001</v>
      </c>
      <c r="G26" s="15">
        <f>SUM(G12:G24)</f>
        <v>100.00000000000001</v>
      </c>
      <c r="H26" s="14">
        <f>SUM(H12:H24)</f>
        <v>1369394810</v>
      </c>
      <c r="I26" s="15">
        <f>J26</f>
        <v>88.211796333688966</v>
      </c>
      <c r="J26" s="15">
        <f>SUM(J12:J24)</f>
        <v>88.211796333688966</v>
      </c>
      <c r="K26" s="15">
        <f>IF(E26=0,0,H26/E26*100)</f>
        <v>88.211796333688952</v>
      </c>
      <c r="L26" s="15">
        <f>SUM(L12:L24)</f>
        <v>-11.788203666311039</v>
      </c>
      <c r="M26" s="14">
        <f>SUM(M12:M24)</f>
        <v>182999390</v>
      </c>
      <c r="N26" s="15">
        <f>O26</f>
        <v>100.00000000000001</v>
      </c>
      <c r="O26" s="15">
        <f>SUM(O12:O24)</f>
        <v>100.00000000000001</v>
      </c>
      <c r="P26" s="15">
        <f>Q26</f>
        <v>99.521838589708736</v>
      </c>
      <c r="Q26" s="15">
        <f>SUM(Q12:Q24)</f>
        <v>99.521838589708736</v>
      </c>
      <c r="R26" s="15">
        <f>IF(N26=0,0,P26/N26*100)</f>
        <v>99.521838589708722</v>
      </c>
      <c r="S26" s="15">
        <f>SUM(S12:S24)</f>
        <v>-0.47816141029127657</v>
      </c>
      <c r="T26" s="15">
        <f>IF(G26&gt;0,J26/G26*100,J26)</f>
        <v>88.211796333688952</v>
      </c>
      <c r="U26" s="15">
        <f>IF(O26&gt;0,Q26/O26*100,Q26)</f>
        <v>99.521838589708722</v>
      </c>
      <c r="V26" s="15">
        <f>AVERAGE(T26:U26)</f>
        <v>93.866817461698844</v>
      </c>
      <c r="W26" s="15"/>
    </row>
    <row r="27" spans="1:24">
      <c r="C27" s="16">
        <f>'[7]Bag Eko'!$C$26</f>
        <v>1265661700</v>
      </c>
    </row>
    <row r="28" spans="1:24">
      <c r="C28" s="16">
        <f>C26-C27</f>
        <v>286732500</v>
      </c>
      <c r="P28" s="21"/>
    </row>
    <row r="31" spans="1:24">
      <c r="B31" s="1" t="s">
        <v>490</v>
      </c>
      <c r="C31" s="1" t="s">
        <v>491</v>
      </c>
      <c r="D31" s="1" t="s">
        <v>492</v>
      </c>
    </row>
    <row r="32" spans="1:24">
      <c r="B32" s="1" t="s">
        <v>493</v>
      </c>
      <c r="C32" s="1">
        <f>COUNTIFS($K$11:$K$24,"&gt;=90")</f>
        <v>5</v>
      </c>
      <c r="D32" s="1">
        <f>COUNTIFS($R$11:$R$24,"&gt;=90")</f>
        <v>13</v>
      </c>
    </row>
    <row r="33" spans="2:5">
      <c r="B33" s="1" t="s">
        <v>494</v>
      </c>
      <c r="C33" s="1">
        <f>COUNTIFS($K$11:$K$24,"&gt;=80",$K$11:$K$24,"&lt;90")</f>
        <v>3</v>
      </c>
      <c r="D33" s="1">
        <f>COUNTIFS($R$11:$R$24,"&gt;=80",$R$11:$R$24,"&lt;90")</f>
        <v>0</v>
      </c>
    </row>
    <row r="34" spans="2:5">
      <c r="B34" s="1" t="s">
        <v>495</v>
      </c>
      <c r="C34" s="1">
        <f>COUNTIFS($K$11:$K$24,"&gt;=65",$K$11:$K$24,"&lt;80")</f>
        <v>4</v>
      </c>
      <c r="D34" s="1">
        <f>COUNTIFS($R$11:$R$24,"&gt;=65",$R$11:$R$24,"&lt;80")</f>
        <v>0</v>
      </c>
    </row>
    <row r="35" spans="2:5">
      <c r="B35" s="1" t="s">
        <v>496</v>
      </c>
      <c r="C35" s="1">
        <f>COUNTIF($K$11:$K$24,"&lt;65")</f>
        <v>1</v>
      </c>
      <c r="D35" s="1">
        <f>COUNTIF($R$11:$R$24,"&lt;65")</f>
        <v>0</v>
      </c>
    </row>
    <row r="36" spans="2:5">
      <c r="B36" s="17"/>
      <c r="C36" s="1">
        <f>SUM(C32:C35)</f>
        <v>13</v>
      </c>
      <c r="D36" s="1">
        <f>SUM(D32:D35)</f>
        <v>13</v>
      </c>
    </row>
    <row r="37" spans="2:5">
      <c r="B37" s="17"/>
    </row>
    <row r="38" spans="2:5">
      <c r="B38" s="17"/>
    </row>
    <row r="39" spans="2:5">
      <c r="B39" s="17"/>
    </row>
    <row r="46" spans="2:5" ht="32">
      <c r="B46" t="s">
        <v>189</v>
      </c>
      <c r="C46" s="18" t="s">
        <v>195</v>
      </c>
      <c r="D46" s="18" t="s">
        <v>196</v>
      </c>
    </row>
    <row r="47" spans="2:5">
      <c r="B47" s="207" t="str">
        <f>Cetak!P67</f>
        <v>31 Desember 2023</v>
      </c>
      <c r="C47" s="19">
        <f>I26</f>
        <v>88.211796333688966</v>
      </c>
      <c r="D47" s="19">
        <f>P26</f>
        <v>99.521838589708736</v>
      </c>
      <c r="E47" s="21">
        <f>D47-C47</f>
        <v>11.31004225601977</v>
      </c>
    </row>
    <row r="48" spans="2:5">
      <c r="B48" s="207" t="str">
        <f>Cetak!P68</f>
        <v>30  November 2023</v>
      </c>
      <c r="C48" s="19">
        <f>Cetak!D89</f>
        <v>55.602641132302573</v>
      </c>
      <c r="D48" s="19">
        <f>Cetak!E89</f>
        <v>72.493627325532572</v>
      </c>
      <c r="E48" s="21">
        <f>D48-C48</f>
        <v>16.890986193229999</v>
      </c>
    </row>
    <row r="49" spans="2:4">
      <c r="B49"/>
      <c r="C49" s="20">
        <f>C47-C48</f>
        <v>32.609155201386393</v>
      </c>
      <c r="D49" s="20">
        <f>D47-D48</f>
        <v>27.028211264176164</v>
      </c>
    </row>
    <row r="50" spans="2:4">
      <c r="B50"/>
      <c r="C50"/>
      <c r="D50"/>
    </row>
    <row r="51" spans="2:4" ht="32">
      <c r="B51" t="s">
        <v>189</v>
      </c>
      <c r="C51" s="18" t="s">
        <v>195</v>
      </c>
      <c r="D51" s="18" t="s">
        <v>196</v>
      </c>
    </row>
    <row r="52" spans="2:4">
      <c r="B52" s="207" t="str">
        <f>Cetak!P67</f>
        <v>31 Desember 2023</v>
      </c>
      <c r="C52" s="19">
        <f>C47</f>
        <v>88.211796333688966</v>
      </c>
      <c r="D52" s="19">
        <f>D47</f>
        <v>99.521838589708736</v>
      </c>
    </row>
    <row r="53" spans="2:4">
      <c r="B53" s="207" t="str">
        <f>Cetak!P69</f>
        <v>31 Desember 2022</v>
      </c>
      <c r="C53" s="19">
        <f>Cetak!H89</f>
        <v>55.602641132302573</v>
      </c>
      <c r="D53" s="19">
        <f>Cetak!I89</f>
        <v>75.537167475321411</v>
      </c>
    </row>
    <row r="54" spans="2:4">
      <c r="B54"/>
      <c r="C54" s="20">
        <f>C52-C53</f>
        <v>32.609155201386393</v>
      </c>
      <c r="D54" s="20">
        <f>D52-D53</f>
        <v>23.984671114387325</v>
      </c>
    </row>
  </sheetData>
  <sheetProtection formatCells="0" formatColumns="0" formatRows="0" insertColumns="0" insertRows="0" insertHyperlinks="0" deleteColumns="0" deleteRows="0" sort="0" autoFilter="0" pivotTables="0"/>
  <autoFilter ref="B11:X24" xr:uid="{00000000-0009-0000-0000-00002F000000}">
    <sortState xmlns:xlrd2="http://schemas.microsoft.com/office/spreadsheetml/2017/richdata2" ref="B13:X24">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2:W24">
    <cfRule type="cellIs" dxfId="63" priority="1" operator="greaterThanOrEqual">
      <formula>85</formula>
    </cfRule>
    <cfRule type="cellIs" dxfId="62" priority="2" operator="greaterThanOrEqual">
      <formula>$V$26</formula>
    </cfRule>
    <cfRule type="cellIs" dxfId="61" priority="3" operator="lessThan">
      <formula>$V$26</formula>
    </cfRule>
  </conditionalFormatting>
  <pageMargins left="0.7" right="0.7" top="0.75" bottom="0.75" header="0.3" footer="0.3"/>
  <pageSetup paperSize="14" scale="79" fitToHeight="0" orientation="landscape"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B050"/>
    <pageSetUpPr fitToPage="1"/>
  </sheetPr>
  <dimension ref="A1:AC60"/>
  <sheetViews>
    <sheetView view="pageBreakPreview" zoomScale="60" zoomScaleNormal="80" workbookViewId="0">
      <pane xSplit="2" ySplit="11" topLeftCell="C21" activePane="bottomRight" state="frozen"/>
      <selection activeCell="Z44" sqref="Z44"/>
      <selection pane="topRight" activeCell="Z44" sqref="Z44"/>
      <selection pane="bottomLeft" activeCell="Z44" sqref="Z44"/>
      <selection pane="bottomRight" activeCell="M14" sqref="M14"/>
    </sheetView>
  </sheetViews>
  <sheetFormatPr baseColWidth="10" defaultColWidth="9.1640625" defaultRowHeight="15"/>
  <cols>
    <col min="1" max="1" width="4" style="1" customWidth="1"/>
    <col min="2" max="2" width="35" style="1" customWidth="1"/>
    <col min="3" max="3" width="18" style="1" customWidth="1"/>
    <col min="4" max="4" width="7.83203125"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8.5" style="1" customWidth="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1235</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877</v>
      </c>
      <c r="C12" s="7">
        <v>7600000</v>
      </c>
      <c r="D12" s="8">
        <f t="shared" ref="D12:D25" si="0">C12/$C$27*100</f>
        <v>2.1844554138836507E-2</v>
      </c>
      <c r="E12" s="7">
        <v>7600000.0000099996</v>
      </c>
      <c r="F12" s="8">
        <f t="shared" ref="F12:F25" si="1">E12/C12*100</f>
        <v>100.00000000013158</v>
      </c>
      <c r="G12" s="8">
        <f t="shared" ref="G12:G25" si="2">F12*D12/100</f>
        <v>2.1844554138865248E-2</v>
      </c>
      <c r="H12" s="7">
        <v>7495000</v>
      </c>
      <c r="I12" s="8">
        <f t="shared" ref="I12:I25" si="3">H12/C12*100</f>
        <v>98.618421052631575</v>
      </c>
      <c r="J12" s="8">
        <f t="shared" ref="J12:J25" si="4">I12*D12/100</f>
        <v>2.1542754377707841E-2</v>
      </c>
      <c r="K12" s="8">
        <f t="shared" ref="K12:K25" si="5">IF(E12=0,0,H12/E12*100)</f>
        <v>98.61842105250183</v>
      </c>
      <c r="L12" s="8">
        <f t="shared" ref="L12:L23" si="6">J12-G12</f>
        <v>-3.0179976115740637E-4</v>
      </c>
      <c r="M12" s="7">
        <f t="shared" ref="M12:M25" si="7">C12-H12</f>
        <v>105000</v>
      </c>
      <c r="N12" s="8">
        <v>100.00008</v>
      </c>
      <c r="O12" s="26">
        <f t="shared" ref="O12:O25" si="8">N12*D12/100</f>
        <v>2.1844571614479818E-2</v>
      </c>
      <c r="P12" s="8">
        <v>99</v>
      </c>
      <c r="Q12" s="26">
        <f t="shared" ref="Q12:Q25" si="9">P12*D12/100</f>
        <v>2.1626108597448145E-2</v>
      </c>
      <c r="R12" s="8">
        <f t="shared" ref="R12:R25" si="10">IF(N12=0,0,P12/N12*100)</f>
        <v>98.999920800063364</v>
      </c>
      <c r="S12" s="8">
        <f t="shared" ref="S12:S23" si="11">Q12-O12</f>
        <v>-2.1846301703167328E-4</v>
      </c>
      <c r="T12" s="8">
        <f t="shared" ref="T12:T23" si="12">IF(F12&gt;0,I12/F12*100,I12)</f>
        <v>98.618421052501816</v>
      </c>
      <c r="U12" s="8">
        <f t="shared" ref="U12:U23" si="13">IF(N12&gt;0,P12/N12*100,P12)</f>
        <v>98.999920800063364</v>
      </c>
      <c r="V12" s="8">
        <f t="shared" ref="V12:V23" si="14">AVERAGE(T12:U12)</f>
        <v>98.80917092628259</v>
      </c>
      <c r="W12" s="8">
        <f t="shared" ref="W12:W23" si="15">V12</f>
        <v>98.80917092628259</v>
      </c>
      <c r="X12" s="22">
        <v>1</v>
      </c>
    </row>
    <row r="13" spans="1:29" ht="32">
      <c r="A13" s="9">
        <v>2</v>
      </c>
      <c r="B13" s="9" t="s">
        <v>878</v>
      </c>
      <c r="C13" s="7">
        <v>0</v>
      </c>
      <c r="D13" s="8">
        <f t="shared" si="0"/>
        <v>0</v>
      </c>
      <c r="E13" s="7">
        <v>1.0000000000000001E-5</v>
      </c>
      <c r="F13" s="8">
        <v>0</v>
      </c>
      <c r="G13" s="8">
        <f t="shared" si="2"/>
        <v>0</v>
      </c>
      <c r="H13" s="7">
        <v>0</v>
      </c>
      <c r="I13" s="8">
        <v>0</v>
      </c>
      <c r="J13" s="8">
        <f t="shared" si="4"/>
        <v>0</v>
      </c>
      <c r="K13" s="8">
        <f t="shared" si="5"/>
        <v>0</v>
      </c>
      <c r="L13" s="8">
        <f t="shared" si="6"/>
        <v>0</v>
      </c>
      <c r="M13" s="7">
        <f t="shared" si="7"/>
        <v>0</v>
      </c>
      <c r="N13" s="8">
        <v>3.0000000000000004E-5</v>
      </c>
      <c r="O13" s="26">
        <f t="shared" si="8"/>
        <v>0</v>
      </c>
      <c r="P13" s="8">
        <v>1.0000000000000001E-5</v>
      </c>
      <c r="Q13" s="26">
        <f t="shared" si="9"/>
        <v>0</v>
      </c>
      <c r="R13" s="8">
        <f>IF(N13=0,0,P13/N13*100)</f>
        <v>33.333333333333329</v>
      </c>
      <c r="S13" s="8">
        <f t="shared" si="11"/>
        <v>0</v>
      </c>
      <c r="T13" s="8">
        <f t="shared" si="12"/>
        <v>0</v>
      </c>
      <c r="U13" s="8">
        <f t="shared" si="13"/>
        <v>33.333333333333329</v>
      </c>
      <c r="V13" s="8">
        <f t="shared" si="14"/>
        <v>16.666666666666664</v>
      </c>
      <c r="W13" s="8">
        <f t="shared" si="15"/>
        <v>16.666666666666664</v>
      </c>
      <c r="X13" s="22">
        <v>2</v>
      </c>
    </row>
    <row r="14" spans="1:29" ht="32">
      <c r="A14" s="9">
        <v>3</v>
      </c>
      <c r="B14" s="9" t="s">
        <v>879</v>
      </c>
      <c r="C14" s="7">
        <v>1995500</v>
      </c>
      <c r="D14" s="8">
        <f t="shared" si="0"/>
        <v>5.7356326031642434E-3</v>
      </c>
      <c r="E14" s="7">
        <v>1995500.0000100001</v>
      </c>
      <c r="F14" s="8">
        <f t="shared" si="1"/>
        <v>100.00000000050113</v>
      </c>
      <c r="G14" s="8">
        <f t="shared" si="2"/>
        <v>5.7356326031929861E-3</v>
      </c>
      <c r="H14" s="7">
        <v>1897434</v>
      </c>
      <c r="I14" s="8">
        <f t="shared" si="3"/>
        <v>95.085642696066159</v>
      </c>
      <c r="J14" s="8">
        <f t="shared" si="4"/>
        <v>5.4537631234038309E-3</v>
      </c>
      <c r="K14" s="8">
        <f t="shared" si="5"/>
        <v>95.085642695589641</v>
      </c>
      <c r="L14" s="8">
        <f t="shared" si="6"/>
        <v>-2.8186947978915515E-4</v>
      </c>
      <c r="M14" s="7">
        <f t="shared" si="7"/>
        <v>98066</v>
      </c>
      <c r="N14" s="8">
        <v>100.00002000000001</v>
      </c>
      <c r="O14" s="26">
        <f t="shared" si="8"/>
        <v>5.7356337502907639E-3</v>
      </c>
      <c r="P14" s="8">
        <v>95</v>
      </c>
      <c r="Q14" s="26">
        <f t="shared" si="9"/>
        <v>5.4488509730060307E-3</v>
      </c>
      <c r="R14" s="8">
        <f t="shared" si="10"/>
        <v>94.9999810000038</v>
      </c>
      <c r="S14" s="8">
        <f t="shared" si="11"/>
        <v>-2.8678277728473329E-4</v>
      </c>
      <c r="T14" s="8">
        <f t="shared" si="12"/>
        <v>95.085642695589655</v>
      </c>
      <c r="U14" s="8">
        <f t="shared" si="13"/>
        <v>94.9999810000038</v>
      </c>
      <c r="V14" s="8">
        <f t="shared" si="14"/>
        <v>95.042811847796727</v>
      </c>
      <c r="W14" s="8">
        <f t="shared" si="15"/>
        <v>95.042811847796727</v>
      </c>
      <c r="X14" s="22">
        <v>3</v>
      </c>
    </row>
    <row r="15" spans="1:29" ht="16">
      <c r="A15" s="9">
        <v>4</v>
      </c>
      <c r="B15" s="9" t="s">
        <v>882</v>
      </c>
      <c r="C15" s="7">
        <v>64084400</v>
      </c>
      <c r="D15" s="8">
        <f t="shared" si="0"/>
        <v>0.18419672963879663</v>
      </c>
      <c r="E15" s="7">
        <v>64084400.000009999</v>
      </c>
      <c r="F15" s="8">
        <f t="shared" si="1"/>
        <v>100.0000000000156</v>
      </c>
      <c r="G15" s="8">
        <f t="shared" si="2"/>
        <v>0.18419672963882536</v>
      </c>
      <c r="H15" s="7">
        <v>56512395</v>
      </c>
      <c r="I15" s="8">
        <f t="shared" si="3"/>
        <v>88.184324110079842</v>
      </c>
      <c r="J15" s="8">
        <f t="shared" si="4"/>
        <v>0.16243264106484392</v>
      </c>
      <c r="K15" s="8">
        <f t="shared" si="5"/>
        <v>88.184324110066072</v>
      </c>
      <c r="L15" s="8">
        <f t="shared" si="6"/>
        <v>-2.1764088573981433E-2</v>
      </c>
      <c r="M15" s="7">
        <f t="shared" si="7"/>
        <v>7572005</v>
      </c>
      <c r="N15" s="8">
        <v>100.00002000000001</v>
      </c>
      <c r="O15" s="26">
        <f t="shared" si="8"/>
        <v>0.18419676647814257</v>
      </c>
      <c r="P15" s="8">
        <v>96</v>
      </c>
      <c r="Q15" s="26">
        <f t="shared" si="9"/>
        <v>0.17682886045324475</v>
      </c>
      <c r="R15" s="8">
        <f t="shared" si="10"/>
        <v>95.99998080000384</v>
      </c>
      <c r="S15" s="8">
        <f t="shared" si="11"/>
        <v>-7.3679060248978134E-3</v>
      </c>
      <c r="T15" s="8">
        <f t="shared" si="12"/>
        <v>88.184324110066086</v>
      </c>
      <c r="U15" s="8">
        <f t="shared" si="13"/>
        <v>95.99998080000384</v>
      </c>
      <c r="V15" s="8">
        <f t="shared" si="14"/>
        <v>92.092152455034963</v>
      </c>
      <c r="W15" s="8">
        <f t="shared" si="15"/>
        <v>92.092152455034963</v>
      </c>
      <c r="X15" s="22">
        <v>4</v>
      </c>
    </row>
    <row r="16" spans="1:29" ht="32">
      <c r="A16" s="9">
        <v>5</v>
      </c>
      <c r="B16" s="9" t="s">
        <v>883</v>
      </c>
      <c r="C16" s="7">
        <v>13617600</v>
      </c>
      <c r="D16" s="8">
        <f t="shared" si="0"/>
        <v>3.9140842163292111E-2</v>
      </c>
      <c r="E16" s="7">
        <v>13617600.000010001</v>
      </c>
      <c r="F16" s="8">
        <f t="shared" si="1"/>
        <v>100.00000000007343</v>
      </c>
      <c r="G16" s="8">
        <f t="shared" si="2"/>
        <v>3.9140842163320852E-2</v>
      </c>
      <c r="H16" s="7">
        <v>13327900</v>
      </c>
      <c r="I16" s="8">
        <f t="shared" si="3"/>
        <v>97.872606039243337</v>
      </c>
      <c r="J16" s="8">
        <f t="shared" si="4"/>
        <v>3.8308162250920937E-2</v>
      </c>
      <c r="K16" s="8">
        <f t="shared" si="5"/>
        <v>97.872606039171458</v>
      </c>
      <c r="L16" s="8">
        <f t="shared" si="6"/>
        <v>-8.326799123999154E-4</v>
      </c>
      <c r="M16" s="7">
        <f t="shared" si="7"/>
        <v>289700</v>
      </c>
      <c r="N16" s="8">
        <v>100.00002000000001</v>
      </c>
      <c r="O16" s="26">
        <f t="shared" si="8"/>
        <v>3.9140849991460544E-2</v>
      </c>
      <c r="P16" s="8">
        <v>100</v>
      </c>
      <c r="Q16" s="26">
        <f t="shared" si="9"/>
        <v>3.9140842163292111E-2</v>
      </c>
      <c r="R16" s="8">
        <f t="shared" si="10"/>
        <v>99.999980000004001</v>
      </c>
      <c r="S16" s="8">
        <f t="shared" si="11"/>
        <v>-7.8281684329217782E-9</v>
      </c>
      <c r="T16" s="8">
        <f t="shared" si="12"/>
        <v>97.872606039171473</v>
      </c>
      <c r="U16" s="8">
        <f t="shared" si="13"/>
        <v>99.999980000004001</v>
      </c>
      <c r="V16" s="8">
        <f t="shared" si="14"/>
        <v>98.936293019587737</v>
      </c>
      <c r="W16" s="8">
        <f t="shared" si="15"/>
        <v>98.936293019587737</v>
      </c>
      <c r="X16" s="22">
        <v>5</v>
      </c>
    </row>
    <row r="17" spans="1:24" ht="32">
      <c r="A17" s="9">
        <v>6</v>
      </c>
      <c r="B17" s="9" t="s">
        <v>886</v>
      </c>
      <c r="C17" s="7">
        <v>409582000</v>
      </c>
      <c r="D17" s="8">
        <f t="shared" si="0"/>
        <v>1.1772547596438072</v>
      </c>
      <c r="E17" s="7">
        <v>409582000</v>
      </c>
      <c r="F17" s="8">
        <f t="shared" si="1"/>
        <v>100</v>
      </c>
      <c r="G17" s="8">
        <f t="shared" si="2"/>
        <v>1.1772547596438072</v>
      </c>
      <c r="H17" s="7">
        <v>334108887</v>
      </c>
      <c r="I17" s="8">
        <f t="shared" si="3"/>
        <v>81.573137247242315</v>
      </c>
      <c r="J17" s="8">
        <f t="shared" si="4"/>
        <v>0.96032364083393551</v>
      </c>
      <c r="K17" s="8">
        <f t="shared" si="5"/>
        <v>81.573137247242315</v>
      </c>
      <c r="L17" s="8">
        <f t="shared" si="6"/>
        <v>-0.2169311188098717</v>
      </c>
      <c r="M17" s="7">
        <f t="shared" si="7"/>
        <v>75473113</v>
      </c>
      <c r="N17" s="8">
        <v>100.00001</v>
      </c>
      <c r="O17" s="26">
        <f t="shared" si="8"/>
        <v>1.1772548773692832</v>
      </c>
      <c r="P17" s="8">
        <v>95</v>
      </c>
      <c r="Q17" s="26">
        <f t="shared" si="9"/>
        <v>1.1183920216616168</v>
      </c>
      <c r="R17" s="8">
        <f t="shared" si="10"/>
        <v>94.999990500000948</v>
      </c>
      <c r="S17" s="8">
        <f t="shared" si="11"/>
        <v>-5.8862855707666473E-2</v>
      </c>
      <c r="T17" s="8">
        <f t="shared" si="12"/>
        <v>81.573137247242315</v>
      </c>
      <c r="U17" s="8">
        <f t="shared" si="13"/>
        <v>94.999990500000948</v>
      </c>
      <c r="V17" s="8">
        <f t="shared" si="14"/>
        <v>88.286563873621631</v>
      </c>
      <c r="W17" s="8">
        <f t="shared" si="15"/>
        <v>88.286563873621631</v>
      </c>
      <c r="X17" s="22">
        <v>6</v>
      </c>
    </row>
    <row r="18" spans="1:24" ht="16">
      <c r="A18" s="9">
        <v>7</v>
      </c>
      <c r="B18" s="9" t="s">
        <v>887</v>
      </c>
      <c r="C18" s="7">
        <v>135630790</v>
      </c>
      <c r="D18" s="8">
        <f t="shared" si="0"/>
        <v>0.38984133355896911</v>
      </c>
      <c r="E18" s="7">
        <v>135630790.00001001</v>
      </c>
      <c r="F18" s="8">
        <f t="shared" si="1"/>
        <v>100.00000000000738</v>
      </c>
      <c r="G18" s="8">
        <f t="shared" si="2"/>
        <v>0.38984133355899786</v>
      </c>
      <c r="H18" s="7">
        <v>131000000</v>
      </c>
      <c r="I18" s="8">
        <f t="shared" si="3"/>
        <v>96.585738385804575</v>
      </c>
      <c r="J18" s="8">
        <f t="shared" si="4"/>
        <v>0.37653113055099768</v>
      </c>
      <c r="K18" s="8">
        <f t="shared" si="5"/>
        <v>96.585738385797441</v>
      </c>
      <c r="L18" s="8">
        <f t="shared" si="6"/>
        <v>-1.3310203008000177E-2</v>
      </c>
      <c r="M18" s="7">
        <f t="shared" si="7"/>
        <v>4630790</v>
      </c>
      <c r="N18" s="8">
        <v>100.00002000000001</v>
      </c>
      <c r="O18" s="26">
        <f t="shared" si="8"/>
        <v>0.38984141152723589</v>
      </c>
      <c r="P18" s="8">
        <v>98</v>
      </c>
      <c r="Q18" s="26">
        <f t="shared" si="9"/>
        <v>0.38204450688778968</v>
      </c>
      <c r="R18" s="8">
        <f t="shared" si="10"/>
        <v>97.999980400003921</v>
      </c>
      <c r="S18" s="8">
        <f t="shared" si="11"/>
        <v>-7.7969046394462116E-3</v>
      </c>
      <c r="T18" s="8">
        <f t="shared" si="12"/>
        <v>96.585738385797441</v>
      </c>
      <c r="U18" s="8">
        <f t="shared" si="13"/>
        <v>97.999980400003921</v>
      </c>
      <c r="V18" s="8">
        <f t="shared" si="14"/>
        <v>97.292859392900681</v>
      </c>
      <c r="W18" s="8">
        <f t="shared" si="15"/>
        <v>97.292859392900681</v>
      </c>
      <c r="X18" s="22">
        <v>7</v>
      </c>
    </row>
    <row r="19" spans="1:24" ht="16">
      <c r="A19" s="9">
        <v>8</v>
      </c>
      <c r="B19" s="9" t="s">
        <v>888</v>
      </c>
      <c r="C19" s="7">
        <v>70532300</v>
      </c>
      <c r="D19" s="8">
        <f t="shared" si="0"/>
        <v>0.20272982182719188</v>
      </c>
      <c r="E19" s="7">
        <v>70532300.000009999</v>
      </c>
      <c r="F19" s="8">
        <f t="shared" si="1"/>
        <v>100.00000000001417</v>
      </c>
      <c r="G19" s="8">
        <f t="shared" si="2"/>
        <v>0.2027298218272206</v>
      </c>
      <c r="H19" s="7">
        <v>60933000</v>
      </c>
      <c r="I19" s="8">
        <f t="shared" si="3"/>
        <v>86.390207039895188</v>
      </c>
      <c r="J19" s="8">
        <f t="shared" si="4"/>
        <v>0.17513871280812168</v>
      </c>
      <c r="K19" s="8">
        <f t="shared" si="5"/>
        <v>86.390207039882952</v>
      </c>
      <c r="L19" s="8">
        <f t="shared" si="6"/>
        <v>-2.7591109019098919E-2</v>
      </c>
      <c r="M19" s="7">
        <f t="shared" si="7"/>
        <v>9599300</v>
      </c>
      <c r="N19" s="8">
        <v>100.00002000000001</v>
      </c>
      <c r="O19" s="26">
        <f t="shared" si="8"/>
        <v>0.20272986237315624</v>
      </c>
      <c r="P19" s="8">
        <v>86</v>
      </c>
      <c r="Q19" s="26">
        <f t="shared" si="9"/>
        <v>0.17434764677138503</v>
      </c>
      <c r="R19" s="8">
        <f t="shared" si="10"/>
        <v>85.999982800003437</v>
      </c>
      <c r="S19" s="8">
        <f t="shared" si="11"/>
        <v>-2.8382215601771205E-2</v>
      </c>
      <c r="T19" s="8">
        <f t="shared" si="12"/>
        <v>86.390207039882952</v>
      </c>
      <c r="U19" s="8">
        <f t="shared" si="13"/>
        <v>85.999982800003437</v>
      </c>
      <c r="V19" s="8">
        <f t="shared" si="14"/>
        <v>86.195094919943188</v>
      </c>
      <c r="W19" s="8">
        <f t="shared" si="15"/>
        <v>86.195094919943188</v>
      </c>
      <c r="X19" s="22">
        <v>8</v>
      </c>
    </row>
    <row r="20" spans="1:24" ht="64">
      <c r="A20" s="9">
        <v>9</v>
      </c>
      <c r="B20" s="9" t="s">
        <v>893</v>
      </c>
      <c r="C20" s="7">
        <v>35380000</v>
      </c>
      <c r="D20" s="8">
        <f t="shared" si="0"/>
        <v>0.10169214808316258</v>
      </c>
      <c r="E20" s="7">
        <v>35380000</v>
      </c>
      <c r="F20" s="8">
        <f t="shared" si="1"/>
        <v>100</v>
      </c>
      <c r="G20" s="8">
        <f t="shared" si="2"/>
        <v>0.10169214808316258</v>
      </c>
      <c r="H20" s="7">
        <v>19856606</v>
      </c>
      <c r="I20" s="8">
        <f t="shared" si="3"/>
        <v>56.123815715093272</v>
      </c>
      <c r="J20" s="8">
        <f t="shared" si="4"/>
        <v>5.7073513786913922E-2</v>
      </c>
      <c r="K20" s="8">
        <f t="shared" si="5"/>
        <v>56.123815715093272</v>
      </c>
      <c r="L20" s="8">
        <f t="shared" si="6"/>
        <v>-4.4618634296248662E-2</v>
      </c>
      <c r="M20" s="7">
        <f t="shared" si="7"/>
        <v>15523394</v>
      </c>
      <c r="N20" s="8">
        <v>100.00001</v>
      </c>
      <c r="O20" s="26">
        <f t="shared" si="8"/>
        <v>0.10169215825237739</v>
      </c>
      <c r="P20" s="8">
        <v>86</v>
      </c>
      <c r="Q20" s="26">
        <f t="shared" si="9"/>
        <v>8.7455247351519813E-2</v>
      </c>
      <c r="R20" s="8">
        <f t="shared" si="10"/>
        <v>85.999991400000852</v>
      </c>
      <c r="S20" s="8">
        <f t="shared" si="11"/>
        <v>-1.4236910900857574E-2</v>
      </c>
      <c r="T20" s="8">
        <f t="shared" si="12"/>
        <v>56.123815715093272</v>
      </c>
      <c r="U20" s="8">
        <f t="shared" si="13"/>
        <v>85.999991400000852</v>
      </c>
      <c r="V20" s="8">
        <f t="shared" si="14"/>
        <v>71.061903557547055</v>
      </c>
      <c r="W20" s="8">
        <f t="shared" si="15"/>
        <v>71.061903557547055</v>
      </c>
      <c r="X20" s="22">
        <v>9</v>
      </c>
    </row>
    <row r="21" spans="1:24" ht="64">
      <c r="A21" s="9">
        <v>10</v>
      </c>
      <c r="B21" s="9" t="s">
        <v>1236</v>
      </c>
      <c r="C21" s="7">
        <v>22400000</v>
      </c>
      <c r="D21" s="8">
        <f t="shared" si="0"/>
        <v>6.4383949040781291E-2</v>
      </c>
      <c r="E21" s="7">
        <v>22400000</v>
      </c>
      <c r="F21" s="8">
        <f t="shared" si="1"/>
        <v>100</v>
      </c>
      <c r="G21" s="8">
        <f t="shared" si="2"/>
        <v>6.4383949040781291E-2</v>
      </c>
      <c r="H21" s="7">
        <v>19078300</v>
      </c>
      <c r="I21" s="8">
        <f t="shared" si="3"/>
        <v>85.170982142857142</v>
      </c>
      <c r="J21" s="8">
        <f t="shared" si="4"/>
        <v>5.4836441740390068E-2</v>
      </c>
      <c r="K21" s="8">
        <f t="shared" si="5"/>
        <v>85.170982142857142</v>
      </c>
      <c r="L21" s="8">
        <f t="shared" si="6"/>
        <v>-9.5475073003912225E-3</v>
      </c>
      <c r="M21" s="7">
        <f t="shared" si="7"/>
        <v>3321700</v>
      </c>
      <c r="N21" s="8">
        <v>100.00001</v>
      </c>
      <c r="O21" s="26">
        <f t="shared" si="8"/>
        <v>6.4383955479176191E-2</v>
      </c>
      <c r="P21" s="8">
        <v>86</v>
      </c>
      <c r="Q21" s="26">
        <f t="shared" si="9"/>
        <v>5.5370196175071912E-2</v>
      </c>
      <c r="R21" s="8">
        <f t="shared" si="10"/>
        <v>85.999991400000852</v>
      </c>
      <c r="S21" s="8">
        <f t="shared" si="11"/>
        <v>-9.0137593041042796E-3</v>
      </c>
      <c r="T21" s="8">
        <f t="shared" si="12"/>
        <v>85.170982142857142</v>
      </c>
      <c r="U21" s="8">
        <f t="shared" si="13"/>
        <v>85.999991400000852</v>
      </c>
      <c r="V21" s="8">
        <f t="shared" si="14"/>
        <v>85.585486771429004</v>
      </c>
      <c r="W21" s="8">
        <f t="shared" si="15"/>
        <v>85.585486771429004</v>
      </c>
      <c r="X21" s="22">
        <v>10</v>
      </c>
    </row>
    <row r="22" spans="1:24" ht="32">
      <c r="A22" s="9">
        <v>11</v>
      </c>
      <c r="B22" s="9" t="s">
        <v>1237</v>
      </c>
      <c r="C22" s="7">
        <v>11650000</v>
      </c>
      <c r="D22" s="8">
        <f t="shared" si="0"/>
        <v>3.348540206808491E-2</v>
      </c>
      <c r="E22" s="7">
        <v>11650000</v>
      </c>
      <c r="F22" s="8">
        <f t="shared" si="1"/>
        <v>100</v>
      </c>
      <c r="G22" s="8">
        <f t="shared" si="2"/>
        <v>3.348540206808491E-2</v>
      </c>
      <c r="H22" s="7">
        <v>2185000</v>
      </c>
      <c r="I22" s="8">
        <f t="shared" si="3"/>
        <v>18.755364806866954</v>
      </c>
      <c r="J22" s="8">
        <f t="shared" si="4"/>
        <v>6.2803093149154969E-3</v>
      </c>
      <c r="K22" s="8">
        <f t="shared" si="5"/>
        <v>18.755364806866954</v>
      </c>
      <c r="L22" s="8">
        <f t="shared" si="6"/>
        <v>-2.7205092753169412E-2</v>
      </c>
      <c r="M22" s="7">
        <f t="shared" si="7"/>
        <v>9465000</v>
      </c>
      <c r="N22" s="8">
        <v>100.00001</v>
      </c>
      <c r="O22" s="26">
        <f t="shared" si="8"/>
        <v>3.3485405416625119E-2</v>
      </c>
      <c r="P22" s="8">
        <v>71</v>
      </c>
      <c r="Q22" s="26">
        <f t="shared" si="9"/>
        <v>2.3774635468340289E-2</v>
      </c>
      <c r="R22" s="8">
        <f t="shared" si="10"/>
        <v>70.999992900000706</v>
      </c>
      <c r="S22" s="8">
        <f t="shared" si="11"/>
        <v>-9.7107699482848302E-3</v>
      </c>
      <c r="T22" s="8">
        <f t="shared" si="12"/>
        <v>18.755364806866954</v>
      </c>
      <c r="U22" s="8">
        <f t="shared" si="13"/>
        <v>70.999992900000706</v>
      </c>
      <c r="V22" s="8">
        <f t="shared" si="14"/>
        <v>44.877678853433828</v>
      </c>
      <c r="W22" s="8">
        <f t="shared" si="15"/>
        <v>44.877678853433828</v>
      </c>
      <c r="X22" s="22">
        <v>11</v>
      </c>
    </row>
    <row r="23" spans="1:24" ht="16">
      <c r="A23" s="9">
        <v>12</v>
      </c>
      <c r="B23" s="9" t="s">
        <v>1238</v>
      </c>
      <c r="C23" s="7">
        <v>31495239300</v>
      </c>
      <c r="D23" s="8">
        <f t="shared" si="0"/>
        <v>90.52624473742911</v>
      </c>
      <c r="E23" s="7">
        <v>31495239300</v>
      </c>
      <c r="F23" s="8">
        <f t="shared" si="1"/>
        <v>100</v>
      </c>
      <c r="G23" s="8">
        <f t="shared" si="2"/>
        <v>90.52624473742911</v>
      </c>
      <c r="H23" s="7">
        <v>30859330525</v>
      </c>
      <c r="I23" s="8">
        <f t="shared" si="3"/>
        <v>97.980936836380863</v>
      </c>
      <c r="J23" s="8">
        <f t="shared" si="4"/>
        <v>88.698462676527981</v>
      </c>
      <c r="K23" s="8">
        <f t="shared" si="5"/>
        <v>97.980936836380863</v>
      </c>
      <c r="L23" s="8">
        <f t="shared" si="6"/>
        <v>-1.8277820609011286</v>
      </c>
      <c r="M23" s="7">
        <f t="shared" si="7"/>
        <v>635908775</v>
      </c>
      <c r="N23" s="8">
        <v>100.00001</v>
      </c>
      <c r="O23" s="26">
        <f t="shared" si="8"/>
        <v>90.526253790053573</v>
      </c>
      <c r="P23" s="8">
        <v>98</v>
      </c>
      <c r="Q23" s="26">
        <f t="shared" si="9"/>
        <v>88.715719842680514</v>
      </c>
      <c r="R23" s="8">
        <f t="shared" si="10"/>
        <v>97.99999020000098</v>
      </c>
      <c r="S23" s="8">
        <f t="shared" si="11"/>
        <v>-1.8105339473730595</v>
      </c>
      <c r="T23" s="8">
        <f t="shared" si="12"/>
        <v>97.980936836380863</v>
      </c>
      <c r="U23" s="8">
        <f t="shared" si="13"/>
        <v>97.99999020000098</v>
      </c>
      <c r="V23" s="8">
        <f t="shared" si="14"/>
        <v>97.990463518190921</v>
      </c>
      <c r="W23" s="8">
        <f t="shared" si="15"/>
        <v>97.990463518190921</v>
      </c>
      <c r="X23" s="22">
        <v>12</v>
      </c>
    </row>
    <row r="24" spans="1:24" ht="32">
      <c r="A24" s="9">
        <v>13</v>
      </c>
      <c r="B24" s="24" t="s">
        <v>1239</v>
      </c>
      <c r="C24" s="29">
        <v>1727408332</v>
      </c>
      <c r="D24" s="8">
        <f t="shared" si="0"/>
        <v>4.9650611616120086</v>
      </c>
      <c r="E24" s="29">
        <v>1727408332</v>
      </c>
      <c r="F24" s="8">
        <f t="shared" si="1"/>
        <v>100</v>
      </c>
      <c r="G24" s="8">
        <f t="shared" si="2"/>
        <v>4.9650611616120086</v>
      </c>
      <c r="H24" s="29">
        <v>1595140800</v>
      </c>
      <c r="I24" s="8">
        <f t="shared" si="3"/>
        <v>92.343007177297793</v>
      </c>
      <c r="J24" s="8">
        <f t="shared" si="4"/>
        <v>4.5848867848246018</v>
      </c>
      <c r="K24" s="8">
        <f t="shared" si="5"/>
        <v>92.343007177297793</v>
      </c>
      <c r="L24" s="26"/>
      <c r="M24" s="7">
        <f t="shared" si="7"/>
        <v>132267532</v>
      </c>
      <c r="N24" s="26">
        <v>100</v>
      </c>
      <c r="O24" s="26">
        <f t="shared" si="8"/>
        <v>4.9650611616120086</v>
      </c>
      <c r="P24" s="26">
        <v>92</v>
      </c>
      <c r="Q24" s="26">
        <f t="shared" si="9"/>
        <v>4.5678562686830482</v>
      </c>
      <c r="R24" s="8">
        <f t="shared" si="10"/>
        <v>92</v>
      </c>
      <c r="S24" s="26"/>
      <c r="T24" s="26"/>
      <c r="U24" s="26"/>
      <c r="V24" s="26"/>
      <c r="W24" s="26"/>
      <c r="X24" s="22">
        <v>13</v>
      </c>
    </row>
    <row r="25" spans="1:24" ht="48">
      <c r="A25" s="9">
        <v>14</v>
      </c>
      <c r="B25" s="24" t="s">
        <v>1240</v>
      </c>
      <c r="C25" s="29">
        <v>796159800</v>
      </c>
      <c r="D25" s="8">
        <f t="shared" si="0"/>
        <v>2.2883889281927954</v>
      </c>
      <c r="E25" s="29">
        <v>796159800</v>
      </c>
      <c r="F25" s="8">
        <f t="shared" si="1"/>
        <v>100</v>
      </c>
      <c r="G25" s="8">
        <f t="shared" si="2"/>
        <v>2.2883889281927954</v>
      </c>
      <c r="H25" s="29">
        <v>784011800</v>
      </c>
      <c r="I25" s="8">
        <f t="shared" si="3"/>
        <v>98.474175661720182</v>
      </c>
      <c r="J25" s="8">
        <f t="shared" si="4"/>
        <v>2.2534721329719289</v>
      </c>
      <c r="K25" s="8">
        <f t="shared" si="5"/>
        <v>98.474175661720182</v>
      </c>
      <c r="L25" s="26"/>
      <c r="M25" s="7">
        <f t="shared" si="7"/>
        <v>12148000</v>
      </c>
      <c r="N25" s="26">
        <v>100.00002000000001</v>
      </c>
      <c r="O25" s="26">
        <f t="shared" si="8"/>
        <v>2.2883893858705813</v>
      </c>
      <c r="P25" s="26">
        <v>95</v>
      </c>
      <c r="Q25" s="26">
        <f t="shared" si="9"/>
        <v>2.1739694817831556</v>
      </c>
      <c r="R25" s="8">
        <f t="shared" si="10"/>
        <v>94.9999810000038</v>
      </c>
      <c r="S25" s="26"/>
      <c r="T25" s="26"/>
      <c r="U25" s="26"/>
      <c r="V25" s="26"/>
      <c r="W25" s="26"/>
      <c r="X25" s="22">
        <v>14</v>
      </c>
    </row>
    <row r="26" spans="1:24">
      <c r="A26" s="10"/>
      <c r="B26" s="10"/>
      <c r="C26" s="11"/>
      <c r="D26" s="12"/>
      <c r="E26" s="11"/>
      <c r="F26" s="12"/>
      <c r="G26" s="12"/>
      <c r="H26" s="11"/>
      <c r="I26" s="12"/>
      <c r="J26" s="12"/>
      <c r="K26" s="12"/>
      <c r="L26" s="12"/>
      <c r="M26" s="11"/>
      <c r="N26" s="12"/>
      <c r="O26" s="12"/>
      <c r="P26" s="12"/>
      <c r="Q26" s="12"/>
      <c r="R26" s="12"/>
      <c r="S26" s="12"/>
      <c r="T26" s="12"/>
      <c r="U26" s="12"/>
      <c r="V26" s="12"/>
      <c r="W26" s="12"/>
    </row>
    <row r="27" spans="1:24">
      <c r="A27" s="13"/>
      <c r="B27" s="13" t="s">
        <v>14</v>
      </c>
      <c r="C27" s="14">
        <f>SUM(C12:C25)</f>
        <v>34791280022</v>
      </c>
      <c r="D27" s="15">
        <f>SUM(D12:D25)</f>
        <v>100.00000000000001</v>
      </c>
      <c r="E27" s="14">
        <f t="shared" ref="E27:J27" si="16">SUM(E12:E25)</f>
        <v>34791280022.000069</v>
      </c>
      <c r="F27" s="15">
        <f>G27</f>
        <v>100.00000000000018</v>
      </c>
      <c r="G27" s="15">
        <f t="shared" si="16"/>
        <v>100.00000000000018</v>
      </c>
      <c r="H27" s="14">
        <f t="shared" si="16"/>
        <v>33884877647</v>
      </c>
      <c r="I27" s="15">
        <f>J27</f>
        <v>97.394742664176675</v>
      </c>
      <c r="J27" s="15">
        <f t="shared" si="16"/>
        <v>97.394742664176675</v>
      </c>
      <c r="K27" s="15">
        <f>IF(E27=0,0,H27/E27*100)</f>
        <v>97.394742664176462</v>
      </c>
      <c r="L27" s="15">
        <f>SUM(L12:L23)</f>
        <v>-2.1901661638152365</v>
      </c>
      <c r="M27" s="14">
        <f>SUM(M12:M25)</f>
        <v>906402375</v>
      </c>
      <c r="N27" s="15">
        <f>O27</f>
        <v>100.0000098297884</v>
      </c>
      <c r="O27" s="15">
        <f>SUM(O12:O25)</f>
        <v>100.0000098297884</v>
      </c>
      <c r="P27" s="15">
        <f>Q27</f>
        <v>97.541974509649435</v>
      </c>
      <c r="Q27" s="15">
        <f>SUM(Q12:Q25)</f>
        <v>97.541974509649435</v>
      </c>
      <c r="R27" s="15">
        <f>IF(N27=0,0,P27/N27*100)</f>
        <v>97.541964921480684</v>
      </c>
      <c r="S27" s="15">
        <f>SUM(S12:S23)</f>
        <v>-1.9464105231225728</v>
      </c>
      <c r="T27" s="15">
        <f>IF(G27&gt;0,J27/G27*100,J27)</f>
        <v>97.394742664176491</v>
      </c>
      <c r="U27" s="15">
        <f>IF(O27&gt;0,Q27/O27*100,Q27)</f>
        <v>97.541964921480684</v>
      </c>
      <c r="V27" s="15">
        <f>AVERAGE(T27:U27)</f>
        <v>97.468353792828594</v>
      </c>
      <c r="W27" s="15"/>
    </row>
    <row r="28" spans="1:24">
      <c r="C28" s="16">
        <f>'[7]Bag Kesra'!$C$25</f>
        <v>27428110900</v>
      </c>
      <c r="F28" s="21"/>
    </row>
    <row r="29" spans="1:24">
      <c r="C29" s="16">
        <f>C27-C28</f>
        <v>7363169122</v>
      </c>
    </row>
    <row r="32" spans="1:24">
      <c r="B32" s="1" t="s">
        <v>490</v>
      </c>
      <c r="C32" s="1" t="s">
        <v>491</v>
      </c>
      <c r="D32" s="1" t="s">
        <v>492</v>
      </c>
    </row>
    <row r="33" spans="2:4">
      <c r="B33" s="1" t="s">
        <v>493</v>
      </c>
      <c r="C33" s="1">
        <f>COUNTIFS($K$11:$K$25,"&gt;=90")</f>
        <v>7</v>
      </c>
      <c r="D33" s="1">
        <f>COUNTIFS($R$11:$R$25,"&gt;=90")</f>
        <v>9</v>
      </c>
    </row>
    <row r="34" spans="2:4">
      <c r="B34" s="1" t="s">
        <v>494</v>
      </c>
      <c r="C34" s="1">
        <f>COUNTIFS($K$11:$K$25,"&gt;=80",$K$11:$K$25,"&lt;90")</f>
        <v>4</v>
      </c>
      <c r="D34" s="1">
        <f>COUNTIFS($R$11:$R$25,"&gt;=80",$R$11:$R$25,"&lt;90")</f>
        <v>3</v>
      </c>
    </row>
    <row r="35" spans="2:4">
      <c r="B35" s="1" t="s">
        <v>495</v>
      </c>
      <c r="C35" s="1">
        <f>COUNTIFS($K$11:$K$25,"&gt;=65",$K$11:$K$25,"&lt;80")</f>
        <v>0</v>
      </c>
      <c r="D35" s="1">
        <f>COUNTIFS($R$11:$R$25,"&gt;=65",$R$11:$R$25,"&lt;80")</f>
        <v>1</v>
      </c>
    </row>
    <row r="36" spans="2:4">
      <c r="B36" s="1" t="s">
        <v>496</v>
      </c>
      <c r="C36" s="1">
        <f>COUNTIF($K$11:$K$25,"&lt;65")</f>
        <v>3</v>
      </c>
      <c r="D36" s="1">
        <f>COUNTIF($R$11:$R$25,"&lt;65")</f>
        <v>1</v>
      </c>
    </row>
    <row r="37" spans="2:4">
      <c r="B37" s="17"/>
      <c r="C37" s="1">
        <f>SUM(C33:C36)</f>
        <v>14</v>
      </c>
      <c r="D37" s="1">
        <f>SUM(D33:D36)</f>
        <v>14</v>
      </c>
    </row>
    <row r="38" spans="2:4">
      <c r="B38" s="17"/>
    </row>
    <row r="39" spans="2:4">
      <c r="B39" s="17"/>
    </row>
    <row r="40" spans="2:4">
      <c r="B40" s="17"/>
    </row>
    <row r="52" spans="2:4" ht="32">
      <c r="B52" t="s">
        <v>189</v>
      </c>
      <c r="C52" s="18" t="s">
        <v>195</v>
      </c>
      <c r="D52" s="18" t="s">
        <v>196</v>
      </c>
    </row>
    <row r="53" spans="2:4">
      <c r="B53" s="207" t="str">
        <f>Cetak!P67</f>
        <v>31 Desember 2023</v>
      </c>
      <c r="C53" s="19">
        <f>I27</f>
        <v>97.394742664176675</v>
      </c>
      <c r="D53" s="19">
        <f>P27</f>
        <v>97.541974509649435</v>
      </c>
    </row>
    <row r="54" spans="2:4">
      <c r="B54" s="207" t="str">
        <f>Cetak!P68</f>
        <v>30  November 2023</v>
      </c>
      <c r="C54" s="19">
        <f>Cetak!D90</f>
        <v>71.138258464603197</v>
      </c>
      <c r="D54" s="19">
        <f>Cetak!E90</f>
        <v>88.744360079133301</v>
      </c>
    </row>
    <row r="55" spans="2:4">
      <c r="B55"/>
      <c r="C55" s="20">
        <f>C53-C54</f>
        <v>26.256484199573478</v>
      </c>
      <c r="D55" s="20">
        <f>D53-D54</f>
        <v>8.7976144305161341</v>
      </c>
    </row>
    <row r="56" spans="2:4">
      <c r="B56"/>
      <c r="C56"/>
      <c r="D56"/>
    </row>
    <row r="57" spans="2:4" ht="32">
      <c r="B57" t="s">
        <v>189</v>
      </c>
      <c r="C57" s="18" t="s">
        <v>195</v>
      </c>
      <c r="D57" s="18" t="s">
        <v>196</v>
      </c>
    </row>
    <row r="58" spans="2:4">
      <c r="B58" s="207" t="str">
        <f>Cetak!P67</f>
        <v>31 Desember 2023</v>
      </c>
      <c r="C58" s="19">
        <f>C53</f>
        <v>97.394742664176675</v>
      </c>
      <c r="D58" s="19">
        <f>D53</f>
        <v>97.541974509649435</v>
      </c>
    </row>
    <row r="59" spans="2:4">
      <c r="B59" s="207" t="str">
        <f>Cetak!P69</f>
        <v>31 Desember 2022</v>
      </c>
      <c r="C59" s="19">
        <f>Cetak!H90</f>
        <v>71.138258464603197</v>
      </c>
      <c r="D59" s="19">
        <f>Cetak!I90</f>
        <v>79.810878349627771</v>
      </c>
    </row>
    <row r="60" spans="2:4">
      <c r="B60"/>
      <c r="C60" s="20">
        <f>C58-C59</f>
        <v>26.256484199573478</v>
      </c>
      <c r="D60" s="20">
        <f>D58-D59</f>
        <v>17.731096160021664</v>
      </c>
    </row>
  </sheetData>
  <sheetProtection formatCells="0" formatColumns="0" formatRows="0" insertColumns="0" insertRows="0" insertHyperlinks="0" deleteColumns="0" deleteRows="0" sort="0" autoFilter="0" pivotTables="0"/>
  <autoFilter ref="B11:X25" xr:uid="{00000000-0009-0000-0000-000030000000}">
    <sortState xmlns:xlrd2="http://schemas.microsoft.com/office/spreadsheetml/2017/richdata2" ref="B13:X25">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2:W25">
    <cfRule type="cellIs" dxfId="60" priority="1" operator="greaterThanOrEqual">
      <formula>85</formula>
    </cfRule>
    <cfRule type="cellIs" dxfId="59" priority="2" operator="greaterThanOrEqual">
      <formula>$V$27</formula>
    </cfRule>
    <cfRule type="cellIs" dxfId="58" priority="3" operator="lessThan">
      <formula>$V$27</formula>
    </cfRule>
  </conditionalFormatting>
  <pageMargins left="0.7" right="0.7" top="0.75" bottom="0.82638888888888895" header="0.3" footer="0.3"/>
  <pageSetup paperSize="14" scale="80" fitToHeight="0" orientation="landscape"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B050"/>
    <pageSetUpPr fitToPage="1"/>
  </sheetPr>
  <dimension ref="A1:AC63"/>
  <sheetViews>
    <sheetView view="pageBreakPreview" zoomScale="70" zoomScaleNormal="80" zoomScaleSheetLayoutView="70" workbookViewId="0">
      <pane xSplit="2" ySplit="11" topLeftCell="H27" activePane="bottomRight" state="frozen"/>
      <selection activeCell="Z44" sqref="Z44"/>
      <selection pane="topRight" activeCell="Z44" sqref="Z44"/>
      <selection pane="bottomLeft" activeCell="Z44" sqref="Z44"/>
      <selection pane="bottomRight" activeCell="F27" sqref="F27"/>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1241</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1242</v>
      </c>
      <c r="C12" s="7">
        <v>490000</v>
      </c>
      <c r="D12" s="8">
        <f t="shared" ref="D12:D29" si="0">C12/$C$31*100</f>
        <v>8.3805354163308046E-3</v>
      </c>
      <c r="E12" s="7">
        <v>490000</v>
      </c>
      <c r="F12" s="8">
        <f t="shared" ref="F12:F29" si="1">E12/C12*100</f>
        <v>100</v>
      </c>
      <c r="G12" s="8">
        <f t="shared" ref="G12:G29" si="2">F12*D12/100</f>
        <v>8.3805354163308046E-3</v>
      </c>
      <c r="H12" s="7">
        <v>305200</v>
      </c>
      <c r="I12" s="8">
        <f t="shared" ref="I12:I29" si="3">H12/C12*100</f>
        <v>62.285714285714292</v>
      </c>
      <c r="J12" s="8">
        <f t="shared" ref="J12:J29" si="4">I12*D12/100</f>
        <v>5.2198763450289022E-3</v>
      </c>
      <c r="K12" s="8">
        <f t="shared" ref="K12:K29" si="5">IF(E12=0,0,H12/E12*100)</f>
        <v>62.285714285714292</v>
      </c>
      <c r="L12" s="8">
        <f t="shared" ref="L12:L27" si="6">J12-G12</f>
        <v>-3.1606590713019024E-3</v>
      </c>
      <c r="M12" s="7">
        <f t="shared" ref="M12:M29" si="7">C12-H12</f>
        <v>184800</v>
      </c>
      <c r="N12" s="8">
        <v>100</v>
      </c>
      <c r="O12" s="8">
        <f t="shared" ref="O12:O29" si="8">N12*D12/100</f>
        <v>8.3805354163308046E-3</v>
      </c>
      <c r="P12" s="8">
        <v>62.285714285714292</v>
      </c>
      <c r="Q12" s="8">
        <f t="shared" ref="Q12:Q29" si="9">P12*D12/100</f>
        <v>5.2198763450289022E-3</v>
      </c>
      <c r="R12" s="8">
        <f t="shared" ref="R12:R29" si="10">IF(N12=0,0,P12/N12*100)</f>
        <v>62.285714285714292</v>
      </c>
      <c r="S12" s="8">
        <f t="shared" ref="S12:S27" si="11">Q12-O12</f>
        <v>-3.1606590713019024E-3</v>
      </c>
      <c r="T12" s="8">
        <f t="shared" ref="T12:T27" si="12">IF(F12&gt;0,I12/F12*100,I12)</f>
        <v>62.285714285714292</v>
      </c>
      <c r="U12" s="8">
        <f t="shared" ref="U12:U27" si="13">IF(N12&gt;0,P12/N12*100,P12)</f>
        <v>62.285714285714292</v>
      </c>
      <c r="V12" s="8">
        <f t="shared" ref="V12:V27" si="14">AVERAGE(T12:U12)</f>
        <v>62.285714285714292</v>
      </c>
      <c r="W12" s="8">
        <f t="shared" ref="W12:W27" si="15">V12</f>
        <v>62.285714285714292</v>
      </c>
      <c r="X12" s="22">
        <v>1</v>
      </c>
    </row>
    <row r="13" spans="1:29" ht="32">
      <c r="A13" s="9">
        <v>2</v>
      </c>
      <c r="B13" s="9" t="s">
        <v>299</v>
      </c>
      <c r="C13" s="7">
        <v>23200000</v>
      </c>
      <c r="D13" s="8">
        <f t="shared" si="0"/>
        <v>0.39679269726300948</v>
      </c>
      <c r="E13" s="7">
        <v>23200000</v>
      </c>
      <c r="F13" s="8">
        <f t="shared" si="1"/>
        <v>100</v>
      </c>
      <c r="G13" s="8">
        <f t="shared" si="2"/>
        <v>0.39679269726300942</v>
      </c>
      <c r="H13" s="7">
        <v>17505000</v>
      </c>
      <c r="I13" s="8">
        <f t="shared" si="3"/>
        <v>75.452586206896555</v>
      </c>
      <c r="J13" s="8">
        <f t="shared" si="4"/>
        <v>0.29939035196504227</v>
      </c>
      <c r="K13" s="8">
        <f t="shared" si="5"/>
        <v>75.452586206896555</v>
      </c>
      <c r="L13" s="8">
        <f t="shared" si="6"/>
        <v>-9.7402345297967152E-2</v>
      </c>
      <c r="M13" s="7">
        <f t="shared" si="7"/>
        <v>5695000</v>
      </c>
      <c r="N13" s="8">
        <v>100</v>
      </c>
      <c r="O13" s="8">
        <f t="shared" si="8"/>
        <v>0.39679269726300942</v>
      </c>
      <c r="P13" s="8">
        <v>75.452586206896555</v>
      </c>
      <c r="Q13" s="8">
        <f t="shared" si="9"/>
        <v>0.29939035196504227</v>
      </c>
      <c r="R13" s="8">
        <f t="shared" si="10"/>
        <v>75.452586206896555</v>
      </c>
      <c r="S13" s="8">
        <f t="shared" si="11"/>
        <v>-9.7402345297967152E-2</v>
      </c>
      <c r="T13" s="8">
        <f t="shared" si="12"/>
        <v>75.452586206896555</v>
      </c>
      <c r="U13" s="8">
        <f t="shared" si="13"/>
        <v>75.452586206896555</v>
      </c>
      <c r="V13" s="8">
        <f t="shared" si="14"/>
        <v>75.452586206896555</v>
      </c>
      <c r="W13" s="8">
        <f t="shared" si="15"/>
        <v>75.452586206896555</v>
      </c>
      <c r="X13" s="22">
        <v>2</v>
      </c>
    </row>
    <row r="14" spans="1:29" ht="32">
      <c r="A14" s="9">
        <v>3</v>
      </c>
      <c r="B14" s="9" t="s">
        <v>689</v>
      </c>
      <c r="C14" s="7">
        <v>48000000</v>
      </c>
      <c r="D14" s="8">
        <f t="shared" si="0"/>
        <v>0.82095040813036435</v>
      </c>
      <c r="E14" s="7">
        <v>48000000</v>
      </c>
      <c r="F14" s="8">
        <f t="shared" si="1"/>
        <v>100</v>
      </c>
      <c r="G14" s="8">
        <f t="shared" si="2"/>
        <v>0.82095040813036435</v>
      </c>
      <c r="H14" s="7">
        <v>24000000</v>
      </c>
      <c r="I14" s="8">
        <f t="shared" si="3"/>
        <v>50</v>
      </c>
      <c r="J14" s="8">
        <f t="shared" si="4"/>
        <v>0.41047520406518218</v>
      </c>
      <c r="K14" s="8">
        <f t="shared" si="5"/>
        <v>50</v>
      </c>
      <c r="L14" s="8">
        <f t="shared" si="6"/>
        <v>-0.41047520406518218</v>
      </c>
      <c r="M14" s="7">
        <f t="shared" si="7"/>
        <v>24000000</v>
      </c>
      <c r="N14" s="8">
        <v>100</v>
      </c>
      <c r="O14" s="8">
        <f t="shared" si="8"/>
        <v>0.82095040813036435</v>
      </c>
      <c r="P14" s="8">
        <v>50</v>
      </c>
      <c r="Q14" s="8">
        <f t="shared" si="9"/>
        <v>0.41047520406518218</v>
      </c>
      <c r="R14" s="8">
        <f t="shared" si="10"/>
        <v>50</v>
      </c>
      <c r="S14" s="8">
        <f t="shared" si="11"/>
        <v>-0.41047520406518218</v>
      </c>
      <c r="T14" s="8">
        <f t="shared" si="12"/>
        <v>50</v>
      </c>
      <c r="U14" s="8">
        <f t="shared" si="13"/>
        <v>50</v>
      </c>
      <c r="V14" s="8">
        <f t="shared" si="14"/>
        <v>50</v>
      </c>
      <c r="W14" s="8">
        <f t="shared" si="15"/>
        <v>50</v>
      </c>
      <c r="X14" s="22">
        <v>3</v>
      </c>
    </row>
    <row r="15" spans="1:29" ht="32">
      <c r="A15" s="9">
        <v>4</v>
      </c>
      <c r="B15" s="9" t="s">
        <v>418</v>
      </c>
      <c r="C15" s="7">
        <v>1994700</v>
      </c>
      <c r="D15" s="8">
        <f t="shared" si="0"/>
        <v>3.4115620397867454E-2</v>
      </c>
      <c r="E15" s="7">
        <v>1994700</v>
      </c>
      <c r="F15" s="8">
        <f t="shared" si="1"/>
        <v>100</v>
      </c>
      <c r="G15" s="8">
        <f t="shared" si="2"/>
        <v>3.4115620397867454E-2</v>
      </c>
      <c r="H15" s="7">
        <v>1514000</v>
      </c>
      <c r="I15" s="8">
        <f t="shared" si="3"/>
        <v>75.901138015741722</v>
      </c>
      <c r="J15" s="8">
        <f t="shared" si="4"/>
        <v>2.589414412311191E-2</v>
      </c>
      <c r="K15" s="8">
        <f t="shared" si="5"/>
        <v>75.901138015741722</v>
      </c>
      <c r="L15" s="8">
        <f t="shared" si="6"/>
        <v>-8.2214762747555431E-3</v>
      </c>
      <c r="M15" s="7">
        <f t="shared" si="7"/>
        <v>480700</v>
      </c>
      <c r="N15" s="8">
        <v>100</v>
      </c>
      <c r="O15" s="8">
        <f t="shared" si="8"/>
        <v>3.4115620397867454E-2</v>
      </c>
      <c r="P15" s="8">
        <v>75.901138015741722</v>
      </c>
      <c r="Q15" s="8">
        <f t="shared" si="9"/>
        <v>2.589414412311191E-2</v>
      </c>
      <c r="R15" s="8">
        <f t="shared" si="10"/>
        <v>75.901138015741722</v>
      </c>
      <c r="S15" s="8">
        <f t="shared" si="11"/>
        <v>-8.2214762747555431E-3</v>
      </c>
      <c r="T15" s="8">
        <f t="shared" si="12"/>
        <v>75.901138015741722</v>
      </c>
      <c r="U15" s="8">
        <f t="shared" si="13"/>
        <v>75.901138015741722</v>
      </c>
      <c r="V15" s="8">
        <f t="shared" si="14"/>
        <v>75.901138015741722</v>
      </c>
      <c r="W15" s="8">
        <f t="shared" si="15"/>
        <v>75.901138015741722</v>
      </c>
      <c r="X15" s="22">
        <v>4</v>
      </c>
    </row>
    <row r="16" spans="1:29" ht="32">
      <c r="A16" s="9">
        <v>5</v>
      </c>
      <c r="B16" s="9" t="s">
        <v>244</v>
      </c>
      <c r="C16" s="7">
        <v>32193800</v>
      </c>
      <c r="D16" s="8">
        <f t="shared" si="0"/>
        <v>0.55061485935973598</v>
      </c>
      <c r="E16" s="7">
        <v>32193800</v>
      </c>
      <c r="F16" s="8">
        <f t="shared" si="1"/>
        <v>100</v>
      </c>
      <c r="G16" s="8">
        <f t="shared" si="2"/>
        <v>0.55061485935973598</v>
      </c>
      <c r="H16" s="7">
        <v>30780000</v>
      </c>
      <c r="I16" s="8">
        <f t="shared" si="3"/>
        <v>95.608471196317296</v>
      </c>
      <c r="J16" s="8">
        <f t="shared" si="4"/>
        <v>0.52643444921359617</v>
      </c>
      <c r="K16" s="8">
        <f t="shared" si="5"/>
        <v>95.608471196317296</v>
      </c>
      <c r="L16" s="8">
        <f t="shared" si="6"/>
        <v>-2.4180410146139808E-2</v>
      </c>
      <c r="M16" s="7">
        <f t="shared" si="7"/>
        <v>1413800</v>
      </c>
      <c r="N16" s="8">
        <v>100</v>
      </c>
      <c r="O16" s="8">
        <f t="shared" si="8"/>
        <v>0.55061485935973598</v>
      </c>
      <c r="P16" s="8">
        <v>95.608471196317296</v>
      </c>
      <c r="Q16" s="8">
        <f t="shared" si="9"/>
        <v>0.52643444921359617</v>
      </c>
      <c r="R16" s="8">
        <f t="shared" si="10"/>
        <v>95.608471196317296</v>
      </c>
      <c r="S16" s="8">
        <f t="shared" si="11"/>
        <v>-2.4180410146139808E-2</v>
      </c>
      <c r="T16" s="8">
        <f t="shared" si="12"/>
        <v>95.608471196317296</v>
      </c>
      <c r="U16" s="8">
        <f t="shared" si="13"/>
        <v>95.608471196317296</v>
      </c>
      <c r="V16" s="8">
        <f t="shared" si="14"/>
        <v>95.608471196317296</v>
      </c>
      <c r="W16" s="8">
        <f t="shared" si="15"/>
        <v>95.608471196317296</v>
      </c>
      <c r="X16" s="22">
        <v>5</v>
      </c>
    </row>
    <row r="17" spans="1:24" ht="16">
      <c r="A17" s="9">
        <v>6</v>
      </c>
      <c r="B17" s="9" t="s">
        <v>248</v>
      </c>
      <c r="C17" s="7">
        <v>82389700</v>
      </c>
      <c r="D17" s="8">
        <f t="shared" si="0"/>
        <v>1.4091220383487142</v>
      </c>
      <c r="E17" s="7">
        <v>82389700</v>
      </c>
      <c r="F17" s="8">
        <f t="shared" si="1"/>
        <v>100</v>
      </c>
      <c r="G17" s="8">
        <f t="shared" si="2"/>
        <v>1.409122038348714</v>
      </c>
      <c r="H17" s="7">
        <v>73166700</v>
      </c>
      <c r="I17" s="8">
        <f t="shared" si="3"/>
        <v>88.805639539893946</v>
      </c>
      <c r="J17" s="8">
        <f t="shared" si="4"/>
        <v>1.2513798380531653</v>
      </c>
      <c r="K17" s="8">
        <f t="shared" si="5"/>
        <v>88.805639539893946</v>
      </c>
      <c r="L17" s="8">
        <f t="shared" si="6"/>
        <v>-0.15774220029554864</v>
      </c>
      <c r="M17" s="7">
        <f t="shared" si="7"/>
        <v>9223000</v>
      </c>
      <c r="N17" s="8">
        <v>100</v>
      </c>
      <c r="O17" s="8">
        <f t="shared" si="8"/>
        <v>1.409122038348714</v>
      </c>
      <c r="P17" s="8">
        <v>88.805639539893946</v>
      </c>
      <c r="Q17" s="8">
        <f t="shared" si="9"/>
        <v>1.2513798380531653</v>
      </c>
      <c r="R17" s="8">
        <f t="shared" si="10"/>
        <v>88.805639539893946</v>
      </c>
      <c r="S17" s="8">
        <f t="shared" si="11"/>
        <v>-0.15774220029554864</v>
      </c>
      <c r="T17" s="8">
        <f t="shared" si="12"/>
        <v>88.805639539893946</v>
      </c>
      <c r="U17" s="8">
        <f t="shared" si="13"/>
        <v>88.805639539893946</v>
      </c>
      <c r="V17" s="8">
        <f t="shared" si="14"/>
        <v>88.805639539893946</v>
      </c>
      <c r="W17" s="8">
        <f t="shared" si="15"/>
        <v>88.805639539893946</v>
      </c>
      <c r="X17" s="22">
        <v>6</v>
      </c>
    </row>
    <row r="18" spans="1:24" ht="32">
      <c r="A18" s="9">
        <v>7</v>
      </c>
      <c r="B18" s="9" t="s">
        <v>366</v>
      </c>
      <c r="C18" s="7">
        <v>1043010000</v>
      </c>
      <c r="D18" s="8">
        <f t="shared" si="0"/>
        <v>17.838739274667738</v>
      </c>
      <c r="E18" s="7">
        <v>1043010000</v>
      </c>
      <c r="F18" s="8">
        <f t="shared" si="1"/>
        <v>100</v>
      </c>
      <c r="G18" s="8">
        <f t="shared" si="2"/>
        <v>17.838739274667738</v>
      </c>
      <c r="H18" s="7">
        <v>948508500</v>
      </c>
      <c r="I18" s="8">
        <f t="shared" si="3"/>
        <v>90.939540368740467</v>
      </c>
      <c r="J18" s="8">
        <f t="shared" si="4"/>
        <v>16.222467503960829</v>
      </c>
      <c r="K18" s="8">
        <f t="shared" si="5"/>
        <v>90.939540368740467</v>
      </c>
      <c r="L18" s="8">
        <f t="shared" si="6"/>
        <v>-1.6162717707069092</v>
      </c>
      <c r="M18" s="7">
        <f t="shared" si="7"/>
        <v>94501500</v>
      </c>
      <c r="N18" s="8">
        <v>100</v>
      </c>
      <c r="O18" s="8">
        <f t="shared" si="8"/>
        <v>17.838739274667738</v>
      </c>
      <c r="P18" s="8">
        <v>90.939540368740467</v>
      </c>
      <c r="Q18" s="8">
        <f t="shared" si="9"/>
        <v>16.222467503960829</v>
      </c>
      <c r="R18" s="8">
        <f t="shared" si="10"/>
        <v>90.939540368740467</v>
      </c>
      <c r="S18" s="8">
        <f t="shared" si="11"/>
        <v>-1.6162717707069092</v>
      </c>
      <c r="T18" s="8">
        <f t="shared" si="12"/>
        <v>90.939540368740467</v>
      </c>
      <c r="U18" s="8">
        <f t="shared" si="13"/>
        <v>90.939540368740467</v>
      </c>
      <c r="V18" s="8">
        <f t="shared" si="14"/>
        <v>90.939540368740467</v>
      </c>
      <c r="W18" s="8">
        <f t="shared" si="15"/>
        <v>90.939540368740467</v>
      </c>
      <c r="X18" s="22">
        <v>7</v>
      </c>
    </row>
    <row r="19" spans="1:24" ht="32">
      <c r="A19" s="9">
        <v>8</v>
      </c>
      <c r="B19" s="9" t="s">
        <v>249</v>
      </c>
      <c r="C19" s="7">
        <v>375000000</v>
      </c>
      <c r="D19" s="8">
        <f t="shared" si="0"/>
        <v>6.4136750635184727</v>
      </c>
      <c r="E19" s="7">
        <v>375000000</v>
      </c>
      <c r="F19" s="8">
        <f t="shared" si="1"/>
        <v>100</v>
      </c>
      <c r="G19" s="8">
        <f t="shared" si="2"/>
        <v>6.4136750635184727</v>
      </c>
      <c r="H19" s="7">
        <v>368952000</v>
      </c>
      <c r="I19" s="8">
        <f t="shared" si="3"/>
        <v>98.387199999999993</v>
      </c>
      <c r="J19" s="8">
        <f t="shared" si="4"/>
        <v>6.3102353120940462</v>
      </c>
      <c r="K19" s="8">
        <f t="shared" si="5"/>
        <v>98.387199999999993</v>
      </c>
      <c r="L19" s="8">
        <f t="shared" si="6"/>
        <v>-0.10343975142442652</v>
      </c>
      <c r="M19" s="7">
        <f t="shared" si="7"/>
        <v>6048000</v>
      </c>
      <c r="N19" s="8">
        <v>100</v>
      </c>
      <c r="O19" s="8">
        <f t="shared" si="8"/>
        <v>6.4136750635184727</v>
      </c>
      <c r="P19" s="8">
        <v>98.387199999999993</v>
      </c>
      <c r="Q19" s="8">
        <f t="shared" si="9"/>
        <v>6.3102353120940462</v>
      </c>
      <c r="R19" s="8">
        <f t="shared" si="10"/>
        <v>98.387199999999993</v>
      </c>
      <c r="S19" s="8">
        <f t="shared" si="11"/>
        <v>-0.10343975142442652</v>
      </c>
      <c r="T19" s="8">
        <f t="shared" si="12"/>
        <v>98.387199999999993</v>
      </c>
      <c r="U19" s="8">
        <f t="shared" si="13"/>
        <v>98.387199999999993</v>
      </c>
      <c r="V19" s="8">
        <f t="shared" si="14"/>
        <v>98.387199999999993</v>
      </c>
      <c r="W19" s="8">
        <f t="shared" si="15"/>
        <v>98.387199999999993</v>
      </c>
      <c r="X19" s="22">
        <v>8</v>
      </c>
    </row>
    <row r="20" spans="1:24" ht="16">
      <c r="A20" s="9">
        <v>9</v>
      </c>
      <c r="B20" s="9" t="s">
        <v>252</v>
      </c>
      <c r="C20" s="7">
        <v>33000000</v>
      </c>
      <c r="D20" s="8">
        <f t="shared" si="0"/>
        <v>0.56440340558962554</v>
      </c>
      <c r="E20" s="7">
        <v>33000000</v>
      </c>
      <c r="F20" s="8">
        <f t="shared" si="1"/>
        <v>100</v>
      </c>
      <c r="G20" s="8">
        <f t="shared" si="2"/>
        <v>0.56440340558962554</v>
      </c>
      <c r="H20" s="7">
        <v>20200000</v>
      </c>
      <c r="I20" s="8">
        <f t="shared" si="3"/>
        <v>61.212121212121204</v>
      </c>
      <c r="J20" s="8">
        <f t="shared" si="4"/>
        <v>0.34548329675486167</v>
      </c>
      <c r="K20" s="8">
        <f t="shared" si="5"/>
        <v>61.212121212121204</v>
      </c>
      <c r="L20" s="8">
        <f t="shared" si="6"/>
        <v>-0.21892010883476387</v>
      </c>
      <c r="M20" s="7">
        <f t="shared" si="7"/>
        <v>12800000</v>
      </c>
      <c r="N20" s="8">
        <v>100</v>
      </c>
      <c r="O20" s="8">
        <f t="shared" si="8"/>
        <v>0.56440340558962554</v>
      </c>
      <c r="P20" s="8">
        <v>61.212121212121204</v>
      </c>
      <c r="Q20" s="8">
        <f t="shared" si="9"/>
        <v>0.34548329675486167</v>
      </c>
      <c r="R20" s="8">
        <f t="shared" si="10"/>
        <v>61.212121212121204</v>
      </c>
      <c r="S20" s="8">
        <f t="shared" si="11"/>
        <v>-0.21892010883476387</v>
      </c>
      <c r="T20" s="8">
        <f t="shared" si="12"/>
        <v>61.212121212121204</v>
      </c>
      <c r="U20" s="8">
        <f t="shared" si="13"/>
        <v>61.212121212121204</v>
      </c>
      <c r="V20" s="8">
        <f t="shared" si="14"/>
        <v>61.212121212121204</v>
      </c>
      <c r="W20" s="8">
        <f t="shared" si="15"/>
        <v>61.212121212121204</v>
      </c>
      <c r="X20" s="22">
        <v>9</v>
      </c>
    </row>
    <row r="21" spans="1:24" ht="32">
      <c r="A21" s="9">
        <v>10</v>
      </c>
      <c r="B21" s="9" t="s">
        <v>367</v>
      </c>
      <c r="C21" s="7">
        <v>1928490000</v>
      </c>
      <c r="D21" s="8">
        <f t="shared" si="0"/>
        <v>32.983221928652632</v>
      </c>
      <c r="E21" s="7">
        <v>1928490000</v>
      </c>
      <c r="F21" s="8">
        <f t="shared" si="1"/>
        <v>100</v>
      </c>
      <c r="G21" s="8">
        <f t="shared" si="2"/>
        <v>32.983221928652632</v>
      </c>
      <c r="H21" s="7">
        <v>1928173696</v>
      </c>
      <c r="I21" s="8">
        <f t="shared" si="3"/>
        <v>99.983598359338131</v>
      </c>
      <c r="J21" s="8">
        <f t="shared" si="4"/>
        <v>32.97781213911319</v>
      </c>
      <c r="K21" s="8">
        <f t="shared" si="5"/>
        <v>99.983598359338131</v>
      </c>
      <c r="L21" s="8">
        <f t="shared" si="6"/>
        <v>-5.4097895394420448E-3</v>
      </c>
      <c r="M21" s="7">
        <f t="shared" si="7"/>
        <v>316304</v>
      </c>
      <c r="N21" s="8">
        <v>100</v>
      </c>
      <c r="O21" s="8">
        <f t="shared" si="8"/>
        <v>32.983221928652632</v>
      </c>
      <c r="P21" s="8">
        <v>99.983598359338131</v>
      </c>
      <c r="Q21" s="8">
        <f t="shared" si="9"/>
        <v>32.97781213911319</v>
      </c>
      <c r="R21" s="8">
        <f t="shared" si="10"/>
        <v>99.983598359338131</v>
      </c>
      <c r="S21" s="8">
        <f t="shared" si="11"/>
        <v>-5.4097895394420448E-3</v>
      </c>
      <c r="T21" s="8">
        <f t="shared" si="12"/>
        <v>99.983598359338131</v>
      </c>
      <c r="U21" s="8">
        <f t="shared" si="13"/>
        <v>99.983598359338131</v>
      </c>
      <c r="V21" s="8">
        <f t="shared" si="14"/>
        <v>99.983598359338131</v>
      </c>
      <c r="W21" s="8">
        <f t="shared" si="15"/>
        <v>99.983598359338131</v>
      </c>
      <c r="X21" s="22">
        <v>10</v>
      </c>
    </row>
    <row r="22" spans="1:24" ht="16">
      <c r="A22" s="9">
        <v>11</v>
      </c>
      <c r="B22" s="9" t="s">
        <v>254</v>
      </c>
      <c r="C22" s="7">
        <v>294322800</v>
      </c>
      <c r="D22" s="8">
        <f t="shared" si="0"/>
        <v>5.0338421412931593</v>
      </c>
      <c r="E22" s="7">
        <v>294322800</v>
      </c>
      <c r="F22" s="8">
        <f t="shared" si="1"/>
        <v>100</v>
      </c>
      <c r="G22" s="8">
        <f t="shared" si="2"/>
        <v>5.0338421412931593</v>
      </c>
      <c r="H22" s="7">
        <v>222550000</v>
      </c>
      <c r="I22" s="8">
        <f t="shared" si="3"/>
        <v>75.614257543078551</v>
      </c>
      <c r="J22" s="8">
        <f t="shared" si="4"/>
        <v>3.8063023610294295</v>
      </c>
      <c r="K22" s="8">
        <f t="shared" si="5"/>
        <v>75.614257543078551</v>
      </c>
      <c r="L22" s="8">
        <f t="shared" si="6"/>
        <v>-1.2275397802637298</v>
      </c>
      <c r="M22" s="7">
        <f t="shared" si="7"/>
        <v>71772800</v>
      </c>
      <c r="N22" s="8">
        <v>100</v>
      </c>
      <c r="O22" s="8">
        <f t="shared" si="8"/>
        <v>5.0338421412931593</v>
      </c>
      <c r="P22" s="8">
        <v>75.614257543078551</v>
      </c>
      <c r="Q22" s="8">
        <f t="shared" si="9"/>
        <v>3.8063023610294295</v>
      </c>
      <c r="R22" s="8">
        <f t="shared" si="10"/>
        <v>75.614257543078551</v>
      </c>
      <c r="S22" s="8">
        <f t="shared" si="11"/>
        <v>-1.2275397802637298</v>
      </c>
      <c r="T22" s="8">
        <f t="shared" si="12"/>
        <v>75.614257543078551</v>
      </c>
      <c r="U22" s="8">
        <f t="shared" si="13"/>
        <v>75.614257543078551</v>
      </c>
      <c r="V22" s="8">
        <f t="shared" si="14"/>
        <v>75.614257543078551</v>
      </c>
      <c r="W22" s="8">
        <f t="shared" si="15"/>
        <v>75.614257543078551</v>
      </c>
      <c r="X22" s="22">
        <v>11</v>
      </c>
    </row>
    <row r="23" spans="1:24" ht="32">
      <c r="A23" s="9">
        <v>12</v>
      </c>
      <c r="B23" s="9" t="s">
        <v>369</v>
      </c>
      <c r="C23" s="7">
        <v>11280000</v>
      </c>
      <c r="D23" s="8">
        <f t="shared" si="0"/>
        <v>0.19292334591063565</v>
      </c>
      <c r="E23" s="7">
        <v>11280000</v>
      </c>
      <c r="F23" s="8">
        <f t="shared" si="1"/>
        <v>100</v>
      </c>
      <c r="G23" s="8">
        <f t="shared" si="2"/>
        <v>0.19292334591063565</v>
      </c>
      <c r="H23" s="7">
        <v>10535931</v>
      </c>
      <c r="I23" s="8">
        <f t="shared" si="3"/>
        <v>93.403643617021288</v>
      </c>
      <c r="J23" s="8">
        <f t="shared" si="4"/>
        <v>0.18019743446840333</v>
      </c>
      <c r="K23" s="8">
        <f t="shared" si="5"/>
        <v>93.403643617021288</v>
      </c>
      <c r="L23" s="8">
        <f t="shared" si="6"/>
        <v>-1.2725911442232313E-2</v>
      </c>
      <c r="M23" s="7">
        <f t="shared" si="7"/>
        <v>744069</v>
      </c>
      <c r="N23" s="8">
        <v>100</v>
      </c>
      <c r="O23" s="8">
        <f t="shared" si="8"/>
        <v>0.19292334591063565</v>
      </c>
      <c r="P23" s="8">
        <v>93.403643617021288</v>
      </c>
      <c r="Q23" s="8">
        <f t="shared" si="9"/>
        <v>0.18019743446840333</v>
      </c>
      <c r="R23" s="8">
        <f t="shared" si="10"/>
        <v>93.403643617021288</v>
      </c>
      <c r="S23" s="8">
        <f t="shared" si="11"/>
        <v>-1.2725911442232313E-2</v>
      </c>
      <c r="T23" s="8">
        <f t="shared" si="12"/>
        <v>93.403643617021288</v>
      </c>
      <c r="U23" s="8">
        <f t="shared" si="13"/>
        <v>93.403643617021288</v>
      </c>
      <c r="V23" s="8">
        <f t="shared" si="14"/>
        <v>93.403643617021288</v>
      </c>
      <c r="W23" s="8">
        <f t="shared" si="15"/>
        <v>93.403643617021288</v>
      </c>
      <c r="X23" s="22">
        <v>12</v>
      </c>
    </row>
    <row r="24" spans="1:24" ht="64">
      <c r="A24" s="9">
        <v>13</v>
      </c>
      <c r="B24" s="9" t="s">
        <v>338</v>
      </c>
      <c r="C24" s="7">
        <v>72760000</v>
      </c>
      <c r="D24" s="8">
        <f t="shared" si="0"/>
        <v>1.2444239936576107</v>
      </c>
      <c r="E24" s="7">
        <v>72760000</v>
      </c>
      <c r="F24" s="8">
        <f t="shared" si="1"/>
        <v>100</v>
      </c>
      <c r="G24" s="8">
        <f t="shared" si="2"/>
        <v>1.2444239936576107</v>
      </c>
      <c r="H24" s="7">
        <v>46450078</v>
      </c>
      <c r="I24" s="8">
        <f t="shared" si="3"/>
        <v>63.84012919186366</v>
      </c>
      <c r="J24" s="8">
        <f t="shared" si="4"/>
        <v>0.79444188524556791</v>
      </c>
      <c r="K24" s="8">
        <f t="shared" si="5"/>
        <v>63.84012919186366</v>
      </c>
      <c r="L24" s="8">
        <f t="shared" si="6"/>
        <v>-0.44998210841204278</v>
      </c>
      <c r="M24" s="7">
        <f t="shared" si="7"/>
        <v>26309922</v>
      </c>
      <c r="N24" s="8">
        <v>100</v>
      </c>
      <c r="O24" s="8">
        <f t="shared" si="8"/>
        <v>1.2444239936576107</v>
      </c>
      <c r="P24" s="8">
        <v>63.84012919186366</v>
      </c>
      <c r="Q24" s="8">
        <f t="shared" si="9"/>
        <v>0.79444188524556791</v>
      </c>
      <c r="R24" s="8">
        <f t="shared" si="10"/>
        <v>63.84012919186366</v>
      </c>
      <c r="S24" s="8">
        <f t="shared" si="11"/>
        <v>-0.44998210841204278</v>
      </c>
      <c r="T24" s="8">
        <f t="shared" si="12"/>
        <v>63.84012919186366</v>
      </c>
      <c r="U24" s="8">
        <f t="shared" si="13"/>
        <v>63.84012919186366</v>
      </c>
      <c r="V24" s="8">
        <f t="shared" si="14"/>
        <v>63.84012919186366</v>
      </c>
      <c r="W24" s="8">
        <f t="shared" si="15"/>
        <v>63.84012919186366</v>
      </c>
      <c r="X24" s="22">
        <v>13</v>
      </c>
    </row>
    <row r="25" spans="1:24" ht="64">
      <c r="A25" s="9">
        <v>14</v>
      </c>
      <c r="B25" s="9" t="s">
        <v>1243</v>
      </c>
      <c r="C25" s="7">
        <v>117380000</v>
      </c>
      <c r="D25" s="8">
        <f t="shared" si="0"/>
        <v>2.0075658105487957</v>
      </c>
      <c r="E25" s="7">
        <v>117380000</v>
      </c>
      <c r="F25" s="8">
        <f t="shared" si="1"/>
        <v>100</v>
      </c>
      <c r="G25" s="8">
        <f t="shared" si="2"/>
        <v>2.0075658105487957</v>
      </c>
      <c r="H25" s="7">
        <v>56196055</v>
      </c>
      <c r="I25" s="8">
        <f t="shared" si="3"/>
        <v>47.875323734878172</v>
      </c>
      <c r="J25" s="8">
        <f t="shared" si="4"/>
        <v>0.96112863099096701</v>
      </c>
      <c r="K25" s="8">
        <f t="shared" si="5"/>
        <v>47.875323734878172</v>
      </c>
      <c r="L25" s="8">
        <f t="shared" si="6"/>
        <v>-1.0464371795578287</v>
      </c>
      <c r="M25" s="7">
        <f t="shared" si="7"/>
        <v>61183945</v>
      </c>
      <c r="N25" s="8">
        <v>100</v>
      </c>
      <c r="O25" s="8">
        <f t="shared" si="8"/>
        <v>2.0075658105487957</v>
      </c>
      <c r="P25" s="8">
        <v>47.875323734878172</v>
      </c>
      <c r="Q25" s="8">
        <f t="shared" si="9"/>
        <v>0.96112863099096701</v>
      </c>
      <c r="R25" s="8">
        <f t="shared" si="10"/>
        <v>47.875323734878172</v>
      </c>
      <c r="S25" s="8">
        <f t="shared" si="11"/>
        <v>-1.0464371795578287</v>
      </c>
      <c r="T25" s="8">
        <f t="shared" si="12"/>
        <v>47.875323734878172</v>
      </c>
      <c r="U25" s="8">
        <f t="shared" si="13"/>
        <v>47.875323734878172</v>
      </c>
      <c r="V25" s="8">
        <f t="shared" si="14"/>
        <v>47.875323734878172</v>
      </c>
      <c r="W25" s="8">
        <f t="shared" si="15"/>
        <v>47.875323734878172</v>
      </c>
      <c r="X25" s="22">
        <v>14</v>
      </c>
    </row>
    <row r="26" spans="1:24" ht="16">
      <c r="A26" s="9">
        <v>15</v>
      </c>
      <c r="B26" s="9" t="s">
        <v>256</v>
      </c>
      <c r="C26" s="7">
        <v>89450000</v>
      </c>
      <c r="D26" s="8">
        <f t="shared" si="0"/>
        <v>1.5298752918179397</v>
      </c>
      <c r="E26" s="7">
        <v>89450000</v>
      </c>
      <c r="F26" s="8">
        <f t="shared" si="1"/>
        <v>100</v>
      </c>
      <c r="G26" s="8">
        <f t="shared" si="2"/>
        <v>1.5298752918179397</v>
      </c>
      <c r="H26" s="7">
        <v>68455000</v>
      </c>
      <c r="I26" s="8">
        <f t="shared" si="3"/>
        <v>76.528787031861384</v>
      </c>
      <c r="J26" s="8">
        <f t="shared" si="4"/>
        <v>1.170795003928419</v>
      </c>
      <c r="K26" s="8">
        <f t="shared" si="5"/>
        <v>76.528787031861384</v>
      </c>
      <c r="L26" s="8">
        <f t="shared" si="6"/>
        <v>-0.35908028788952073</v>
      </c>
      <c r="M26" s="7">
        <f t="shared" si="7"/>
        <v>20995000</v>
      </c>
      <c r="N26" s="8">
        <v>100</v>
      </c>
      <c r="O26" s="8">
        <f t="shared" si="8"/>
        <v>1.5298752918179397</v>
      </c>
      <c r="P26" s="8">
        <v>76.528787031861384</v>
      </c>
      <c r="Q26" s="8">
        <f t="shared" si="9"/>
        <v>1.170795003928419</v>
      </c>
      <c r="R26" s="8">
        <f t="shared" si="10"/>
        <v>76.528787031861384</v>
      </c>
      <c r="S26" s="8">
        <f t="shared" si="11"/>
        <v>-0.35908028788952073</v>
      </c>
      <c r="T26" s="8">
        <f t="shared" si="12"/>
        <v>76.528787031861384</v>
      </c>
      <c r="U26" s="8">
        <f t="shared" si="13"/>
        <v>76.528787031861384</v>
      </c>
      <c r="V26" s="8">
        <f t="shared" si="14"/>
        <v>76.528787031861384</v>
      </c>
      <c r="W26" s="8">
        <f t="shared" si="15"/>
        <v>76.528787031861384</v>
      </c>
      <c r="X26" s="22">
        <v>15</v>
      </c>
    </row>
    <row r="27" spans="1:24" ht="48">
      <c r="A27" s="9">
        <v>16</v>
      </c>
      <c r="B27" s="9" t="s">
        <v>1244</v>
      </c>
      <c r="C27" s="7">
        <v>98200000</v>
      </c>
      <c r="D27" s="8">
        <f t="shared" si="0"/>
        <v>1.6795277099667039</v>
      </c>
      <c r="E27" s="7">
        <v>98200000</v>
      </c>
      <c r="F27" s="8">
        <f t="shared" si="1"/>
        <v>100</v>
      </c>
      <c r="G27" s="8">
        <f t="shared" si="2"/>
        <v>1.6795277099667039</v>
      </c>
      <c r="H27" s="7">
        <v>23600000</v>
      </c>
      <c r="I27" s="8">
        <f t="shared" si="3"/>
        <v>24.032586558044809</v>
      </c>
      <c r="J27" s="8">
        <f t="shared" si="4"/>
        <v>0.40363395066409585</v>
      </c>
      <c r="K27" s="8">
        <f t="shared" si="5"/>
        <v>24.032586558044809</v>
      </c>
      <c r="L27" s="8">
        <f t="shared" si="6"/>
        <v>-1.2758937593026081</v>
      </c>
      <c r="M27" s="7">
        <f t="shared" si="7"/>
        <v>74600000</v>
      </c>
      <c r="N27" s="8">
        <v>100</v>
      </c>
      <c r="O27" s="8">
        <f t="shared" si="8"/>
        <v>1.6795277099667039</v>
      </c>
      <c r="P27" s="8">
        <v>24.032586558044809</v>
      </c>
      <c r="Q27" s="8">
        <f t="shared" si="9"/>
        <v>0.40363395066409585</v>
      </c>
      <c r="R27" s="8">
        <f t="shared" si="10"/>
        <v>24.032586558044809</v>
      </c>
      <c r="S27" s="8">
        <f t="shared" si="11"/>
        <v>-1.2758937593026081</v>
      </c>
      <c r="T27" s="8">
        <f t="shared" si="12"/>
        <v>24.032586558044809</v>
      </c>
      <c r="U27" s="8">
        <f t="shared" si="13"/>
        <v>24.032586558044809</v>
      </c>
      <c r="V27" s="8">
        <f t="shared" si="14"/>
        <v>24.032586558044809</v>
      </c>
      <c r="W27" s="8">
        <f t="shared" si="15"/>
        <v>24.032586558044809</v>
      </c>
      <c r="X27" s="22">
        <v>16</v>
      </c>
    </row>
    <row r="28" spans="1:24" ht="16">
      <c r="A28" s="9">
        <v>17</v>
      </c>
      <c r="B28" s="9" t="s">
        <v>1245</v>
      </c>
      <c r="C28" s="7">
        <v>1575720800</v>
      </c>
      <c r="D28" s="8">
        <f t="shared" si="0"/>
        <v>26.949763205406342</v>
      </c>
      <c r="E28" s="7">
        <v>1575720800</v>
      </c>
      <c r="F28" s="8">
        <f t="shared" si="1"/>
        <v>100</v>
      </c>
      <c r="G28" s="8">
        <f t="shared" si="2"/>
        <v>26.949763205406342</v>
      </c>
      <c r="H28" s="7">
        <v>1446129332</v>
      </c>
      <c r="I28" s="8">
        <f t="shared" si="3"/>
        <v>91.775734127518021</v>
      </c>
      <c r="J28" s="8">
        <f t="shared" si="4"/>
        <v>24.733343027389402</v>
      </c>
      <c r="K28" s="8">
        <f t="shared" si="5"/>
        <v>91.775734127518021</v>
      </c>
      <c r="L28" s="8"/>
      <c r="M28" s="7">
        <f t="shared" si="7"/>
        <v>129591468</v>
      </c>
      <c r="N28" s="8">
        <v>100</v>
      </c>
      <c r="O28" s="8">
        <f t="shared" si="8"/>
        <v>26.949763205406342</v>
      </c>
      <c r="P28" s="8">
        <v>91.775734127518021</v>
      </c>
      <c r="Q28" s="8">
        <f t="shared" si="9"/>
        <v>24.733343027389402</v>
      </c>
      <c r="R28" s="8">
        <f t="shared" si="10"/>
        <v>91.775734127518021</v>
      </c>
      <c r="S28" s="8"/>
      <c r="T28" s="8"/>
      <c r="U28" s="8"/>
      <c r="V28" s="8"/>
      <c r="W28" s="8"/>
      <c r="X28" s="22">
        <v>17</v>
      </c>
    </row>
    <row r="29" spans="1:24" ht="16">
      <c r="A29" s="9">
        <v>18</v>
      </c>
      <c r="B29" s="9" t="s">
        <v>1246</v>
      </c>
      <c r="C29" s="7">
        <v>20000000</v>
      </c>
      <c r="D29" s="8">
        <f t="shared" si="0"/>
        <v>0.34206267005431851</v>
      </c>
      <c r="E29" s="7">
        <v>20000000</v>
      </c>
      <c r="F29" s="8">
        <f t="shared" si="1"/>
        <v>100</v>
      </c>
      <c r="G29" s="8">
        <f t="shared" si="2"/>
        <v>0.34206267005431845</v>
      </c>
      <c r="H29" s="7">
        <v>0</v>
      </c>
      <c r="I29" s="8">
        <f t="shared" si="3"/>
        <v>0</v>
      </c>
      <c r="J29" s="8">
        <f t="shared" si="4"/>
        <v>0</v>
      </c>
      <c r="K29" s="8">
        <f t="shared" si="5"/>
        <v>0</v>
      </c>
      <c r="L29" s="8">
        <f>J29-G29</f>
        <v>-0.34206267005431845</v>
      </c>
      <c r="M29" s="7">
        <f t="shared" si="7"/>
        <v>20000000</v>
      </c>
      <c r="N29" s="8">
        <v>100</v>
      </c>
      <c r="O29" s="8">
        <f t="shared" si="8"/>
        <v>0.34206267005431845</v>
      </c>
      <c r="P29" s="8">
        <v>0</v>
      </c>
      <c r="Q29" s="8">
        <f t="shared" si="9"/>
        <v>0</v>
      </c>
      <c r="R29" s="8">
        <f t="shared" si="10"/>
        <v>0</v>
      </c>
      <c r="S29" s="8">
        <f>Q29-O29</f>
        <v>-0.34206267005431845</v>
      </c>
      <c r="T29" s="8">
        <f>IF(F29&gt;0,I29/F29*100,I29)</f>
        <v>0</v>
      </c>
      <c r="U29" s="8">
        <f>IF(N29&gt;0,P29/N29*100,P29)</f>
        <v>0</v>
      </c>
      <c r="V29" s="8">
        <f>AVERAGE(T29:U29)</f>
        <v>0</v>
      </c>
      <c r="W29" s="8">
        <f>V29</f>
        <v>0</v>
      </c>
      <c r="X29" s="22">
        <v>18</v>
      </c>
    </row>
    <row r="30" spans="1:24">
      <c r="A30" s="10"/>
      <c r="B30" s="10"/>
      <c r="C30" s="11"/>
      <c r="D30" s="12"/>
      <c r="E30" s="11"/>
      <c r="F30" s="12"/>
      <c r="G30" s="12"/>
      <c r="H30" s="11"/>
      <c r="I30" s="12"/>
      <c r="J30" s="12"/>
      <c r="K30" s="12"/>
      <c r="L30" s="12"/>
      <c r="M30" s="11"/>
      <c r="N30" s="12"/>
      <c r="O30" s="12"/>
      <c r="P30" s="12"/>
      <c r="Q30" s="12"/>
      <c r="R30" s="12"/>
      <c r="S30" s="12"/>
      <c r="T30" s="12"/>
      <c r="U30" s="12"/>
      <c r="V30" s="12"/>
      <c r="W30" s="12"/>
    </row>
    <row r="31" spans="1:24">
      <c r="A31" s="13"/>
      <c r="B31" s="13" t="s">
        <v>14</v>
      </c>
      <c r="C31" s="14">
        <f>SUM(C12:C29)</f>
        <v>5846881800</v>
      </c>
      <c r="D31" s="15">
        <f>SUM(D12:D29)</f>
        <v>100.00000000000001</v>
      </c>
      <c r="E31" s="14">
        <f>SUM(E12:E29)</f>
        <v>5846881800</v>
      </c>
      <c r="F31" s="15">
        <f>G31</f>
        <v>100.00000000000001</v>
      </c>
      <c r="G31" s="15">
        <f>SUM(G12:G29)</f>
        <v>100.00000000000001</v>
      </c>
      <c r="H31" s="14">
        <f>SUM(H12:H29)</f>
        <v>5287021492</v>
      </c>
      <c r="I31" s="15">
        <f>J31</f>
        <v>90.424634409404348</v>
      </c>
      <c r="J31" s="15">
        <f>SUM(J12:J29)</f>
        <v>90.424634409404348</v>
      </c>
      <c r="K31" s="15">
        <f>IF(E31=0,0,H31/E31*100)</f>
        <v>90.424634409404348</v>
      </c>
      <c r="L31" s="15">
        <f>SUM(L12:L29)</f>
        <v>-7.3589454125787181</v>
      </c>
      <c r="M31" s="14">
        <f>SUM(M12:M29)</f>
        <v>559860308</v>
      </c>
      <c r="N31" s="15">
        <f>O31</f>
        <v>100.00000000000001</v>
      </c>
      <c r="O31" s="15">
        <f>SUM(O12:O29)</f>
        <v>100.00000000000001</v>
      </c>
      <c r="P31" s="15">
        <f>Q31</f>
        <v>90.424634409404348</v>
      </c>
      <c r="Q31" s="15">
        <f>SUM(Q12:Q29)</f>
        <v>90.424634409404348</v>
      </c>
      <c r="R31" s="15">
        <f>IF(N31=0,0,P31/N31*100)</f>
        <v>90.424634409404334</v>
      </c>
      <c r="S31" s="15">
        <f>SUM(S12:S29)</f>
        <v>-7.3589454125787181</v>
      </c>
      <c r="T31" s="15">
        <f>IF(G31&gt;0,J31/G31*100,J31)</f>
        <v>90.424634409404334</v>
      </c>
      <c r="U31" s="15">
        <f>IF(O31&gt;0,Q31/O31*100,Q31)</f>
        <v>90.424634409404334</v>
      </c>
      <c r="V31" s="15">
        <f>AVERAGE(T31:U31)</f>
        <v>90.424634409404334</v>
      </c>
      <c r="W31" s="15"/>
    </row>
    <row r="32" spans="1:24">
      <c r="C32" s="16">
        <f>'[7]Bag ProKoPim'!$C$30</f>
        <v>3614819000</v>
      </c>
    </row>
    <row r="33" spans="2:4">
      <c r="C33" s="16">
        <f>C31-C32</f>
        <v>2232062800</v>
      </c>
    </row>
    <row r="36" spans="2:4">
      <c r="B36" s="1" t="s">
        <v>490</v>
      </c>
      <c r="C36" s="1" t="s">
        <v>491</v>
      </c>
      <c r="D36" s="1" t="s">
        <v>492</v>
      </c>
    </row>
    <row r="37" spans="2:4">
      <c r="B37" s="1" t="s">
        <v>493</v>
      </c>
      <c r="C37" s="1">
        <f>COUNTIFS($K$11:$K$29,"&gt;=90")</f>
        <v>6</v>
      </c>
      <c r="D37" s="1">
        <f>COUNTIFS($R$11:$R$29,"&gt;=90")</f>
        <v>6</v>
      </c>
    </row>
    <row r="38" spans="2:4">
      <c r="B38" s="1" t="s">
        <v>494</v>
      </c>
      <c r="C38" s="1">
        <f>COUNTIFS($K$11:$K$29,"&gt;=80",$K$11:$K$29,"&lt;90")</f>
        <v>1</v>
      </c>
      <c r="D38" s="1">
        <f>COUNTIFS($R$11:$R$29,"&gt;=80",$R$11:$R$29,"&lt;90")</f>
        <v>1</v>
      </c>
    </row>
    <row r="39" spans="2:4">
      <c r="B39" s="1" t="s">
        <v>495</v>
      </c>
      <c r="C39" s="1">
        <f>COUNTIFS($K$11:$K$29,"&gt;=65",$K$11:$K$29,"&lt;80")</f>
        <v>4</v>
      </c>
      <c r="D39" s="1">
        <f>COUNTIFS($R$11:$R$29,"&gt;=65",$R$11:$R$29,"&lt;80")</f>
        <v>4</v>
      </c>
    </row>
    <row r="40" spans="2:4">
      <c r="B40" s="1" t="s">
        <v>496</v>
      </c>
      <c r="C40" s="1">
        <f>COUNTIF($K$11:$K$29,"&lt;65")</f>
        <v>7</v>
      </c>
      <c r="D40" s="1">
        <f>COUNTIF($R$11:$R$29,"&lt;65")</f>
        <v>7</v>
      </c>
    </row>
    <row r="41" spans="2:4">
      <c r="B41" s="17"/>
      <c r="C41" s="1">
        <f>SUM(C37:C40)</f>
        <v>18</v>
      </c>
      <c r="D41" s="1">
        <f>SUM(D37:D40)</f>
        <v>18</v>
      </c>
    </row>
    <row r="42" spans="2:4">
      <c r="B42" s="17"/>
    </row>
    <row r="43" spans="2:4">
      <c r="B43" s="17"/>
    </row>
    <row r="44" spans="2:4">
      <c r="B44" s="17"/>
    </row>
    <row r="55" spans="2:4" ht="32">
      <c r="B55" t="s">
        <v>189</v>
      </c>
      <c r="C55" s="18" t="s">
        <v>195</v>
      </c>
      <c r="D55" s="18" t="s">
        <v>196</v>
      </c>
    </row>
    <row r="56" spans="2:4">
      <c r="B56" s="207" t="str">
        <f>Cetak!P67</f>
        <v>31 Desember 2023</v>
      </c>
      <c r="C56" s="19">
        <f>I31</f>
        <v>90.424634409404348</v>
      </c>
      <c r="D56" s="19">
        <f>P31</f>
        <v>90.424634409404348</v>
      </c>
    </row>
    <row r="57" spans="2:4">
      <c r="B57" s="207" t="str">
        <f>Cetak!P68</f>
        <v>30  November 2023</v>
      </c>
      <c r="C57" s="19">
        <f>Cetak!D91</f>
        <v>73.351174125177508</v>
      </c>
      <c r="D57" s="19">
        <f>Cetak!E91</f>
        <v>98.75504969958385</v>
      </c>
    </row>
    <row r="58" spans="2:4">
      <c r="B58"/>
      <c r="C58" s="20">
        <f>C56-C57</f>
        <v>17.07346028422684</v>
      </c>
      <c r="D58" s="20">
        <f>D56-D57</f>
        <v>-8.3304152901795021</v>
      </c>
    </row>
    <row r="59" spans="2:4">
      <c r="B59"/>
      <c r="C59"/>
      <c r="D59"/>
    </row>
    <row r="60" spans="2:4" ht="32">
      <c r="B60" t="s">
        <v>189</v>
      </c>
      <c r="C60" s="18" t="s">
        <v>195</v>
      </c>
      <c r="D60" s="18" t="s">
        <v>196</v>
      </c>
    </row>
    <row r="61" spans="2:4">
      <c r="B61" s="207" t="str">
        <f>Cetak!P67</f>
        <v>31 Desember 2023</v>
      </c>
      <c r="C61" s="19">
        <f>C56</f>
        <v>90.424634409404348</v>
      </c>
      <c r="D61" s="19">
        <f>D56</f>
        <v>90.424634409404348</v>
      </c>
    </row>
    <row r="62" spans="2:4">
      <c r="B62" s="207" t="str">
        <f>Cetak!P69</f>
        <v>31 Desember 2022</v>
      </c>
      <c r="C62" s="19">
        <f>Cetak!H91</f>
        <v>73.351174125177508</v>
      </c>
      <c r="D62" s="19">
        <f>Cetak!I91</f>
        <v>73.351174125177522</v>
      </c>
    </row>
    <row r="63" spans="2:4">
      <c r="B63"/>
      <c r="C63" s="20">
        <f>C61-C62</f>
        <v>17.07346028422684</v>
      </c>
      <c r="D63" s="20">
        <f>D61-D62</f>
        <v>17.073460284226826</v>
      </c>
    </row>
  </sheetData>
  <sheetProtection formatCells="0" formatColumns="0" formatRows="0" insertColumns="0" insertRows="0" insertHyperlinks="0" deleteColumns="0" deleteRows="0" sort="0" autoFilter="0" pivotTables="0"/>
  <autoFilter ref="B11:X29" xr:uid="{00000000-0009-0000-0000-000031000000}">
    <sortState xmlns:xlrd2="http://schemas.microsoft.com/office/spreadsheetml/2017/richdata2" ref="B13:X29">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51180555555555596" header="0.3" footer="0.3"/>
  <pageSetup paperSize="14" scale="80" fitToHeight="0" orientation="landscape"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B050"/>
    <pageSetUpPr fitToPage="1"/>
  </sheetPr>
  <dimension ref="A1:AC85"/>
  <sheetViews>
    <sheetView view="pageBreakPreview" zoomScale="70" zoomScaleNormal="80" zoomScaleSheetLayoutView="70" workbookViewId="0">
      <pane xSplit="2" ySplit="11" topLeftCell="H48" activePane="bottomRight" state="frozen"/>
      <selection activeCell="AA62" sqref="AA62"/>
      <selection pane="topRight" activeCell="AA62" sqref="AA62"/>
      <selection pane="bottomLeft" activeCell="AA62" sqref="AA62"/>
      <selection pane="bottomRight" activeCell="H12" sqref="H12:H50"/>
    </sheetView>
  </sheetViews>
  <sheetFormatPr baseColWidth="10" defaultColWidth="9.1640625" defaultRowHeight="15"/>
  <cols>
    <col min="1" max="1" width="4" style="1" customWidth="1"/>
    <col min="2" max="2" width="35" style="1" customWidth="1"/>
    <col min="3" max="3" width="18" style="1" customWidth="1"/>
    <col min="4" max="4" width="8"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1247</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c r="AA11" s="1" t="s">
        <v>1248</v>
      </c>
      <c r="AB11" s="1" t="s">
        <v>1248</v>
      </c>
    </row>
    <row r="12" spans="1:29" ht="32">
      <c r="A12" s="9">
        <v>1</v>
      </c>
      <c r="B12" s="9" t="s">
        <v>1248</v>
      </c>
      <c r="C12" s="7">
        <v>8000000</v>
      </c>
      <c r="D12" s="8">
        <f t="shared" ref="D12:D50" si="0">C12/$C$52*100</f>
        <v>8.2140152376841778E-3</v>
      </c>
      <c r="E12" s="7">
        <v>8000000</v>
      </c>
      <c r="F12" s="8">
        <f t="shared" ref="F12:F49" si="1">E12/C12*100</f>
        <v>100</v>
      </c>
      <c r="G12" s="8">
        <f t="shared" ref="G12:G49" si="2">F12*D12/100</f>
        <v>8.2140152376841778E-3</v>
      </c>
      <c r="H12" s="7">
        <v>4461268</v>
      </c>
      <c r="I12" s="8">
        <f t="shared" ref="I12:I50" si="3">H12/C12*100</f>
        <v>55.765849999999993</v>
      </c>
      <c r="J12" s="8">
        <f t="shared" ref="J12:J49" si="4">I12*D12/100</f>
        <v>4.5806154164241015E-3</v>
      </c>
      <c r="K12" s="8">
        <f t="shared" ref="K12:K50" si="5">IF(E12=0,0,H12/E12*100)</f>
        <v>55.765849999999993</v>
      </c>
      <c r="L12" s="8">
        <f t="shared" ref="L12:L50" si="6">J12-G12</f>
        <v>-3.6333998212600763E-3</v>
      </c>
      <c r="M12" s="7">
        <f t="shared" ref="M12:M49" si="7">C12-H12</f>
        <v>3538732</v>
      </c>
      <c r="N12" s="8">
        <v>100</v>
      </c>
      <c r="O12" s="8">
        <f t="shared" ref="O12:O50" si="8">N12*D12/100</f>
        <v>8.2140152376841778E-3</v>
      </c>
      <c r="P12" s="8">
        <v>56.25</v>
      </c>
      <c r="Q12" s="8">
        <f t="shared" ref="Q12:Q50" si="9">P12*D12/100</f>
        <v>4.6203835711973503E-3</v>
      </c>
      <c r="R12" s="8">
        <f t="shared" ref="R12:R50" si="10">IF(N12=0,0,P12/N12*100)</f>
        <v>56.25</v>
      </c>
      <c r="S12" s="8">
        <f t="shared" ref="S12:S25" si="11">Q12-O12</f>
        <v>-3.5936316664868274E-3</v>
      </c>
      <c r="T12" s="8">
        <f t="shared" ref="T12:T25" si="12">IF(F12&gt;0,I12/F12*100,I12)</f>
        <v>55.765849999999993</v>
      </c>
      <c r="U12" s="8">
        <f t="shared" ref="U12:U25" si="13">IF(N12&gt;0,P12/N12*100,P12)</f>
        <v>56.25</v>
      </c>
      <c r="V12" s="8">
        <f t="shared" ref="V12:V25" si="14">AVERAGE(T12:U12)</f>
        <v>56.007925</v>
      </c>
      <c r="W12" s="8">
        <f t="shared" ref="W12:W25" si="15">V12</f>
        <v>56.007925</v>
      </c>
      <c r="X12" s="22">
        <v>1</v>
      </c>
      <c r="AA12" s="1" t="s">
        <v>1249</v>
      </c>
      <c r="AB12" s="1" t="s">
        <v>1249</v>
      </c>
    </row>
    <row r="13" spans="1:29" ht="32">
      <c r="A13" s="9">
        <v>2</v>
      </c>
      <c r="B13" s="9" t="s">
        <v>1249</v>
      </c>
      <c r="C13" s="7">
        <v>3678831500</v>
      </c>
      <c r="D13" s="8">
        <f t="shared" si="0"/>
        <v>3.7772472497340672</v>
      </c>
      <c r="E13" s="7">
        <v>3678831500</v>
      </c>
      <c r="F13" s="8">
        <f t="shared" si="1"/>
        <v>100</v>
      </c>
      <c r="G13" s="8">
        <f t="shared" si="2"/>
        <v>3.7772472497340677</v>
      </c>
      <c r="H13" s="7">
        <v>2977864801</v>
      </c>
      <c r="I13" s="8">
        <f t="shared" si="3"/>
        <v>80.945941693714431</v>
      </c>
      <c r="J13" s="8">
        <f t="shared" si="4"/>
        <v>3.0575283563971696</v>
      </c>
      <c r="K13" s="8">
        <f t="shared" si="5"/>
        <v>80.945941693714431</v>
      </c>
      <c r="L13" s="8">
        <f t="shared" si="6"/>
        <v>-0.71971889333689809</v>
      </c>
      <c r="M13" s="7">
        <f t="shared" si="7"/>
        <v>700966699</v>
      </c>
      <c r="N13" s="8">
        <v>100</v>
      </c>
      <c r="O13" s="8">
        <f t="shared" si="8"/>
        <v>3.7772472497340677</v>
      </c>
      <c r="P13" s="8">
        <v>95.050409973927856</v>
      </c>
      <c r="Q13" s="8">
        <f t="shared" si="9"/>
        <v>3.5902889966011453</v>
      </c>
      <c r="R13" s="8">
        <f t="shared" si="10"/>
        <v>95.050409973927856</v>
      </c>
      <c r="S13" s="8">
        <f t="shared" si="11"/>
        <v>-0.18695825313292236</v>
      </c>
      <c r="T13" s="8">
        <f t="shared" si="12"/>
        <v>80.945941693714431</v>
      </c>
      <c r="U13" s="8">
        <f t="shared" si="13"/>
        <v>95.050409973927856</v>
      </c>
      <c r="V13" s="8">
        <f t="shared" si="14"/>
        <v>87.998175833821136</v>
      </c>
      <c r="W13" s="8">
        <f t="shared" si="15"/>
        <v>87.998175833821136</v>
      </c>
      <c r="X13" s="22">
        <v>2</v>
      </c>
      <c r="AA13" s="1" t="s">
        <v>1250</v>
      </c>
      <c r="AB13" s="1" t="s">
        <v>1250</v>
      </c>
    </row>
    <row r="14" spans="1:29" ht="32">
      <c r="A14" s="9">
        <v>3</v>
      </c>
      <c r="B14" s="9" t="s">
        <v>1250</v>
      </c>
      <c r="C14" s="7">
        <v>10484890000</v>
      </c>
      <c r="D14" s="8">
        <f t="shared" si="0"/>
        <v>10.765380778180306</v>
      </c>
      <c r="E14" s="7">
        <v>10484890000</v>
      </c>
      <c r="F14" s="8">
        <f t="shared" si="1"/>
        <v>100</v>
      </c>
      <c r="G14" s="8">
        <f t="shared" si="2"/>
        <v>10.765380778180306</v>
      </c>
      <c r="H14" s="7">
        <v>3662118000</v>
      </c>
      <c r="I14" s="8">
        <f t="shared" si="3"/>
        <v>34.927576731849356</v>
      </c>
      <c r="J14" s="8">
        <f t="shared" si="4"/>
        <v>3.7600866317746879</v>
      </c>
      <c r="K14" s="8">
        <f t="shared" si="5"/>
        <v>34.927576731849356</v>
      </c>
      <c r="L14" s="8">
        <f t="shared" si="6"/>
        <v>-7.0052941464056184</v>
      </c>
      <c r="M14" s="7">
        <f t="shared" si="7"/>
        <v>6822772000</v>
      </c>
      <c r="N14" s="8">
        <v>100</v>
      </c>
      <c r="O14" s="8">
        <f t="shared" si="8"/>
        <v>10.765380778180306</v>
      </c>
      <c r="P14" s="8">
        <v>34.95571245859518</v>
      </c>
      <c r="Q14" s="8">
        <f t="shared" si="9"/>
        <v>3.763115549893584</v>
      </c>
      <c r="R14" s="8">
        <f t="shared" si="10"/>
        <v>34.95571245859518</v>
      </c>
      <c r="S14" s="8">
        <f t="shared" si="11"/>
        <v>-7.0022652282867224</v>
      </c>
      <c r="T14" s="8">
        <f t="shared" si="12"/>
        <v>34.927576731849356</v>
      </c>
      <c r="U14" s="8">
        <f t="shared" si="13"/>
        <v>34.95571245859518</v>
      </c>
      <c r="V14" s="8">
        <f t="shared" si="14"/>
        <v>34.941644595222272</v>
      </c>
      <c r="W14" s="8">
        <f t="shared" si="15"/>
        <v>34.941644595222272</v>
      </c>
      <c r="X14" s="22">
        <v>3</v>
      </c>
      <c r="AA14" s="1" t="s">
        <v>1251</v>
      </c>
      <c r="AB14" s="1" t="s">
        <v>1251</v>
      </c>
    </row>
    <row r="15" spans="1:29" ht="32">
      <c r="A15" s="9">
        <v>4</v>
      </c>
      <c r="B15" s="9" t="s">
        <v>1251</v>
      </c>
      <c r="C15" s="7">
        <v>16135188862</v>
      </c>
      <c r="D15" s="8">
        <f t="shared" si="0"/>
        <v>16.566835896922502</v>
      </c>
      <c r="E15" s="7">
        <v>16135188862</v>
      </c>
      <c r="F15" s="8">
        <f t="shared" si="1"/>
        <v>100</v>
      </c>
      <c r="G15" s="8">
        <f t="shared" si="2"/>
        <v>16.566835896922502</v>
      </c>
      <c r="H15" s="7">
        <v>15219599889</v>
      </c>
      <c r="I15" s="8">
        <f t="shared" si="3"/>
        <v>94.325514372153989</v>
      </c>
      <c r="J15" s="8">
        <f t="shared" si="4"/>
        <v>15.626753174962801</v>
      </c>
      <c r="K15" s="8">
        <f t="shared" si="5"/>
        <v>94.325514372153989</v>
      </c>
      <c r="L15" s="8">
        <f t="shared" si="6"/>
        <v>-0.94008272195970122</v>
      </c>
      <c r="M15" s="7">
        <f t="shared" si="7"/>
        <v>915588973</v>
      </c>
      <c r="N15" s="8">
        <v>100</v>
      </c>
      <c r="O15" s="8">
        <f t="shared" si="8"/>
        <v>16.566835896922502</v>
      </c>
      <c r="P15" s="8">
        <v>95.310593346806286</v>
      </c>
      <c r="Q15" s="8">
        <f t="shared" si="9"/>
        <v>15.789949592148535</v>
      </c>
      <c r="R15" s="8">
        <f t="shared" si="10"/>
        <v>95.310593346806286</v>
      </c>
      <c r="S15" s="8">
        <f t="shared" si="11"/>
        <v>-0.77688630477396714</v>
      </c>
      <c r="T15" s="8">
        <f t="shared" si="12"/>
        <v>94.325514372153989</v>
      </c>
      <c r="U15" s="8">
        <f t="shared" si="13"/>
        <v>95.310593346806286</v>
      </c>
      <c r="V15" s="8">
        <f t="shared" si="14"/>
        <v>94.818053859480131</v>
      </c>
      <c r="W15" s="8">
        <f t="shared" si="15"/>
        <v>94.818053859480131</v>
      </c>
      <c r="X15" s="22">
        <v>4</v>
      </c>
      <c r="AA15" s="1" t="s">
        <v>1252</v>
      </c>
      <c r="AB15" s="1" t="s">
        <v>1252</v>
      </c>
    </row>
    <row r="16" spans="1:29" ht="32">
      <c r="A16" s="9">
        <v>5</v>
      </c>
      <c r="B16" s="9" t="s">
        <v>1252</v>
      </c>
      <c r="C16" s="7">
        <v>385000</v>
      </c>
      <c r="D16" s="8">
        <f t="shared" si="0"/>
        <v>3.9529948331355102E-4</v>
      </c>
      <c r="E16" s="7">
        <v>385000</v>
      </c>
      <c r="F16" s="8">
        <f t="shared" si="1"/>
        <v>100</v>
      </c>
      <c r="G16" s="8">
        <f t="shared" si="2"/>
        <v>3.9529948331355096E-4</v>
      </c>
      <c r="H16" s="7">
        <v>339700</v>
      </c>
      <c r="I16" s="8">
        <f t="shared" si="3"/>
        <v>88.233766233766232</v>
      </c>
      <c r="J16" s="8">
        <f t="shared" si="4"/>
        <v>3.4878762203016439E-4</v>
      </c>
      <c r="K16" s="8">
        <f t="shared" si="5"/>
        <v>88.233766233766232</v>
      </c>
      <c r="L16" s="8">
        <f t="shared" si="6"/>
        <v>-4.6511861283386573E-5</v>
      </c>
      <c r="M16" s="7">
        <f t="shared" si="7"/>
        <v>45300</v>
      </c>
      <c r="N16" s="8">
        <v>100</v>
      </c>
      <c r="O16" s="8">
        <f t="shared" si="8"/>
        <v>3.9529948331355096E-4</v>
      </c>
      <c r="P16" s="8">
        <v>100</v>
      </c>
      <c r="Q16" s="8">
        <f t="shared" si="9"/>
        <v>3.9529948331355096E-4</v>
      </c>
      <c r="R16" s="8">
        <f t="shared" si="10"/>
        <v>100</v>
      </c>
      <c r="S16" s="8">
        <f t="shared" si="11"/>
        <v>0</v>
      </c>
      <c r="T16" s="8">
        <f t="shared" si="12"/>
        <v>88.233766233766232</v>
      </c>
      <c r="U16" s="8">
        <f t="shared" si="13"/>
        <v>100</v>
      </c>
      <c r="V16" s="8">
        <f t="shared" si="14"/>
        <v>94.116883116883116</v>
      </c>
      <c r="W16" s="8">
        <f t="shared" si="15"/>
        <v>94.116883116883116</v>
      </c>
      <c r="X16" s="22">
        <v>5</v>
      </c>
      <c r="AA16" s="1" t="s">
        <v>1253</v>
      </c>
      <c r="AB16" s="1" t="s">
        <v>1253</v>
      </c>
    </row>
    <row r="17" spans="1:28" ht="32">
      <c r="A17" s="9">
        <v>6</v>
      </c>
      <c r="B17" s="9" t="s">
        <v>1253</v>
      </c>
      <c r="C17" s="7">
        <v>7280400</v>
      </c>
      <c r="D17" s="8">
        <f t="shared" si="0"/>
        <v>7.4751645670544853E-3</v>
      </c>
      <c r="E17" s="7">
        <v>7280400</v>
      </c>
      <c r="F17" s="8">
        <f t="shared" si="1"/>
        <v>100</v>
      </c>
      <c r="G17" s="8">
        <f t="shared" si="2"/>
        <v>7.4751645670544853E-3</v>
      </c>
      <c r="H17" s="7">
        <v>5000200</v>
      </c>
      <c r="I17" s="8">
        <f t="shared" si="3"/>
        <v>68.680292291632327</v>
      </c>
      <c r="J17" s="8">
        <f t="shared" si="4"/>
        <v>5.1339648739335527E-3</v>
      </c>
      <c r="K17" s="8">
        <f t="shared" si="5"/>
        <v>68.680292291632327</v>
      </c>
      <c r="L17" s="8">
        <f t="shared" si="6"/>
        <v>-2.3411996931209326E-3</v>
      </c>
      <c r="M17" s="7">
        <f t="shared" si="7"/>
        <v>2280200</v>
      </c>
      <c r="N17" s="8">
        <v>100</v>
      </c>
      <c r="O17" s="8">
        <f t="shared" si="8"/>
        <v>7.4751645670544853E-3</v>
      </c>
      <c r="P17" s="8">
        <v>68.680292291632327</v>
      </c>
      <c r="Q17" s="8">
        <f t="shared" si="9"/>
        <v>5.1339648739335527E-3</v>
      </c>
      <c r="R17" s="8">
        <f t="shared" si="10"/>
        <v>68.680292291632327</v>
      </c>
      <c r="S17" s="8">
        <f t="shared" si="11"/>
        <v>-2.3411996931209326E-3</v>
      </c>
      <c r="T17" s="8">
        <f t="shared" si="12"/>
        <v>68.680292291632327</v>
      </c>
      <c r="U17" s="8">
        <f t="shared" si="13"/>
        <v>68.680292291632327</v>
      </c>
      <c r="V17" s="8">
        <f t="shared" si="14"/>
        <v>68.680292291632327</v>
      </c>
      <c r="W17" s="8">
        <f t="shared" si="15"/>
        <v>68.680292291632327</v>
      </c>
      <c r="X17" s="22">
        <v>6</v>
      </c>
      <c r="AA17" s="1" t="s">
        <v>1254</v>
      </c>
      <c r="AB17" s="1" t="s">
        <v>1254</v>
      </c>
    </row>
    <row r="18" spans="1:28" ht="48">
      <c r="A18" s="9">
        <v>7</v>
      </c>
      <c r="B18" s="9" t="s">
        <v>1254</v>
      </c>
      <c r="C18" s="7">
        <v>2719600</v>
      </c>
      <c r="D18" s="8">
        <f t="shared" si="0"/>
        <v>2.7923544800507361E-3</v>
      </c>
      <c r="E18" s="7">
        <v>2719600</v>
      </c>
      <c r="F18" s="8">
        <f t="shared" si="1"/>
        <v>100</v>
      </c>
      <c r="G18" s="8">
        <f t="shared" si="2"/>
        <v>2.7923544800507361E-3</v>
      </c>
      <c r="H18" s="7">
        <v>2376000</v>
      </c>
      <c r="I18" s="8">
        <f t="shared" si="3"/>
        <v>87.365789086630386</v>
      </c>
      <c r="J18" s="8">
        <f t="shared" si="4"/>
        <v>2.4395625255922006E-3</v>
      </c>
      <c r="K18" s="8">
        <f t="shared" si="5"/>
        <v>87.365789086630386</v>
      </c>
      <c r="L18" s="8">
        <f t="shared" si="6"/>
        <v>-3.5279195445853551E-4</v>
      </c>
      <c r="M18" s="7">
        <f t="shared" si="7"/>
        <v>343600</v>
      </c>
      <c r="N18" s="8">
        <v>100</v>
      </c>
      <c r="O18" s="8">
        <f t="shared" si="8"/>
        <v>2.7923544800507361E-3</v>
      </c>
      <c r="P18" s="8">
        <v>92.307692307692307</v>
      </c>
      <c r="Q18" s="8">
        <f t="shared" si="9"/>
        <v>2.5775579815852951E-3</v>
      </c>
      <c r="R18" s="8">
        <f t="shared" si="10"/>
        <v>92.307692307692307</v>
      </c>
      <c r="S18" s="8">
        <f t="shared" si="11"/>
        <v>-2.1479649846544097E-4</v>
      </c>
      <c r="T18" s="8">
        <f t="shared" si="12"/>
        <v>87.365789086630386</v>
      </c>
      <c r="U18" s="8">
        <f t="shared" si="13"/>
        <v>92.307692307692307</v>
      </c>
      <c r="V18" s="8">
        <f t="shared" si="14"/>
        <v>89.836740697161346</v>
      </c>
      <c r="W18" s="8">
        <f t="shared" si="15"/>
        <v>89.836740697161346</v>
      </c>
      <c r="X18" s="22">
        <v>7</v>
      </c>
      <c r="AA18" s="1" t="s">
        <v>1255</v>
      </c>
      <c r="AB18" s="1" t="s">
        <v>1255</v>
      </c>
    </row>
    <row r="19" spans="1:28" ht="32">
      <c r="A19" s="9">
        <v>8</v>
      </c>
      <c r="B19" s="9" t="s">
        <v>1255</v>
      </c>
      <c r="C19" s="7">
        <v>14999500</v>
      </c>
      <c r="D19" s="8">
        <f t="shared" si="0"/>
        <v>1.5400765194705478E-2</v>
      </c>
      <c r="E19" s="7">
        <v>14999500</v>
      </c>
      <c r="F19" s="8">
        <f t="shared" si="1"/>
        <v>100</v>
      </c>
      <c r="G19" s="8">
        <f t="shared" si="2"/>
        <v>1.5400765194705478E-2</v>
      </c>
      <c r="H19" s="7">
        <v>12054000</v>
      </c>
      <c r="I19" s="8">
        <f t="shared" si="3"/>
        <v>80.362678755958527</v>
      </c>
      <c r="J19" s="8">
        <f t="shared" si="4"/>
        <v>1.2376467459380633E-2</v>
      </c>
      <c r="K19" s="8">
        <f t="shared" si="5"/>
        <v>80.362678755958527</v>
      </c>
      <c r="L19" s="8">
        <f t="shared" si="6"/>
        <v>-3.0242977353248449E-3</v>
      </c>
      <c r="M19" s="7">
        <f t="shared" si="7"/>
        <v>2945500</v>
      </c>
      <c r="N19" s="8">
        <v>100</v>
      </c>
      <c r="O19" s="8">
        <f t="shared" si="8"/>
        <v>1.5400765194705478E-2</v>
      </c>
      <c r="P19" s="8">
        <v>80.362678755958527</v>
      </c>
      <c r="Q19" s="8">
        <f t="shared" si="9"/>
        <v>1.2376467459380633E-2</v>
      </c>
      <c r="R19" s="8">
        <f t="shared" si="10"/>
        <v>80.362678755958527</v>
      </c>
      <c r="S19" s="8">
        <f t="shared" si="11"/>
        <v>-3.0242977353248449E-3</v>
      </c>
      <c r="T19" s="8">
        <f t="shared" si="12"/>
        <v>80.362678755958527</v>
      </c>
      <c r="U19" s="8">
        <f t="shared" si="13"/>
        <v>80.362678755958527</v>
      </c>
      <c r="V19" s="8">
        <f t="shared" si="14"/>
        <v>80.362678755958527</v>
      </c>
      <c r="W19" s="8">
        <f t="shared" si="15"/>
        <v>80.362678755958527</v>
      </c>
      <c r="X19" s="22">
        <v>8</v>
      </c>
      <c r="AA19" s="1" t="s">
        <v>1256</v>
      </c>
      <c r="AB19" s="1" t="s">
        <v>1256</v>
      </c>
    </row>
    <row r="20" spans="1:28" ht="32">
      <c r="A20" s="9">
        <v>9</v>
      </c>
      <c r="B20" s="9" t="s">
        <v>1256</v>
      </c>
      <c r="C20" s="7">
        <v>6999600</v>
      </c>
      <c r="D20" s="8">
        <f t="shared" si="0"/>
        <v>7.1868526322117704E-3</v>
      </c>
      <c r="E20" s="7">
        <v>6999600</v>
      </c>
      <c r="F20" s="8">
        <f t="shared" si="1"/>
        <v>100</v>
      </c>
      <c r="G20" s="8">
        <f t="shared" si="2"/>
        <v>7.1868526322117713E-3</v>
      </c>
      <c r="H20" s="7">
        <v>2223600</v>
      </c>
      <c r="I20" s="8">
        <f t="shared" si="3"/>
        <v>31.767529573118463</v>
      </c>
      <c r="J20" s="8">
        <f t="shared" si="4"/>
        <v>2.2830855353143165E-3</v>
      </c>
      <c r="K20" s="8">
        <f t="shared" si="5"/>
        <v>31.767529573118463</v>
      </c>
      <c r="L20" s="8">
        <f t="shared" si="6"/>
        <v>-4.9037670968974552E-3</v>
      </c>
      <c r="M20" s="7">
        <f t="shared" si="7"/>
        <v>4776000</v>
      </c>
      <c r="N20" s="8">
        <v>100</v>
      </c>
      <c r="O20" s="8">
        <f t="shared" si="8"/>
        <v>7.1868526322117713E-3</v>
      </c>
      <c r="P20" s="8">
        <v>31.784673409909136</v>
      </c>
      <c r="Q20" s="8">
        <f t="shared" si="9"/>
        <v>2.2843176375999695E-3</v>
      </c>
      <c r="R20" s="8">
        <f t="shared" si="10"/>
        <v>31.784673409909136</v>
      </c>
      <c r="S20" s="8">
        <f t="shared" si="11"/>
        <v>-4.9025349946118018E-3</v>
      </c>
      <c r="T20" s="8">
        <f t="shared" si="12"/>
        <v>31.767529573118463</v>
      </c>
      <c r="U20" s="8">
        <f t="shared" si="13"/>
        <v>31.784673409909136</v>
      </c>
      <c r="V20" s="8">
        <f t="shared" si="14"/>
        <v>31.776101491513799</v>
      </c>
      <c r="W20" s="8">
        <f t="shared" si="15"/>
        <v>31.776101491513799</v>
      </c>
      <c r="X20" s="22">
        <v>9</v>
      </c>
      <c r="AA20" s="1" t="s">
        <v>1257</v>
      </c>
      <c r="AB20" s="1" t="s">
        <v>1257</v>
      </c>
    </row>
    <row r="21" spans="1:28" ht="32">
      <c r="A21" s="9">
        <v>10</v>
      </c>
      <c r="B21" s="9" t="s">
        <v>1257</v>
      </c>
      <c r="C21" s="7">
        <v>25400000</v>
      </c>
      <c r="D21" s="8">
        <f t="shared" si="0"/>
        <v>2.6079498379647265E-2</v>
      </c>
      <c r="E21" s="7">
        <v>25400000</v>
      </c>
      <c r="F21" s="8">
        <f t="shared" si="1"/>
        <v>100</v>
      </c>
      <c r="G21" s="8">
        <f t="shared" si="2"/>
        <v>2.6079498379647265E-2</v>
      </c>
      <c r="H21" s="7">
        <v>21635000</v>
      </c>
      <c r="I21" s="8">
        <f t="shared" si="3"/>
        <v>85.177165354330711</v>
      </c>
      <c r="J21" s="8">
        <f t="shared" si="4"/>
        <v>2.2213777458412149E-2</v>
      </c>
      <c r="K21" s="8">
        <f t="shared" si="5"/>
        <v>85.177165354330711</v>
      </c>
      <c r="L21" s="8">
        <f t="shared" si="6"/>
        <v>-3.8657209212351155E-3</v>
      </c>
      <c r="M21" s="7">
        <f t="shared" si="7"/>
        <v>3765000</v>
      </c>
      <c r="N21" s="8">
        <v>100</v>
      </c>
      <c r="O21" s="8">
        <f t="shared" si="8"/>
        <v>2.6079498379647265E-2</v>
      </c>
      <c r="P21" s="8">
        <v>85.826771653543304</v>
      </c>
      <c r="Q21" s="8">
        <f t="shared" si="9"/>
        <v>2.2383191522689385E-2</v>
      </c>
      <c r="R21" s="8">
        <f t="shared" si="10"/>
        <v>85.826771653543304</v>
      </c>
      <c r="S21" s="8">
        <f t="shared" si="11"/>
        <v>-3.6963068569578796E-3</v>
      </c>
      <c r="T21" s="8">
        <f t="shared" si="12"/>
        <v>85.177165354330711</v>
      </c>
      <c r="U21" s="8">
        <f t="shared" si="13"/>
        <v>85.826771653543304</v>
      </c>
      <c r="V21" s="8">
        <f t="shared" si="14"/>
        <v>85.501968503937007</v>
      </c>
      <c r="W21" s="8">
        <f t="shared" si="15"/>
        <v>85.501968503937007</v>
      </c>
      <c r="X21" s="22">
        <v>10</v>
      </c>
      <c r="AA21" s="1" t="s">
        <v>1258</v>
      </c>
      <c r="AB21" s="1" t="s">
        <v>1258</v>
      </c>
    </row>
    <row r="22" spans="1:28" ht="32">
      <c r="A22" s="9">
        <v>11</v>
      </c>
      <c r="B22" s="9" t="s">
        <v>1258</v>
      </c>
      <c r="C22" s="7">
        <v>286000000</v>
      </c>
      <c r="D22" s="8">
        <f t="shared" si="0"/>
        <v>0.29365104474720932</v>
      </c>
      <c r="E22" s="7">
        <v>286000000</v>
      </c>
      <c r="F22" s="8">
        <f t="shared" si="1"/>
        <v>100</v>
      </c>
      <c r="G22" s="8">
        <f t="shared" si="2"/>
        <v>0.29365104474720932</v>
      </c>
      <c r="H22" s="7">
        <v>243560000</v>
      </c>
      <c r="I22" s="8">
        <f t="shared" si="3"/>
        <v>85.16083916083916</v>
      </c>
      <c r="J22" s="8">
        <f t="shared" si="4"/>
        <v>0.25007569391129475</v>
      </c>
      <c r="K22" s="8">
        <f t="shared" si="5"/>
        <v>85.16083916083916</v>
      </c>
      <c r="L22" s="8">
        <f t="shared" si="6"/>
        <v>-4.3575350835914572E-2</v>
      </c>
      <c r="M22" s="7">
        <f t="shared" si="7"/>
        <v>42440000</v>
      </c>
      <c r="N22" s="8">
        <v>100</v>
      </c>
      <c r="O22" s="8">
        <f t="shared" si="8"/>
        <v>0.29365104474720932</v>
      </c>
      <c r="P22" s="8">
        <v>85.16083916083916</v>
      </c>
      <c r="Q22" s="8">
        <f t="shared" si="9"/>
        <v>0.25007569391129475</v>
      </c>
      <c r="R22" s="8">
        <f t="shared" si="10"/>
        <v>85.16083916083916</v>
      </c>
      <c r="S22" s="8">
        <f t="shared" si="11"/>
        <v>-4.3575350835914572E-2</v>
      </c>
      <c r="T22" s="8">
        <f t="shared" si="12"/>
        <v>85.16083916083916</v>
      </c>
      <c r="U22" s="8">
        <f t="shared" si="13"/>
        <v>85.16083916083916</v>
      </c>
      <c r="V22" s="8">
        <f t="shared" si="14"/>
        <v>85.16083916083916</v>
      </c>
      <c r="W22" s="8">
        <f t="shared" si="15"/>
        <v>85.16083916083916</v>
      </c>
      <c r="X22" s="22">
        <v>11</v>
      </c>
      <c r="AA22" s="1" t="s">
        <v>1260</v>
      </c>
      <c r="AB22" s="1" t="s">
        <v>1259</v>
      </c>
    </row>
    <row r="23" spans="1:28" ht="32">
      <c r="A23" s="9">
        <v>13</v>
      </c>
      <c r="B23" s="9" t="s">
        <v>1260</v>
      </c>
      <c r="C23" s="7">
        <v>100000000</v>
      </c>
      <c r="D23" s="8">
        <f t="shared" si="0"/>
        <v>0.10267519047105222</v>
      </c>
      <c r="E23" s="7">
        <v>100000000</v>
      </c>
      <c r="F23" s="8">
        <f t="shared" si="1"/>
        <v>100</v>
      </c>
      <c r="G23" s="8">
        <f t="shared" si="2"/>
        <v>0.10267519047105222</v>
      </c>
      <c r="H23" s="7">
        <v>39900000</v>
      </c>
      <c r="I23" s="8">
        <f t="shared" si="3"/>
        <v>39.900000000000006</v>
      </c>
      <c r="J23" s="8">
        <f t="shared" si="4"/>
        <v>4.0967400997949842E-2</v>
      </c>
      <c r="K23" s="8">
        <f t="shared" si="5"/>
        <v>39.900000000000006</v>
      </c>
      <c r="L23" s="8">
        <f t="shared" si="6"/>
        <v>-6.1707789473102383E-2</v>
      </c>
      <c r="M23" s="7">
        <f t="shared" si="7"/>
        <v>60100000</v>
      </c>
      <c r="N23" s="8">
        <v>100</v>
      </c>
      <c r="O23" s="8">
        <f t="shared" si="8"/>
        <v>0.10267519047105222</v>
      </c>
      <c r="P23" s="8">
        <v>100</v>
      </c>
      <c r="Q23" s="8">
        <f t="shared" si="9"/>
        <v>0.10267519047105222</v>
      </c>
      <c r="R23" s="8">
        <f t="shared" si="10"/>
        <v>100</v>
      </c>
      <c r="S23" s="8">
        <f t="shared" si="11"/>
        <v>0</v>
      </c>
      <c r="T23" s="8">
        <f t="shared" si="12"/>
        <v>39.900000000000006</v>
      </c>
      <c r="U23" s="8">
        <f t="shared" si="13"/>
        <v>100</v>
      </c>
      <c r="V23" s="8">
        <f t="shared" si="14"/>
        <v>69.95</v>
      </c>
      <c r="W23" s="8">
        <f t="shared" si="15"/>
        <v>69.95</v>
      </c>
      <c r="X23" s="22">
        <v>13</v>
      </c>
      <c r="AA23" s="1" t="s">
        <v>1262</v>
      </c>
      <c r="AB23" s="1" t="s">
        <v>1261</v>
      </c>
    </row>
    <row r="24" spans="1:28" ht="48">
      <c r="A24" s="9">
        <v>14</v>
      </c>
      <c r="B24" s="9" t="s">
        <v>1261</v>
      </c>
      <c r="C24" s="7">
        <v>720000000</v>
      </c>
      <c r="D24" s="8">
        <f t="shared" si="0"/>
        <v>0.73926137139157588</v>
      </c>
      <c r="E24" s="7">
        <v>720000000</v>
      </c>
      <c r="F24" s="8">
        <f t="shared" si="1"/>
        <v>100</v>
      </c>
      <c r="G24" s="8">
        <f t="shared" si="2"/>
        <v>0.73926137139157588</v>
      </c>
      <c r="H24" s="7">
        <v>600000000</v>
      </c>
      <c r="I24" s="8">
        <f t="shared" si="3"/>
        <v>83.333333333333343</v>
      </c>
      <c r="J24" s="8">
        <f t="shared" si="4"/>
        <v>0.61605114282631335</v>
      </c>
      <c r="K24" s="8">
        <f t="shared" si="5"/>
        <v>83.333333333333343</v>
      </c>
      <c r="L24" s="8">
        <f t="shared" si="6"/>
        <v>-0.12321022856526254</v>
      </c>
      <c r="M24" s="7">
        <f t="shared" si="7"/>
        <v>120000000</v>
      </c>
      <c r="N24" s="8">
        <v>100</v>
      </c>
      <c r="O24" s="8">
        <f t="shared" si="8"/>
        <v>0.73926137139157588</v>
      </c>
      <c r="P24" s="8">
        <v>100</v>
      </c>
      <c r="Q24" s="8">
        <f t="shared" si="9"/>
        <v>0.73926137139157588</v>
      </c>
      <c r="R24" s="8">
        <f t="shared" si="10"/>
        <v>100</v>
      </c>
      <c r="S24" s="8">
        <f t="shared" si="11"/>
        <v>0</v>
      </c>
      <c r="T24" s="8">
        <f t="shared" si="12"/>
        <v>83.333333333333343</v>
      </c>
      <c r="U24" s="8">
        <f t="shared" si="13"/>
        <v>100</v>
      </c>
      <c r="V24" s="8">
        <f t="shared" si="14"/>
        <v>91.666666666666671</v>
      </c>
      <c r="W24" s="8">
        <f t="shared" si="15"/>
        <v>91.666666666666671</v>
      </c>
      <c r="X24" s="22">
        <v>14</v>
      </c>
      <c r="AA24" s="1" t="s">
        <v>1263</v>
      </c>
      <c r="AB24" s="1" t="s">
        <v>1262</v>
      </c>
    </row>
    <row r="25" spans="1:28" ht="32">
      <c r="A25" s="9">
        <v>15</v>
      </c>
      <c r="B25" s="9" t="s">
        <v>1262</v>
      </c>
      <c r="C25" s="7">
        <v>256111200</v>
      </c>
      <c r="D25" s="8">
        <f t="shared" si="0"/>
        <v>0.2629626624176975</v>
      </c>
      <c r="E25" s="7">
        <v>256111200</v>
      </c>
      <c r="F25" s="8">
        <f t="shared" si="1"/>
        <v>100</v>
      </c>
      <c r="G25" s="8">
        <f t="shared" si="2"/>
        <v>0.2629626624176975</v>
      </c>
      <c r="H25" s="7">
        <v>254887000</v>
      </c>
      <c r="I25" s="8">
        <f t="shared" si="3"/>
        <v>99.522004504293449</v>
      </c>
      <c r="J25" s="8">
        <f t="shared" si="4"/>
        <v>0.26170571273595089</v>
      </c>
      <c r="K25" s="8">
        <f t="shared" si="5"/>
        <v>99.522004504293449</v>
      </c>
      <c r="L25" s="8">
        <f t="shared" si="6"/>
        <v>-1.2569496817466108E-3</v>
      </c>
      <c r="M25" s="7">
        <f t="shared" si="7"/>
        <v>1224200</v>
      </c>
      <c r="N25" s="8">
        <v>100</v>
      </c>
      <c r="O25" s="8">
        <f t="shared" si="8"/>
        <v>0.2629626624176975</v>
      </c>
      <c r="P25" s="8">
        <v>100</v>
      </c>
      <c r="Q25" s="8">
        <f t="shared" si="9"/>
        <v>0.2629626624176975</v>
      </c>
      <c r="R25" s="8">
        <f t="shared" si="10"/>
        <v>100</v>
      </c>
      <c r="S25" s="8">
        <f t="shared" si="11"/>
        <v>0</v>
      </c>
      <c r="T25" s="8">
        <f t="shared" si="12"/>
        <v>99.522004504293449</v>
      </c>
      <c r="U25" s="8">
        <f t="shared" si="13"/>
        <v>100</v>
      </c>
      <c r="V25" s="8">
        <f t="shared" si="14"/>
        <v>99.761002252146724</v>
      </c>
      <c r="W25" s="8">
        <f t="shared" si="15"/>
        <v>99.761002252146724</v>
      </c>
      <c r="X25" s="22">
        <v>15</v>
      </c>
      <c r="AA25" s="1" t="s">
        <v>1264</v>
      </c>
      <c r="AB25" s="1" t="s">
        <v>1263</v>
      </c>
    </row>
    <row r="26" spans="1:28" ht="32">
      <c r="A26" s="9">
        <v>16</v>
      </c>
      <c r="B26" s="9" t="s">
        <v>1263</v>
      </c>
      <c r="C26" s="7">
        <v>215766600</v>
      </c>
      <c r="D26" s="8">
        <f t="shared" si="0"/>
        <v>0.22153876752291335</v>
      </c>
      <c r="E26" s="7">
        <v>215766600</v>
      </c>
      <c r="F26" s="8">
        <f t="shared" si="1"/>
        <v>100</v>
      </c>
      <c r="G26" s="8">
        <f t="shared" si="2"/>
        <v>0.22153876752291335</v>
      </c>
      <c r="H26" s="7">
        <v>215261000</v>
      </c>
      <c r="I26" s="8">
        <f t="shared" si="3"/>
        <v>99.765672722284165</v>
      </c>
      <c r="J26" s="8">
        <f t="shared" si="4"/>
        <v>0.22101964175989169</v>
      </c>
      <c r="K26" s="8">
        <f t="shared" si="5"/>
        <v>99.765672722284165</v>
      </c>
      <c r="L26" s="8">
        <f t="shared" si="6"/>
        <v>-5.1912576302165503E-4</v>
      </c>
      <c r="M26" s="7">
        <f t="shared" si="7"/>
        <v>505600</v>
      </c>
      <c r="N26" s="8">
        <v>100</v>
      </c>
      <c r="O26" s="8">
        <f t="shared" si="8"/>
        <v>0.22153876752291335</v>
      </c>
      <c r="P26" s="8">
        <v>100</v>
      </c>
      <c r="Q26" s="8">
        <f t="shared" si="9"/>
        <v>0.22153876752291335</v>
      </c>
      <c r="R26" s="8">
        <f t="shared" si="10"/>
        <v>100</v>
      </c>
      <c r="S26" s="8"/>
      <c r="T26" s="8"/>
      <c r="U26" s="8"/>
      <c r="V26" s="8"/>
      <c r="W26" s="8"/>
      <c r="X26" s="22">
        <v>16</v>
      </c>
      <c r="AA26" s="1" t="s">
        <v>1265</v>
      </c>
      <c r="AB26" s="1" t="s">
        <v>1264</v>
      </c>
    </row>
    <row r="27" spans="1:28" ht="32">
      <c r="A27" s="9">
        <v>17</v>
      </c>
      <c r="B27" s="9" t="s">
        <v>1264</v>
      </c>
      <c r="C27" s="7">
        <v>98916900</v>
      </c>
      <c r="D27" s="8">
        <f t="shared" si="0"/>
        <v>0.10156311548306024</v>
      </c>
      <c r="E27" s="7">
        <v>98916900</v>
      </c>
      <c r="F27" s="8">
        <f t="shared" si="1"/>
        <v>100</v>
      </c>
      <c r="G27" s="8">
        <f t="shared" si="2"/>
        <v>0.10156311548306024</v>
      </c>
      <c r="H27" s="7">
        <v>98756600</v>
      </c>
      <c r="I27" s="8">
        <f t="shared" si="3"/>
        <v>99.837944779911211</v>
      </c>
      <c r="J27" s="8">
        <f t="shared" si="4"/>
        <v>0.10139852715273515</v>
      </c>
      <c r="K27" s="8">
        <f t="shared" si="5"/>
        <v>99.837944779911211</v>
      </c>
      <c r="L27" s="8">
        <f t="shared" si="6"/>
        <v>-1.645883303250939E-4</v>
      </c>
      <c r="M27" s="7">
        <f t="shared" si="7"/>
        <v>160300</v>
      </c>
      <c r="N27" s="8">
        <v>100</v>
      </c>
      <c r="O27" s="8">
        <f t="shared" si="8"/>
        <v>0.10156311548306024</v>
      </c>
      <c r="P27" s="8">
        <v>100</v>
      </c>
      <c r="Q27" s="8">
        <f t="shared" si="9"/>
        <v>0.10156311548306024</v>
      </c>
      <c r="R27" s="8">
        <f t="shared" si="10"/>
        <v>100</v>
      </c>
      <c r="S27" s="8">
        <f t="shared" ref="S27:S50" si="16">Q27-O27</f>
        <v>0</v>
      </c>
      <c r="T27" s="8">
        <f t="shared" ref="T27:T49" si="17">IF(F27&gt;0,I27/F27*100,I27)</f>
        <v>99.837944779911211</v>
      </c>
      <c r="U27" s="8">
        <f t="shared" ref="U27:U49" si="18">IF(N27&gt;0,P27/N27*100,P27)</f>
        <v>100</v>
      </c>
      <c r="V27" s="8">
        <f t="shared" ref="V27:V49" si="19">AVERAGE(T27:U27)</f>
        <v>99.918972389955599</v>
      </c>
      <c r="W27" s="8">
        <f t="shared" ref="W27:W49" si="20">V27</f>
        <v>99.918972389955599</v>
      </c>
      <c r="X27" s="22">
        <v>17</v>
      </c>
      <c r="AA27" s="1" t="s">
        <v>1266</v>
      </c>
      <c r="AB27" s="1" t="s">
        <v>1265</v>
      </c>
    </row>
    <row r="28" spans="1:28" ht="48">
      <c r="A28" s="9">
        <v>18</v>
      </c>
      <c r="B28" s="9" t="s">
        <v>1265</v>
      </c>
      <c r="C28" s="7">
        <v>2085644200</v>
      </c>
      <c r="D28" s="8">
        <f t="shared" si="0"/>
        <v>2.1414391548984533</v>
      </c>
      <c r="E28" s="7">
        <v>2085644200</v>
      </c>
      <c r="F28" s="8">
        <f t="shared" si="1"/>
        <v>100</v>
      </c>
      <c r="G28" s="8">
        <f t="shared" si="2"/>
        <v>2.1414391548984533</v>
      </c>
      <c r="H28" s="7">
        <v>1985159600</v>
      </c>
      <c r="I28" s="8">
        <f t="shared" si="3"/>
        <v>95.182083310278912</v>
      </c>
      <c r="J28" s="8">
        <f t="shared" si="4"/>
        <v>2.0382664004543782</v>
      </c>
      <c r="K28" s="8">
        <f t="shared" si="5"/>
        <v>95.182083310278912</v>
      </c>
      <c r="L28" s="8">
        <f t="shared" si="6"/>
        <v>-0.10317275444407503</v>
      </c>
      <c r="M28" s="7">
        <f t="shared" si="7"/>
        <v>100484600</v>
      </c>
      <c r="N28" s="8">
        <v>100</v>
      </c>
      <c r="O28" s="8">
        <f t="shared" si="8"/>
        <v>2.1414391548984533</v>
      </c>
      <c r="P28" s="8">
        <v>95.182083310278912</v>
      </c>
      <c r="Q28" s="8">
        <f t="shared" si="9"/>
        <v>2.0382664004543782</v>
      </c>
      <c r="R28" s="8">
        <f t="shared" si="10"/>
        <v>95.182083310278912</v>
      </c>
      <c r="S28" s="8">
        <f t="shared" si="16"/>
        <v>-0.10317275444407503</v>
      </c>
      <c r="T28" s="8">
        <f t="shared" si="17"/>
        <v>95.182083310278912</v>
      </c>
      <c r="U28" s="8">
        <f t="shared" si="18"/>
        <v>95.182083310278912</v>
      </c>
      <c r="V28" s="8">
        <f t="shared" si="19"/>
        <v>95.182083310278912</v>
      </c>
      <c r="W28" s="8">
        <f t="shared" si="20"/>
        <v>95.182083310278912</v>
      </c>
      <c r="X28" s="22">
        <v>18</v>
      </c>
      <c r="AA28" s="1" t="s">
        <v>1267</v>
      </c>
      <c r="AB28" s="1" t="s">
        <v>1266</v>
      </c>
    </row>
    <row r="29" spans="1:28" ht="32">
      <c r="A29" s="9">
        <v>19</v>
      </c>
      <c r="B29" s="9" t="s">
        <v>1266</v>
      </c>
      <c r="C29" s="7">
        <v>100000000</v>
      </c>
      <c r="D29" s="8">
        <f t="shared" si="0"/>
        <v>0.10267519047105222</v>
      </c>
      <c r="E29" s="7">
        <v>100000000</v>
      </c>
      <c r="F29" s="8">
        <f t="shared" si="1"/>
        <v>100</v>
      </c>
      <c r="G29" s="8">
        <f t="shared" si="2"/>
        <v>0.10267519047105222</v>
      </c>
      <c r="H29" s="7">
        <v>99125000</v>
      </c>
      <c r="I29" s="8">
        <f t="shared" si="3"/>
        <v>99.125</v>
      </c>
      <c r="J29" s="8">
        <f t="shared" si="4"/>
        <v>0.10177678255443051</v>
      </c>
      <c r="K29" s="8">
        <f t="shared" si="5"/>
        <v>99.125</v>
      </c>
      <c r="L29" s="8">
        <f t="shared" si="6"/>
        <v>-8.9840791662171293E-4</v>
      </c>
      <c r="M29" s="7">
        <f t="shared" si="7"/>
        <v>875000</v>
      </c>
      <c r="N29" s="8">
        <v>100</v>
      </c>
      <c r="O29" s="8">
        <f t="shared" si="8"/>
        <v>0.10267519047105222</v>
      </c>
      <c r="P29" s="8">
        <v>100</v>
      </c>
      <c r="Q29" s="8">
        <f t="shared" si="9"/>
        <v>0.10267519047105222</v>
      </c>
      <c r="R29" s="8">
        <f t="shared" si="10"/>
        <v>100</v>
      </c>
      <c r="S29" s="8">
        <f t="shared" si="16"/>
        <v>0</v>
      </c>
      <c r="T29" s="8">
        <f t="shared" si="17"/>
        <v>99.125</v>
      </c>
      <c r="U29" s="8">
        <f t="shared" si="18"/>
        <v>100</v>
      </c>
      <c r="V29" s="8">
        <f t="shared" si="19"/>
        <v>99.5625</v>
      </c>
      <c r="W29" s="8">
        <f t="shared" si="20"/>
        <v>99.5625</v>
      </c>
      <c r="X29" s="22">
        <v>19</v>
      </c>
      <c r="AA29" s="1" t="s">
        <v>1268</v>
      </c>
      <c r="AB29" s="1" t="s">
        <v>1267</v>
      </c>
    </row>
    <row r="30" spans="1:28" ht="32">
      <c r="A30" s="9">
        <v>20</v>
      </c>
      <c r="B30" s="9" t="s">
        <v>1267</v>
      </c>
      <c r="C30" s="7">
        <v>2146033212</v>
      </c>
      <c r="D30" s="8">
        <f t="shared" si="0"/>
        <v>2.2034436879930395</v>
      </c>
      <c r="E30" s="7">
        <v>2146033212</v>
      </c>
      <c r="F30" s="8">
        <f t="shared" si="1"/>
        <v>100</v>
      </c>
      <c r="G30" s="8">
        <f t="shared" si="2"/>
        <v>2.2034436879930395</v>
      </c>
      <c r="H30" s="7">
        <v>1990521000</v>
      </c>
      <c r="I30" s="8">
        <f t="shared" si="3"/>
        <v>92.753503947170032</v>
      </c>
      <c r="J30" s="8">
        <f t="shared" si="4"/>
        <v>2.043771228116293</v>
      </c>
      <c r="K30" s="8">
        <f t="shared" si="5"/>
        <v>92.753503947170032</v>
      </c>
      <c r="L30" s="8">
        <f t="shared" si="6"/>
        <v>-0.1596724598767465</v>
      </c>
      <c r="M30" s="7">
        <f t="shared" si="7"/>
        <v>155512212</v>
      </c>
      <c r="N30" s="8">
        <v>100</v>
      </c>
      <c r="O30" s="8">
        <f t="shared" si="8"/>
        <v>2.2034436879930395</v>
      </c>
      <c r="P30" s="8">
        <v>94.15490816737649</v>
      </c>
      <c r="Q30" s="8">
        <f t="shared" si="9"/>
        <v>2.0746503809496999</v>
      </c>
      <c r="R30" s="8">
        <f t="shared" si="10"/>
        <v>94.15490816737649</v>
      </c>
      <c r="S30" s="8">
        <f t="shared" si="16"/>
        <v>-0.12879330704333958</v>
      </c>
      <c r="T30" s="8">
        <f t="shared" si="17"/>
        <v>92.753503947170032</v>
      </c>
      <c r="U30" s="8">
        <f t="shared" si="18"/>
        <v>94.15490816737649</v>
      </c>
      <c r="V30" s="8">
        <f t="shared" si="19"/>
        <v>93.454206057273268</v>
      </c>
      <c r="W30" s="8">
        <f t="shared" si="20"/>
        <v>93.454206057273268</v>
      </c>
      <c r="X30" s="22">
        <v>20</v>
      </c>
      <c r="AA30" s="1" t="s">
        <v>1269</v>
      </c>
      <c r="AB30" s="1" t="s">
        <v>1268</v>
      </c>
    </row>
    <row r="31" spans="1:28" ht="32">
      <c r="A31" s="9">
        <v>21</v>
      </c>
      <c r="B31" s="9" t="s">
        <v>1268</v>
      </c>
      <c r="C31" s="7">
        <v>1013848000</v>
      </c>
      <c r="D31" s="8">
        <f t="shared" si="0"/>
        <v>1.0409703650869535</v>
      </c>
      <c r="E31" s="7">
        <v>1013848000</v>
      </c>
      <c r="F31" s="8">
        <f t="shared" si="1"/>
        <v>100</v>
      </c>
      <c r="G31" s="8">
        <f t="shared" si="2"/>
        <v>1.0409703650869535</v>
      </c>
      <c r="H31" s="7">
        <v>917375500</v>
      </c>
      <c r="I31" s="8">
        <f t="shared" si="3"/>
        <v>90.484520362026657</v>
      </c>
      <c r="J31" s="8">
        <f t="shared" si="4"/>
        <v>0.94191704195976766</v>
      </c>
      <c r="K31" s="8">
        <f t="shared" si="5"/>
        <v>90.484520362026657</v>
      </c>
      <c r="L31" s="8">
        <f t="shared" si="6"/>
        <v>-9.9053323127185844E-2</v>
      </c>
      <c r="M31" s="7">
        <f t="shared" si="7"/>
        <v>96472500</v>
      </c>
      <c r="N31" s="8">
        <v>100</v>
      </c>
      <c r="O31" s="8">
        <f t="shared" si="8"/>
        <v>1.0409703650869535</v>
      </c>
      <c r="P31" s="8">
        <v>92.689446544255148</v>
      </c>
      <c r="Q31" s="8">
        <f t="shared" si="9"/>
        <v>0.96486967008880942</v>
      </c>
      <c r="R31" s="8">
        <f t="shared" si="10"/>
        <v>92.689446544255148</v>
      </c>
      <c r="S31" s="8">
        <f t="shared" si="16"/>
        <v>-7.6100694998144092E-2</v>
      </c>
      <c r="T31" s="8">
        <f t="shared" si="17"/>
        <v>90.484520362026657</v>
      </c>
      <c r="U31" s="8">
        <f t="shared" si="18"/>
        <v>92.689446544255148</v>
      </c>
      <c r="V31" s="8">
        <f t="shared" si="19"/>
        <v>91.586983453140903</v>
      </c>
      <c r="W31" s="8">
        <f t="shared" si="20"/>
        <v>91.586983453140903</v>
      </c>
      <c r="X31" s="22">
        <v>21</v>
      </c>
      <c r="AA31" s="1" t="s">
        <v>1270</v>
      </c>
      <c r="AB31" s="1" t="s">
        <v>1269</v>
      </c>
    </row>
    <row r="32" spans="1:28" ht="32">
      <c r="A32" s="9">
        <v>22</v>
      </c>
      <c r="B32" s="9" t="s">
        <v>1269</v>
      </c>
      <c r="C32" s="7">
        <v>113840000</v>
      </c>
      <c r="D32" s="8">
        <f t="shared" si="0"/>
        <v>0.11688543683224585</v>
      </c>
      <c r="E32" s="7">
        <v>113840000</v>
      </c>
      <c r="F32" s="8">
        <f t="shared" si="1"/>
        <v>100</v>
      </c>
      <c r="G32" s="8">
        <f t="shared" si="2"/>
        <v>0.11688543683224585</v>
      </c>
      <c r="H32" s="7">
        <v>81850000</v>
      </c>
      <c r="I32" s="8">
        <f t="shared" si="3"/>
        <v>71.899156711173575</v>
      </c>
      <c r="J32" s="8">
        <f t="shared" si="4"/>
        <v>8.4039643400556252E-2</v>
      </c>
      <c r="K32" s="8">
        <f t="shared" si="5"/>
        <v>71.899156711173575</v>
      </c>
      <c r="L32" s="8">
        <f t="shared" si="6"/>
        <v>-3.2845793431689599E-2</v>
      </c>
      <c r="M32" s="7">
        <f t="shared" si="7"/>
        <v>31990000</v>
      </c>
      <c r="N32" s="8">
        <v>100</v>
      </c>
      <c r="O32" s="8">
        <f t="shared" si="8"/>
        <v>0.11688543683224585</v>
      </c>
      <c r="P32" s="8">
        <v>71.899156711173575</v>
      </c>
      <c r="Q32" s="8">
        <f t="shared" si="9"/>
        <v>8.4039643400556252E-2</v>
      </c>
      <c r="R32" s="8">
        <f t="shared" si="10"/>
        <v>71.899156711173575</v>
      </c>
      <c r="S32" s="8">
        <f t="shared" si="16"/>
        <v>-3.2845793431689599E-2</v>
      </c>
      <c r="T32" s="8">
        <f t="shared" si="17"/>
        <v>71.899156711173575</v>
      </c>
      <c r="U32" s="8">
        <f t="shared" si="18"/>
        <v>71.899156711173575</v>
      </c>
      <c r="V32" s="8">
        <f t="shared" si="19"/>
        <v>71.899156711173575</v>
      </c>
      <c r="W32" s="8">
        <f t="shared" si="20"/>
        <v>71.899156711173575</v>
      </c>
      <c r="X32" s="22">
        <v>22</v>
      </c>
      <c r="AA32" s="1" t="s">
        <v>1271</v>
      </c>
      <c r="AB32" s="1" t="s">
        <v>1270</v>
      </c>
    </row>
    <row r="33" spans="1:28" ht="16">
      <c r="A33" s="9">
        <v>23</v>
      </c>
      <c r="B33" s="9" t="s">
        <v>1270</v>
      </c>
      <c r="C33" s="7">
        <v>7784175000</v>
      </c>
      <c r="D33" s="8">
        <f t="shared" si="0"/>
        <v>7.9924165078500291</v>
      </c>
      <c r="E33" s="7">
        <v>7784175000</v>
      </c>
      <c r="F33" s="8">
        <f t="shared" si="1"/>
        <v>100</v>
      </c>
      <c r="G33" s="8">
        <f t="shared" si="2"/>
        <v>7.9924165078500291</v>
      </c>
      <c r="H33" s="7">
        <v>5637426882</v>
      </c>
      <c r="I33" s="8">
        <f t="shared" si="3"/>
        <v>72.421635972983651</v>
      </c>
      <c r="J33" s="8">
        <f t="shared" si="4"/>
        <v>5.7882387887598012</v>
      </c>
      <c r="K33" s="8">
        <f t="shared" si="5"/>
        <v>72.421635972983651</v>
      </c>
      <c r="L33" s="8">
        <f t="shared" si="6"/>
        <v>-2.2041777190902279</v>
      </c>
      <c r="M33" s="7">
        <f t="shared" si="7"/>
        <v>2146748118</v>
      </c>
      <c r="N33" s="8">
        <v>100</v>
      </c>
      <c r="O33" s="8">
        <f t="shared" si="8"/>
        <v>7.9924165078500291</v>
      </c>
      <c r="P33" s="8">
        <v>72.421635972983651</v>
      </c>
      <c r="Q33" s="8">
        <f t="shared" si="9"/>
        <v>5.7882387887598012</v>
      </c>
      <c r="R33" s="8">
        <f t="shared" si="10"/>
        <v>72.421635972983651</v>
      </c>
      <c r="S33" s="8">
        <f t="shared" si="16"/>
        <v>-2.2041777190902279</v>
      </c>
      <c r="T33" s="8">
        <f t="shared" si="17"/>
        <v>72.421635972983651</v>
      </c>
      <c r="U33" s="8">
        <f t="shared" si="18"/>
        <v>72.421635972983651</v>
      </c>
      <c r="V33" s="8">
        <f t="shared" si="19"/>
        <v>72.421635972983651</v>
      </c>
      <c r="W33" s="8">
        <f t="shared" si="20"/>
        <v>72.421635972983651</v>
      </c>
      <c r="X33" s="22">
        <v>23</v>
      </c>
      <c r="AA33" s="1" t="s">
        <v>1272</v>
      </c>
      <c r="AB33" s="1" t="s">
        <v>1271</v>
      </c>
    </row>
    <row r="34" spans="1:28" ht="32">
      <c r="A34" s="9">
        <v>24</v>
      </c>
      <c r="B34" s="9" t="s">
        <v>1271</v>
      </c>
      <c r="C34" s="7">
        <v>3630642000</v>
      </c>
      <c r="D34" s="8">
        <f t="shared" si="0"/>
        <v>3.7277685888220198</v>
      </c>
      <c r="E34" s="7">
        <v>3630642000</v>
      </c>
      <c r="F34" s="8">
        <f t="shared" si="1"/>
        <v>100</v>
      </c>
      <c r="G34" s="8">
        <f t="shared" si="2"/>
        <v>3.7277685888220198</v>
      </c>
      <c r="H34" s="7">
        <v>3323207228</v>
      </c>
      <c r="I34" s="8">
        <f t="shared" si="3"/>
        <v>91.532220141782091</v>
      </c>
      <c r="J34" s="8">
        <f t="shared" si="4"/>
        <v>3.4121093510967753</v>
      </c>
      <c r="K34" s="8">
        <f t="shared" si="5"/>
        <v>91.532220141782091</v>
      </c>
      <c r="L34" s="8">
        <f t="shared" si="6"/>
        <v>-0.31565923772524451</v>
      </c>
      <c r="M34" s="7">
        <f t="shared" si="7"/>
        <v>307434772</v>
      </c>
      <c r="N34" s="8">
        <v>100</v>
      </c>
      <c r="O34" s="8">
        <f t="shared" si="8"/>
        <v>3.7277685888220198</v>
      </c>
      <c r="P34" s="8">
        <v>97.02531948894989</v>
      </c>
      <c r="Q34" s="8">
        <f t="shared" si="9"/>
        <v>3.6168793831132837</v>
      </c>
      <c r="R34" s="8">
        <f t="shared" si="10"/>
        <v>97.02531948894989</v>
      </c>
      <c r="S34" s="8">
        <f t="shared" si="16"/>
        <v>-0.11088920570873606</v>
      </c>
      <c r="T34" s="8">
        <f t="shared" si="17"/>
        <v>91.532220141782091</v>
      </c>
      <c r="U34" s="8">
        <f t="shared" si="18"/>
        <v>97.02531948894989</v>
      </c>
      <c r="V34" s="8">
        <f t="shared" si="19"/>
        <v>94.27876981536599</v>
      </c>
      <c r="W34" s="8">
        <f t="shared" si="20"/>
        <v>94.27876981536599</v>
      </c>
      <c r="X34" s="22">
        <v>24</v>
      </c>
      <c r="AA34" s="1" t="s">
        <v>1273</v>
      </c>
      <c r="AB34" s="1" t="s">
        <v>1272</v>
      </c>
    </row>
    <row r="35" spans="1:28" ht="32">
      <c r="A35" s="9">
        <v>25</v>
      </c>
      <c r="B35" s="9" t="s">
        <v>1272</v>
      </c>
      <c r="C35" s="7">
        <v>128200000</v>
      </c>
      <c r="D35" s="8">
        <f t="shared" si="0"/>
        <v>0.13162959418388892</v>
      </c>
      <c r="E35" s="7">
        <v>128200000</v>
      </c>
      <c r="F35" s="8">
        <f t="shared" si="1"/>
        <v>100</v>
      </c>
      <c r="G35" s="8">
        <f t="shared" si="2"/>
        <v>0.13162959418388892</v>
      </c>
      <c r="H35" s="7">
        <v>2167000</v>
      </c>
      <c r="I35" s="8">
        <f t="shared" si="3"/>
        <v>1.6903276131045242</v>
      </c>
      <c r="J35" s="8">
        <f t="shared" si="4"/>
        <v>2.2249713775077014E-3</v>
      </c>
      <c r="K35" s="8">
        <f t="shared" si="5"/>
        <v>1.6903276131045242</v>
      </c>
      <c r="L35" s="8">
        <f t="shared" si="6"/>
        <v>-0.12940462280638121</v>
      </c>
      <c r="M35" s="7">
        <f t="shared" si="7"/>
        <v>126033000</v>
      </c>
      <c r="N35" s="8">
        <v>100</v>
      </c>
      <c r="O35" s="8">
        <f t="shared" si="8"/>
        <v>0.13162959418388892</v>
      </c>
      <c r="P35" s="8">
        <v>21.060842433697346</v>
      </c>
      <c r="Q35" s="8">
        <f t="shared" si="9"/>
        <v>2.7722301427184091E-2</v>
      </c>
      <c r="R35" s="8">
        <f t="shared" si="10"/>
        <v>21.060842433697346</v>
      </c>
      <c r="S35" s="8">
        <f t="shared" si="16"/>
        <v>-0.10390729275670482</v>
      </c>
      <c r="T35" s="8">
        <f t="shared" si="17"/>
        <v>1.6903276131045242</v>
      </c>
      <c r="U35" s="8">
        <f t="shared" si="18"/>
        <v>21.060842433697346</v>
      </c>
      <c r="V35" s="8">
        <f t="shared" si="19"/>
        <v>11.375585023400935</v>
      </c>
      <c r="W35" s="8">
        <f t="shared" si="20"/>
        <v>11.375585023400935</v>
      </c>
      <c r="X35" s="22">
        <v>25</v>
      </c>
      <c r="AA35" s="1" t="s">
        <v>1274</v>
      </c>
      <c r="AB35" s="1" t="s">
        <v>1273</v>
      </c>
    </row>
    <row r="36" spans="1:28" ht="48">
      <c r="A36" s="9">
        <v>26</v>
      </c>
      <c r="B36" s="9" t="s">
        <v>1273</v>
      </c>
      <c r="C36" s="7">
        <v>10200000</v>
      </c>
      <c r="D36" s="8">
        <f t="shared" si="0"/>
        <v>1.0472869428047326E-2</v>
      </c>
      <c r="E36" s="7">
        <v>10200000</v>
      </c>
      <c r="F36" s="8">
        <f t="shared" si="1"/>
        <v>100</v>
      </c>
      <c r="G36" s="8">
        <f t="shared" si="2"/>
        <v>1.0472869428047326E-2</v>
      </c>
      <c r="H36" s="7">
        <v>0</v>
      </c>
      <c r="I36" s="8">
        <f t="shared" si="3"/>
        <v>0</v>
      </c>
      <c r="J36" s="8">
        <f t="shared" si="4"/>
        <v>0</v>
      </c>
      <c r="K36" s="8">
        <f t="shared" si="5"/>
        <v>0</v>
      </c>
      <c r="L36" s="8">
        <f t="shared" si="6"/>
        <v>-1.0472869428047326E-2</v>
      </c>
      <c r="M36" s="7">
        <f t="shared" si="7"/>
        <v>10200000</v>
      </c>
      <c r="N36" s="8">
        <v>100</v>
      </c>
      <c r="O36" s="8">
        <f t="shared" si="8"/>
        <v>1.0472869428047326E-2</v>
      </c>
      <c r="P36" s="8">
        <v>0</v>
      </c>
      <c r="Q36" s="8">
        <f t="shared" si="9"/>
        <v>0</v>
      </c>
      <c r="R36" s="8">
        <f t="shared" si="10"/>
        <v>0</v>
      </c>
      <c r="S36" s="8">
        <f t="shared" si="16"/>
        <v>-1.0472869428047326E-2</v>
      </c>
      <c r="T36" s="8">
        <f t="shared" si="17"/>
        <v>0</v>
      </c>
      <c r="U36" s="8">
        <f t="shared" si="18"/>
        <v>0</v>
      </c>
      <c r="V36" s="8">
        <f t="shared" si="19"/>
        <v>0</v>
      </c>
      <c r="W36" s="8">
        <f t="shared" si="20"/>
        <v>0</v>
      </c>
      <c r="X36" s="22">
        <v>26</v>
      </c>
      <c r="AA36" s="1" t="s">
        <v>1275</v>
      </c>
      <c r="AB36" s="1" t="s">
        <v>1274</v>
      </c>
    </row>
    <row r="37" spans="1:28" ht="64">
      <c r="A37" s="9">
        <v>27</v>
      </c>
      <c r="B37" s="9" t="s">
        <v>1274</v>
      </c>
      <c r="C37" s="7">
        <v>910637500</v>
      </c>
      <c r="D37" s="8">
        <f t="shared" si="0"/>
        <v>0.93499878762582822</v>
      </c>
      <c r="E37" s="7">
        <v>910637500</v>
      </c>
      <c r="F37" s="8">
        <f t="shared" si="1"/>
        <v>100</v>
      </c>
      <c r="G37" s="8">
        <f t="shared" si="2"/>
        <v>0.93499878762582822</v>
      </c>
      <c r="H37" s="7">
        <v>716303645</v>
      </c>
      <c r="I37" s="8">
        <f t="shared" si="3"/>
        <v>78.659581337250003</v>
      </c>
      <c r="J37" s="8">
        <f t="shared" si="4"/>
        <v>0.73546613185483978</v>
      </c>
      <c r="K37" s="8">
        <f t="shared" si="5"/>
        <v>78.659581337250003</v>
      </c>
      <c r="L37" s="8">
        <f t="shared" si="6"/>
        <v>-0.19953265577098844</v>
      </c>
      <c r="M37" s="7">
        <f t="shared" si="7"/>
        <v>194333855</v>
      </c>
      <c r="N37" s="8">
        <v>100</v>
      </c>
      <c r="O37" s="8">
        <f t="shared" si="8"/>
        <v>0.93499878762582822</v>
      </c>
      <c r="P37" s="8">
        <v>86.210335616532376</v>
      </c>
      <c r="Q37" s="8">
        <f t="shared" si="9"/>
        <v>0.80606559282273527</v>
      </c>
      <c r="R37" s="8">
        <f t="shared" si="10"/>
        <v>86.210335616532376</v>
      </c>
      <c r="S37" s="8">
        <f t="shared" si="16"/>
        <v>-0.12893319480309295</v>
      </c>
      <c r="T37" s="8">
        <f t="shared" si="17"/>
        <v>78.659581337250003</v>
      </c>
      <c r="U37" s="8">
        <f t="shared" si="18"/>
        <v>86.210335616532376</v>
      </c>
      <c r="V37" s="8">
        <f t="shared" si="19"/>
        <v>82.434958476891182</v>
      </c>
      <c r="W37" s="8">
        <f t="shared" si="20"/>
        <v>82.434958476891182</v>
      </c>
      <c r="X37" s="22">
        <v>27</v>
      </c>
      <c r="AA37" s="1" t="s">
        <v>1276</v>
      </c>
      <c r="AB37" s="1" t="s">
        <v>1275</v>
      </c>
    </row>
    <row r="38" spans="1:28" ht="64">
      <c r="A38" s="9">
        <v>28</v>
      </c>
      <c r="B38" s="9" t="s">
        <v>1275</v>
      </c>
      <c r="C38" s="7">
        <v>2251233000</v>
      </c>
      <c r="D38" s="8">
        <f t="shared" si="0"/>
        <v>2.3114577706971828</v>
      </c>
      <c r="E38" s="7">
        <v>2251233000</v>
      </c>
      <c r="F38" s="8">
        <f t="shared" si="1"/>
        <v>100</v>
      </c>
      <c r="G38" s="8">
        <f t="shared" si="2"/>
        <v>2.3114577706971828</v>
      </c>
      <c r="H38" s="7">
        <v>1865997511</v>
      </c>
      <c r="I38" s="8">
        <f t="shared" si="3"/>
        <v>82.887800196603365</v>
      </c>
      <c r="J38" s="8">
        <f t="shared" si="4"/>
        <v>1.9159164986043433</v>
      </c>
      <c r="K38" s="8">
        <f t="shared" si="5"/>
        <v>82.887800196603365</v>
      </c>
      <c r="L38" s="8">
        <f t="shared" si="6"/>
        <v>-0.39554127209283951</v>
      </c>
      <c r="M38" s="7">
        <f t="shared" si="7"/>
        <v>385235489</v>
      </c>
      <c r="N38" s="8">
        <v>100</v>
      </c>
      <c r="O38" s="8">
        <f t="shared" si="8"/>
        <v>2.3114577706971828</v>
      </c>
      <c r="P38" s="8">
        <v>82.887800196603365</v>
      </c>
      <c r="Q38" s="8">
        <f t="shared" si="9"/>
        <v>1.9159164986043433</v>
      </c>
      <c r="R38" s="8">
        <f t="shared" si="10"/>
        <v>82.887800196603365</v>
      </c>
      <c r="S38" s="8">
        <f t="shared" si="16"/>
        <v>-0.39554127209283951</v>
      </c>
      <c r="T38" s="8">
        <f t="shared" si="17"/>
        <v>82.887800196603365</v>
      </c>
      <c r="U38" s="8">
        <f t="shared" si="18"/>
        <v>82.887800196603365</v>
      </c>
      <c r="V38" s="8">
        <f t="shared" si="19"/>
        <v>82.887800196603365</v>
      </c>
      <c r="W38" s="8">
        <f t="shared" si="20"/>
        <v>82.887800196603365</v>
      </c>
      <c r="X38" s="22">
        <v>28</v>
      </c>
      <c r="AA38" s="1" t="s">
        <v>1277</v>
      </c>
      <c r="AB38" s="1" t="s">
        <v>1276</v>
      </c>
    </row>
    <row r="39" spans="1:28" ht="16">
      <c r="A39" s="9">
        <v>29</v>
      </c>
      <c r="B39" s="9" t="s">
        <v>1276</v>
      </c>
      <c r="C39" s="7">
        <v>55000000</v>
      </c>
      <c r="D39" s="8">
        <f t="shared" si="0"/>
        <v>5.6471354759078718E-2</v>
      </c>
      <c r="E39" s="7">
        <v>55000000</v>
      </c>
      <c r="F39" s="8">
        <f t="shared" si="1"/>
        <v>100</v>
      </c>
      <c r="G39" s="8">
        <f t="shared" si="2"/>
        <v>5.6471354759078718E-2</v>
      </c>
      <c r="H39" s="7">
        <v>49960000</v>
      </c>
      <c r="I39" s="8">
        <f t="shared" si="3"/>
        <v>90.836363636363643</v>
      </c>
      <c r="J39" s="8">
        <f t="shared" si="4"/>
        <v>5.1296525159337684E-2</v>
      </c>
      <c r="K39" s="8">
        <f t="shared" si="5"/>
        <v>90.836363636363643</v>
      </c>
      <c r="L39" s="8">
        <f t="shared" si="6"/>
        <v>-5.1748295997410335E-3</v>
      </c>
      <c r="M39" s="7">
        <f t="shared" si="7"/>
        <v>5040000</v>
      </c>
      <c r="N39" s="8">
        <v>100</v>
      </c>
      <c r="O39" s="8">
        <f t="shared" si="8"/>
        <v>5.6471354759078718E-2</v>
      </c>
      <c r="P39" s="8">
        <v>90.909090909090907</v>
      </c>
      <c r="Q39" s="8">
        <f t="shared" si="9"/>
        <v>5.1337595235526105E-2</v>
      </c>
      <c r="R39" s="8">
        <f t="shared" si="10"/>
        <v>90.909090909090907</v>
      </c>
      <c r="S39" s="8">
        <f t="shared" si="16"/>
        <v>-5.1337595235526126E-3</v>
      </c>
      <c r="T39" s="8">
        <f t="shared" si="17"/>
        <v>90.836363636363643</v>
      </c>
      <c r="U39" s="8">
        <f t="shared" si="18"/>
        <v>90.909090909090907</v>
      </c>
      <c r="V39" s="8">
        <f t="shared" si="19"/>
        <v>90.872727272727275</v>
      </c>
      <c r="W39" s="8">
        <f t="shared" si="20"/>
        <v>90.872727272727275</v>
      </c>
      <c r="X39" s="22">
        <v>29</v>
      </c>
      <c r="AA39" s="1" t="s">
        <v>1278</v>
      </c>
      <c r="AB39" s="1" t="s">
        <v>1277</v>
      </c>
    </row>
    <row r="40" spans="1:28" ht="32">
      <c r="A40" s="9">
        <v>30</v>
      </c>
      <c r="B40" s="9" t="s">
        <v>1277</v>
      </c>
      <c r="C40" s="7">
        <v>685440200</v>
      </c>
      <c r="D40" s="8">
        <f t="shared" si="0"/>
        <v>0.70377703091516131</v>
      </c>
      <c r="E40" s="7">
        <v>685440200</v>
      </c>
      <c r="F40" s="8">
        <f t="shared" si="1"/>
        <v>100</v>
      </c>
      <c r="G40" s="8">
        <f t="shared" si="2"/>
        <v>0.70377703091516119</v>
      </c>
      <c r="H40" s="7">
        <v>503114098</v>
      </c>
      <c r="I40" s="8">
        <f t="shared" si="3"/>
        <v>73.400144607800939</v>
      </c>
      <c r="J40" s="8">
        <f t="shared" si="4"/>
        <v>0.51657335840821628</v>
      </c>
      <c r="K40" s="8">
        <f t="shared" si="5"/>
        <v>73.400144607800939</v>
      </c>
      <c r="L40" s="8">
        <f t="shared" si="6"/>
        <v>-0.18720367250694492</v>
      </c>
      <c r="M40" s="7">
        <f t="shared" si="7"/>
        <v>182326102</v>
      </c>
      <c r="N40" s="8">
        <v>100</v>
      </c>
      <c r="O40" s="8">
        <f t="shared" si="8"/>
        <v>0.70377703091516119</v>
      </c>
      <c r="P40" s="8">
        <v>75.287384661710817</v>
      </c>
      <c r="Q40" s="8">
        <f t="shared" si="9"/>
        <v>0.52985532042586492</v>
      </c>
      <c r="R40" s="8">
        <f t="shared" si="10"/>
        <v>75.287384661710817</v>
      </c>
      <c r="S40" s="8">
        <f t="shared" si="16"/>
        <v>-0.17392171048929628</v>
      </c>
      <c r="T40" s="8">
        <f t="shared" si="17"/>
        <v>73.400144607800939</v>
      </c>
      <c r="U40" s="8">
        <f t="shared" si="18"/>
        <v>75.287384661710817</v>
      </c>
      <c r="V40" s="8">
        <f t="shared" si="19"/>
        <v>74.343764634755871</v>
      </c>
      <c r="W40" s="8">
        <f t="shared" si="20"/>
        <v>74.343764634755871</v>
      </c>
      <c r="X40" s="22">
        <v>30</v>
      </c>
      <c r="AA40" s="1" t="s">
        <v>1279</v>
      </c>
      <c r="AB40" s="1" t="s">
        <v>1278</v>
      </c>
    </row>
    <row r="41" spans="1:28" ht="32">
      <c r="A41" s="9">
        <v>31</v>
      </c>
      <c r="B41" s="9" t="s">
        <v>1278</v>
      </c>
      <c r="C41" s="7">
        <v>3658700</v>
      </c>
      <c r="D41" s="8">
        <f t="shared" si="0"/>
        <v>3.7565771937643874E-3</v>
      </c>
      <c r="E41" s="7">
        <v>3658700</v>
      </c>
      <c r="F41" s="8">
        <f t="shared" si="1"/>
        <v>100</v>
      </c>
      <c r="G41" s="8">
        <f t="shared" si="2"/>
        <v>3.7565771937643879E-3</v>
      </c>
      <c r="H41" s="7">
        <v>0</v>
      </c>
      <c r="I41" s="8">
        <f t="shared" si="3"/>
        <v>0</v>
      </c>
      <c r="J41" s="8">
        <f t="shared" si="4"/>
        <v>0</v>
      </c>
      <c r="K41" s="8">
        <f t="shared" si="5"/>
        <v>0</v>
      </c>
      <c r="L41" s="8">
        <f t="shared" si="6"/>
        <v>-3.7565771937643879E-3</v>
      </c>
      <c r="M41" s="7">
        <f t="shared" si="7"/>
        <v>3658700</v>
      </c>
      <c r="N41" s="8">
        <v>100</v>
      </c>
      <c r="O41" s="8">
        <f t="shared" si="8"/>
        <v>3.7565771937643879E-3</v>
      </c>
      <c r="P41" s="8">
        <v>0</v>
      </c>
      <c r="Q41" s="8">
        <f t="shared" si="9"/>
        <v>0</v>
      </c>
      <c r="R41" s="8">
        <f t="shared" si="10"/>
        <v>0</v>
      </c>
      <c r="S41" s="8">
        <f t="shared" si="16"/>
        <v>-3.7565771937643879E-3</v>
      </c>
      <c r="T41" s="8">
        <f t="shared" si="17"/>
        <v>0</v>
      </c>
      <c r="U41" s="8">
        <f t="shared" si="18"/>
        <v>0</v>
      </c>
      <c r="V41" s="8">
        <f t="shared" si="19"/>
        <v>0</v>
      </c>
      <c r="W41" s="8">
        <f t="shared" si="20"/>
        <v>0</v>
      </c>
      <c r="X41" s="22">
        <v>31</v>
      </c>
      <c r="AA41" s="1" t="s">
        <v>1280</v>
      </c>
      <c r="AB41" s="1" t="s">
        <v>1279</v>
      </c>
    </row>
    <row r="42" spans="1:28" ht="32">
      <c r="A42" s="9">
        <v>32</v>
      </c>
      <c r="B42" s="9" t="s">
        <v>1279</v>
      </c>
      <c r="C42" s="7">
        <v>10000000</v>
      </c>
      <c r="D42" s="8">
        <f t="shared" si="0"/>
        <v>1.0267519047105222E-2</v>
      </c>
      <c r="E42" s="7">
        <v>10000000</v>
      </c>
      <c r="F42" s="8">
        <f t="shared" si="1"/>
        <v>100</v>
      </c>
      <c r="G42" s="8">
        <f t="shared" si="2"/>
        <v>1.0267519047105222E-2</v>
      </c>
      <c r="H42" s="7">
        <v>0</v>
      </c>
      <c r="I42" s="8">
        <f t="shared" si="3"/>
        <v>0</v>
      </c>
      <c r="J42" s="8">
        <f t="shared" si="4"/>
        <v>0</v>
      </c>
      <c r="K42" s="8">
        <f t="shared" si="5"/>
        <v>0</v>
      </c>
      <c r="L42" s="8">
        <f t="shared" si="6"/>
        <v>-1.0267519047105222E-2</v>
      </c>
      <c r="M42" s="7">
        <f t="shared" si="7"/>
        <v>10000000</v>
      </c>
      <c r="N42" s="8">
        <v>100</v>
      </c>
      <c r="O42" s="8">
        <f t="shared" si="8"/>
        <v>1.0267519047105222E-2</v>
      </c>
      <c r="P42" s="8">
        <v>0</v>
      </c>
      <c r="Q42" s="8">
        <f t="shared" si="9"/>
        <v>0</v>
      </c>
      <c r="R42" s="8">
        <f t="shared" si="10"/>
        <v>0</v>
      </c>
      <c r="S42" s="8">
        <f t="shared" si="16"/>
        <v>-1.0267519047105222E-2</v>
      </c>
      <c r="T42" s="8">
        <f t="shared" si="17"/>
        <v>0</v>
      </c>
      <c r="U42" s="8">
        <f t="shared" si="18"/>
        <v>0</v>
      </c>
      <c r="V42" s="8">
        <f t="shared" si="19"/>
        <v>0</v>
      </c>
      <c r="W42" s="8">
        <f t="shared" si="20"/>
        <v>0</v>
      </c>
      <c r="X42" s="22">
        <v>32</v>
      </c>
      <c r="AA42" s="1" t="s">
        <v>1281</v>
      </c>
      <c r="AB42" s="1" t="s">
        <v>1280</v>
      </c>
    </row>
    <row r="43" spans="1:28" ht="32">
      <c r="A43" s="9">
        <v>33</v>
      </c>
      <c r="B43" s="9" t="s">
        <v>1280</v>
      </c>
      <c r="C43" s="7">
        <v>12057496240</v>
      </c>
      <c r="D43" s="8">
        <f t="shared" si="0"/>
        <v>12.380057230459959</v>
      </c>
      <c r="E43" s="7">
        <v>12057496240</v>
      </c>
      <c r="F43" s="8">
        <f t="shared" si="1"/>
        <v>100</v>
      </c>
      <c r="G43" s="8">
        <f t="shared" si="2"/>
        <v>12.380057230459959</v>
      </c>
      <c r="H43" s="7">
        <v>8939724011</v>
      </c>
      <c r="I43" s="8">
        <f t="shared" si="3"/>
        <v>74.142457381351008</v>
      </c>
      <c r="J43" s="8">
        <f t="shared" si="4"/>
        <v>9.1788786558806397</v>
      </c>
      <c r="K43" s="8">
        <f t="shared" si="5"/>
        <v>74.142457381351008</v>
      </c>
      <c r="L43" s="8">
        <f t="shared" si="6"/>
        <v>-3.2011785745793198</v>
      </c>
      <c r="M43" s="7">
        <f t="shared" si="7"/>
        <v>3117772229</v>
      </c>
      <c r="N43" s="8">
        <v>100</v>
      </c>
      <c r="O43" s="8">
        <f t="shared" si="8"/>
        <v>12.380057230459959</v>
      </c>
      <c r="P43" s="8">
        <v>74.142457381351008</v>
      </c>
      <c r="Q43" s="8">
        <f t="shared" si="9"/>
        <v>9.1788786558806397</v>
      </c>
      <c r="R43" s="8">
        <f t="shared" si="10"/>
        <v>74.142457381351008</v>
      </c>
      <c r="S43" s="8">
        <f t="shared" si="16"/>
        <v>-3.2011785745793198</v>
      </c>
      <c r="T43" s="8">
        <f t="shared" si="17"/>
        <v>74.142457381351008</v>
      </c>
      <c r="U43" s="8">
        <f t="shared" si="18"/>
        <v>74.142457381351008</v>
      </c>
      <c r="V43" s="8">
        <f t="shared" si="19"/>
        <v>74.142457381351008</v>
      </c>
      <c r="W43" s="8">
        <f t="shared" si="20"/>
        <v>74.142457381351008</v>
      </c>
      <c r="X43" s="22">
        <v>33</v>
      </c>
      <c r="AA43" s="1" t="s">
        <v>1282</v>
      </c>
      <c r="AB43" s="1" t="s">
        <v>1281</v>
      </c>
    </row>
    <row r="44" spans="1:28" ht="48">
      <c r="A44" s="9">
        <v>34</v>
      </c>
      <c r="B44" s="9" t="s">
        <v>1281</v>
      </c>
      <c r="C44" s="7">
        <v>150000000</v>
      </c>
      <c r="D44" s="8">
        <f t="shared" si="0"/>
        <v>0.15401278570657831</v>
      </c>
      <c r="E44" s="7">
        <v>150000000</v>
      </c>
      <c r="F44" s="8">
        <f t="shared" si="1"/>
        <v>100</v>
      </c>
      <c r="G44" s="8">
        <f t="shared" si="2"/>
        <v>0.15401278570657831</v>
      </c>
      <c r="H44" s="7">
        <v>148688829</v>
      </c>
      <c r="I44" s="8">
        <f t="shared" si="3"/>
        <v>99.125885999999994</v>
      </c>
      <c r="J44" s="8">
        <f t="shared" si="4"/>
        <v>0.15266653838492711</v>
      </c>
      <c r="K44" s="8">
        <f t="shared" si="5"/>
        <v>99.125885999999994</v>
      </c>
      <c r="L44" s="8">
        <f t="shared" si="6"/>
        <v>-1.3462473216512005E-3</v>
      </c>
      <c r="M44" s="7">
        <f t="shared" si="7"/>
        <v>1311171</v>
      </c>
      <c r="N44" s="8">
        <v>100</v>
      </c>
      <c r="O44" s="8">
        <f t="shared" si="8"/>
        <v>0.15401278570657831</v>
      </c>
      <c r="P44" s="8">
        <v>100</v>
      </c>
      <c r="Q44" s="8">
        <f t="shared" si="9"/>
        <v>0.15401278570657831</v>
      </c>
      <c r="R44" s="8">
        <f t="shared" si="10"/>
        <v>100</v>
      </c>
      <c r="S44" s="8">
        <f t="shared" si="16"/>
        <v>0</v>
      </c>
      <c r="T44" s="8">
        <f t="shared" si="17"/>
        <v>99.125885999999994</v>
      </c>
      <c r="U44" s="8">
        <f t="shared" si="18"/>
        <v>100</v>
      </c>
      <c r="V44" s="8">
        <f t="shared" si="19"/>
        <v>99.56294299999999</v>
      </c>
      <c r="W44" s="8">
        <f t="shared" si="20"/>
        <v>99.56294299999999</v>
      </c>
      <c r="X44" s="22">
        <v>34</v>
      </c>
      <c r="AA44" s="1" t="s">
        <v>1283</v>
      </c>
      <c r="AB44" s="1" t="s">
        <v>1282</v>
      </c>
    </row>
    <row r="45" spans="1:28" ht="48">
      <c r="A45" s="9">
        <v>35</v>
      </c>
      <c r="B45" s="9" t="s">
        <v>1282</v>
      </c>
      <c r="C45" s="7">
        <v>2045174100</v>
      </c>
      <c r="D45" s="8">
        <f t="shared" si="0"/>
        <v>2.099886402639628</v>
      </c>
      <c r="E45" s="7">
        <v>2045174100</v>
      </c>
      <c r="F45" s="8">
        <f t="shared" si="1"/>
        <v>100</v>
      </c>
      <c r="G45" s="8">
        <f t="shared" si="2"/>
        <v>2.099886402639628</v>
      </c>
      <c r="H45" s="7">
        <v>1612524612</v>
      </c>
      <c r="I45" s="8">
        <f t="shared" si="3"/>
        <v>78.845346809349877</v>
      </c>
      <c r="J45" s="8">
        <f t="shared" si="4"/>
        <v>1.6556627167635958</v>
      </c>
      <c r="K45" s="8">
        <f t="shared" si="5"/>
        <v>78.845346809349877</v>
      </c>
      <c r="L45" s="8">
        <f t="shared" si="6"/>
        <v>-0.44422368587603223</v>
      </c>
      <c r="M45" s="7">
        <f t="shared" si="7"/>
        <v>432649488</v>
      </c>
      <c r="N45" s="8">
        <v>100</v>
      </c>
      <c r="O45" s="8">
        <f t="shared" si="8"/>
        <v>2.099886402639628</v>
      </c>
      <c r="P45" s="8">
        <v>100</v>
      </c>
      <c r="Q45" s="8">
        <f t="shared" si="9"/>
        <v>2.099886402639628</v>
      </c>
      <c r="R45" s="8">
        <f t="shared" si="10"/>
        <v>100</v>
      </c>
      <c r="S45" s="8">
        <f t="shared" si="16"/>
        <v>0</v>
      </c>
      <c r="T45" s="8">
        <f t="shared" si="17"/>
        <v>78.845346809349877</v>
      </c>
      <c r="U45" s="8">
        <f t="shared" si="18"/>
        <v>100</v>
      </c>
      <c r="V45" s="8">
        <f t="shared" si="19"/>
        <v>89.422673404674939</v>
      </c>
      <c r="W45" s="8">
        <f t="shared" si="20"/>
        <v>89.422673404674939</v>
      </c>
      <c r="X45" s="22">
        <v>35</v>
      </c>
      <c r="AA45" s="1" t="s">
        <v>1284</v>
      </c>
      <c r="AB45" s="1" t="s">
        <v>1283</v>
      </c>
    </row>
    <row r="46" spans="1:28" ht="32">
      <c r="A46" s="9">
        <v>36</v>
      </c>
      <c r="B46" s="9" t="s">
        <v>1283</v>
      </c>
      <c r="C46" s="7">
        <v>7547296900</v>
      </c>
      <c r="D46" s="8">
        <f t="shared" si="0"/>
        <v>7.7492014674908196</v>
      </c>
      <c r="E46" s="7">
        <v>7547296900</v>
      </c>
      <c r="F46" s="8">
        <f t="shared" si="1"/>
        <v>100</v>
      </c>
      <c r="G46" s="8">
        <f t="shared" si="2"/>
        <v>7.7492014674908196</v>
      </c>
      <c r="H46" s="7">
        <v>5956555858</v>
      </c>
      <c r="I46" s="8">
        <f t="shared" si="3"/>
        <v>78.923036113764127</v>
      </c>
      <c r="J46" s="8">
        <f t="shared" si="4"/>
        <v>6.1159050727161199</v>
      </c>
      <c r="K46" s="8">
        <f t="shared" si="5"/>
        <v>78.923036113764127</v>
      </c>
      <c r="L46" s="8">
        <f t="shared" si="6"/>
        <v>-1.6332963947746997</v>
      </c>
      <c r="M46" s="7">
        <f t="shared" si="7"/>
        <v>1590741042</v>
      </c>
      <c r="N46" s="8">
        <v>100</v>
      </c>
      <c r="O46" s="8">
        <f t="shared" si="8"/>
        <v>7.7492014674908196</v>
      </c>
      <c r="P46" s="8">
        <v>91.263203121106841</v>
      </c>
      <c r="Q46" s="8">
        <f t="shared" si="9"/>
        <v>7.0721694755399396</v>
      </c>
      <c r="R46" s="8">
        <f t="shared" si="10"/>
        <v>91.263203121106841</v>
      </c>
      <c r="S46" s="8">
        <f t="shared" si="16"/>
        <v>-0.67703199195088004</v>
      </c>
      <c r="T46" s="8">
        <f t="shared" si="17"/>
        <v>78.923036113764127</v>
      </c>
      <c r="U46" s="8">
        <f t="shared" si="18"/>
        <v>91.263203121106841</v>
      </c>
      <c r="V46" s="8">
        <f t="shared" si="19"/>
        <v>85.093119617435491</v>
      </c>
      <c r="W46" s="8">
        <f t="shared" si="20"/>
        <v>85.093119617435491</v>
      </c>
      <c r="X46" s="22">
        <v>36</v>
      </c>
      <c r="AA46" s="1" t="s">
        <v>1285</v>
      </c>
      <c r="AB46" s="1" t="s">
        <v>1284</v>
      </c>
    </row>
    <row r="47" spans="1:28" ht="16">
      <c r="A47" s="9">
        <v>37</v>
      </c>
      <c r="B47" s="9" t="s">
        <v>1284</v>
      </c>
      <c r="C47" s="7">
        <v>3823768700</v>
      </c>
      <c r="D47" s="8">
        <f t="shared" si="0"/>
        <v>3.9260617958974771</v>
      </c>
      <c r="E47" s="7">
        <v>3823768700</v>
      </c>
      <c r="F47" s="8">
        <f t="shared" si="1"/>
        <v>100</v>
      </c>
      <c r="G47" s="8">
        <f t="shared" si="2"/>
        <v>3.9260617958974766</v>
      </c>
      <c r="H47" s="7">
        <v>3446273000</v>
      </c>
      <c r="I47" s="8">
        <f t="shared" si="3"/>
        <v>90.127653380289445</v>
      </c>
      <c r="J47" s="8">
        <f t="shared" si="4"/>
        <v>3.5384673669024447</v>
      </c>
      <c r="K47" s="8">
        <f t="shared" si="5"/>
        <v>90.127653380289445</v>
      </c>
      <c r="L47" s="8">
        <f t="shared" si="6"/>
        <v>-0.38759442899503194</v>
      </c>
      <c r="M47" s="7">
        <f t="shared" si="7"/>
        <v>377495700</v>
      </c>
      <c r="N47" s="8">
        <v>100</v>
      </c>
      <c r="O47" s="8">
        <f t="shared" si="8"/>
        <v>3.9260617958974766</v>
      </c>
      <c r="P47" s="8">
        <v>90.208725229640578</v>
      </c>
      <c r="Q47" s="8">
        <f t="shared" si="9"/>
        <v>3.5416502978070472</v>
      </c>
      <c r="R47" s="8">
        <f t="shared" si="10"/>
        <v>90.208725229640578</v>
      </c>
      <c r="S47" s="8">
        <f t="shared" si="16"/>
        <v>-0.3844114980904294</v>
      </c>
      <c r="T47" s="8">
        <f t="shared" si="17"/>
        <v>90.127653380289445</v>
      </c>
      <c r="U47" s="8">
        <f t="shared" si="18"/>
        <v>90.208725229640578</v>
      </c>
      <c r="V47" s="8">
        <f t="shared" si="19"/>
        <v>90.168189304965011</v>
      </c>
      <c r="W47" s="8">
        <f t="shared" si="20"/>
        <v>90.168189304965011</v>
      </c>
      <c r="X47" s="22">
        <v>37</v>
      </c>
      <c r="AA47" s="1" t="s">
        <v>1286</v>
      </c>
      <c r="AB47" s="1" t="s">
        <v>1285</v>
      </c>
    </row>
    <row r="48" spans="1:28" ht="32">
      <c r="A48" s="9">
        <v>38</v>
      </c>
      <c r="B48" s="9" t="s">
        <v>1285</v>
      </c>
      <c r="C48" s="7">
        <v>14048075700</v>
      </c>
      <c r="D48" s="8">
        <f t="shared" si="0"/>
        <v>14.423888482492602</v>
      </c>
      <c r="E48" s="7">
        <v>14048075700</v>
      </c>
      <c r="F48" s="8">
        <f t="shared" si="1"/>
        <v>100</v>
      </c>
      <c r="G48" s="8">
        <f t="shared" si="2"/>
        <v>14.423888482492602</v>
      </c>
      <c r="H48" s="7">
        <v>10567370000</v>
      </c>
      <c r="I48" s="8">
        <f t="shared" si="3"/>
        <v>75.222900457462643</v>
      </c>
      <c r="J48" s="8">
        <f t="shared" si="4"/>
        <v>10.850067275280828</v>
      </c>
      <c r="K48" s="8">
        <f t="shared" si="5"/>
        <v>75.222900457462643</v>
      </c>
      <c r="L48" s="8">
        <f t="shared" si="6"/>
        <v>-3.5738212072117737</v>
      </c>
      <c r="M48" s="7">
        <f t="shared" si="7"/>
        <v>3480705700</v>
      </c>
      <c r="N48" s="8">
        <v>100</v>
      </c>
      <c r="O48" s="8">
        <f t="shared" si="8"/>
        <v>14.423888482492602</v>
      </c>
      <c r="P48" s="8">
        <v>80.937252495016097</v>
      </c>
      <c r="Q48" s="8">
        <f t="shared" si="9"/>
        <v>11.674299040674581</v>
      </c>
      <c r="R48" s="8">
        <f t="shared" si="10"/>
        <v>80.937252495016097</v>
      </c>
      <c r="S48" s="8">
        <f t="shared" si="16"/>
        <v>-2.7495894418180207</v>
      </c>
      <c r="T48" s="8">
        <f t="shared" si="17"/>
        <v>75.222900457462643</v>
      </c>
      <c r="U48" s="8">
        <f t="shared" si="18"/>
        <v>80.937252495016097</v>
      </c>
      <c r="V48" s="8">
        <f t="shared" si="19"/>
        <v>78.08007647623937</v>
      </c>
      <c r="W48" s="8">
        <f t="shared" si="20"/>
        <v>78.08007647623937</v>
      </c>
      <c r="X48" s="22">
        <v>38</v>
      </c>
      <c r="AA48" s="1" t="s">
        <v>1287</v>
      </c>
      <c r="AB48" s="1" t="s">
        <v>1286</v>
      </c>
    </row>
    <row r="49" spans="1:28" ht="16">
      <c r="A49" s="9">
        <v>39</v>
      </c>
      <c r="B49" s="9" t="s">
        <v>1286</v>
      </c>
      <c r="C49" s="7">
        <v>3658700</v>
      </c>
      <c r="D49" s="8">
        <f t="shared" si="0"/>
        <v>3.7565771937643874E-3</v>
      </c>
      <c r="E49" s="7">
        <v>3658700</v>
      </c>
      <c r="F49" s="8">
        <f t="shared" si="1"/>
        <v>100</v>
      </c>
      <c r="G49" s="8">
        <f t="shared" si="2"/>
        <v>3.7565771937643879E-3</v>
      </c>
      <c r="H49" s="7">
        <v>0</v>
      </c>
      <c r="I49" s="8">
        <f t="shared" si="3"/>
        <v>0</v>
      </c>
      <c r="J49" s="8">
        <f t="shared" si="4"/>
        <v>0</v>
      </c>
      <c r="K49" s="8">
        <f t="shared" si="5"/>
        <v>0</v>
      </c>
      <c r="L49" s="8">
        <f t="shared" si="6"/>
        <v>-3.7565771937643879E-3</v>
      </c>
      <c r="M49" s="7">
        <f t="shared" si="7"/>
        <v>3658700</v>
      </c>
      <c r="N49" s="8">
        <v>100</v>
      </c>
      <c r="O49" s="8">
        <f t="shared" si="8"/>
        <v>3.7565771937643879E-3</v>
      </c>
      <c r="P49" s="8">
        <v>0</v>
      </c>
      <c r="Q49" s="8">
        <f t="shared" si="9"/>
        <v>0</v>
      </c>
      <c r="R49" s="8">
        <f t="shared" si="10"/>
        <v>0</v>
      </c>
      <c r="S49" s="8">
        <f t="shared" si="16"/>
        <v>-3.7565771937643879E-3</v>
      </c>
      <c r="T49" s="8">
        <f t="shared" si="17"/>
        <v>0</v>
      </c>
      <c r="U49" s="8">
        <f t="shared" si="18"/>
        <v>0</v>
      </c>
      <c r="V49" s="8">
        <f t="shared" si="19"/>
        <v>0</v>
      </c>
      <c r="W49" s="8">
        <f t="shared" si="20"/>
        <v>0</v>
      </c>
      <c r="X49" s="22">
        <v>39</v>
      </c>
      <c r="AB49" s="1" t="s">
        <v>1287</v>
      </c>
    </row>
    <row r="50" spans="1:28" ht="32">
      <c r="A50" s="9">
        <v>40</v>
      </c>
      <c r="B50" s="9" t="s">
        <v>1287</v>
      </c>
      <c r="C50" s="7">
        <v>4749000000</v>
      </c>
      <c r="D50" s="8">
        <f t="shared" si="0"/>
        <v>4.8760447954702695</v>
      </c>
      <c r="E50" s="7">
        <v>4749000000</v>
      </c>
      <c r="F50" s="8">
        <f>E50/C50*100</f>
        <v>100</v>
      </c>
      <c r="G50" s="8">
        <f>F50*D50/100</f>
        <v>4.8760447954702695</v>
      </c>
      <c r="H50" s="7">
        <v>409305944</v>
      </c>
      <c r="I50" s="8">
        <f t="shared" si="3"/>
        <v>8.6187817224678884</v>
      </c>
      <c r="J50" s="8">
        <f>I50*D50/100</f>
        <v>0.42025565761133832</v>
      </c>
      <c r="K50" s="8">
        <f t="shared" si="5"/>
        <v>8.6187817224678884</v>
      </c>
      <c r="L50" s="8">
        <f t="shared" si="6"/>
        <v>-4.4557891378589307</v>
      </c>
      <c r="M50" s="7">
        <f>C50-H50</f>
        <v>4339694056</v>
      </c>
      <c r="N50" s="8">
        <v>100</v>
      </c>
      <c r="O50" s="8">
        <f t="shared" si="8"/>
        <v>4.8760447954702695</v>
      </c>
      <c r="P50" s="8">
        <v>9.4546220256896181</v>
      </c>
      <c r="Q50" s="8">
        <f t="shared" si="9"/>
        <v>0.46101160521502438</v>
      </c>
      <c r="R50" s="8">
        <f t="shared" si="10"/>
        <v>9.4546220256896181</v>
      </c>
      <c r="S50" s="8">
        <f t="shared" si="16"/>
        <v>-4.4150331902552455</v>
      </c>
      <c r="T50" s="8">
        <f>IF(F50&gt;0,I50/F50*100,I50)</f>
        <v>8.6187817224678884</v>
      </c>
      <c r="U50" s="8">
        <f>IF(N50&gt;0,P50/N50*100,P50)</f>
        <v>9.4546220256896181</v>
      </c>
      <c r="V50" s="8">
        <f>AVERAGE(T50:U50)</f>
        <v>9.0367018740787532</v>
      </c>
      <c r="W50" s="8">
        <f>V50</f>
        <v>9.0367018740787532</v>
      </c>
      <c r="X50" s="22">
        <v>40</v>
      </c>
    </row>
    <row r="51" spans="1:28">
      <c r="A51" s="10"/>
      <c r="B51" s="10"/>
      <c r="C51" s="11"/>
      <c r="D51" s="12"/>
      <c r="E51" s="11"/>
      <c r="F51" s="12"/>
      <c r="G51" s="12"/>
      <c r="H51" s="11"/>
      <c r="I51" s="12"/>
      <c r="J51" s="12"/>
      <c r="K51" s="12"/>
      <c r="L51" s="12"/>
      <c r="M51" s="11"/>
      <c r="N51" s="12"/>
      <c r="O51" s="12"/>
      <c r="P51" s="12"/>
      <c r="Q51" s="12"/>
      <c r="R51" s="12"/>
      <c r="S51" s="12"/>
      <c r="T51" s="12"/>
      <c r="U51" s="12"/>
      <c r="V51" s="12"/>
      <c r="W51" s="12"/>
    </row>
    <row r="52" spans="1:28">
      <c r="A52" s="13"/>
      <c r="B52" s="13" t="s">
        <v>14</v>
      </c>
      <c r="C52" s="14">
        <f>SUM(C12:C50)</f>
        <v>97394511314</v>
      </c>
      <c r="D52" s="15">
        <f>SUM(D12:D50)</f>
        <v>100.00000000000001</v>
      </c>
      <c r="E52" s="14">
        <f>SUM(E12:E50)</f>
        <v>97394511314</v>
      </c>
      <c r="F52" s="15">
        <f>G52</f>
        <v>100.00000000000001</v>
      </c>
      <c r="G52" s="15">
        <f>SUM(G12:G50)</f>
        <v>100.00000000000001</v>
      </c>
      <c r="H52" s="14">
        <f>SUM(H12:H50)</f>
        <v>71612686776</v>
      </c>
      <c r="I52" s="15">
        <f>J52</f>
        <v>73.528462548696012</v>
      </c>
      <c r="J52" s="15">
        <f>SUM(J12:J50)</f>
        <v>73.528462548696012</v>
      </c>
      <c r="K52" s="15">
        <f>IF(E52=0,0,H52/E52*100)</f>
        <v>73.528462548696027</v>
      </c>
      <c r="L52" s="15">
        <f>SUM(L12:L50)</f>
        <v>-26.471537451303981</v>
      </c>
      <c r="M52" s="14">
        <f>SUM(M12:M50)</f>
        <v>25781824538</v>
      </c>
      <c r="N52" s="15">
        <f>O52</f>
        <v>100.00000000000001</v>
      </c>
      <c r="O52" s="15">
        <f>SUM(O12:O50)</f>
        <v>100.00000000000001</v>
      </c>
      <c r="P52" s="15">
        <f>Q52-0</f>
        <v>77.053627151587222</v>
      </c>
      <c r="Q52" s="15">
        <f>SUM(Q12:Q50)</f>
        <v>77.053627151587222</v>
      </c>
      <c r="R52" s="15">
        <f>IF(N52=0,0,P52/N52*100)</f>
        <v>77.053627151587207</v>
      </c>
      <c r="S52" s="15">
        <f>SUM(S12:S50)</f>
        <v>-22.946372848412771</v>
      </c>
      <c r="T52" s="15">
        <f>IF(G52&gt;0,J52/G52*100,J52)</f>
        <v>73.528462548696012</v>
      </c>
      <c r="U52" s="15">
        <f>IF(O52&gt;0,Q52/O52*100,Q52)</f>
        <v>77.053627151587207</v>
      </c>
      <c r="V52" s="15">
        <f>AVERAGE(T52:U52)</f>
        <v>75.291044850141617</v>
      </c>
      <c r="W52" s="15"/>
    </row>
    <row r="53" spans="1:28">
      <c r="C53" s="16">
        <f>'[7]Bag Umm'!$C$58</f>
        <v>62352924583</v>
      </c>
    </row>
    <row r="54" spans="1:28">
      <c r="C54" s="16">
        <f>C52-C53</f>
        <v>35041586731</v>
      </c>
    </row>
    <row r="57" spans="1:28">
      <c r="B57" s="1" t="s">
        <v>490</v>
      </c>
      <c r="C57" s="1" t="s">
        <v>491</v>
      </c>
      <c r="D57" s="1" t="s">
        <v>492</v>
      </c>
    </row>
    <row r="58" spans="1:28">
      <c r="B58" s="1" t="s">
        <v>493</v>
      </c>
      <c r="C58" s="1">
        <f>COUNTIFS($K$11:$K$50,"&gt;=90")</f>
        <v>12</v>
      </c>
      <c r="D58" s="1">
        <f>COUNTIFS($R$11:$R$50,"&gt;=90")</f>
        <v>19</v>
      </c>
    </row>
    <row r="59" spans="1:28">
      <c r="B59" s="1" t="s">
        <v>494</v>
      </c>
      <c r="C59" s="1">
        <f>COUNTIFS($K$11:$K$50,"&gt;=80",$K$11:$K$50,"&lt;90")</f>
        <v>8</v>
      </c>
      <c r="D59" s="1">
        <f>COUNTIFS($R$11:$R$50,"&gt;=80",$R$11:$R$50,"&lt;90")</f>
        <v>6</v>
      </c>
    </row>
    <row r="60" spans="1:28">
      <c r="B60" s="1" t="s">
        <v>495</v>
      </c>
      <c r="C60" s="1">
        <f>COUNTIFS($K$11:$K$50,"&gt;=65",$K$11:$K$50,"&lt;80")</f>
        <v>9</v>
      </c>
      <c r="D60" s="1">
        <f>COUNTIFS($R$11:$R$50,"&gt;=65",$R$11:$R$50,"&lt;80")</f>
        <v>5</v>
      </c>
    </row>
    <row r="61" spans="1:28">
      <c r="B61" s="1" t="s">
        <v>496</v>
      </c>
      <c r="C61" s="1">
        <f>COUNTIF($K$11:$K$50,"&lt;65")</f>
        <v>10</v>
      </c>
      <c r="D61" s="1">
        <f>COUNTIF($R$11:$R$50,"&lt;65")</f>
        <v>9</v>
      </c>
    </row>
    <row r="62" spans="1:28">
      <c r="B62" s="17"/>
      <c r="C62" s="1">
        <f>SUM(C58:C61)</f>
        <v>39</v>
      </c>
      <c r="D62" s="1">
        <f>SUM(D58:D61)</f>
        <v>39</v>
      </c>
    </row>
    <row r="63" spans="1:28">
      <c r="B63" s="17"/>
    </row>
    <row r="64" spans="1:28">
      <c r="B64" s="17"/>
    </row>
    <row r="65" spans="2:4">
      <c r="B65" s="17"/>
    </row>
    <row r="77" spans="2:4" ht="32">
      <c r="B77" t="s">
        <v>189</v>
      </c>
      <c r="C77" s="18" t="s">
        <v>195</v>
      </c>
      <c r="D77" s="18" t="s">
        <v>196</v>
      </c>
    </row>
    <row r="78" spans="2:4">
      <c r="B78" s="207" t="str">
        <f>Cetak!P67</f>
        <v>31 Desember 2023</v>
      </c>
      <c r="C78" s="19">
        <f>I52</f>
        <v>73.528462548696012</v>
      </c>
      <c r="D78" s="19">
        <f>P52</f>
        <v>77.053627151587222</v>
      </c>
    </row>
    <row r="79" spans="2:4">
      <c r="B79" s="207" t="str">
        <f>Cetak!P68</f>
        <v>30  November 2023</v>
      </c>
      <c r="C79" s="19">
        <f>Cetak!D92</f>
        <v>52.821219271738876</v>
      </c>
      <c r="D79" s="19">
        <f>Cetak!E92</f>
        <v>93.208347108721512</v>
      </c>
    </row>
    <row r="80" spans="2:4">
      <c r="B80"/>
      <c r="C80" s="20">
        <f>C78-C79</f>
        <v>20.707243276957136</v>
      </c>
      <c r="D80" s="20">
        <f>D78-D79</f>
        <v>-16.15471995713429</v>
      </c>
    </row>
    <row r="81" spans="2:4">
      <c r="B81"/>
      <c r="C81"/>
      <c r="D81"/>
    </row>
    <row r="82" spans="2:4" ht="32">
      <c r="B82" t="s">
        <v>189</v>
      </c>
      <c r="C82" s="18" t="s">
        <v>195</v>
      </c>
      <c r="D82" s="18" t="s">
        <v>196</v>
      </c>
    </row>
    <row r="83" spans="2:4">
      <c r="B83" s="207" t="str">
        <f>Cetak!P67</f>
        <v>31 Desember 2023</v>
      </c>
      <c r="C83" s="19">
        <f>C78</f>
        <v>73.528462548696012</v>
      </c>
      <c r="D83" s="19">
        <f>D78</f>
        <v>77.053627151587222</v>
      </c>
    </row>
    <row r="84" spans="2:4">
      <c r="B84" s="207" t="str">
        <f>Cetak!P69</f>
        <v>31 Desember 2022</v>
      </c>
      <c r="C84" s="19">
        <f>Cetak!H92</f>
        <v>41.31608942555436</v>
      </c>
      <c r="D84" s="19">
        <f>Cetak!I92</f>
        <v>42.581322141585353</v>
      </c>
    </row>
    <row r="85" spans="2:4">
      <c r="B85"/>
      <c r="C85" s="20">
        <f>C83-C84</f>
        <v>32.212373123141653</v>
      </c>
      <c r="D85" s="20">
        <f>D83-D84</f>
        <v>34.472305010001868</v>
      </c>
    </row>
  </sheetData>
  <sheetProtection formatCells="0" formatColumns="0" formatRows="0" insertColumns="0" insertRows="0" insertHyperlinks="0" deleteColumns="0" deleteRows="0" sort="0" autoFilter="0" pivotTables="0"/>
  <autoFilter ref="B11:X50" xr:uid="{00000000-0009-0000-0000-000032000000}">
    <sortState xmlns:xlrd2="http://schemas.microsoft.com/office/spreadsheetml/2017/richdata2" ref="B13:X50">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28">
    <cfRule type="cellIs" dxfId="57" priority="2" operator="greaterThanOrEqual">
      <formula>85</formula>
    </cfRule>
    <cfRule type="cellIs" dxfId="56" priority="3" operator="greaterThanOrEqual">
      <formula>$V$52</formula>
    </cfRule>
    <cfRule type="cellIs" dxfId="55" priority="4" operator="lessThan">
      <formula>$V$52</formula>
    </cfRule>
  </conditionalFormatting>
  <conditionalFormatting sqref="AA11:AB49">
    <cfRule type="duplicateValues" dxfId="54" priority="34"/>
  </conditionalFormatting>
  <pageMargins left="0.7" right="0.7" top="0.75" bottom="0.31458333333333299" header="0.3" footer="0.3"/>
  <pageSetup paperSize="14" scale="79" fitToHeight="0" orientation="landscape"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00B050"/>
    <pageSetUpPr fitToPage="1"/>
  </sheetPr>
  <dimension ref="A1:AC54"/>
  <sheetViews>
    <sheetView view="pageBreakPreview" zoomScale="70" zoomScaleNormal="80" zoomScaleSheetLayoutView="70" workbookViewId="0">
      <pane xSplit="2" ySplit="11" topLeftCell="C12" activePane="bottomRight" state="frozen"/>
      <selection activeCell="AF49" sqref="AF49"/>
      <selection pane="topRight" activeCell="AF49" sqref="AF49"/>
      <selection pane="bottomLeft" activeCell="AF49" sqref="AF49"/>
      <selection pane="bottomRight" activeCell="F22" sqref="F22"/>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1288</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1289</v>
      </c>
      <c r="C12" s="7">
        <v>840000</v>
      </c>
      <c r="D12" s="8">
        <f t="shared" ref="D12:D23" si="0">C12/$C$25*100</f>
        <v>3.6651509376786899E-2</v>
      </c>
      <c r="E12" s="7">
        <v>840000</v>
      </c>
      <c r="F12" s="8">
        <f t="shared" ref="F12:F23" si="1">E12/C12*100</f>
        <v>100</v>
      </c>
      <c r="G12" s="8">
        <f t="shared" ref="G12:G23" si="2">F12*D12/100</f>
        <v>3.6651509376786899E-2</v>
      </c>
      <c r="H12" s="7">
        <v>0</v>
      </c>
      <c r="I12" s="8">
        <f t="shared" ref="I12:I23" si="3">H12/C12*100</f>
        <v>0</v>
      </c>
      <c r="J12" s="8">
        <f t="shared" ref="J12:J23" si="4">I12*D12/100</f>
        <v>0</v>
      </c>
      <c r="K12" s="8">
        <f t="shared" ref="K12:K23" si="5">IF(E12=0,0,H12/E12*100)</f>
        <v>0</v>
      </c>
      <c r="L12" s="8">
        <f t="shared" ref="L12:L23" si="6">J12-G12</f>
        <v>-3.6651509376786899E-2</v>
      </c>
      <c r="M12" s="7">
        <f t="shared" ref="M12:M23" si="7">C12-H12</f>
        <v>840000</v>
      </c>
      <c r="N12" s="8">
        <v>100</v>
      </c>
      <c r="O12" s="8">
        <f t="shared" ref="O12:O23" si="8">N12*D12/100</f>
        <v>3.6651509376786899E-2</v>
      </c>
      <c r="P12" s="8">
        <v>0</v>
      </c>
      <c r="Q12" s="8">
        <f t="shared" ref="Q12:Q23" si="9">P12*D12/100</f>
        <v>0</v>
      </c>
      <c r="R12" s="8">
        <f t="shared" ref="R12:R23" si="10">IF(N12=0,0,P12/N12*100)</f>
        <v>0</v>
      </c>
      <c r="S12" s="8">
        <f t="shared" ref="S12:S23" si="11">Q12-O12</f>
        <v>-3.6651509376786899E-2</v>
      </c>
      <c r="T12" s="8">
        <f t="shared" ref="T12:T23" si="12">IF(F12&gt;0,I12/F12*100,I12)</f>
        <v>0</v>
      </c>
      <c r="U12" s="8">
        <f t="shared" ref="U12:U23" si="13">IF(N12&gt;0,P12/N12*100,P12)</f>
        <v>0</v>
      </c>
      <c r="V12" s="8">
        <f t="shared" ref="V12:V23" si="14">AVERAGE(T12:U12)</f>
        <v>0</v>
      </c>
      <c r="W12" s="8">
        <f t="shared" ref="W12:W23" si="15">V12</f>
        <v>0</v>
      </c>
      <c r="X12" s="22">
        <v>1</v>
      </c>
    </row>
    <row r="13" spans="1:29" ht="32">
      <c r="A13" s="9">
        <v>2</v>
      </c>
      <c r="B13" s="9" t="s">
        <v>299</v>
      </c>
      <c r="C13" s="7">
        <v>19000000</v>
      </c>
      <c r="D13" s="8">
        <f t="shared" si="0"/>
        <v>0.82902223590351309</v>
      </c>
      <c r="E13" s="7">
        <v>19000000</v>
      </c>
      <c r="F13" s="8">
        <f t="shared" si="1"/>
        <v>100</v>
      </c>
      <c r="G13" s="8">
        <f t="shared" si="2"/>
        <v>0.82902223590351309</v>
      </c>
      <c r="H13" s="7">
        <v>17035000</v>
      </c>
      <c r="I13" s="8">
        <f t="shared" si="3"/>
        <v>89.65789473684211</v>
      </c>
      <c r="J13" s="8">
        <f t="shared" si="4"/>
        <v>0.74328388361138664</v>
      </c>
      <c r="K13" s="8">
        <f t="shared" si="5"/>
        <v>89.65789473684211</v>
      </c>
      <c r="L13" s="8">
        <f t="shared" si="6"/>
        <v>-8.5738352292126452E-2</v>
      </c>
      <c r="M13" s="7">
        <f t="shared" si="7"/>
        <v>1965000</v>
      </c>
      <c r="N13" s="8">
        <v>100</v>
      </c>
      <c r="O13" s="8">
        <f t="shared" si="8"/>
        <v>0.82902223590351309</v>
      </c>
      <c r="P13" s="8">
        <v>90.526315789473685</v>
      </c>
      <c r="Q13" s="8">
        <f t="shared" si="9"/>
        <v>0.75048328723896973</v>
      </c>
      <c r="R13" s="8">
        <f t="shared" si="10"/>
        <v>90.526315789473685</v>
      </c>
      <c r="S13" s="8">
        <f t="shared" si="11"/>
        <v>-7.8538948664543362E-2</v>
      </c>
      <c r="T13" s="8">
        <f t="shared" si="12"/>
        <v>89.65789473684211</v>
      </c>
      <c r="U13" s="8">
        <f t="shared" si="13"/>
        <v>90.526315789473685</v>
      </c>
      <c r="V13" s="8">
        <f t="shared" si="14"/>
        <v>90.09210526315789</v>
      </c>
      <c r="W13" s="8">
        <f t="shared" si="15"/>
        <v>90.09210526315789</v>
      </c>
      <c r="X13" s="22">
        <v>2</v>
      </c>
    </row>
    <row r="14" spans="1:29" ht="32">
      <c r="A14" s="9">
        <v>3</v>
      </c>
      <c r="B14" s="9" t="s">
        <v>1290</v>
      </c>
      <c r="C14" s="7">
        <v>133000000</v>
      </c>
      <c r="D14" s="8">
        <f t="shared" si="0"/>
        <v>5.8031556513245919</v>
      </c>
      <c r="E14" s="7">
        <v>133000000</v>
      </c>
      <c r="F14" s="8">
        <f t="shared" si="1"/>
        <v>100</v>
      </c>
      <c r="G14" s="8">
        <f t="shared" si="2"/>
        <v>5.803155651324591</v>
      </c>
      <c r="H14" s="7">
        <v>108500000</v>
      </c>
      <c r="I14" s="8">
        <f t="shared" si="3"/>
        <v>81.578947368421055</v>
      </c>
      <c r="J14" s="8">
        <f t="shared" si="4"/>
        <v>4.7341532945016409</v>
      </c>
      <c r="K14" s="8">
        <f t="shared" si="5"/>
        <v>81.578947368421055</v>
      </c>
      <c r="L14" s="8">
        <f t="shared" si="6"/>
        <v>-1.0690023568229501</v>
      </c>
      <c r="M14" s="7">
        <f t="shared" si="7"/>
        <v>24500000</v>
      </c>
      <c r="N14" s="8">
        <v>100</v>
      </c>
      <c r="O14" s="8">
        <f t="shared" si="8"/>
        <v>5.803155651324591</v>
      </c>
      <c r="P14" s="8">
        <v>100</v>
      </c>
      <c r="Q14" s="8">
        <f t="shared" si="9"/>
        <v>5.803155651324591</v>
      </c>
      <c r="R14" s="8">
        <f t="shared" si="10"/>
        <v>100</v>
      </c>
      <c r="S14" s="8">
        <f t="shared" si="11"/>
        <v>0</v>
      </c>
      <c r="T14" s="8">
        <f t="shared" si="12"/>
        <v>81.578947368421055</v>
      </c>
      <c r="U14" s="8">
        <f t="shared" si="13"/>
        <v>100</v>
      </c>
      <c r="V14" s="8">
        <f t="shared" si="14"/>
        <v>90.78947368421052</v>
      </c>
      <c r="W14" s="8">
        <f t="shared" si="15"/>
        <v>90.78947368421052</v>
      </c>
      <c r="X14" s="22">
        <v>3</v>
      </c>
    </row>
    <row r="15" spans="1:29" ht="32">
      <c r="A15" s="9">
        <v>4</v>
      </c>
      <c r="B15" s="9" t="s">
        <v>377</v>
      </c>
      <c r="C15" s="7">
        <v>1664200</v>
      </c>
      <c r="D15" s="8">
        <f t="shared" si="0"/>
        <v>7.261362131529614E-2</v>
      </c>
      <c r="E15" s="7">
        <v>1664200</v>
      </c>
      <c r="F15" s="8">
        <f t="shared" si="1"/>
        <v>100</v>
      </c>
      <c r="G15" s="8">
        <f t="shared" si="2"/>
        <v>7.261362131529614E-2</v>
      </c>
      <c r="H15" s="7">
        <v>1149000</v>
      </c>
      <c r="I15" s="8">
        <f t="shared" si="3"/>
        <v>69.042182429996387</v>
      </c>
      <c r="J15" s="8">
        <f t="shared" si="4"/>
        <v>5.0134028897533503E-2</v>
      </c>
      <c r="K15" s="8">
        <f t="shared" si="5"/>
        <v>69.042182429996387</v>
      </c>
      <c r="L15" s="8">
        <f t="shared" si="6"/>
        <v>-2.2479592417762637E-2</v>
      </c>
      <c r="M15" s="7">
        <f t="shared" si="7"/>
        <v>515200</v>
      </c>
      <c r="N15" s="8">
        <v>100</v>
      </c>
      <c r="O15" s="8">
        <f t="shared" si="8"/>
        <v>7.261362131529614E-2</v>
      </c>
      <c r="P15" s="8">
        <v>100</v>
      </c>
      <c r="Q15" s="8">
        <f t="shared" si="9"/>
        <v>7.261362131529614E-2</v>
      </c>
      <c r="R15" s="8">
        <f t="shared" si="10"/>
        <v>100</v>
      </c>
      <c r="S15" s="8">
        <f t="shared" si="11"/>
        <v>0</v>
      </c>
      <c r="T15" s="8">
        <f t="shared" si="12"/>
        <v>69.042182429996387</v>
      </c>
      <c r="U15" s="8">
        <f t="shared" si="13"/>
        <v>100</v>
      </c>
      <c r="V15" s="8">
        <f t="shared" si="14"/>
        <v>84.521091214998194</v>
      </c>
      <c r="W15" s="8">
        <f t="shared" si="15"/>
        <v>84.521091214998194</v>
      </c>
      <c r="X15" s="22">
        <v>4</v>
      </c>
    </row>
    <row r="16" spans="1:29" ht="16">
      <c r="A16" s="9">
        <v>5</v>
      </c>
      <c r="B16" s="9" t="s">
        <v>248</v>
      </c>
      <c r="C16" s="7">
        <v>39711900</v>
      </c>
      <c r="D16" s="8">
        <f t="shared" si="0"/>
        <v>1.7327393752619329</v>
      </c>
      <c r="E16" s="7">
        <v>39711900</v>
      </c>
      <c r="F16" s="8">
        <f t="shared" si="1"/>
        <v>100</v>
      </c>
      <c r="G16" s="8">
        <f t="shared" si="2"/>
        <v>1.7327393752619329</v>
      </c>
      <c r="H16" s="7">
        <v>30376300</v>
      </c>
      <c r="I16" s="8">
        <f t="shared" si="3"/>
        <v>76.491681334814004</v>
      </c>
      <c r="J16" s="8">
        <f t="shared" si="4"/>
        <v>1.3254014812882047</v>
      </c>
      <c r="K16" s="8">
        <f t="shared" si="5"/>
        <v>76.491681334814004</v>
      </c>
      <c r="L16" s="8">
        <f t="shared" si="6"/>
        <v>-0.40733789397372822</v>
      </c>
      <c r="M16" s="7">
        <f t="shared" si="7"/>
        <v>9335600</v>
      </c>
      <c r="N16" s="8">
        <v>100</v>
      </c>
      <c r="O16" s="8">
        <f t="shared" si="8"/>
        <v>1.7327393752619329</v>
      </c>
      <c r="P16" s="8">
        <v>100</v>
      </c>
      <c r="Q16" s="8">
        <f t="shared" si="9"/>
        <v>1.7327393752619329</v>
      </c>
      <c r="R16" s="8">
        <f t="shared" si="10"/>
        <v>100</v>
      </c>
      <c r="S16" s="8">
        <f t="shared" si="11"/>
        <v>0</v>
      </c>
      <c r="T16" s="8">
        <f t="shared" si="12"/>
        <v>76.491681334814004</v>
      </c>
      <c r="U16" s="8">
        <f t="shared" si="13"/>
        <v>100</v>
      </c>
      <c r="V16" s="8">
        <f t="shared" si="14"/>
        <v>88.245840667407009</v>
      </c>
      <c r="W16" s="8">
        <f t="shared" si="15"/>
        <v>88.245840667407009</v>
      </c>
      <c r="X16" s="22">
        <v>5</v>
      </c>
    </row>
    <row r="17" spans="1:24" ht="32">
      <c r="A17" s="9">
        <v>6</v>
      </c>
      <c r="B17" s="9" t="s">
        <v>1291</v>
      </c>
      <c r="C17" s="7">
        <v>9970000</v>
      </c>
      <c r="D17" s="8">
        <f t="shared" si="0"/>
        <v>0.43501851010305403</v>
      </c>
      <c r="E17" s="7">
        <v>9970000</v>
      </c>
      <c r="F17" s="8">
        <f t="shared" si="1"/>
        <v>100</v>
      </c>
      <c r="G17" s="8">
        <f t="shared" si="2"/>
        <v>0.43501851010305403</v>
      </c>
      <c r="H17" s="7">
        <v>7400350</v>
      </c>
      <c r="I17" s="8">
        <f t="shared" si="3"/>
        <v>74.22617853560682</v>
      </c>
      <c r="J17" s="8">
        <f t="shared" si="4"/>
        <v>0.32289761597202971</v>
      </c>
      <c r="K17" s="8">
        <f t="shared" si="5"/>
        <v>74.22617853560682</v>
      </c>
      <c r="L17" s="8">
        <f t="shared" si="6"/>
        <v>-0.11212089413102433</v>
      </c>
      <c r="M17" s="7">
        <f t="shared" si="7"/>
        <v>2569650</v>
      </c>
      <c r="N17" s="8">
        <v>100</v>
      </c>
      <c r="O17" s="8">
        <f t="shared" si="8"/>
        <v>0.43501851010305403</v>
      </c>
      <c r="P17" s="8">
        <v>100</v>
      </c>
      <c r="Q17" s="8">
        <f t="shared" si="9"/>
        <v>0.43501851010305403</v>
      </c>
      <c r="R17" s="8">
        <f t="shared" si="10"/>
        <v>100</v>
      </c>
      <c r="S17" s="8">
        <f t="shared" si="11"/>
        <v>0</v>
      </c>
      <c r="T17" s="8">
        <f t="shared" si="12"/>
        <v>74.22617853560682</v>
      </c>
      <c r="U17" s="8">
        <f t="shared" si="13"/>
        <v>100</v>
      </c>
      <c r="V17" s="8">
        <f t="shared" si="14"/>
        <v>87.113089267803417</v>
      </c>
      <c r="W17" s="8">
        <f t="shared" si="15"/>
        <v>87.113089267803417</v>
      </c>
      <c r="X17" s="22">
        <v>6</v>
      </c>
    </row>
    <row r="18" spans="1:24" ht="32">
      <c r="A18" s="9">
        <v>7</v>
      </c>
      <c r="B18" s="9" t="s">
        <v>367</v>
      </c>
      <c r="C18" s="7">
        <v>1142145000</v>
      </c>
      <c r="D18" s="8">
        <f t="shared" si="0"/>
        <v>49.834926401369373</v>
      </c>
      <c r="E18" s="7">
        <v>1142145000</v>
      </c>
      <c r="F18" s="8">
        <f t="shared" si="1"/>
        <v>100</v>
      </c>
      <c r="G18" s="8">
        <f t="shared" si="2"/>
        <v>49.834926401369373</v>
      </c>
      <c r="H18" s="7">
        <v>563594789</v>
      </c>
      <c r="I18" s="8">
        <f t="shared" si="3"/>
        <v>49.345292322778633</v>
      </c>
      <c r="J18" s="8">
        <f t="shared" si="4"/>
        <v>24.591190111597303</v>
      </c>
      <c r="K18" s="8">
        <f t="shared" si="5"/>
        <v>49.345292322778633</v>
      </c>
      <c r="L18" s="8">
        <f t="shared" si="6"/>
        <v>-25.24373628977207</v>
      </c>
      <c r="M18" s="7">
        <f t="shared" si="7"/>
        <v>578550211</v>
      </c>
      <c r="N18" s="8">
        <v>100</v>
      </c>
      <c r="O18" s="8">
        <f t="shared" si="8"/>
        <v>49.834926401369373</v>
      </c>
      <c r="P18" s="8">
        <v>65.141728939845649</v>
      </c>
      <c r="Q18" s="8">
        <f t="shared" si="9"/>
        <v>32.463332673751609</v>
      </c>
      <c r="R18" s="8">
        <f t="shared" si="10"/>
        <v>65.141728939845649</v>
      </c>
      <c r="S18" s="8">
        <f t="shared" si="11"/>
        <v>-17.371593727617764</v>
      </c>
      <c r="T18" s="8">
        <f t="shared" si="12"/>
        <v>49.345292322778633</v>
      </c>
      <c r="U18" s="8">
        <f t="shared" si="13"/>
        <v>65.141728939845649</v>
      </c>
      <c r="V18" s="8">
        <f t="shared" si="14"/>
        <v>57.243510631312141</v>
      </c>
      <c r="W18" s="8">
        <f t="shared" si="15"/>
        <v>57.243510631312141</v>
      </c>
      <c r="X18" s="22">
        <v>7</v>
      </c>
    </row>
    <row r="19" spans="1:24" ht="64">
      <c r="A19" s="9">
        <v>8</v>
      </c>
      <c r="B19" s="9" t="s">
        <v>1292</v>
      </c>
      <c r="C19" s="7">
        <v>35570000</v>
      </c>
      <c r="D19" s="8">
        <f t="shared" si="0"/>
        <v>1.5520168911098928</v>
      </c>
      <c r="E19" s="7">
        <v>35570000</v>
      </c>
      <c r="F19" s="8">
        <f t="shared" si="1"/>
        <v>100</v>
      </c>
      <c r="G19" s="8">
        <f t="shared" si="2"/>
        <v>1.5520168911098928</v>
      </c>
      <c r="H19" s="7">
        <v>25862328</v>
      </c>
      <c r="I19" s="8">
        <f t="shared" si="3"/>
        <v>72.708259769468654</v>
      </c>
      <c r="J19" s="8">
        <f t="shared" si="4"/>
        <v>1.1284444728542125</v>
      </c>
      <c r="K19" s="8">
        <f t="shared" si="5"/>
        <v>72.708259769468654</v>
      </c>
      <c r="L19" s="8">
        <f t="shared" si="6"/>
        <v>-0.42357241825568037</v>
      </c>
      <c r="M19" s="7">
        <f t="shared" si="7"/>
        <v>9707672</v>
      </c>
      <c r="N19" s="8">
        <v>100.00000000000001</v>
      </c>
      <c r="O19" s="8">
        <f t="shared" si="8"/>
        <v>1.5520168911098928</v>
      </c>
      <c r="P19" s="8">
        <v>99.999999999999972</v>
      </c>
      <c r="Q19" s="8">
        <f t="shared" si="9"/>
        <v>1.5520168911098924</v>
      </c>
      <c r="R19" s="8">
        <f t="shared" si="10"/>
        <v>99.999999999999957</v>
      </c>
      <c r="S19" s="8">
        <f t="shared" si="11"/>
        <v>0</v>
      </c>
      <c r="T19" s="8">
        <f t="shared" si="12"/>
        <v>72.708259769468654</v>
      </c>
      <c r="U19" s="8">
        <f t="shared" si="13"/>
        <v>99.999999999999957</v>
      </c>
      <c r="V19" s="8">
        <f t="shared" si="14"/>
        <v>86.354129884734306</v>
      </c>
      <c r="W19" s="8">
        <f t="shared" si="15"/>
        <v>86.354129884734306</v>
      </c>
      <c r="X19" s="22">
        <v>8</v>
      </c>
    </row>
    <row r="20" spans="1:24" ht="16">
      <c r="A20" s="9">
        <v>9</v>
      </c>
      <c r="B20" s="9" t="s">
        <v>256</v>
      </c>
      <c r="C20" s="7">
        <v>16200000</v>
      </c>
      <c r="D20" s="8">
        <f t="shared" si="0"/>
        <v>0.70685053798089015</v>
      </c>
      <c r="E20" s="7">
        <v>16200000</v>
      </c>
      <c r="F20" s="8">
        <f t="shared" si="1"/>
        <v>100</v>
      </c>
      <c r="G20" s="8">
        <f t="shared" si="2"/>
        <v>0.70685053798089015</v>
      </c>
      <c r="H20" s="7">
        <v>11951000</v>
      </c>
      <c r="I20" s="8">
        <f t="shared" si="3"/>
        <v>73.771604938271608</v>
      </c>
      <c r="J20" s="8">
        <f t="shared" si="4"/>
        <v>0.52145498638330978</v>
      </c>
      <c r="K20" s="8">
        <f t="shared" si="5"/>
        <v>73.771604938271608</v>
      </c>
      <c r="L20" s="8">
        <f t="shared" si="6"/>
        <v>-0.18539555159758037</v>
      </c>
      <c r="M20" s="7">
        <f t="shared" si="7"/>
        <v>4249000</v>
      </c>
      <c r="N20" s="8">
        <v>100</v>
      </c>
      <c r="O20" s="8">
        <f t="shared" si="8"/>
        <v>0.70685053798089015</v>
      </c>
      <c r="P20" s="8">
        <v>100</v>
      </c>
      <c r="Q20" s="8">
        <f t="shared" si="9"/>
        <v>0.70685053798089015</v>
      </c>
      <c r="R20" s="8">
        <f t="shared" si="10"/>
        <v>100</v>
      </c>
      <c r="S20" s="8">
        <f t="shared" si="11"/>
        <v>0</v>
      </c>
      <c r="T20" s="8">
        <f t="shared" si="12"/>
        <v>73.771604938271608</v>
      </c>
      <c r="U20" s="8">
        <f t="shared" si="13"/>
        <v>100</v>
      </c>
      <c r="V20" s="8">
        <f t="shared" si="14"/>
        <v>86.885802469135797</v>
      </c>
      <c r="W20" s="8">
        <f t="shared" si="15"/>
        <v>86.885802469135797</v>
      </c>
      <c r="X20" s="22">
        <v>9</v>
      </c>
    </row>
    <row r="21" spans="1:24" ht="16">
      <c r="A21" s="9">
        <v>10</v>
      </c>
      <c r="B21" s="9" t="s">
        <v>407</v>
      </c>
      <c r="C21" s="7">
        <v>22000000</v>
      </c>
      <c r="D21" s="8">
        <f t="shared" si="0"/>
        <v>0.95992048367775207</v>
      </c>
      <c r="E21" s="7">
        <v>22000000</v>
      </c>
      <c r="F21" s="8">
        <f t="shared" si="1"/>
        <v>100</v>
      </c>
      <c r="G21" s="8">
        <f t="shared" si="2"/>
        <v>0.95992048367775207</v>
      </c>
      <c r="H21" s="7">
        <v>21340000</v>
      </c>
      <c r="I21" s="8">
        <f t="shared" si="3"/>
        <v>97</v>
      </c>
      <c r="J21" s="8">
        <f t="shared" si="4"/>
        <v>0.93112286916741949</v>
      </c>
      <c r="K21" s="8">
        <f t="shared" si="5"/>
        <v>97</v>
      </c>
      <c r="L21" s="8">
        <f t="shared" si="6"/>
        <v>-2.8797614510332581E-2</v>
      </c>
      <c r="M21" s="7">
        <f t="shared" si="7"/>
        <v>660000</v>
      </c>
      <c r="N21" s="8">
        <v>100</v>
      </c>
      <c r="O21" s="8">
        <f t="shared" si="8"/>
        <v>0.95992048367775207</v>
      </c>
      <c r="P21" s="8">
        <v>100</v>
      </c>
      <c r="Q21" s="8">
        <f t="shared" si="9"/>
        <v>0.95992048367775207</v>
      </c>
      <c r="R21" s="8">
        <f t="shared" si="10"/>
        <v>100</v>
      </c>
      <c r="S21" s="8">
        <f t="shared" si="11"/>
        <v>0</v>
      </c>
      <c r="T21" s="8">
        <f t="shared" si="12"/>
        <v>97</v>
      </c>
      <c r="U21" s="8">
        <f t="shared" si="13"/>
        <v>100</v>
      </c>
      <c r="V21" s="8">
        <f t="shared" si="14"/>
        <v>98.5</v>
      </c>
      <c r="W21" s="8">
        <f t="shared" si="15"/>
        <v>98.5</v>
      </c>
      <c r="X21" s="22">
        <v>10</v>
      </c>
    </row>
    <row r="22" spans="1:24" ht="32">
      <c r="A22" s="9">
        <v>11</v>
      </c>
      <c r="B22" s="9" t="s">
        <v>1293</v>
      </c>
      <c r="C22" s="7">
        <v>840844000</v>
      </c>
      <c r="D22" s="8">
        <f t="shared" si="0"/>
        <v>36.688335417160715</v>
      </c>
      <c r="E22" s="7">
        <v>840844000</v>
      </c>
      <c r="F22" s="8">
        <f t="shared" si="1"/>
        <v>100</v>
      </c>
      <c r="G22" s="8">
        <f t="shared" si="2"/>
        <v>36.688335417160715</v>
      </c>
      <c r="H22" s="7">
        <v>804219580</v>
      </c>
      <c r="I22" s="8">
        <f t="shared" si="3"/>
        <v>95.6443264148879</v>
      </c>
      <c r="J22" s="8">
        <f t="shared" si="4"/>
        <v>35.090311282578121</v>
      </c>
      <c r="K22" s="8">
        <f t="shared" si="5"/>
        <v>95.6443264148879</v>
      </c>
      <c r="L22" s="8">
        <f t="shared" si="6"/>
        <v>-1.5980241345825945</v>
      </c>
      <c r="M22" s="7">
        <f t="shared" si="7"/>
        <v>36624420</v>
      </c>
      <c r="N22" s="8">
        <v>99.999999999999986</v>
      </c>
      <c r="O22" s="8">
        <f t="shared" si="8"/>
        <v>36.688335417160708</v>
      </c>
      <c r="P22" s="8">
        <v>99.999999999999986</v>
      </c>
      <c r="Q22" s="8">
        <f t="shared" si="9"/>
        <v>36.688335417160708</v>
      </c>
      <c r="R22" s="8">
        <f t="shared" si="10"/>
        <v>100</v>
      </c>
      <c r="S22" s="8">
        <f t="shared" si="11"/>
        <v>0</v>
      </c>
      <c r="T22" s="8">
        <f t="shared" si="12"/>
        <v>95.6443264148879</v>
      </c>
      <c r="U22" s="8">
        <f t="shared" si="13"/>
        <v>100</v>
      </c>
      <c r="V22" s="8">
        <f t="shared" si="14"/>
        <v>97.82216320744395</v>
      </c>
      <c r="W22" s="8">
        <f t="shared" si="15"/>
        <v>97.82216320744395</v>
      </c>
      <c r="X22" s="22">
        <v>11</v>
      </c>
    </row>
    <row r="23" spans="1:24" ht="32">
      <c r="A23" s="9">
        <v>12</v>
      </c>
      <c r="B23" s="9" t="s">
        <v>1294</v>
      </c>
      <c r="C23" s="7">
        <v>30911400</v>
      </c>
      <c r="D23" s="8">
        <f t="shared" si="0"/>
        <v>1.348749365416203</v>
      </c>
      <c r="E23" s="7">
        <v>30911400</v>
      </c>
      <c r="F23" s="8">
        <f t="shared" si="1"/>
        <v>100</v>
      </c>
      <c r="G23" s="8">
        <f t="shared" si="2"/>
        <v>1.348749365416203</v>
      </c>
      <c r="H23" s="7">
        <v>28530000</v>
      </c>
      <c r="I23" s="8">
        <f t="shared" si="3"/>
        <v>92.296046118907583</v>
      </c>
      <c r="J23" s="8">
        <f t="shared" si="4"/>
        <v>1.2448423363330121</v>
      </c>
      <c r="K23" s="8">
        <f t="shared" si="5"/>
        <v>92.296046118907583</v>
      </c>
      <c r="L23" s="8">
        <f t="shared" si="6"/>
        <v>-0.10390702908319094</v>
      </c>
      <c r="M23" s="7">
        <f t="shared" si="7"/>
        <v>2381400</v>
      </c>
      <c r="N23" s="8">
        <v>100</v>
      </c>
      <c r="O23" s="8">
        <f t="shared" si="8"/>
        <v>1.348749365416203</v>
      </c>
      <c r="P23" s="8">
        <v>100</v>
      </c>
      <c r="Q23" s="8">
        <f t="shared" si="9"/>
        <v>1.348749365416203</v>
      </c>
      <c r="R23" s="8">
        <f t="shared" si="10"/>
        <v>100</v>
      </c>
      <c r="S23" s="8">
        <f t="shared" si="11"/>
        <v>0</v>
      </c>
      <c r="T23" s="8">
        <f t="shared" si="12"/>
        <v>92.296046118907583</v>
      </c>
      <c r="U23" s="8">
        <f t="shared" si="13"/>
        <v>100</v>
      </c>
      <c r="V23" s="8">
        <f t="shared" si="14"/>
        <v>96.148023059453791</v>
      </c>
      <c r="W23" s="8">
        <f t="shared" si="15"/>
        <v>96.148023059453791</v>
      </c>
      <c r="X23" s="22">
        <v>12</v>
      </c>
    </row>
    <row r="24" spans="1:24">
      <c r="A24" s="10"/>
      <c r="B24" s="10"/>
      <c r="C24" s="11"/>
      <c r="D24" s="8"/>
      <c r="E24" s="11"/>
      <c r="F24" s="12"/>
      <c r="G24" s="12"/>
      <c r="H24" s="11"/>
      <c r="I24" s="12"/>
      <c r="J24" s="12"/>
      <c r="K24" s="12"/>
      <c r="L24" s="12"/>
      <c r="M24" s="11"/>
      <c r="N24" s="12"/>
      <c r="O24" s="12"/>
      <c r="P24" s="12"/>
      <c r="Q24" s="12"/>
      <c r="R24" s="12"/>
      <c r="S24" s="12"/>
      <c r="T24" s="12"/>
      <c r="U24" s="12"/>
      <c r="V24" s="12"/>
      <c r="W24" s="12"/>
    </row>
    <row r="25" spans="1:24">
      <c r="A25" s="13"/>
      <c r="B25" s="13" t="s">
        <v>14</v>
      </c>
      <c r="C25" s="14">
        <f>SUM(C12:C23)</f>
        <v>2291856500</v>
      </c>
      <c r="D25" s="15">
        <f>SUM(D12:D24)</f>
        <v>99.999999999999986</v>
      </c>
      <c r="E25" s="14">
        <f>SUM(E12:E23)</f>
        <v>2291856500</v>
      </c>
      <c r="F25" s="15">
        <f>G25</f>
        <v>99.999999999999986</v>
      </c>
      <c r="G25" s="15">
        <f>SUM(G12:G23)</f>
        <v>99.999999999999986</v>
      </c>
      <c r="H25" s="14">
        <f>SUM(H12:H23)</f>
        <v>1619958347</v>
      </c>
      <c r="I25" s="15">
        <f>J25</f>
        <v>70.683236363184164</v>
      </c>
      <c r="J25" s="15">
        <f>SUM(J12:J23)</f>
        <v>70.683236363184164</v>
      </c>
      <c r="K25" s="15">
        <f>IF(E25=0,0,H25/E25*100)</f>
        <v>70.683236363184164</v>
      </c>
      <c r="L25" s="15">
        <f>SUM(L12:L23)</f>
        <v>-29.316763636815828</v>
      </c>
      <c r="M25" s="14">
        <f>SUM(M12:M23)</f>
        <v>671898153</v>
      </c>
      <c r="N25" s="15">
        <f>O25</f>
        <v>99.999999999999986</v>
      </c>
      <c r="O25" s="15">
        <f>SUM(O12:O23)</f>
        <v>99.999999999999986</v>
      </c>
      <c r="P25" s="15">
        <f>Q25</f>
        <v>82.513215814340882</v>
      </c>
      <c r="Q25" s="15">
        <f>SUM(Q12:Q23)</f>
        <v>82.513215814340882</v>
      </c>
      <c r="R25" s="15">
        <f>IF(N25=0,0,P25/N25*100)</f>
        <v>82.513215814340896</v>
      </c>
      <c r="S25" s="15">
        <f>SUM(S12:S23)</f>
        <v>-17.486784185659094</v>
      </c>
      <c r="T25" s="15">
        <f>IF(G25&gt;0,J25/G25*100,J25)</f>
        <v>70.683236363184179</v>
      </c>
      <c r="U25" s="15">
        <f>IF(O25&gt;0,Q25/O25*100,Q25)</f>
        <v>82.513215814340896</v>
      </c>
      <c r="V25" s="15">
        <f>AVERAGE(T25:U25)</f>
        <v>76.598226088762544</v>
      </c>
      <c r="W25" s="15"/>
    </row>
    <row r="26" spans="1:24">
      <c r="C26" s="16">
        <f>'[7]Bag PBJ'!$C$25</f>
        <v>1796923945</v>
      </c>
    </row>
    <row r="27" spans="1:24">
      <c r="C27" s="16">
        <f>C25-C26</f>
        <v>494932555</v>
      </c>
    </row>
    <row r="30" spans="1:24">
      <c r="B30" s="1" t="s">
        <v>490</v>
      </c>
      <c r="C30" s="1" t="s">
        <v>491</v>
      </c>
      <c r="D30" s="1" t="s">
        <v>492</v>
      </c>
    </row>
    <row r="31" spans="1:24">
      <c r="B31" s="1" t="s">
        <v>493</v>
      </c>
      <c r="C31" s="1">
        <f>COUNTIFS($K$11:$K$23,"&gt;=90")</f>
        <v>3</v>
      </c>
      <c r="D31" s="1">
        <f>COUNTIFS($R$11:$R$23,"&gt;=90")</f>
        <v>10</v>
      </c>
    </row>
    <row r="32" spans="1:24">
      <c r="B32" s="1" t="s">
        <v>494</v>
      </c>
      <c r="C32" s="1">
        <f>COUNTIFS($K$11:$K$23,"&gt;=80",$K$11:$K$23,"&lt;90")</f>
        <v>2</v>
      </c>
      <c r="D32" s="1">
        <f>COUNTIFS($R$11:$R$23,"&gt;=80",$R$11:$R$23,"&lt;90")</f>
        <v>0</v>
      </c>
    </row>
    <row r="33" spans="2:4">
      <c r="B33" s="1" t="s">
        <v>495</v>
      </c>
      <c r="C33" s="1">
        <f>COUNTIFS($K$11:$K$23,"&gt;=65",$K$11:$K$23,"&lt;80")</f>
        <v>5</v>
      </c>
      <c r="D33" s="1">
        <f>COUNTIFS($R$11:$R$23,"&gt;=65",$R$11:$R$23,"&lt;80")</f>
        <v>1</v>
      </c>
    </row>
    <row r="34" spans="2:4">
      <c r="B34" s="1" t="s">
        <v>496</v>
      </c>
      <c r="C34" s="1">
        <f>COUNTIF($K$11:$K$23,"&lt;65")</f>
        <v>2</v>
      </c>
      <c r="D34" s="1">
        <f>COUNTIF($R$11:$R$23,"&lt;65")</f>
        <v>1</v>
      </c>
    </row>
    <row r="35" spans="2:4">
      <c r="B35" s="17"/>
      <c r="C35" s="1">
        <f>SUM(C31:C34)</f>
        <v>12</v>
      </c>
      <c r="D35" s="1">
        <f>SUM(D31:D34)</f>
        <v>12</v>
      </c>
    </row>
    <row r="36" spans="2:4">
      <c r="B36" s="17"/>
    </row>
    <row r="37" spans="2:4">
      <c r="B37" s="17"/>
    </row>
    <row r="38" spans="2:4">
      <c r="B38" s="17"/>
    </row>
    <row r="46" spans="2:4" ht="32">
      <c r="B46" t="s">
        <v>189</v>
      </c>
      <c r="C46" s="18" t="s">
        <v>195</v>
      </c>
      <c r="D46" s="18" t="s">
        <v>196</v>
      </c>
    </row>
    <row r="47" spans="2:4">
      <c r="B47" s="207" t="str">
        <f>Cetak!P67</f>
        <v>31 Desember 2023</v>
      </c>
      <c r="C47" s="19">
        <f>I25</f>
        <v>70.683236363184164</v>
      </c>
      <c r="D47" s="19">
        <f>P25</f>
        <v>82.513215814340882</v>
      </c>
    </row>
    <row r="48" spans="2:4">
      <c r="B48" s="207" t="str">
        <f>Cetak!P68</f>
        <v>30  November 2023</v>
      </c>
      <c r="C48" s="19">
        <f>Cetak!D93</f>
        <v>59.453534523410234</v>
      </c>
      <c r="D48" s="19">
        <f>Cetak!E93</f>
        <v>96.954517738367599</v>
      </c>
    </row>
    <row r="49" spans="2:4">
      <c r="B49"/>
      <c r="C49" s="20">
        <f>C47-C48</f>
        <v>11.229701839773931</v>
      </c>
      <c r="D49" s="20">
        <f>D47-D48</f>
        <v>-14.441301924026718</v>
      </c>
    </row>
    <row r="50" spans="2:4">
      <c r="B50"/>
      <c r="C50"/>
      <c r="D50"/>
    </row>
    <row r="51" spans="2:4" ht="32">
      <c r="B51" t="s">
        <v>189</v>
      </c>
      <c r="C51" s="18" t="s">
        <v>195</v>
      </c>
      <c r="D51" s="18" t="s">
        <v>196</v>
      </c>
    </row>
    <row r="52" spans="2:4">
      <c r="B52" s="207" t="str">
        <f>Cetak!P67</f>
        <v>31 Desember 2023</v>
      </c>
      <c r="C52" s="19">
        <f>C47</f>
        <v>70.683236363184164</v>
      </c>
      <c r="D52" s="19">
        <f>D47</f>
        <v>82.513215814340882</v>
      </c>
    </row>
    <row r="53" spans="2:4">
      <c r="B53" s="207" t="str">
        <f>Cetak!P69</f>
        <v>31 Desember 2022</v>
      </c>
      <c r="C53" s="19">
        <f>Cetak!H93</f>
        <v>59.453534523410234</v>
      </c>
      <c r="D53" s="19">
        <f>Cetak!I93</f>
        <v>72.895960157067165</v>
      </c>
    </row>
    <row r="54" spans="2:4">
      <c r="B54"/>
      <c r="C54" s="20">
        <f>C52-C53</f>
        <v>11.229701839773931</v>
      </c>
      <c r="D54" s="20">
        <f>D52-D53</f>
        <v>9.6172556572737165</v>
      </c>
    </row>
  </sheetData>
  <sheetProtection formatCells="0" formatColumns="0" formatRows="0" insertColumns="0" insertRows="0" insertHyperlinks="0" deleteColumns="0" deleteRows="0" sort="0" autoFilter="0" pivotTables="0"/>
  <autoFilter ref="B11:X23" xr:uid="{00000000-0009-0000-0000-000033000000}">
    <sortState xmlns:xlrd2="http://schemas.microsoft.com/office/spreadsheetml/2017/richdata2" ref="B13:X23">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5:W18">
    <cfRule type="cellIs" dxfId="53" priority="4" operator="greaterThanOrEqual">
      <formula>85</formula>
    </cfRule>
    <cfRule type="cellIs" dxfId="52" priority="5" operator="greaterThanOrEqual">
      <formula>$V$25</formula>
    </cfRule>
    <cfRule type="cellIs" dxfId="51" priority="6" operator="lessThan">
      <formula>$V$25</formula>
    </cfRule>
  </conditionalFormatting>
  <conditionalFormatting sqref="W22">
    <cfRule type="cellIs" dxfId="50" priority="1" operator="greaterThanOrEqual">
      <formula>85</formula>
    </cfRule>
    <cfRule type="cellIs" dxfId="49" priority="2" operator="greaterThanOrEqual">
      <formula>$V$25</formula>
    </cfRule>
    <cfRule type="cellIs" dxfId="48" priority="3" operator="lessThan">
      <formula>$V$25</formula>
    </cfRule>
  </conditionalFormatting>
  <pageMargins left="0.7" right="0.7" top="0.75" bottom="0.44" header="0.3" footer="0.3"/>
  <pageSetup paperSize="14" scale="80" fitToHeight="0" orientation="landscape"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00B050"/>
    <pageSetUpPr fitToPage="1"/>
  </sheetPr>
  <dimension ref="A1:AC58"/>
  <sheetViews>
    <sheetView view="pageBreakPreview" zoomScale="60" zoomScaleNormal="80" workbookViewId="0">
      <pane xSplit="2" ySplit="9" topLeftCell="E10" activePane="bottomRight" state="frozen"/>
      <selection activeCell="AF49" sqref="AF49"/>
      <selection pane="topRight" activeCell="AF49" sqref="AF49"/>
      <selection pane="bottomLeft" activeCell="AF49" sqref="AF49"/>
      <selection pane="bottomRight" activeCell="A5" sqref="A5:XFD6"/>
    </sheetView>
  </sheetViews>
  <sheetFormatPr baseColWidth="10" defaultColWidth="9.1640625" defaultRowHeight="15"/>
  <cols>
    <col min="1" max="1" width="4" style="1" customWidth="1"/>
    <col min="2" max="2" width="35" style="1" customWidth="1"/>
    <col min="3" max="3" width="18" style="1" customWidth="1"/>
    <col min="4" max="4" width="7.6640625"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1295</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6" spans="1:29">
      <c r="A6" s="354" t="s">
        <v>4</v>
      </c>
      <c r="B6" s="354" t="s">
        <v>27</v>
      </c>
      <c r="C6" s="354" t="s">
        <v>28</v>
      </c>
      <c r="D6" s="354"/>
      <c r="E6" s="354" t="s">
        <v>29</v>
      </c>
      <c r="F6" s="354"/>
      <c r="G6" s="354"/>
      <c r="H6" s="354"/>
      <c r="I6" s="354"/>
      <c r="J6" s="354"/>
      <c r="K6" s="354"/>
      <c r="L6" s="354"/>
      <c r="M6" s="354"/>
      <c r="N6" s="360" t="s">
        <v>30</v>
      </c>
      <c r="O6" s="357"/>
      <c r="P6" s="357"/>
      <c r="Q6" s="357"/>
      <c r="R6" s="358"/>
      <c r="S6" s="31"/>
      <c r="T6" s="354" t="s">
        <v>11</v>
      </c>
      <c r="U6" s="354"/>
      <c r="V6" s="354"/>
      <c r="W6" s="354"/>
    </row>
    <row r="7" spans="1:29">
      <c r="A7" s="354"/>
      <c r="B7" s="354"/>
      <c r="C7" s="354" t="s">
        <v>12</v>
      </c>
      <c r="D7" s="354" t="s">
        <v>13</v>
      </c>
      <c r="E7" s="354" t="s">
        <v>9</v>
      </c>
      <c r="F7" s="354"/>
      <c r="G7" s="354"/>
      <c r="H7" s="354" t="s">
        <v>10</v>
      </c>
      <c r="I7" s="354"/>
      <c r="J7" s="354"/>
      <c r="K7" s="354" t="s">
        <v>11</v>
      </c>
      <c r="L7" s="354"/>
      <c r="M7" s="3" t="s">
        <v>32</v>
      </c>
      <c r="N7" s="354" t="s">
        <v>33</v>
      </c>
      <c r="O7" s="354"/>
      <c r="P7" s="354" t="s">
        <v>34</v>
      </c>
      <c r="Q7" s="354"/>
      <c r="R7" s="3" t="s">
        <v>469</v>
      </c>
      <c r="S7" s="3"/>
      <c r="T7" s="3" t="s">
        <v>36</v>
      </c>
      <c r="U7" s="3" t="s">
        <v>30</v>
      </c>
      <c r="V7" s="3" t="s">
        <v>37</v>
      </c>
      <c r="W7" s="354" t="s">
        <v>38</v>
      </c>
    </row>
    <row r="8" spans="1:29">
      <c r="A8" s="354"/>
      <c r="B8" s="354"/>
      <c r="C8" s="354"/>
      <c r="D8" s="354"/>
      <c r="E8" s="3" t="s">
        <v>12</v>
      </c>
      <c r="F8" s="3" t="s">
        <v>13</v>
      </c>
      <c r="G8" s="3" t="s">
        <v>13</v>
      </c>
      <c r="H8" s="3" t="s">
        <v>12</v>
      </c>
      <c r="I8" s="3" t="s">
        <v>13</v>
      </c>
      <c r="J8" s="3" t="s">
        <v>13</v>
      </c>
      <c r="K8" s="3" t="s">
        <v>13</v>
      </c>
      <c r="L8" s="3" t="s">
        <v>13</v>
      </c>
      <c r="M8" s="3" t="s">
        <v>12</v>
      </c>
      <c r="N8" s="3" t="s">
        <v>13</v>
      </c>
      <c r="O8" s="3" t="s">
        <v>13</v>
      </c>
      <c r="P8" s="3" t="s">
        <v>13</v>
      </c>
      <c r="Q8" s="3" t="s">
        <v>13</v>
      </c>
      <c r="R8" s="3" t="s">
        <v>13</v>
      </c>
      <c r="S8" s="3" t="s">
        <v>13</v>
      </c>
      <c r="T8" s="3" t="s">
        <v>13</v>
      </c>
      <c r="U8" s="3" t="s">
        <v>13</v>
      </c>
      <c r="V8" s="3" t="s">
        <v>13</v>
      </c>
      <c r="W8" s="354"/>
    </row>
    <row r="9" spans="1:29">
      <c r="A9" s="4"/>
      <c r="B9" s="4"/>
      <c r="C9" s="4"/>
      <c r="D9" s="4"/>
      <c r="E9" s="4"/>
      <c r="F9" s="4"/>
      <c r="G9" s="4"/>
      <c r="H9" s="4"/>
      <c r="I9" s="4"/>
      <c r="J9" s="4"/>
      <c r="K9" s="4"/>
      <c r="L9" s="4"/>
      <c r="M9" s="4"/>
      <c r="N9" s="4"/>
      <c r="O9" s="4"/>
      <c r="P9" s="4"/>
      <c r="Q9" s="4"/>
      <c r="R9" s="4"/>
      <c r="S9" s="4"/>
      <c r="T9" s="4"/>
      <c r="U9" s="4"/>
      <c r="V9" s="4"/>
      <c r="W9" s="4"/>
    </row>
    <row r="10" spans="1:29" ht="32">
      <c r="A10" s="9">
        <v>1</v>
      </c>
      <c r="B10" s="9" t="s">
        <v>364</v>
      </c>
      <c r="C10" s="7">
        <v>0</v>
      </c>
      <c r="D10" s="8">
        <f>C10/$C$26*100</f>
        <v>0</v>
      </c>
      <c r="E10" s="7">
        <v>0</v>
      </c>
      <c r="F10" s="8">
        <v>0</v>
      </c>
      <c r="G10" s="8">
        <f>F10*D10/100</f>
        <v>0</v>
      </c>
      <c r="H10" s="7">
        <v>0</v>
      </c>
      <c r="I10" s="8">
        <v>0</v>
      </c>
      <c r="J10" s="8">
        <f>I10*D10/100</f>
        <v>0</v>
      </c>
      <c r="K10" s="8">
        <f>IF(E10=0,0,H10/E10*100)</f>
        <v>0</v>
      </c>
      <c r="L10" s="8">
        <f>J10-G10</f>
        <v>0</v>
      </c>
      <c r="M10" s="7">
        <f>C10-H10</f>
        <v>0</v>
      </c>
      <c r="N10" s="8">
        <v>0</v>
      </c>
      <c r="O10" s="8">
        <f>N10*D10/100</f>
        <v>0</v>
      </c>
      <c r="P10" s="8">
        <v>0</v>
      </c>
      <c r="Q10" s="8">
        <f>P10*D10/100</f>
        <v>0</v>
      </c>
      <c r="R10" s="8">
        <f>IF(N10=0,0,P10/N10*100)</f>
        <v>0</v>
      </c>
      <c r="S10" s="8">
        <f>Q10-O10</f>
        <v>0</v>
      </c>
      <c r="T10" s="8">
        <f>IF(F10&gt;0,I10/F10*100,I10)</f>
        <v>0</v>
      </c>
      <c r="U10" s="8">
        <f>IF(N10&gt;0,P10/N10*100,P10)</f>
        <v>0</v>
      </c>
      <c r="V10" s="8">
        <f>AVERAGE(T10:U10)</f>
        <v>0</v>
      </c>
      <c r="W10" s="8">
        <f>V10</f>
        <v>0</v>
      </c>
      <c r="X10" s="22">
        <v>1</v>
      </c>
    </row>
    <row r="11" spans="1:29" ht="32">
      <c r="A11" s="9">
        <v>2</v>
      </c>
      <c r="B11" s="9" t="s">
        <v>299</v>
      </c>
      <c r="C11" s="7">
        <v>6400000</v>
      </c>
      <c r="D11" s="8">
        <f>C11/$C$26*100</f>
        <v>1.2009194539569357</v>
      </c>
      <c r="E11" s="7">
        <v>6400000</v>
      </c>
      <c r="F11" s="8">
        <f>E11/C11*100</f>
        <v>100</v>
      </c>
      <c r="G11" s="8">
        <f>F11*D11/100</f>
        <v>1.2009194539569357</v>
      </c>
      <c r="H11" s="7">
        <v>6350000</v>
      </c>
      <c r="I11" s="8">
        <f>H11/C11*100</f>
        <v>99.21875</v>
      </c>
      <c r="J11" s="8">
        <f>I11*D11/100</f>
        <v>1.1915372707228971</v>
      </c>
      <c r="K11" s="8">
        <f>IF(E11=0,0,H11/E11*100)</f>
        <v>99.21875</v>
      </c>
      <c r="L11" s="8">
        <f>J11-G11</f>
        <v>-9.3821832340386102E-3</v>
      </c>
      <c r="M11" s="7">
        <f>C11-H11</f>
        <v>50000</v>
      </c>
      <c r="N11" s="8">
        <v>100</v>
      </c>
      <c r="O11" s="8">
        <f>N11*D11/100</f>
        <v>1.2009194539569357</v>
      </c>
      <c r="P11" s="8">
        <v>100</v>
      </c>
      <c r="Q11" s="8">
        <f>P11*D11/100</f>
        <v>1.2009194539569357</v>
      </c>
      <c r="R11" s="8">
        <f>IF(N11=0,0,P11/N11*100)</f>
        <v>100</v>
      </c>
      <c r="S11" s="8">
        <f>Q11-O11</f>
        <v>0</v>
      </c>
      <c r="T11" s="8">
        <f>IF(F11&gt;0,I11/F11*100,I11)</f>
        <v>99.21875</v>
      </c>
      <c r="U11" s="8">
        <f>IF(N11&gt;0,P11/N11*100,P11)</f>
        <v>100</v>
      </c>
      <c r="V11" s="8">
        <f>AVERAGE(T11:U11)</f>
        <v>99.609375</v>
      </c>
      <c r="W11" s="8">
        <f>V11</f>
        <v>99.609375</v>
      </c>
      <c r="X11" s="22">
        <v>2</v>
      </c>
    </row>
    <row r="12" spans="1:29" ht="32">
      <c r="A12" s="9">
        <v>3</v>
      </c>
      <c r="B12" s="9" t="s">
        <v>689</v>
      </c>
      <c r="C12" s="7">
        <v>20000000</v>
      </c>
      <c r="D12" s="8">
        <f>C12/$C$26*100</f>
        <v>3.7528732936154245</v>
      </c>
      <c r="E12" s="7">
        <v>20000000</v>
      </c>
      <c r="F12" s="8">
        <f>E12/C12*100</f>
        <v>100</v>
      </c>
      <c r="G12" s="8">
        <f>F12*D12/100</f>
        <v>3.7528732936154245</v>
      </c>
      <c r="H12" s="7">
        <v>16000000</v>
      </c>
      <c r="I12" s="8">
        <f>H12/C12*100</f>
        <v>80</v>
      </c>
      <c r="J12" s="8">
        <f>I12*D12/100</f>
        <v>3.0022986348923393</v>
      </c>
      <c r="K12" s="8">
        <f>IF(E12=0,0,H12/E12*100)</f>
        <v>80</v>
      </c>
      <c r="L12" s="8">
        <f>J12-G12</f>
        <v>-0.75057465872308526</v>
      </c>
      <c r="M12" s="7">
        <f>C12-H12</f>
        <v>4000000</v>
      </c>
      <c r="N12" s="8">
        <v>100</v>
      </c>
      <c r="O12" s="8">
        <f>N12*D12/100</f>
        <v>3.7528732936154245</v>
      </c>
      <c r="P12" s="8">
        <v>100</v>
      </c>
      <c r="Q12" s="8">
        <f>P12*D12/100</f>
        <v>3.7528732936154245</v>
      </c>
      <c r="R12" s="8">
        <f>IF(N12=0,0,P12/N12*100)</f>
        <v>100</v>
      </c>
      <c r="S12" s="8">
        <f>Q12-O12</f>
        <v>0</v>
      </c>
      <c r="T12" s="8">
        <f>IF(F12&gt;0,I12/F12*100,I12)</f>
        <v>80</v>
      </c>
      <c r="U12" s="8">
        <f>IF(N12&gt;0,P12/N12*100,P12)</f>
        <v>100</v>
      </c>
      <c r="V12" s="8">
        <f>AVERAGE(T12:U12)</f>
        <v>90</v>
      </c>
      <c r="W12" s="8">
        <f>V12</f>
        <v>90</v>
      </c>
      <c r="X12" s="22">
        <v>3</v>
      </c>
    </row>
    <row r="13" spans="1:29" ht="32">
      <c r="A13" s="9">
        <v>4</v>
      </c>
      <c r="B13" s="9" t="s">
        <v>377</v>
      </c>
      <c r="C13" s="7">
        <v>794800</v>
      </c>
      <c r="D13" s="8">
        <f>C13/$C$26*100</f>
        <v>0.14913918468827694</v>
      </c>
      <c r="E13" s="7">
        <v>794800</v>
      </c>
      <c r="F13" s="8">
        <f>E13/C13*100</f>
        <v>100</v>
      </c>
      <c r="G13" s="8">
        <f>F13*D13/100</f>
        <v>0.14913918468827694</v>
      </c>
      <c r="H13" s="7">
        <v>626000</v>
      </c>
      <c r="I13" s="8">
        <f>H13/C13*100</f>
        <v>78.761952692501254</v>
      </c>
      <c r="J13" s="8">
        <f>I13*D13/100</f>
        <v>0.11746493409016276</v>
      </c>
      <c r="K13" s="8">
        <f>IF(E13=0,0,H13/E13*100)</f>
        <v>78.761952692501254</v>
      </c>
      <c r="L13" s="8">
        <f>J13-G13</f>
        <v>-3.1674250598114184E-2</v>
      </c>
      <c r="M13" s="7">
        <f>C13-H13</f>
        <v>168800</v>
      </c>
      <c r="N13" s="8">
        <v>100</v>
      </c>
      <c r="O13" s="8">
        <f>N13*D13/100</f>
        <v>0.14913918468827694</v>
      </c>
      <c r="P13" s="8">
        <v>100</v>
      </c>
      <c r="Q13" s="8">
        <f>P13*D13/100</f>
        <v>0.14913918468827694</v>
      </c>
      <c r="R13" s="8">
        <f>IF(N13=0,0,P13/N13*100)</f>
        <v>100</v>
      </c>
      <c r="S13" s="8">
        <f>Q13-O13</f>
        <v>0</v>
      </c>
      <c r="T13" s="8">
        <f>IF(F13&gt;0,I13/F13*100,I13)</f>
        <v>78.761952692501254</v>
      </c>
      <c r="U13" s="8">
        <f>IF(N13&gt;0,P13/N13*100,P13)</f>
        <v>100</v>
      </c>
      <c r="V13" s="8">
        <f>AVERAGE(T13:U13)</f>
        <v>89.380976346250634</v>
      </c>
      <c r="W13" s="8">
        <f>V13</f>
        <v>89.380976346250634</v>
      </c>
      <c r="X13" s="22">
        <v>4</v>
      </c>
    </row>
    <row r="14" spans="1:29" ht="16">
      <c r="A14" s="9">
        <v>5</v>
      </c>
      <c r="B14" s="9" t="s">
        <v>248</v>
      </c>
      <c r="C14" s="7">
        <v>52325600</v>
      </c>
      <c r="D14" s="8">
        <f t="shared" ref="D14:D24" si="0">C14/$C$26*100</f>
        <v>9.818567340620163</v>
      </c>
      <c r="E14" s="7">
        <v>52325600</v>
      </c>
      <c r="F14" s="8">
        <f t="shared" ref="F14:F24" si="1">E14/C14*100</f>
        <v>100</v>
      </c>
      <c r="G14" s="8">
        <f t="shared" ref="G14:G24" si="2">F14*D14/100</f>
        <v>9.818567340620163</v>
      </c>
      <c r="H14" s="7">
        <v>47207000</v>
      </c>
      <c r="I14" s="8">
        <f t="shared" ref="I14:I24" si="3">H14/C14*100</f>
        <v>90.217790144785724</v>
      </c>
      <c r="J14" s="8">
        <f t="shared" ref="J14:J24" si="4">I14*D14/100</f>
        <v>8.8580944785851674</v>
      </c>
      <c r="K14" s="8">
        <f t="shared" ref="K14:K24" si="5">IF(E14=0,0,H14/E14*100)</f>
        <v>90.217790144785724</v>
      </c>
      <c r="L14" s="8">
        <f t="shared" ref="L14:L24" si="6">J14-G14</f>
        <v>-0.9604728620349956</v>
      </c>
      <c r="M14" s="7">
        <f t="shared" ref="M14:M24" si="7">C14-H14</f>
        <v>5118600</v>
      </c>
      <c r="N14" s="8">
        <v>100</v>
      </c>
      <c r="O14" s="8">
        <f t="shared" ref="O14:O24" si="8">N14*D14/100</f>
        <v>9.818567340620163</v>
      </c>
      <c r="P14" s="8">
        <v>100</v>
      </c>
      <c r="Q14" s="8">
        <f t="shared" ref="Q14:Q24" si="9">P14*D14/100</f>
        <v>9.818567340620163</v>
      </c>
      <c r="R14" s="8">
        <f t="shared" ref="R14:R24" si="10">IF(N14=0,0,P14/N14*100)</f>
        <v>100</v>
      </c>
      <c r="S14" s="8">
        <f>Q14-O14</f>
        <v>0</v>
      </c>
      <c r="T14" s="8">
        <f>IF(F14&gt;0,I14/F14*100,I14)</f>
        <v>90.217790144785724</v>
      </c>
      <c r="U14" s="8">
        <f>IF(N14&gt;0,P14/N14*100,P14)</f>
        <v>100</v>
      </c>
      <c r="V14" s="8">
        <f>AVERAGE(T14:U14)</f>
        <v>95.108895072392869</v>
      </c>
      <c r="W14" s="8">
        <f>V14</f>
        <v>95.108895072392869</v>
      </c>
      <c r="X14" s="22">
        <v>5</v>
      </c>
    </row>
    <row r="15" spans="1:29" ht="32">
      <c r="A15" s="9">
        <v>6</v>
      </c>
      <c r="B15" s="9" t="s">
        <v>366</v>
      </c>
      <c r="C15" s="7">
        <v>5668400</v>
      </c>
      <c r="D15" s="8">
        <f t="shared" si="0"/>
        <v>1.0636393488764835</v>
      </c>
      <c r="E15" s="7">
        <v>5668400</v>
      </c>
      <c r="F15" s="8">
        <f t="shared" si="1"/>
        <v>100</v>
      </c>
      <c r="G15" s="8">
        <f t="shared" si="2"/>
        <v>1.0636393488764835</v>
      </c>
      <c r="H15" s="7">
        <v>5398000</v>
      </c>
      <c r="I15" s="8">
        <f t="shared" si="3"/>
        <v>95.229694446404636</v>
      </c>
      <c r="J15" s="8">
        <f t="shared" si="4"/>
        <v>1.0129005019468031</v>
      </c>
      <c r="K15" s="8">
        <f t="shared" si="5"/>
        <v>95.229694446404636</v>
      </c>
      <c r="L15" s="8">
        <f t="shared" si="6"/>
        <v>-5.0738846929680337E-2</v>
      </c>
      <c r="M15" s="7">
        <f t="shared" si="7"/>
        <v>270400</v>
      </c>
      <c r="N15" s="8">
        <v>100</v>
      </c>
      <c r="O15" s="8">
        <f t="shared" si="8"/>
        <v>1.0636393488764835</v>
      </c>
      <c r="P15" s="8">
        <v>100</v>
      </c>
      <c r="Q15" s="8">
        <f t="shared" si="9"/>
        <v>1.0636393488764835</v>
      </c>
      <c r="R15" s="8">
        <f t="shared" si="10"/>
        <v>100</v>
      </c>
      <c r="S15" s="8">
        <f t="shared" ref="S15:S22" si="11">Q15-O15</f>
        <v>0</v>
      </c>
      <c r="T15" s="8">
        <f t="shared" ref="T15:T22" si="12">IF(F15&gt;0,I15/F15*100,I15)</f>
        <v>95.229694446404636</v>
      </c>
      <c r="U15" s="8">
        <f t="shared" ref="U15:U22" si="13">IF(N15&gt;0,P15/N15*100,P15)</f>
        <v>100</v>
      </c>
      <c r="V15" s="8">
        <f t="shared" ref="V15:V22" si="14">AVERAGE(T15:U15)</f>
        <v>97.614847223202318</v>
      </c>
      <c r="W15" s="8">
        <f t="shared" ref="W15:W22" si="15">V15</f>
        <v>97.614847223202318</v>
      </c>
      <c r="X15" s="22">
        <v>6</v>
      </c>
    </row>
    <row r="16" spans="1:29" ht="32">
      <c r="A16" s="9">
        <v>7</v>
      </c>
      <c r="B16" s="9" t="s">
        <v>367</v>
      </c>
      <c r="C16" s="7">
        <v>198717600</v>
      </c>
      <c r="D16" s="8">
        <f t="shared" si="0"/>
        <v>37.288098700567623</v>
      </c>
      <c r="E16" s="7">
        <v>198717600</v>
      </c>
      <c r="F16" s="8">
        <f t="shared" si="1"/>
        <v>100</v>
      </c>
      <c r="G16" s="8">
        <f t="shared" si="2"/>
        <v>37.288098700567623</v>
      </c>
      <c r="H16" s="7">
        <v>140815929</v>
      </c>
      <c r="I16" s="8">
        <f t="shared" si="3"/>
        <v>70.862333784224447</v>
      </c>
      <c r="J16" s="8">
        <f t="shared" si="4"/>
        <v>26.42321696298729</v>
      </c>
      <c r="K16" s="8">
        <f t="shared" si="5"/>
        <v>70.862333784224447</v>
      </c>
      <c r="L16" s="8">
        <f t="shared" si="6"/>
        <v>-10.864881737580333</v>
      </c>
      <c r="M16" s="7">
        <f t="shared" si="7"/>
        <v>57901671</v>
      </c>
      <c r="N16" s="8">
        <v>100</v>
      </c>
      <c r="O16" s="8">
        <f t="shared" si="8"/>
        <v>37.288098700567623</v>
      </c>
      <c r="P16" s="8">
        <v>80.5</v>
      </c>
      <c r="Q16" s="8">
        <f t="shared" si="9"/>
        <v>30.016919453956938</v>
      </c>
      <c r="R16" s="8">
        <f t="shared" si="10"/>
        <v>80.5</v>
      </c>
      <c r="S16" s="8">
        <f t="shared" si="11"/>
        <v>-7.2711792466106857</v>
      </c>
      <c r="T16" s="8">
        <f t="shared" si="12"/>
        <v>70.862333784224447</v>
      </c>
      <c r="U16" s="8">
        <f t="shared" si="13"/>
        <v>80.5</v>
      </c>
      <c r="V16" s="8">
        <f t="shared" si="14"/>
        <v>75.68116689211223</v>
      </c>
      <c r="W16" s="8">
        <f t="shared" si="15"/>
        <v>75.68116689211223</v>
      </c>
      <c r="X16" s="22">
        <v>7</v>
      </c>
    </row>
    <row r="17" spans="1:24" ht="16">
      <c r="A17" s="9">
        <v>8</v>
      </c>
      <c r="B17" s="9" t="s">
        <v>335</v>
      </c>
      <c r="C17" s="7">
        <v>11400000</v>
      </c>
      <c r="D17" s="8">
        <f t="shared" si="0"/>
        <v>2.1391377773607916</v>
      </c>
      <c r="E17" s="7">
        <v>11400000</v>
      </c>
      <c r="F17" s="8">
        <f t="shared" si="1"/>
        <v>100</v>
      </c>
      <c r="G17" s="8">
        <f t="shared" si="2"/>
        <v>2.1391377773607916</v>
      </c>
      <c r="H17" s="7">
        <v>11400000</v>
      </c>
      <c r="I17" s="8">
        <f t="shared" si="3"/>
        <v>100</v>
      </c>
      <c r="J17" s="8">
        <f t="shared" si="4"/>
        <v>2.1391377773607916</v>
      </c>
      <c r="K17" s="8">
        <f t="shared" si="5"/>
        <v>100</v>
      </c>
      <c r="L17" s="8">
        <f t="shared" si="6"/>
        <v>0</v>
      </c>
      <c r="M17" s="7">
        <f t="shared" si="7"/>
        <v>0</v>
      </c>
      <c r="N17" s="8">
        <v>100</v>
      </c>
      <c r="O17" s="8">
        <f t="shared" si="8"/>
        <v>2.1391377773607916</v>
      </c>
      <c r="P17" s="8">
        <v>100</v>
      </c>
      <c r="Q17" s="8">
        <f t="shared" si="9"/>
        <v>2.1391377773607916</v>
      </c>
      <c r="R17" s="8">
        <f t="shared" si="10"/>
        <v>100</v>
      </c>
      <c r="S17" s="8">
        <f t="shared" si="11"/>
        <v>0</v>
      </c>
      <c r="T17" s="8">
        <f t="shared" si="12"/>
        <v>100</v>
      </c>
      <c r="U17" s="8">
        <f t="shared" si="13"/>
        <v>100</v>
      </c>
      <c r="V17" s="8">
        <f t="shared" si="14"/>
        <v>100</v>
      </c>
      <c r="W17" s="8">
        <f t="shared" si="15"/>
        <v>100</v>
      </c>
      <c r="X17" s="22">
        <v>8</v>
      </c>
    </row>
    <row r="18" spans="1:24" ht="16">
      <c r="A18" s="9">
        <v>9</v>
      </c>
      <c r="B18" s="9" t="s">
        <v>254</v>
      </c>
      <c r="C18" s="7">
        <v>26192600</v>
      </c>
      <c r="D18" s="8">
        <f t="shared" si="0"/>
        <v>4.9148754515175685</v>
      </c>
      <c r="E18" s="7">
        <v>26192600</v>
      </c>
      <c r="F18" s="8">
        <f t="shared" si="1"/>
        <v>100</v>
      </c>
      <c r="G18" s="8">
        <f t="shared" si="2"/>
        <v>4.9148754515175685</v>
      </c>
      <c r="H18" s="7">
        <v>22800000</v>
      </c>
      <c r="I18" s="8">
        <f t="shared" si="3"/>
        <v>87.047486694715303</v>
      </c>
      <c r="J18" s="8">
        <f t="shared" si="4"/>
        <v>4.2782755547215841</v>
      </c>
      <c r="K18" s="8">
        <f t="shared" si="5"/>
        <v>87.047486694715303</v>
      </c>
      <c r="L18" s="8">
        <f t="shared" si="6"/>
        <v>-0.6365998967959845</v>
      </c>
      <c r="M18" s="7">
        <f t="shared" si="7"/>
        <v>3392600</v>
      </c>
      <c r="N18" s="8">
        <v>100</v>
      </c>
      <c r="O18" s="8">
        <f t="shared" si="8"/>
        <v>4.9148754515175685</v>
      </c>
      <c r="P18" s="8">
        <v>100</v>
      </c>
      <c r="Q18" s="8">
        <f t="shared" si="9"/>
        <v>4.9148754515175685</v>
      </c>
      <c r="R18" s="8">
        <f t="shared" si="10"/>
        <v>100</v>
      </c>
      <c r="S18" s="8">
        <f t="shared" si="11"/>
        <v>0</v>
      </c>
      <c r="T18" s="8">
        <f t="shared" si="12"/>
        <v>87.047486694715303</v>
      </c>
      <c r="U18" s="8">
        <f t="shared" si="13"/>
        <v>100</v>
      </c>
      <c r="V18" s="8">
        <f t="shared" si="14"/>
        <v>93.523743347357652</v>
      </c>
      <c r="W18" s="8">
        <f t="shared" si="15"/>
        <v>93.523743347357652</v>
      </c>
      <c r="X18" s="22">
        <v>9</v>
      </c>
    </row>
    <row r="19" spans="1:24" ht="32">
      <c r="A19" s="9">
        <v>10</v>
      </c>
      <c r="B19" s="9" t="s">
        <v>369</v>
      </c>
      <c r="C19" s="7">
        <v>7095600</v>
      </c>
      <c r="D19" s="8">
        <f t="shared" si="0"/>
        <v>1.3314443871088801</v>
      </c>
      <c r="E19" s="7">
        <v>7095600</v>
      </c>
      <c r="F19" s="8">
        <f t="shared" si="1"/>
        <v>100</v>
      </c>
      <c r="G19" s="8">
        <f t="shared" si="2"/>
        <v>1.3314443871088801</v>
      </c>
      <c r="H19" s="7">
        <v>6883400</v>
      </c>
      <c r="I19" s="8">
        <f t="shared" si="3"/>
        <v>97.009414284908956</v>
      </c>
      <c r="J19" s="8">
        <f t="shared" si="4"/>
        <v>1.2916264014636203</v>
      </c>
      <c r="K19" s="8">
        <f t="shared" si="5"/>
        <v>97.009414284908956</v>
      </c>
      <c r="L19" s="8">
        <f t="shared" si="6"/>
        <v>-3.9817985645259846E-2</v>
      </c>
      <c r="M19" s="7">
        <f t="shared" si="7"/>
        <v>212200</v>
      </c>
      <c r="N19" s="8">
        <v>100</v>
      </c>
      <c r="O19" s="8">
        <f t="shared" si="8"/>
        <v>1.3314443871088801</v>
      </c>
      <c r="P19" s="8">
        <v>100</v>
      </c>
      <c r="Q19" s="8">
        <f t="shared" si="9"/>
        <v>1.3314443871088801</v>
      </c>
      <c r="R19" s="8">
        <f t="shared" si="10"/>
        <v>100</v>
      </c>
      <c r="S19" s="8">
        <f t="shared" si="11"/>
        <v>0</v>
      </c>
      <c r="T19" s="8">
        <f t="shared" si="12"/>
        <v>97.009414284908956</v>
      </c>
      <c r="U19" s="8">
        <f t="shared" si="13"/>
        <v>100</v>
      </c>
      <c r="V19" s="8">
        <f t="shared" si="14"/>
        <v>98.504707142454478</v>
      </c>
      <c r="W19" s="8">
        <f t="shared" si="15"/>
        <v>98.504707142454478</v>
      </c>
      <c r="X19" s="22">
        <v>10</v>
      </c>
    </row>
    <row r="20" spans="1:24" ht="64">
      <c r="A20" s="9">
        <v>11</v>
      </c>
      <c r="B20" s="9" t="s">
        <v>338</v>
      </c>
      <c r="C20" s="7">
        <v>47780000</v>
      </c>
      <c r="D20" s="8">
        <f t="shared" si="0"/>
        <v>8.9656142984472478</v>
      </c>
      <c r="E20" s="7">
        <v>47780000</v>
      </c>
      <c r="F20" s="8">
        <f t="shared" si="1"/>
        <v>100</v>
      </c>
      <c r="G20" s="8">
        <f t="shared" si="2"/>
        <v>8.9656142984472478</v>
      </c>
      <c r="H20" s="7">
        <v>24367500</v>
      </c>
      <c r="I20" s="8">
        <f t="shared" si="3"/>
        <v>50.999372122226873</v>
      </c>
      <c r="J20" s="8">
        <f t="shared" si="4"/>
        <v>4.5724069991086926</v>
      </c>
      <c r="K20" s="8">
        <f t="shared" si="5"/>
        <v>50.999372122226873</v>
      </c>
      <c r="L20" s="8">
        <f t="shared" si="6"/>
        <v>-4.3932072993385551</v>
      </c>
      <c r="M20" s="7">
        <f t="shared" si="7"/>
        <v>23412500</v>
      </c>
      <c r="N20" s="8">
        <v>100</v>
      </c>
      <c r="O20" s="8">
        <f t="shared" si="8"/>
        <v>8.9656142984472478</v>
      </c>
      <c r="P20" s="8">
        <v>100</v>
      </c>
      <c r="Q20" s="8">
        <f t="shared" si="9"/>
        <v>8.9656142984472478</v>
      </c>
      <c r="R20" s="8">
        <f t="shared" si="10"/>
        <v>100</v>
      </c>
      <c r="S20" s="8">
        <f t="shared" si="11"/>
        <v>0</v>
      </c>
      <c r="T20" s="8">
        <f t="shared" si="12"/>
        <v>50.999372122226873</v>
      </c>
      <c r="U20" s="8">
        <f t="shared" si="13"/>
        <v>100</v>
      </c>
      <c r="V20" s="8">
        <f t="shared" si="14"/>
        <v>75.499686061113437</v>
      </c>
      <c r="W20" s="8">
        <f t="shared" si="15"/>
        <v>75.499686061113437</v>
      </c>
      <c r="X20" s="22">
        <v>11</v>
      </c>
    </row>
    <row r="21" spans="1:24" ht="16">
      <c r="A21" s="9">
        <v>12</v>
      </c>
      <c r="B21" s="9" t="s">
        <v>370</v>
      </c>
      <c r="C21" s="7">
        <v>12540000</v>
      </c>
      <c r="D21" s="8">
        <f t="shared" si="0"/>
        <v>2.3530515550968709</v>
      </c>
      <c r="E21" s="7">
        <v>12540000</v>
      </c>
      <c r="F21" s="8">
        <f t="shared" si="1"/>
        <v>100</v>
      </c>
      <c r="G21" s="8">
        <f t="shared" si="2"/>
        <v>2.3530515550968709</v>
      </c>
      <c r="H21" s="7">
        <v>4910000</v>
      </c>
      <c r="I21" s="8">
        <f t="shared" si="3"/>
        <v>39.154704944178633</v>
      </c>
      <c r="J21" s="8">
        <f t="shared" si="4"/>
        <v>0.92133039358258673</v>
      </c>
      <c r="K21" s="8">
        <f t="shared" si="5"/>
        <v>39.154704944178633</v>
      </c>
      <c r="L21" s="8">
        <f t="shared" si="6"/>
        <v>-1.4317211615142842</v>
      </c>
      <c r="M21" s="7">
        <f t="shared" si="7"/>
        <v>7630000</v>
      </c>
      <c r="N21" s="8">
        <v>100</v>
      </c>
      <c r="O21" s="8">
        <f t="shared" si="8"/>
        <v>2.3530515550968709</v>
      </c>
      <c r="P21" s="8">
        <v>100</v>
      </c>
      <c r="Q21" s="8">
        <f t="shared" si="9"/>
        <v>2.3530515550968709</v>
      </c>
      <c r="R21" s="8">
        <f t="shared" si="10"/>
        <v>100</v>
      </c>
      <c r="S21" s="8">
        <f t="shared" si="11"/>
        <v>0</v>
      </c>
      <c r="T21" s="8">
        <f t="shared" si="12"/>
        <v>39.154704944178633</v>
      </c>
      <c r="U21" s="8">
        <f t="shared" si="13"/>
        <v>100</v>
      </c>
      <c r="V21" s="8">
        <f t="shared" si="14"/>
        <v>69.577352472089316</v>
      </c>
      <c r="W21" s="8">
        <f t="shared" si="15"/>
        <v>69.577352472089316</v>
      </c>
      <c r="X21" s="22">
        <v>12</v>
      </c>
    </row>
    <row r="22" spans="1:24" ht="32">
      <c r="A22" s="9">
        <v>13</v>
      </c>
      <c r="B22" s="9" t="s">
        <v>1296</v>
      </c>
      <c r="C22" s="7">
        <v>15000000</v>
      </c>
      <c r="D22" s="8">
        <f t="shared" si="0"/>
        <v>2.814654970211568</v>
      </c>
      <c r="E22" s="7">
        <v>15000000</v>
      </c>
      <c r="F22" s="8">
        <f t="shared" si="1"/>
        <v>100</v>
      </c>
      <c r="G22" s="8">
        <f t="shared" si="2"/>
        <v>2.814654970211568</v>
      </c>
      <c r="H22" s="7">
        <v>11919000</v>
      </c>
      <c r="I22" s="8">
        <f t="shared" si="3"/>
        <v>79.459999999999994</v>
      </c>
      <c r="J22" s="8">
        <f t="shared" si="4"/>
        <v>2.2365248393301118</v>
      </c>
      <c r="K22" s="8">
        <f t="shared" si="5"/>
        <v>79.459999999999994</v>
      </c>
      <c r="L22" s="8">
        <f t="shared" si="6"/>
        <v>-0.57813013088145615</v>
      </c>
      <c r="M22" s="7">
        <f t="shared" si="7"/>
        <v>3081000</v>
      </c>
      <c r="N22" s="8">
        <v>100</v>
      </c>
      <c r="O22" s="8">
        <f t="shared" si="8"/>
        <v>2.814654970211568</v>
      </c>
      <c r="P22" s="8">
        <v>100</v>
      </c>
      <c r="Q22" s="8">
        <f t="shared" si="9"/>
        <v>2.814654970211568</v>
      </c>
      <c r="R22" s="8">
        <f t="shared" si="10"/>
        <v>100</v>
      </c>
      <c r="S22" s="8">
        <f t="shared" si="11"/>
        <v>0</v>
      </c>
      <c r="T22" s="8">
        <f t="shared" si="12"/>
        <v>79.459999999999994</v>
      </c>
      <c r="U22" s="8">
        <f t="shared" si="13"/>
        <v>100</v>
      </c>
      <c r="V22" s="8">
        <f t="shared" si="14"/>
        <v>89.72999999999999</v>
      </c>
      <c r="W22" s="8">
        <f t="shared" si="15"/>
        <v>89.72999999999999</v>
      </c>
      <c r="X22" s="22">
        <v>13</v>
      </c>
    </row>
    <row r="23" spans="1:24" ht="32">
      <c r="A23" s="9">
        <v>14</v>
      </c>
      <c r="B23" s="9" t="s">
        <v>1297</v>
      </c>
      <c r="C23" s="7">
        <v>36818800</v>
      </c>
      <c r="D23" s="8">
        <f t="shared" si="0"/>
        <v>6.9088145611483798</v>
      </c>
      <c r="E23" s="7">
        <v>36818800</v>
      </c>
      <c r="F23" s="8">
        <f t="shared" si="1"/>
        <v>100</v>
      </c>
      <c r="G23" s="8">
        <f t="shared" si="2"/>
        <v>6.9088145611483798</v>
      </c>
      <c r="H23" s="7">
        <v>33288000</v>
      </c>
      <c r="I23" s="8">
        <f t="shared" si="3"/>
        <v>90.410333851184717</v>
      </c>
      <c r="J23" s="8">
        <f t="shared" si="4"/>
        <v>6.2462823098935125</v>
      </c>
      <c r="K23" s="8">
        <f t="shared" si="5"/>
        <v>90.410333851184717</v>
      </c>
      <c r="L23" s="8">
        <f t="shared" si="6"/>
        <v>-0.66253225125486725</v>
      </c>
      <c r="M23" s="7">
        <f t="shared" si="7"/>
        <v>3530800</v>
      </c>
      <c r="N23" s="8">
        <v>100</v>
      </c>
      <c r="O23" s="8">
        <f t="shared" si="8"/>
        <v>6.9088145611483798</v>
      </c>
      <c r="P23" s="8">
        <v>100</v>
      </c>
      <c r="Q23" s="8">
        <f t="shared" si="9"/>
        <v>6.9088145611483798</v>
      </c>
      <c r="R23" s="8">
        <f t="shared" si="10"/>
        <v>100</v>
      </c>
      <c r="S23" s="8"/>
      <c r="T23" s="8"/>
      <c r="U23" s="8"/>
      <c r="V23" s="8"/>
      <c r="W23" s="8"/>
      <c r="X23" s="22">
        <v>14</v>
      </c>
    </row>
    <row r="24" spans="1:24" ht="32">
      <c r="A24" s="9">
        <v>15</v>
      </c>
      <c r="B24" s="9" t="s">
        <v>1298</v>
      </c>
      <c r="C24" s="7">
        <v>92191600</v>
      </c>
      <c r="D24" s="8">
        <f t="shared" si="0"/>
        <v>17.299169676783787</v>
      </c>
      <c r="E24" s="7">
        <v>92191600</v>
      </c>
      <c r="F24" s="8">
        <f t="shared" si="1"/>
        <v>100</v>
      </c>
      <c r="G24" s="8">
        <f t="shared" si="2"/>
        <v>17.299169676783787</v>
      </c>
      <c r="H24" s="7">
        <v>70697200</v>
      </c>
      <c r="I24" s="8">
        <f t="shared" si="3"/>
        <v>76.685077599260666</v>
      </c>
      <c r="J24" s="8">
        <f t="shared" si="4"/>
        <v>13.265881690669419</v>
      </c>
      <c r="K24" s="8">
        <f t="shared" si="5"/>
        <v>76.685077599260666</v>
      </c>
      <c r="L24" s="8">
        <f t="shared" si="6"/>
        <v>-4.0332879861143685</v>
      </c>
      <c r="M24" s="7">
        <f t="shared" si="7"/>
        <v>21494400</v>
      </c>
      <c r="N24" s="8">
        <v>100</v>
      </c>
      <c r="O24" s="8">
        <f t="shared" si="8"/>
        <v>17.299169676783787</v>
      </c>
      <c r="P24" s="8">
        <v>99.19</v>
      </c>
      <c r="Q24" s="8">
        <f t="shared" si="9"/>
        <v>17.159046402401838</v>
      </c>
      <c r="R24" s="8">
        <f t="shared" si="10"/>
        <v>99.19</v>
      </c>
      <c r="S24" s="8">
        <f>Q24-O24</f>
        <v>-0.14012327438194916</v>
      </c>
      <c r="T24" s="8">
        <f>IF(F24&gt;0,I24/F24*100,I24)</f>
        <v>76.685077599260666</v>
      </c>
      <c r="U24" s="8">
        <f>IF(N24&gt;0,P24/N24*100,P24)</f>
        <v>99.19</v>
      </c>
      <c r="V24" s="8">
        <f>AVERAGE(T24:U24)</f>
        <v>87.937538799630332</v>
      </c>
      <c r="W24" s="8">
        <f>V24</f>
        <v>87.937538799630332</v>
      </c>
      <c r="X24" s="22">
        <v>15</v>
      </c>
    </row>
    <row r="25" spans="1:24">
      <c r="A25" s="10"/>
      <c r="B25" s="10"/>
      <c r="C25" s="11"/>
      <c r="D25" s="12"/>
      <c r="E25" s="11"/>
      <c r="F25" s="12"/>
      <c r="G25" s="12"/>
      <c r="H25" s="11"/>
      <c r="I25" s="12"/>
      <c r="J25" s="12"/>
      <c r="K25" s="12"/>
      <c r="L25" s="12"/>
      <c r="M25" s="11"/>
      <c r="N25" s="12"/>
      <c r="O25" s="12"/>
      <c r="P25" s="12"/>
      <c r="Q25" s="12"/>
      <c r="R25" s="12"/>
      <c r="S25" s="12"/>
      <c r="T25" s="12"/>
      <c r="U25" s="12"/>
      <c r="V25" s="12"/>
      <c r="W25" s="12"/>
    </row>
    <row r="26" spans="1:24">
      <c r="A26" s="13"/>
      <c r="B26" s="13" t="s">
        <v>14</v>
      </c>
      <c r="C26" s="14">
        <f>SUM(C10:C24)</f>
        <v>532925000</v>
      </c>
      <c r="D26" s="15">
        <f>SUM(D10:D24)</f>
        <v>100</v>
      </c>
      <c r="E26" s="14">
        <f>SUM(E10:E24)</f>
        <v>532925000</v>
      </c>
      <c r="F26" s="15">
        <f>G26</f>
        <v>100</v>
      </c>
      <c r="G26" s="15">
        <f>SUM(G10:G24)</f>
        <v>100</v>
      </c>
      <c r="H26" s="14">
        <f>SUM(H10:H24)</f>
        <v>402662029</v>
      </c>
      <c r="I26" s="15">
        <f>J26</f>
        <v>75.556978749354968</v>
      </c>
      <c r="J26" s="15">
        <f>SUM(J10:J24)</f>
        <v>75.556978749354968</v>
      </c>
      <c r="K26" s="15">
        <f>IF(E26=0,0,H26/E26*100)</f>
        <v>75.556978749354968</v>
      </c>
      <c r="L26" s="15">
        <f>SUM(L10:L24)</f>
        <v>-24.443021250645018</v>
      </c>
      <c r="M26" s="14">
        <f>SUM(M10:M24)</f>
        <v>130262971</v>
      </c>
      <c r="N26" s="15">
        <f>O26</f>
        <v>100</v>
      </c>
      <c r="O26" s="15">
        <f>SUM(O10:O24)</f>
        <v>100</v>
      </c>
      <c r="P26" s="15">
        <f>Q26</f>
        <v>92.588697479007365</v>
      </c>
      <c r="Q26" s="15">
        <f>SUM(Q10:Q24)</f>
        <v>92.588697479007365</v>
      </c>
      <c r="R26" s="15">
        <f>IF(N26=0,0,P26/N26*100)</f>
        <v>92.588697479007365</v>
      </c>
      <c r="S26" s="15">
        <f>SUM(S10:S24)</f>
        <v>-7.4113025209926349</v>
      </c>
      <c r="T26" s="15">
        <f>IF(G26&gt;0,J26/G26*100,J26)</f>
        <v>75.556978749354968</v>
      </c>
      <c r="U26" s="15">
        <f>IF(O26&gt;0,Q26/O26*100,Q26)</f>
        <v>92.588697479007365</v>
      </c>
      <c r="V26" s="15">
        <f>AVERAGE(T26:U26)</f>
        <v>84.072838114181167</v>
      </c>
      <c r="W26" s="15"/>
    </row>
    <row r="27" spans="1:24">
      <c r="C27" s="16">
        <f>'[7]Bag Adm Pbg'!$C$27</f>
        <v>550203000</v>
      </c>
    </row>
    <row r="28" spans="1:24">
      <c r="C28" s="16">
        <f>C26-C27</f>
        <v>-17278000</v>
      </c>
    </row>
    <row r="31" spans="1:24">
      <c r="B31" s="1" t="s">
        <v>490</v>
      </c>
      <c r="C31" s="1" t="s">
        <v>491</v>
      </c>
      <c r="D31" s="1" t="s">
        <v>492</v>
      </c>
    </row>
    <row r="32" spans="1:24">
      <c r="B32" s="1" t="s">
        <v>493</v>
      </c>
      <c r="C32" s="1">
        <f>COUNTIFS($K$9:$K$24,"&gt;=90")</f>
        <v>6</v>
      </c>
      <c r="D32" s="1">
        <f>COUNTIFS($R$9:$R$24,"&gt;=90")</f>
        <v>13</v>
      </c>
    </row>
    <row r="33" spans="2:4">
      <c r="B33" s="1" t="s">
        <v>494</v>
      </c>
      <c r="C33" s="1">
        <f>COUNTIFS($K$9:$K$24,"&gt;=80",$K$9:$K$24,"&lt;90")</f>
        <v>2</v>
      </c>
      <c r="D33" s="1">
        <f>COUNTIFS($R$9:$R$24,"&gt;=80",$R$9:$R$24,"&lt;90")</f>
        <v>1</v>
      </c>
    </row>
    <row r="34" spans="2:4">
      <c r="B34" s="1" t="s">
        <v>495</v>
      </c>
      <c r="C34" s="1">
        <f>COUNTIFS($K$9:$K$24,"&gt;=65",$K$9:$K$24,"&lt;80")</f>
        <v>4</v>
      </c>
      <c r="D34" s="1">
        <f>COUNTIFS($R$9:$R$24,"&gt;=65",$R$9:$R$24,"&lt;80")</f>
        <v>0</v>
      </c>
    </row>
    <row r="35" spans="2:4">
      <c r="B35" s="1" t="s">
        <v>496</v>
      </c>
      <c r="C35" s="1">
        <f>COUNTIF($K$9:$K$24,"&lt;65")</f>
        <v>3</v>
      </c>
      <c r="D35" s="1">
        <f>COUNTIF($R$9:$R$24,"&lt;65")</f>
        <v>1</v>
      </c>
    </row>
    <row r="36" spans="2:4">
      <c r="B36" s="17"/>
      <c r="C36" s="1">
        <f>SUM(C32:C35)</f>
        <v>15</v>
      </c>
      <c r="D36" s="1">
        <f>SUM(D32:D35)</f>
        <v>15</v>
      </c>
    </row>
    <row r="37" spans="2:4">
      <c r="B37" s="17"/>
    </row>
    <row r="38" spans="2:4">
      <c r="B38" s="17"/>
    </row>
    <row r="39" spans="2:4">
      <c r="B39" s="17"/>
    </row>
    <row r="50" spans="2:4" ht="32">
      <c r="B50" t="s">
        <v>189</v>
      </c>
      <c r="C50" s="18" t="s">
        <v>195</v>
      </c>
      <c r="D50" s="18" t="s">
        <v>196</v>
      </c>
    </row>
    <row r="51" spans="2:4">
      <c r="B51" s="207" t="str">
        <f>Cetak!P67</f>
        <v>31 Desember 2023</v>
      </c>
      <c r="C51" s="19">
        <f>I26</f>
        <v>75.556978749354968</v>
      </c>
      <c r="D51" s="19">
        <f>P26</f>
        <v>92.588697479007365</v>
      </c>
    </row>
    <row r="52" spans="2:4">
      <c r="B52" s="207" t="str">
        <f>Cetak!P68</f>
        <v>30  November 2023</v>
      </c>
      <c r="C52" s="19">
        <f>Cetak!D94</f>
        <v>57.860348816709461</v>
      </c>
      <c r="D52" s="19">
        <f>Cetak!E94</f>
        <v>79.004855451533345</v>
      </c>
    </row>
    <row r="53" spans="2:4">
      <c r="B53"/>
      <c r="C53" s="20">
        <f>C51-C52</f>
        <v>17.696629932645507</v>
      </c>
      <c r="D53" s="20">
        <f>D51-D52</f>
        <v>13.58384202747402</v>
      </c>
    </row>
    <row r="54" spans="2:4">
      <c r="B54"/>
      <c r="C54"/>
      <c r="D54"/>
    </row>
    <row r="55" spans="2:4" ht="32">
      <c r="B55" t="s">
        <v>189</v>
      </c>
      <c r="C55" s="18" t="s">
        <v>195</v>
      </c>
      <c r="D55" s="18" t="s">
        <v>196</v>
      </c>
    </row>
    <row r="56" spans="2:4">
      <c r="B56" s="207" t="str">
        <f>Cetak!P67</f>
        <v>31 Desember 2023</v>
      </c>
      <c r="C56" s="19">
        <f>C51</f>
        <v>75.556978749354968</v>
      </c>
      <c r="D56" s="19">
        <f>D51</f>
        <v>92.588697479007365</v>
      </c>
    </row>
    <row r="57" spans="2:4">
      <c r="B57" s="207" t="str">
        <f>Cetak!P69</f>
        <v>31 Desember 2022</v>
      </c>
      <c r="C57" s="19">
        <f>Cetak!H94</f>
        <v>57.860348816709461</v>
      </c>
      <c r="D57" s="19">
        <f>Cetak!I94</f>
        <v>78.753892734136343</v>
      </c>
    </row>
    <row r="58" spans="2:4">
      <c r="B58"/>
      <c r="C58" s="20">
        <f>C56-C57</f>
        <v>17.696629932645507</v>
      </c>
      <c r="D58" s="20">
        <f>D56-D57</f>
        <v>13.834804744871022</v>
      </c>
    </row>
  </sheetData>
  <sheetProtection formatCells="0" formatColumns="0" formatRows="0" insertColumns="0" insertRows="0" insertHyperlinks="0" deleteColumns="0" deleteRows="0" sort="0" autoFilter="0" pivotTables="0"/>
  <autoFilter ref="B9:X24" xr:uid="{00000000-0009-0000-0000-000034000000}">
    <sortState xmlns:xlrd2="http://schemas.microsoft.com/office/spreadsheetml/2017/richdata2" ref="B11:X24">
      <sortCondition ref="X9"/>
    </sortState>
  </autoFilter>
  <mergeCells count="18">
    <mergeCell ref="A1:W1"/>
    <mergeCell ref="A2:W2"/>
    <mergeCell ref="A3:W3"/>
    <mergeCell ref="A4:W4"/>
    <mergeCell ref="C6:D6"/>
    <mergeCell ref="E6:M6"/>
    <mergeCell ref="T6:W6"/>
    <mergeCell ref="N6:R6"/>
    <mergeCell ref="W7:W8"/>
    <mergeCell ref="A6:A8"/>
    <mergeCell ref="B6:B8"/>
    <mergeCell ref="C7:C8"/>
    <mergeCell ref="D7:D8"/>
    <mergeCell ref="E7:G7"/>
    <mergeCell ref="H7:J7"/>
    <mergeCell ref="K7:L7"/>
    <mergeCell ref="N7:O7"/>
    <mergeCell ref="P7:Q7"/>
  </mergeCells>
  <pageMargins left="0.7" right="0.7" top="0.75" bottom="0.39305555555555599" header="0.3" footer="0.3"/>
  <pageSetup paperSize="14" scale="80" fitToHeight="0" orientation="landscape"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0B050"/>
    <pageSetUpPr fitToPage="1"/>
  </sheetPr>
  <dimension ref="A1:AC81"/>
  <sheetViews>
    <sheetView view="pageBreakPreview" zoomScale="70" zoomScaleNormal="80" zoomScaleSheetLayoutView="70" workbookViewId="0">
      <pane xSplit="2" ySplit="11" topLeftCell="C24" activePane="bottomRight" state="frozen"/>
      <selection activeCell="AF49" sqref="AF49"/>
      <selection pane="topRight" activeCell="AF49" sqref="AF49"/>
      <selection pane="bottomLeft" activeCell="AF49" sqref="AF49"/>
      <selection pane="bottomRight" activeCell="H26" sqref="H26"/>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6640625" style="1"/>
    <col min="7" max="7" width="9" style="1" hidden="1" customWidth="1"/>
    <col min="8" max="8" width="18" style="1" customWidth="1"/>
    <col min="9" max="9" width="9.6640625" style="1"/>
    <col min="10" max="10" width="9" style="1" hidden="1" customWidth="1"/>
    <col min="11" max="11" width="9.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10.1640625" style="1" customWidth="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1299</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1300</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293</v>
      </c>
      <c r="C12" s="7">
        <v>25019600</v>
      </c>
      <c r="D12" s="8">
        <f t="shared" ref="D12:D50" si="0">C12/$C$52*100</f>
        <v>2.3412760181168453E-2</v>
      </c>
      <c r="E12" s="7">
        <v>25019600</v>
      </c>
      <c r="F12" s="8">
        <f t="shared" ref="F12:F50" si="1">E12/C12*100</f>
        <v>100</v>
      </c>
      <c r="G12" s="8">
        <f t="shared" ref="G12:G50" si="2">F12*D12/100</f>
        <v>2.3412760181168456E-2</v>
      </c>
      <c r="H12" s="7">
        <v>1406200</v>
      </c>
      <c r="I12" s="8">
        <f t="shared" ref="I12:I50" si="3">H12/C12*100</f>
        <v>5.6203936114086552</v>
      </c>
      <c r="J12" s="8">
        <f t="shared" ref="J12:J50" si="4">I12*D12/100</f>
        <v>1.3158892774768212E-3</v>
      </c>
      <c r="K12" s="8">
        <f t="shared" ref="K12:K50" si="5">IF(E12=0,0,H12/E12*100)</f>
        <v>5.6203936114086552</v>
      </c>
      <c r="L12" s="8">
        <f t="shared" ref="L12:L50" si="6">J12-G12</f>
        <v>-2.2096870903691637E-2</v>
      </c>
      <c r="M12" s="7">
        <f t="shared" ref="M12:M50" si="7">C12-H12</f>
        <v>23613400</v>
      </c>
      <c r="N12" s="8">
        <v>100</v>
      </c>
      <c r="O12" s="8">
        <f t="shared" ref="O12:O50" si="8">N12*D12/100</f>
        <v>2.3412760181168456E-2</v>
      </c>
      <c r="P12" s="8">
        <v>5.6203936114086552</v>
      </c>
      <c r="Q12" s="8">
        <f t="shared" ref="Q12:Q50" si="9">P12*D12/100</f>
        <v>1.3158892774768212E-3</v>
      </c>
      <c r="R12" s="8">
        <f t="shared" ref="R12:R50" si="10">IF(N12=0,0,P12/N12*100)</f>
        <v>5.6203936114086552</v>
      </c>
      <c r="S12" s="8">
        <f t="shared" ref="S12:S47" si="11">Q12-O12</f>
        <v>-2.2096870903691637E-2</v>
      </c>
      <c r="T12" s="8">
        <f t="shared" ref="T12:T47" si="12">IF(F12&gt;0,I12/F12*100,I12)</f>
        <v>5.6203936114086552</v>
      </c>
      <c r="U12" s="8">
        <f t="shared" ref="U12:U47" si="13">IF(N12&gt;0,P12/N12*100,P12)</f>
        <v>5.6203936114086552</v>
      </c>
      <c r="V12" s="8">
        <f t="shared" ref="V12:V47" si="14">AVERAGE(T12:U12)</f>
        <v>5.6203936114086552</v>
      </c>
      <c r="W12" s="8">
        <f t="shared" ref="W12:W47" si="15">V12</f>
        <v>5.6203936114086552</v>
      </c>
      <c r="X12" s="22">
        <v>1</v>
      </c>
    </row>
    <row r="13" spans="1:29" ht="32">
      <c r="A13" s="9">
        <v>2</v>
      </c>
      <c r="B13" s="9" t="s">
        <v>299</v>
      </c>
      <c r="C13" s="7">
        <v>42520000</v>
      </c>
      <c r="D13" s="8">
        <f t="shared" si="0"/>
        <v>3.9789227761566237E-2</v>
      </c>
      <c r="E13" s="7">
        <v>42520000</v>
      </c>
      <c r="F13" s="8">
        <f t="shared" si="1"/>
        <v>100</v>
      </c>
      <c r="G13" s="8">
        <f t="shared" si="2"/>
        <v>3.9789227761566237E-2</v>
      </c>
      <c r="H13" s="7">
        <v>28200000</v>
      </c>
      <c r="I13" s="8">
        <f t="shared" si="3"/>
        <v>66.321730950141117</v>
      </c>
      <c r="J13" s="8">
        <f t="shared" si="4"/>
        <v>2.6388904583164816E-2</v>
      </c>
      <c r="K13" s="8">
        <f t="shared" si="5"/>
        <v>66.321730950141117</v>
      </c>
      <c r="L13" s="8">
        <f t="shared" si="6"/>
        <v>-1.3400323178401421E-2</v>
      </c>
      <c r="M13" s="7">
        <f t="shared" si="7"/>
        <v>14320000</v>
      </c>
      <c r="N13" s="8">
        <v>100</v>
      </c>
      <c r="O13" s="8">
        <f t="shared" si="8"/>
        <v>3.9789227761566237E-2</v>
      </c>
      <c r="P13" s="8">
        <v>66.321730950141117</v>
      </c>
      <c r="Q13" s="8">
        <f t="shared" si="9"/>
        <v>2.6388904583164816E-2</v>
      </c>
      <c r="R13" s="8">
        <f t="shared" si="10"/>
        <v>66.321730950141117</v>
      </c>
      <c r="S13" s="8">
        <f t="shared" si="11"/>
        <v>-1.3400323178401421E-2</v>
      </c>
      <c r="T13" s="8">
        <f t="shared" si="12"/>
        <v>66.321730950141117</v>
      </c>
      <c r="U13" s="8">
        <f t="shared" si="13"/>
        <v>66.321730950141117</v>
      </c>
      <c r="V13" s="8">
        <f t="shared" si="14"/>
        <v>66.321730950141117</v>
      </c>
      <c r="W13" s="8">
        <f t="shared" si="15"/>
        <v>66.321730950141117</v>
      </c>
      <c r="X13" s="22">
        <v>2</v>
      </c>
    </row>
    <row r="14" spans="1:29" ht="32">
      <c r="A14" s="9">
        <v>3</v>
      </c>
      <c r="B14" s="9" t="s">
        <v>689</v>
      </c>
      <c r="C14" s="7">
        <v>1138006000</v>
      </c>
      <c r="D14" s="8">
        <f t="shared" si="0"/>
        <v>1.0649195655698247</v>
      </c>
      <c r="E14" s="7">
        <v>1138006000</v>
      </c>
      <c r="F14" s="8">
        <f t="shared" si="1"/>
        <v>100</v>
      </c>
      <c r="G14" s="8">
        <f t="shared" si="2"/>
        <v>1.0649195655698247</v>
      </c>
      <c r="H14" s="7">
        <v>716805110</v>
      </c>
      <c r="I14" s="8">
        <f t="shared" si="3"/>
        <v>62.987814651240861</v>
      </c>
      <c r="J14" s="8">
        <f t="shared" si="4"/>
        <v>0.67076956214592054</v>
      </c>
      <c r="K14" s="8">
        <f t="shared" si="5"/>
        <v>62.987814651240861</v>
      </c>
      <c r="L14" s="8">
        <f t="shared" si="6"/>
        <v>-0.39415000342390416</v>
      </c>
      <c r="M14" s="7">
        <f t="shared" si="7"/>
        <v>421200890</v>
      </c>
      <c r="N14" s="8">
        <v>100</v>
      </c>
      <c r="O14" s="8">
        <f t="shared" si="8"/>
        <v>1.0649195655698247</v>
      </c>
      <c r="P14" s="8">
        <v>62.987814651240861</v>
      </c>
      <c r="Q14" s="8">
        <f t="shared" si="9"/>
        <v>0.67076956214592054</v>
      </c>
      <c r="R14" s="8">
        <f t="shared" si="10"/>
        <v>62.987814651240861</v>
      </c>
      <c r="S14" s="8">
        <f t="shared" si="11"/>
        <v>-0.39415000342390416</v>
      </c>
      <c r="T14" s="8">
        <f t="shared" si="12"/>
        <v>62.987814651240861</v>
      </c>
      <c r="U14" s="8">
        <f t="shared" si="13"/>
        <v>62.987814651240861</v>
      </c>
      <c r="V14" s="8">
        <f t="shared" si="14"/>
        <v>62.987814651240861</v>
      </c>
      <c r="W14" s="8">
        <f t="shared" si="15"/>
        <v>62.987814651240861</v>
      </c>
      <c r="X14" s="22">
        <v>3</v>
      </c>
    </row>
    <row r="15" spans="1:29" ht="32">
      <c r="A15" s="9">
        <v>4</v>
      </c>
      <c r="B15" s="9" t="s">
        <v>377</v>
      </c>
      <c r="C15" s="7">
        <v>55369000</v>
      </c>
      <c r="D15" s="8">
        <f t="shared" si="0"/>
        <v>5.1813023328555058E-2</v>
      </c>
      <c r="E15" s="7">
        <v>55369000</v>
      </c>
      <c r="F15" s="8">
        <f t="shared" si="1"/>
        <v>100</v>
      </c>
      <c r="G15" s="8">
        <f t="shared" si="2"/>
        <v>5.1813023328555058E-2</v>
      </c>
      <c r="H15" s="7">
        <v>45740000</v>
      </c>
      <c r="I15" s="8">
        <f t="shared" si="3"/>
        <v>82.609402373169104</v>
      </c>
      <c r="J15" s="8">
        <f t="shared" si="4"/>
        <v>4.2802428923190021E-2</v>
      </c>
      <c r="K15" s="8">
        <f t="shared" si="5"/>
        <v>82.609402373169104</v>
      </c>
      <c r="L15" s="8">
        <f t="shared" si="6"/>
        <v>-9.0105944053650369E-3</v>
      </c>
      <c r="M15" s="7">
        <f t="shared" si="7"/>
        <v>9629000</v>
      </c>
      <c r="N15" s="8">
        <v>100</v>
      </c>
      <c r="O15" s="8">
        <f t="shared" si="8"/>
        <v>5.1813023328555058E-2</v>
      </c>
      <c r="P15" s="8">
        <v>82.609402373169104</v>
      </c>
      <c r="Q15" s="8">
        <f t="shared" si="9"/>
        <v>4.2802428923190021E-2</v>
      </c>
      <c r="R15" s="8">
        <f t="shared" si="10"/>
        <v>82.609402373169104</v>
      </c>
      <c r="S15" s="8">
        <f t="shared" si="11"/>
        <v>-9.0105944053650369E-3</v>
      </c>
      <c r="T15" s="8">
        <f t="shared" si="12"/>
        <v>82.609402373169104</v>
      </c>
      <c r="U15" s="8">
        <f t="shared" si="13"/>
        <v>82.609402373169104</v>
      </c>
      <c r="V15" s="8">
        <f t="shared" si="14"/>
        <v>82.609402373169104</v>
      </c>
      <c r="W15" s="8">
        <f t="shared" si="15"/>
        <v>82.609402373169104</v>
      </c>
      <c r="X15" s="22">
        <v>4</v>
      </c>
    </row>
    <row r="16" spans="1:29" ht="16">
      <c r="A16" s="9">
        <v>5</v>
      </c>
      <c r="B16" s="9" t="s">
        <v>300</v>
      </c>
      <c r="C16" s="7">
        <v>599299000</v>
      </c>
      <c r="D16" s="8">
        <f t="shared" si="0"/>
        <v>0.56081007545340744</v>
      </c>
      <c r="E16" s="7">
        <v>599299000</v>
      </c>
      <c r="F16" s="8">
        <f t="shared" si="1"/>
        <v>100</v>
      </c>
      <c r="G16" s="8">
        <f t="shared" si="2"/>
        <v>0.56081007545340744</v>
      </c>
      <c r="H16" s="7">
        <v>331736000</v>
      </c>
      <c r="I16" s="8">
        <f t="shared" si="3"/>
        <v>55.354005262815384</v>
      </c>
      <c r="J16" s="8">
        <f t="shared" si="4"/>
        <v>0.31043083868087806</v>
      </c>
      <c r="K16" s="8">
        <f t="shared" si="5"/>
        <v>55.354005262815384</v>
      </c>
      <c r="L16" s="8">
        <f t="shared" si="6"/>
        <v>-0.25037923677252938</v>
      </c>
      <c r="M16" s="7">
        <f t="shared" si="7"/>
        <v>267563000</v>
      </c>
      <c r="N16" s="8">
        <v>100</v>
      </c>
      <c r="O16" s="8">
        <f t="shared" si="8"/>
        <v>0.56081007545340744</v>
      </c>
      <c r="P16" s="8">
        <v>55.354005262815384</v>
      </c>
      <c r="Q16" s="8">
        <f t="shared" si="9"/>
        <v>0.31043083868087806</v>
      </c>
      <c r="R16" s="8">
        <f t="shared" si="10"/>
        <v>55.354005262815384</v>
      </c>
      <c r="S16" s="8">
        <f t="shared" si="11"/>
        <v>-0.25037923677252938</v>
      </c>
      <c r="T16" s="8">
        <f t="shared" si="12"/>
        <v>55.354005262815384</v>
      </c>
      <c r="U16" s="8">
        <f t="shared" si="13"/>
        <v>55.354005262815384</v>
      </c>
      <c r="V16" s="8">
        <f t="shared" si="14"/>
        <v>55.354005262815384</v>
      </c>
      <c r="W16" s="8">
        <f t="shared" si="15"/>
        <v>55.354005262815384</v>
      </c>
      <c r="X16" s="22">
        <v>5</v>
      </c>
    </row>
    <row r="17" spans="1:24" ht="16">
      <c r="A17" s="9">
        <v>6</v>
      </c>
      <c r="B17" s="9" t="s">
        <v>248</v>
      </c>
      <c r="C17" s="7">
        <v>1268343100</v>
      </c>
      <c r="D17" s="8">
        <f t="shared" si="0"/>
        <v>1.1868859944899102</v>
      </c>
      <c r="E17" s="7">
        <v>1268343100</v>
      </c>
      <c r="F17" s="8">
        <f t="shared" si="1"/>
        <v>100</v>
      </c>
      <c r="G17" s="8">
        <f t="shared" si="2"/>
        <v>1.1868859944899102</v>
      </c>
      <c r="H17" s="7">
        <v>655555000</v>
      </c>
      <c r="I17" s="8">
        <f t="shared" si="3"/>
        <v>51.685935769272525</v>
      </c>
      <c r="J17" s="8">
        <f t="shared" si="4"/>
        <v>0.61345313276654645</v>
      </c>
      <c r="K17" s="8">
        <f t="shared" si="5"/>
        <v>51.685935769272525</v>
      </c>
      <c r="L17" s="8">
        <f t="shared" si="6"/>
        <v>-0.57343286172336372</v>
      </c>
      <c r="M17" s="7">
        <f t="shared" si="7"/>
        <v>612788100</v>
      </c>
      <c r="N17" s="8">
        <v>100</v>
      </c>
      <c r="O17" s="8">
        <f t="shared" si="8"/>
        <v>1.1868859944899102</v>
      </c>
      <c r="P17" s="8">
        <v>51.685935769272525</v>
      </c>
      <c r="Q17" s="8">
        <f t="shared" si="9"/>
        <v>0.61345313276654645</v>
      </c>
      <c r="R17" s="8">
        <f t="shared" si="10"/>
        <v>51.685935769272525</v>
      </c>
      <c r="S17" s="8">
        <f t="shared" si="11"/>
        <v>-0.57343286172336372</v>
      </c>
      <c r="T17" s="8">
        <f t="shared" si="12"/>
        <v>51.685935769272525</v>
      </c>
      <c r="U17" s="8">
        <f t="shared" si="13"/>
        <v>51.685935769272525</v>
      </c>
      <c r="V17" s="8">
        <f t="shared" si="14"/>
        <v>51.685935769272525</v>
      </c>
      <c r="W17" s="8">
        <f t="shared" si="15"/>
        <v>51.685935769272525</v>
      </c>
      <c r="X17" s="22">
        <v>6</v>
      </c>
    </row>
    <row r="18" spans="1:24" ht="32">
      <c r="A18" s="9">
        <v>7</v>
      </c>
      <c r="B18" s="9" t="s">
        <v>366</v>
      </c>
      <c r="C18" s="7">
        <v>96018400</v>
      </c>
      <c r="D18" s="8">
        <f t="shared" si="0"/>
        <v>8.9851787086104695E-2</v>
      </c>
      <c r="E18" s="7">
        <v>96018400</v>
      </c>
      <c r="F18" s="8">
        <f t="shared" si="1"/>
        <v>100</v>
      </c>
      <c r="G18" s="8">
        <f t="shared" si="2"/>
        <v>8.9851787086104695E-2</v>
      </c>
      <c r="H18" s="7">
        <v>80543000</v>
      </c>
      <c r="I18" s="8">
        <f t="shared" si="3"/>
        <v>83.882880781183616</v>
      </c>
      <c r="J18" s="8">
        <f t="shared" si="4"/>
        <v>7.5370267441200137E-2</v>
      </c>
      <c r="K18" s="8">
        <f t="shared" si="5"/>
        <v>83.882880781183616</v>
      </c>
      <c r="L18" s="8">
        <f t="shared" si="6"/>
        <v>-1.4481519644904559E-2</v>
      </c>
      <c r="M18" s="7">
        <f t="shared" si="7"/>
        <v>15475400</v>
      </c>
      <c r="N18" s="8">
        <v>100</v>
      </c>
      <c r="O18" s="8">
        <f t="shared" si="8"/>
        <v>8.9851787086104695E-2</v>
      </c>
      <c r="P18" s="8">
        <v>83.882880781183616</v>
      </c>
      <c r="Q18" s="8">
        <f t="shared" si="9"/>
        <v>7.5370267441200137E-2</v>
      </c>
      <c r="R18" s="8">
        <f t="shared" si="10"/>
        <v>83.882880781183616</v>
      </c>
      <c r="S18" s="8">
        <f t="shared" si="11"/>
        <v>-1.4481519644904559E-2</v>
      </c>
      <c r="T18" s="8">
        <f t="shared" si="12"/>
        <v>83.882880781183616</v>
      </c>
      <c r="U18" s="8">
        <f t="shared" si="13"/>
        <v>83.882880781183616</v>
      </c>
      <c r="V18" s="8">
        <f t="shared" si="14"/>
        <v>83.882880781183616</v>
      </c>
      <c r="W18" s="8">
        <f t="shared" si="15"/>
        <v>83.882880781183616</v>
      </c>
      <c r="X18" s="22">
        <v>7</v>
      </c>
    </row>
    <row r="19" spans="1:24" ht="16">
      <c r="A19" s="9">
        <v>8</v>
      </c>
      <c r="B19" s="9" t="s">
        <v>252</v>
      </c>
      <c r="C19" s="7">
        <v>927500000</v>
      </c>
      <c r="D19" s="8">
        <f t="shared" si="0"/>
        <v>0.86793294329380744</v>
      </c>
      <c r="E19" s="7">
        <v>927500000</v>
      </c>
      <c r="F19" s="8">
        <f t="shared" si="1"/>
        <v>100</v>
      </c>
      <c r="G19" s="8">
        <f t="shared" si="2"/>
        <v>0.86793294329380744</v>
      </c>
      <c r="H19" s="7">
        <v>155380000</v>
      </c>
      <c r="I19" s="8">
        <f t="shared" si="3"/>
        <v>16.752560646900267</v>
      </c>
      <c r="J19" s="8">
        <f t="shared" si="4"/>
        <v>0.14540099269972159</v>
      </c>
      <c r="K19" s="8">
        <f t="shared" si="5"/>
        <v>16.752560646900267</v>
      </c>
      <c r="L19" s="8">
        <f t="shared" si="6"/>
        <v>-0.72253195059408581</v>
      </c>
      <c r="M19" s="7">
        <f t="shared" si="7"/>
        <v>772120000</v>
      </c>
      <c r="N19" s="8">
        <v>100</v>
      </c>
      <c r="O19" s="8">
        <f t="shared" si="8"/>
        <v>0.86793294329380744</v>
      </c>
      <c r="P19" s="8">
        <v>16.752560646900267</v>
      </c>
      <c r="Q19" s="8">
        <f t="shared" si="9"/>
        <v>0.14540099269972159</v>
      </c>
      <c r="R19" s="8">
        <f t="shared" si="10"/>
        <v>16.752560646900267</v>
      </c>
      <c r="S19" s="8">
        <f t="shared" si="11"/>
        <v>-0.72253195059408581</v>
      </c>
      <c r="T19" s="8">
        <f t="shared" si="12"/>
        <v>16.752560646900267</v>
      </c>
      <c r="U19" s="8">
        <f t="shared" si="13"/>
        <v>16.752560646900267</v>
      </c>
      <c r="V19" s="8">
        <f t="shared" si="14"/>
        <v>16.752560646900267</v>
      </c>
      <c r="W19" s="8">
        <f t="shared" si="15"/>
        <v>16.752560646900267</v>
      </c>
      <c r="X19" s="22">
        <v>8</v>
      </c>
    </row>
    <row r="20" spans="1:24" ht="32">
      <c r="A20" s="9">
        <v>9</v>
      </c>
      <c r="B20" s="9" t="s">
        <v>367</v>
      </c>
      <c r="C20" s="7">
        <v>1135419000</v>
      </c>
      <c r="D20" s="8">
        <f t="shared" si="0"/>
        <v>1.0624987110961848</v>
      </c>
      <c r="E20" s="7">
        <v>1135419000</v>
      </c>
      <c r="F20" s="8">
        <f t="shared" si="1"/>
        <v>100</v>
      </c>
      <c r="G20" s="8">
        <f t="shared" si="2"/>
        <v>1.0624987110961848</v>
      </c>
      <c r="H20" s="7">
        <v>774688589</v>
      </c>
      <c r="I20" s="8">
        <f t="shared" si="3"/>
        <v>68.229313495722721</v>
      </c>
      <c r="J20" s="8">
        <f t="shared" si="4"/>
        <v>0.72493557648182916</v>
      </c>
      <c r="K20" s="8">
        <f t="shared" si="5"/>
        <v>68.229313495722721</v>
      </c>
      <c r="L20" s="8">
        <f t="shared" si="6"/>
        <v>-0.33756313461435561</v>
      </c>
      <c r="M20" s="7">
        <f t="shared" si="7"/>
        <v>360730411</v>
      </c>
      <c r="N20" s="8">
        <v>100</v>
      </c>
      <c r="O20" s="8">
        <f t="shared" si="8"/>
        <v>1.0624987110961848</v>
      </c>
      <c r="P20" s="8">
        <v>68.229313495722721</v>
      </c>
      <c r="Q20" s="8">
        <f t="shared" si="9"/>
        <v>0.72493557648182916</v>
      </c>
      <c r="R20" s="8">
        <f t="shared" si="10"/>
        <v>68.229313495722721</v>
      </c>
      <c r="S20" s="8">
        <f t="shared" si="11"/>
        <v>-0.33756313461435561</v>
      </c>
      <c r="T20" s="8">
        <f t="shared" si="12"/>
        <v>68.229313495722721</v>
      </c>
      <c r="U20" s="8">
        <f t="shared" si="13"/>
        <v>68.229313495722721</v>
      </c>
      <c r="V20" s="8">
        <f t="shared" si="14"/>
        <v>68.229313495722721</v>
      </c>
      <c r="W20" s="8">
        <f t="shared" si="15"/>
        <v>68.229313495722721</v>
      </c>
      <c r="X20" s="22">
        <v>9</v>
      </c>
    </row>
    <row r="21" spans="1:24" ht="16">
      <c r="A21" s="9">
        <v>10</v>
      </c>
      <c r="B21" s="9" t="s">
        <v>335</v>
      </c>
      <c r="C21" s="7">
        <v>1487519500</v>
      </c>
      <c r="D21" s="8">
        <f t="shared" si="0"/>
        <v>1.3919861755708167</v>
      </c>
      <c r="E21" s="7">
        <v>1487519500</v>
      </c>
      <c r="F21" s="8">
        <f t="shared" si="1"/>
        <v>100</v>
      </c>
      <c r="G21" s="8">
        <f t="shared" si="2"/>
        <v>1.3919861755708167</v>
      </c>
      <c r="H21" s="7">
        <v>0</v>
      </c>
      <c r="I21" s="8">
        <f t="shared" si="3"/>
        <v>0</v>
      </c>
      <c r="J21" s="8">
        <f t="shared" si="4"/>
        <v>0</v>
      </c>
      <c r="K21" s="8">
        <f t="shared" si="5"/>
        <v>0</v>
      </c>
      <c r="L21" s="8">
        <f t="shared" si="6"/>
        <v>-1.3919861755708167</v>
      </c>
      <c r="M21" s="7">
        <f t="shared" si="7"/>
        <v>1487519500</v>
      </c>
      <c r="N21" s="8">
        <v>100</v>
      </c>
      <c r="O21" s="8">
        <f t="shared" si="8"/>
        <v>1.3919861755708167</v>
      </c>
      <c r="P21" s="8">
        <v>0</v>
      </c>
      <c r="Q21" s="8">
        <f t="shared" si="9"/>
        <v>0</v>
      </c>
      <c r="R21" s="8">
        <f t="shared" si="10"/>
        <v>0</v>
      </c>
      <c r="S21" s="8">
        <f t="shared" si="11"/>
        <v>-1.3919861755708167</v>
      </c>
      <c r="T21" s="8">
        <f t="shared" si="12"/>
        <v>0</v>
      </c>
      <c r="U21" s="8">
        <f t="shared" si="13"/>
        <v>0</v>
      </c>
      <c r="V21" s="8">
        <f t="shared" si="14"/>
        <v>0</v>
      </c>
      <c r="W21" s="8">
        <f t="shared" si="15"/>
        <v>0</v>
      </c>
      <c r="X21" s="22">
        <v>10</v>
      </c>
    </row>
    <row r="22" spans="1:24" ht="16">
      <c r="A22" s="9">
        <v>11</v>
      </c>
      <c r="B22" s="9" t="s">
        <v>1301</v>
      </c>
      <c r="C22" s="7">
        <v>3268847200</v>
      </c>
      <c r="D22" s="8">
        <f t="shared" si="0"/>
        <v>3.0589112360902648</v>
      </c>
      <c r="E22" s="7">
        <v>3268847200</v>
      </c>
      <c r="F22" s="8">
        <f t="shared" si="1"/>
        <v>100</v>
      </c>
      <c r="G22" s="8">
        <f t="shared" si="2"/>
        <v>3.0589112360902648</v>
      </c>
      <c r="H22" s="7">
        <v>469728000</v>
      </c>
      <c r="I22" s="8">
        <f t="shared" si="3"/>
        <v>14.369836558894525</v>
      </c>
      <c r="J22" s="8">
        <f t="shared" si="4"/>
        <v>0.43956054510783127</v>
      </c>
      <c r="K22" s="8">
        <f t="shared" si="5"/>
        <v>14.369836558894525</v>
      </c>
      <c r="L22" s="8">
        <f t="shared" si="6"/>
        <v>-2.6193506909824338</v>
      </c>
      <c r="M22" s="7">
        <f t="shared" si="7"/>
        <v>2799119200</v>
      </c>
      <c r="N22" s="8">
        <v>100</v>
      </c>
      <c r="O22" s="8">
        <f t="shared" si="8"/>
        <v>3.0589112360902648</v>
      </c>
      <c r="P22" s="8">
        <v>14.369836558894525</v>
      </c>
      <c r="Q22" s="8">
        <f t="shared" si="9"/>
        <v>0.43956054510783127</v>
      </c>
      <c r="R22" s="8">
        <f t="shared" si="10"/>
        <v>14.369836558894525</v>
      </c>
      <c r="S22" s="8">
        <f t="shared" si="11"/>
        <v>-2.6193506909824338</v>
      </c>
      <c r="T22" s="8">
        <f t="shared" si="12"/>
        <v>14.369836558894525</v>
      </c>
      <c r="U22" s="8">
        <f t="shared" si="13"/>
        <v>14.369836558894525</v>
      </c>
      <c r="V22" s="8">
        <f t="shared" si="14"/>
        <v>14.369836558894525</v>
      </c>
      <c r="W22" s="8">
        <f t="shared" si="15"/>
        <v>14.369836558894525</v>
      </c>
      <c r="X22" s="22">
        <v>11</v>
      </c>
    </row>
    <row r="23" spans="1:24" ht="32">
      <c r="A23" s="9">
        <v>12</v>
      </c>
      <c r="B23" s="9" t="s">
        <v>368</v>
      </c>
      <c r="C23" s="7">
        <v>901155000</v>
      </c>
      <c r="D23" s="8">
        <f t="shared" si="0"/>
        <v>0.84327990459723023</v>
      </c>
      <c r="E23" s="7">
        <v>901155000</v>
      </c>
      <c r="F23" s="8">
        <f t="shared" si="1"/>
        <v>100</v>
      </c>
      <c r="G23" s="8">
        <f t="shared" si="2"/>
        <v>0.84327990459723023</v>
      </c>
      <c r="H23" s="7">
        <v>901134000</v>
      </c>
      <c r="I23" s="8">
        <f t="shared" si="3"/>
        <v>99.997669657273164</v>
      </c>
      <c r="J23" s="8">
        <f t="shared" si="4"/>
        <v>0.84326025328530663</v>
      </c>
      <c r="K23" s="8">
        <f t="shared" si="5"/>
        <v>99.997669657273164</v>
      </c>
      <c r="L23" s="8">
        <f t="shared" si="6"/>
        <v>-1.9651311923607473E-5</v>
      </c>
      <c r="M23" s="7">
        <f t="shared" si="7"/>
        <v>21000</v>
      </c>
      <c r="N23" s="8">
        <v>100</v>
      </c>
      <c r="O23" s="8">
        <f t="shared" si="8"/>
        <v>0.84327990459723023</v>
      </c>
      <c r="P23" s="8">
        <v>99.997669657273164</v>
      </c>
      <c r="Q23" s="8">
        <f t="shared" si="9"/>
        <v>0.84326025328530663</v>
      </c>
      <c r="R23" s="8">
        <f t="shared" si="10"/>
        <v>99.997669657273164</v>
      </c>
      <c r="S23" s="8">
        <f t="shared" si="11"/>
        <v>-1.9651311923607473E-5</v>
      </c>
      <c r="T23" s="8">
        <f t="shared" si="12"/>
        <v>99.997669657273164</v>
      </c>
      <c r="U23" s="8">
        <f t="shared" si="13"/>
        <v>99.997669657273164</v>
      </c>
      <c r="V23" s="8">
        <f t="shared" si="14"/>
        <v>99.997669657273164</v>
      </c>
      <c r="W23" s="8">
        <f t="shared" si="15"/>
        <v>99.997669657273164</v>
      </c>
      <c r="X23" s="22">
        <v>12</v>
      </c>
    </row>
    <row r="24" spans="1:24" ht="32">
      <c r="A24" s="9">
        <v>13</v>
      </c>
      <c r="B24" s="9" t="s">
        <v>369</v>
      </c>
      <c r="C24" s="7">
        <v>1251469750</v>
      </c>
      <c r="D24" s="8">
        <f t="shared" si="0"/>
        <v>1.1710963057257846</v>
      </c>
      <c r="E24" s="7">
        <v>1251469750</v>
      </c>
      <c r="F24" s="8">
        <f t="shared" si="1"/>
        <v>100</v>
      </c>
      <c r="G24" s="8">
        <f t="shared" si="2"/>
        <v>1.1710963057257846</v>
      </c>
      <c r="H24" s="7">
        <v>771733796</v>
      </c>
      <c r="I24" s="8">
        <f t="shared" si="3"/>
        <v>61.666196566077602</v>
      </c>
      <c r="J24" s="8">
        <f t="shared" si="4"/>
        <v>0.72217054986693541</v>
      </c>
      <c r="K24" s="8">
        <f t="shared" si="5"/>
        <v>61.666196566077602</v>
      </c>
      <c r="L24" s="8">
        <f t="shared" si="6"/>
        <v>-0.4489257558588492</v>
      </c>
      <c r="M24" s="7">
        <f t="shared" si="7"/>
        <v>479735954</v>
      </c>
      <c r="N24" s="8">
        <v>100</v>
      </c>
      <c r="O24" s="8">
        <f t="shared" si="8"/>
        <v>1.1710963057257846</v>
      </c>
      <c r="P24" s="8">
        <v>61.666196566077602</v>
      </c>
      <c r="Q24" s="8">
        <f t="shared" si="9"/>
        <v>0.72217054986693541</v>
      </c>
      <c r="R24" s="8">
        <f t="shared" si="10"/>
        <v>61.666196566077602</v>
      </c>
      <c r="S24" s="8">
        <f t="shared" si="11"/>
        <v>-0.4489257558588492</v>
      </c>
      <c r="T24" s="8">
        <f t="shared" si="12"/>
        <v>61.666196566077602</v>
      </c>
      <c r="U24" s="8">
        <f t="shared" si="13"/>
        <v>61.666196566077602</v>
      </c>
      <c r="V24" s="8">
        <f t="shared" si="14"/>
        <v>61.666196566077602</v>
      </c>
      <c r="W24" s="8">
        <f t="shared" si="15"/>
        <v>61.666196566077602</v>
      </c>
      <c r="X24" s="22">
        <v>13</v>
      </c>
    </row>
    <row r="25" spans="1:24" ht="32">
      <c r="A25" s="9">
        <v>14</v>
      </c>
      <c r="B25" s="9" t="s">
        <v>923</v>
      </c>
      <c r="C25" s="7">
        <v>587482300</v>
      </c>
      <c r="D25" s="8">
        <f t="shared" si="0"/>
        <v>0.54975228223397898</v>
      </c>
      <c r="E25" s="7">
        <v>587482300</v>
      </c>
      <c r="F25" s="8">
        <f t="shared" si="1"/>
        <v>100</v>
      </c>
      <c r="G25" s="8">
        <f t="shared" si="2"/>
        <v>0.54975228223397898</v>
      </c>
      <c r="H25" s="7">
        <v>311325000</v>
      </c>
      <c r="I25" s="8">
        <f t="shared" si="3"/>
        <v>52.993085919354513</v>
      </c>
      <c r="J25" s="8">
        <f t="shared" si="4"/>
        <v>0.29133069926786481</v>
      </c>
      <c r="K25" s="8">
        <f t="shared" si="5"/>
        <v>52.993085919354513</v>
      </c>
      <c r="L25" s="8">
        <f t="shared" si="6"/>
        <v>-0.25842158296611417</v>
      </c>
      <c r="M25" s="7">
        <f t="shared" si="7"/>
        <v>276157300</v>
      </c>
      <c r="N25" s="8">
        <v>100</v>
      </c>
      <c r="O25" s="8">
        <f t="shared" si="8"/>
        <v>0.54975228223397898</v>
      </c>
      <c r="P25" s="8">
        <v>52.993085919354513</v>
      </c>
      <c r="Q25" s="8">
        <f t="shared" si="9"/>
        <v>0.29133069926786481</v>
      </c>
      <c r="R25" s="8">
        <f t="shared" si="10"/>
        <v>52.993085919354513</v>
      </c>
      <c r="S25" s="8">
        <f t="shared" si="11"/>
        <v>-0.25842158296611417</v>
      </c>
      <c r="T25" s="8">
        <f t="shared" si="12"/>
        <v>52.993085919354513</v>
      </c>
      <c r="U25" s="8">
        <f t="shared" si="13"/>
        <v>52.993085919354513</v>
      </c>
      <c r="V25" s="8">
        <f t="shared" si="14"/>
        <v>52.993085919354513</v>
      </c>
      <c r="W25" s="8">
        <f t="shared" si="15"/>
        <v>52.993085919354513</v>
      </c>
      <c r="X25" s="22">
        <v>14</v>
      </c>
    </row>
    <row r="26" spans="1:24" ht="16">
      <c r="A26" s="9">
        <v>15</v>
      </c>
      <c r="B26" s="9" t="s">
        <v>473</v>
      </c>
      <c r="C26" s="7">
        <v>3496817920</v>
      </c>
      <c r="D26" s="8">
        <f t="shared" si="0"/>
        <v>3.272240937431945</v>
      </c>
      <c r="E26" s="7">
        <v>3496817920</v>
      </c>
      <c r="F26" s="8">
        <f t="shared" si="1"/>
        <v>100</v>
      </c>
      <c r="G26" s="8">
        <f t="shared" si="2"/>
        <v>3.272240937431945</v>
      </c>
      <c r="H26" s="7">
        <v>2527502185</v>
      </c>
      <c r="I26" s="8">
        <f t="shared" si="3"/>
        <v>72.280062697688308</v>
      </c>
      <c r="J26" s="8">
        <f t="shared" si="4"/>
        <v>2.3651778011952334</v>
      </c>
      <c r="K26" s="8">
        <f t="shared" si="5"/>
        <v>72.280062697688308</v>
      </c>
      <c r="L26" s="8">
        <f t="shared" si="6"/>
        <v>-0.90706313623671164</v>
      </c>
      <c r="M26" s="7">
        <f t="shared" si="7"/>
        <v>969315735</v>
      </c>
      <c r="N26" s="8">
        <v>100</v>
      </c>
      <c r="O26" s="8">
        <f t="shared" si="8"/>
        <v>3.272240937431945</v>
      </c>
      <c r="P26" s="8">
        <v>72.280062697688308</v>
      </c>
      <c r="Q26" s="8">
        <f t="shared" si="9"/>
        <v>2.3651778011952334</v>
      </c>
      <c r="R26" s="8">
        <f t="shared" si="10"/>
        <v>72.280062697688308</v>
      </c>
      <c r="S26" s="8">
        <f t="shared" si="11"/>
        <v>-0.90706313623671164</v>
      </c>
      <c r="T26" s="8">
        <f t="shared" si="12"/>
        <v>72.280062697688308</v>
      </c>
      <c r="U26" s="8">
        <f t="shared" si="13"/>
        <v>72.280062697688308</v>
      </c>
      <c r="V26" s="8">
        <f t="shared" si="14"/>
        <v>72.280062697688308</v>
      </c>
      <c r="W26" s="8">
        <f t="shared" si="15"/>
        <v>72.280062697688308</v>
      </c>
      <c r="X26" s="22">
        <v>15</v>
      </c>
    </row>
    <row r="27" spans="1:24" ht="80">
      <c r="A27" s="9">
        <v>16</v>
      </c>
      <c r="B27" s="9" t="s">
        <v>1302</v>
      </c>
      <c r="C27" s="7">
        <v>391190000</v>
      </c>
      <c r="D27" s="8">
        <f t="shared" si="0"/>
        <v>0.36606651006695901</v>
      </c>
      <c r="E27" s="7">
        <v>391190000</v>
      </c>
      <c r="F27" s="8">
        <f t="shared" si="1"/>
        <v>100</v>
      </c>
      <c r="G27" s="8">
        <f t="shared" si="2"/>
        <v>0.36606651006695901</v>
      </c>
      <c r="H27" s="7">
        <v>260343700</v>
      </c>
      <c r="I27" s="8">
        <f t="shared" si="3"/>
        <v>66.551726782381962</v>
      </c>
      <c r="J27" s="8">
        <f t="shared" si="4"/>
        <v>0.24362358362156333</v>
      </c>
      <c r="K27" s="8">
        <f t="shared" si="5"/>
        <v>66.551726782381962</v>
      </c>
      <c r="L27" s="8">
        <f t="shared" si="6"/>
        <v>-0.12244292644539567</v>
      </c>
      <c r="M27" s="7">
        <f t="shared" si="7"/>
        <v>130846300</v>
      </c>
      <c r="N27" s="8">
        <v>100</v>
      </c>
      <c r="O27" s="8">
        <f t="shared" si="8"/>
        <v>0.36606651006695901</v>
      </c>
      <c r="P27" s="8">
        <v>66.551726782381962</v>
      </c>
      <c r="Q27" s="8">
        <f t="shared" si="9"/>
        <v>0.24362358362156333</v>
      </c>
      <c r="R27" s="8">
        <f t="shared" si="10"/>
        <v>66.551726782381962</v>
      </c>
      <c r="S27" s="8">
        <f t="shared" si="11"/>
        <v>-0.12244292644539567</v>
      </c>
      <c r="T27" s="8">
        <f t="shared" si="12"/>
        <v>66.551726782381962</v>
      </c>
      <c r="U27" s="8">
        <f t="shared" si="13"/>
        <v>66.551726782381962</v>
      </c>
      <c r="V27" s="8">
        <f t="shared" si="14"/>
        <v>66.551726782381962</v>
      </c>
      <c r="W27" s="8">
        <f t="shared" si="15"/>
        <v>66.551726782381962</v>
      </c>
      <c r="X27" s="22">
        <v>16</v>
      </c>
    </row>
    <row r="28" spans="1:24" ht="64">
      <c r="A28" s="9">
        <v>17</v>
      </c>
      <c r="B28" s="9" t="s">
        <v>474</v>
      </c>
      <c r="C28" s="7">
        <v>644710000</v>
      </c>
      <c r="D28" s="8">
        <f t="shared" si="0"/>
        <v>0.60330463382312727</v>
      </c>
      <c r="E28" s="7">
        <v>644710000</v>
      </c>
      <c r="F28" s="8">
        <f t="shared" si="1"/>
        <v>100</v>
      </c>
      <c r="G28" s="8">
        <f t="shared" si="2"/>
        <v>0.60330463382312727</v>
      </c>
      <c r="H28" s="7">
        <v>399277000</v>
      </c>
      <c r="I28" s="8">
        <f t="shared" si="3"/>
        <v>61.931255913511492</v>
      </c>
      <c r="J28" s="8">
        <f t="shared" si="4"/>
        <v>0.37363413671107437</v>
      </c>
      <c r="K28" s="8">
        <f t="shared" si="5"/>
        <v>61.931255913511492</v>
      </c>
      <c r="L28" s="8">
        <f t="shared" si="6"/>
        <v>-0.2296704971120529</v>
      </c>
      <c r="M28" s="7">
        <f t="shared" si="7"/>
        <v>245433000</v>
      </c>
      <c r="N28" s="8">
        <v>100</v>
      </c>
      <c r="O28" s="8">
        <f t="shared" si="8"/>
        <v>0.60330463382312727</v>
      </c>
      <c r="P28" s="8">
        <v>61.931255913511492</v>
      </c>
      <c r="Q28" s="8">
        <f t="shared" si="9"/>
        <v>0.37363413671107437</v>
      </c>
      <c r="R28" s="8">
        <f t="shared" si="10"/>
        <v>61.931255913511492</v>
      </c>
      <c r="S28" s="8">
        <f t="shared" si="11"/>
        <v>-0.2296704971120529</v>
      </c>
      <c r="T28" s="8">
        <f t="shared" si="12"/>
        <v>61.931255913511492</v>
      </c>
      <c r="U28" s="8">
        <f t="shared" si="13"/>
        <v>61.931255913511492</v>
      </c>
      <c r="V28" s="8">
        <f t="shared" si="14"/>
        <v>61.931255913511492</v>
      </c>
      <c r="W28" s="8">
        <f t="shared" si="15"/>
        <v>61.931255913511492</v>
      </c>
      <c r="X28" s="22">
        <v>17</v>
      </c>
    </row>
    <row r="29" spans="1:24" ht="16">
      <c r="A29" s="9">
        <v>18</v>
      </c>
      <c r="B29" s="9" t="s">
        <v>256</v>
      </c>
      <c r="C29" s="7">
        <v>491050000</v>
      </c>
      <c r="D29" s="8">
        <f t="shared" si="0"/>
        <v>0.45951317714762707</v>
      </c>
      <c r="E29" s="7">
        <v>491050000</v>
      </c>
      <c r="F29" s="8">
        <f t="shared" si="1"/>
        <v>100</v>
      </c>
      <c r="G29" s="8">
        <f t="shared" si="2"/>
        <v>0.45951317714762707</v>
      </c>
      <c r="H29" s="7">
        <v>426469415</v>
      </c>
      <c r="I29" s="8">
        <f t="shared" si="3"/>
        <v>86.848470624172691</v>
      </c>
      <c r="J29" s="8">
        <f t="shared" si="4"/>
        <v>0.39908016666925955</v>
      </c>
      <c r="K29" s="8">
        <f t="shared" si="5"/>
        <v>86.848470624172691</v>
      </c>
      <c r="L29" s="8">
        <f t="shared" si="6"/>
        <v>-6.0433010478367521E-2</v>
      </c>
      <c r="M29" s="7">
        <f t="shared" si="7"/>
        <v>64580585</v>
      </c>
      <c r="N29" s="8">
        <v>100</v>
      </c>
      <c r="O29" s="8">
        <f t="shared" si="8"/>
        <v>0.45951317714762707</v>
      </c>
      <c r="P29" s="8">
        <v>86.848470624172691</v>
      </c>
      <c r="Q29" s="8">
        <f t="shared" si="9"/>
        <v>0.39908016666925955</v>
      </c>
      <c r="R29" s="8">
        <f t="shared" si="10"/>
        <v>86.848470624172691</v>
      </c>
      <c r="S29" s="8">
        <f t="shared" si="11"/>
        <v>-6.0433010478367521E-2</v>
      </c>
      <c r="T29" s="8">
        <f t="shared" si="12"/>
        <v>86.848470624172691</v>
      </c>
      <c r="U29" s="8">
        <f t="shared" si="13"/>
        <v>86.848470624172691</v>
      </c>
      <c r="V29" s="8">
        <f t="shared" si="14"/>
        <v>86.848470624172691</v>
      </c>
      <c r="W29" s="8">
        <f t="shared" si="15"/>
        <v>86.848470624172691</v>
      </c>
      <c r="X29" s="22">
        <v>18</v>
      </c>
    </row>
    <row r="30" spans="1:24" ht="48">
      <c r="A30" s="9">
        <v>19</v>
      </c>
      <c r="B30" s="9" t="s">
        <v>341</v>
      </c>
      <c r="C30" s="7">
        <v>1858416000</v>
      </c>
      <c r="D30" s="8">
        <f t="shared" si="0"/>
        <v>1.7390624999938591</v>
      </c>
      <c r="E30" s="7">
        <v>1858416000</v>
      </c>
      <c r="F30" s="8">
        <f t="shared" si="1"/>
        <v>100</v>
      </c>
      <c r="G30" s="8">
        <f t="shared" si="2"/>
        <v>1.7390624999938593</v>
      </c>
      <c r="H30" s="7">
        <v>581574914</v>
      </c>
      <c r="I30" s="8">
        <f t="shared" si="3"/>
        <v>31.294118970133706</v>
      </c>
      <c r="J30" s="8">
        <f t="shared" si="4"/>
        <v>0.54422428771305975</v>
      </c>
      <c r="K30" s="8">
        <f t="shared" si="5"/>
        <v>31.294118970133706</v>
      </c>
      <c r="L30" s="8">
        <f t="shared" si="6"/>
        <v>-1.1948382122807994</v>
      </c>
      <c r="M30" s="7">
        <f t="shared" si="7"/>
        <v>1276841086</v>
      </c>
      <c r="N30" s="8">
        <v>100</v>
      </c>
      <c r="O30" s="8">
        <f t="shared" si="8"/>
        <v>1.7390624999938593</v>
      </c>
      <c r="P30" s="8">
        <v>31.294118970133706</v>
      </c>
      <c r="Q30" s="8">
        <f t="shared" si="9"/>
        <v>0.54422428771305975</v>
      </c>
      <c r="R30" s="8">
        <f t="shared" si="10"/>
        <v>31.294118970133706</v>
      </c>
      <c r="S30" s="8">
        <f t="shared" si="11"/>
        <v>-1.1948382122807994</v>
      </c>
      <c r="T30" s="8">
        <f t="shared" si="12"/>
        <v>31.294118970133706</v>
      </c>
      <c r="U30" s="8">
        <f t="shared" si="13"/>
        <v>31.294118970133706</v>
      </c>
      <c r="V30" s="8">
        <f t="shared" si="14"/>
        <v>31.294118970133706</v>
      </c>
      <c r="W30" s="8">
        <f t="shared" si="15"/>
        <v>31.294118970133706</v>
      </c>
      <c r="X30" s="22">
        <v>19</v>
      </c>
    </row>
    <row r="31" spans="1:24" ht="32">
      <c r="A31" s="9">
        <v>20</v>
      </c>
      <c r="B31" s="9" t="s">
        <v>1303</v>
      </c>
      <c r="C31" s="7">
        <v>30896075090</v>
      </c>
      <c r="D31" s="8">
        <f t="shared" si="0"/>
        <v>28.911828990932808</v>
      </c>
      <c r="E31" s="7">
        <v>30896075090</v>
      </c>
      <c r="F31" s="8">
        <f t="shared" si="1"/>
        <v>100</v>
      </c>
      <c r="G31" s="8">
        <f t="shared" si="2"/>
        <v>28.911828990932808</v>
      </c>
      <c r="H31" s="7">
        <v>27788134575</v>
      </c>
      <c r="I31" s="8">
        <f t="shared" si="3"/>
        <v>89.940662346441755</v>
      </c>
      <c r="J31" s="8">
        <f t="shared" si="4"/>
        <v>26.003490490915532</v>
      </c>
      <c r="K31" s="8">
        <f t="shared" si="5"/>
        <v>89.940662346441755</v>
      </c>
      <c r="L31" s="8">
        <f t="shared" si="6"/>
        <v>-2.9083385000172761</v>
      </c>
      <c r="M31" s="7">
        <f t="shared" si="7"/>
        <v>3107940515</v>
      </c>
      <c r="N31" s="8">
        <v>100</v>
      </c>
      <c r="O31" s="8">
        <f t="shared" si="8"/>
        <v>28.911828990932808</v>
      </c>
      <c r="P31" s="8">
        <v>89.940662346441755</v>
      </c>
      <c r="Q31" s="8">
        <f t="shared" si="9"/>
        <v>26.003490490915532</v>
      </c>
      <c r="R31" s="8">
        <f t="shared" si="10"/>
        <v>89.940662346441755</v>
      </c>
      <c r="S31" s="8">
        <f t="shared" si="11"/>
        <v>-2.9083385000172761</v>
      </c>
      <c r="T31" s="8">
        <f t="shared" si="12"/>
        <v>89.940662346441755</v>
      </c>
      <c r="U31" s="8">
        <f t="shared" si="13"/>
        <v>89.940662346441755</v>
      </c>
      <c r="V31" s="8">
        <f t="shared" si="14"/>
        <v>89.940662346441755</v>
      </c>
      <c r="W31" s="8">
        <f t="shared" si="15"/>
        <v>89.940662346441755</v>
      </c>
      <c r="X31" s="22">
        <v>20</v>
      </c>
    </row>
    <row r="32" spans="1:24" ht="32">
      <c r="A32" s="9">
        <v>21</v>
      </c>
      <c r="B32" s="9" t="s">
        <v>1304</v>
      </c>
      <c r="C32" s="7">
        <v>694750000</v>
      </c>
      <c r="D32" s="8">
        <f t="shared" si="0"/>
        <v>0.65013090280687069</v>
      </c>
      <c r="E32" s="7">
        <v>694750000</v>
      </c>
      <c r="F32" s="8">
        <f t="shared" si="1"/>
        <v>100</v>
      </c>
      <c r="G32" s="8">
        <f t="shared" si="2"/>
        <v>0.65013090280687069</v>
      </c>
      <c r="H32" s="7">
        <v>623200000</v>
      </c>
      <c r="I32" s="8">
        <f t="shared" si="3"/>
        <v>89.701331414177758</v>
      </c>
      <c r="J32" s="8">
        <f t="shared" si="4"/>
        <v>0.58317607575277697</v>
      </c>
      <c r="K32" s="8">
        <f t="shared" si="5"/>
        <v>89.701331414177758</v>
      </c>
      <c r="L32" s="8">
        <f t="shared" si="6"/>
        <v>-6.6954827054093724E-2</v>
      </c>
      <c r="M32" s="7">
        <f t="shared" si="7"/>
        <v>71550000</v>
      </c>
      <c r="N32" s="8">
        <v>100</v>
      </c>
      <c r="O32" s="8">
        <f t="shared" si="8"/>
        <v>0.65013090280687069</v>
      </c>
      <c r="P32" s="8">
        <v>89.701331414177758</v>
      </c>
      <c r="Q32" s="8">
        <f t="shared" si="9"/>
        <v>0.58317607575277697</v>
      </c>
      <c r="R32" s="8">
        <f t="shared" si="10"/>
        <v>89.701331414177758</v>
      </c>
      <c r="S32" s="8">
        <f t="shared" si="11"/>
        <v>-6.6954827054093724E-2</v>
      </c>
      <c r="T32" s="8">
        <f t="shared" si="12"/>
        <v>89.701331414177758</v>
      </c>
      <c r="U32" s="8">
        <f t="shared" si="13"/>
        <v>89.701331414177758</v>
      </c>
      <c r="V32" s="8">
        <f t="shared" si="14"/>
        <v>89.701331414177758</v>
      </c>
      <c r="W32" s="8">
        <f t="shared" si="15"/>
        <v>89.701331414177758</v>
      </c>
      <c r="X32" s="22">
        <v>21</v>
      </c>
    </row>
    <row r="33" spans="1:24" ht="16">
      <c r="A33" s="9">
        <v>22</v>
      </c>
      <c r="B33" s="9" t="s">
        <v>1305</v>
      </c>
      <c r="C33" s="7">
        <v>67500000</v>
      </c>
      <c r="D33" s="8">
        <f t="shared" si="0"/>
        <v>6.3164931183107259E-2</v>
      </c>
      <c r="E33" s="7">
        <v>67500000</v>
      </c>
      <c r="F33" s="8">
        <f t="shared" si="1"/>
        <v>100</v>
      </c>
      <c r="G33" s="8">
        <f t="shared" si="2"/>
        <v>6.3164931183107259E-2</v>
      </c>
      <c r="H33" s="7">
        <v>21975000</v>
      </c>
      <c r="I33" s="8">
        <f t="shared" si="3"/>
        <v>32.555555555555557</v>
      </c>
      <c r="J33" s="8">
        <f t="shared" si="4"/>
        <v>2.056369426294492E-2</v>
      </c>
      <c r="K33" s="8">
        <f t="shared" si="5"/>
        <v>32.555555555555557</v>
      </c>
      <c r="L33" s="8">
        <f t="shared" si="6"/>
        <v>-4.2601236920162336E-2</v>
      </c>
      <c r="M33" s="7">
        <f t="shared" si="7"/>
        <v>45525000</v>
      </c>
      <c r="N33" s="8">
        <v>100</v>
      </c>
      <c r="O33" s="8">
        <f t="shared" si="8"/>
        <v>6.3164931183107259E-2</v>
      </c>
      <c r="P33" s="8">
        <v>32.555555555555557</v>
      </c>
      <c r="Q33" s="8">
        <f t="shared" si="9"/>
        <v>2.056369426294492E-2</v>
      </c>
      <c r="R33" s="8">
        <f t="shared" si="10"/>
        <v>32.555555555555557</v>
      </c>
      <c r="S33" s="8">
        <f t="shared" si="11"/>
        <v>-4.2601236920162336E-2</v>
      </c>
      <c r="T33" s="8">
        <f t="shared" si="12"/>
        <v>32.555555555555557</v>
      </c>
      <c r="U33" s="8">
        <f t="shared" si="13"/>
        <v>32.555555555555557</v>
      </c>
      <c r="V33" s="8">
        <f t="shared" si="14"/>
        <v>32.555555555555557</v>
      </c>
      <c r="W33" s="8">
        <f t="shared" si="15"/>
        <v>32.555555555555557</v>
      </c>
      <c r="X33" s="22">
        <v>22</v>
      </c>
    </row>
    <row r="34" spans="1:24" ht="32">
      <c r="A34" s="9">
        <v>23</v>
      </c>
      <c r="B34" s="9" t="s">
        <v>1306</v>
      </c>
      <c r="C34" s="7">
        <v>127500000</v>
      </c>
      <c r="D34" s="8">
        <f t="shared" si="0"/>
        <v>0.11931153667920262</v>
      </c>
      <c r="E34" s="7">
        <v>127500000</v>
      </c>
      <c r="F34" s="8">
        <f t="shared" si="1"/>
        <v>100</v>
      </c>
      <c r="G34" s="8">
        <f t="shared" si="2"/>
        <v>0.11931153667920262</v>
      </c>
      <c r="H34" s="7">
        <v>37800000</v>
      </c>
      <c r="I34" s="8">
        <f t="shared" si="3"/>
        <v>29.647058823529409</v>
      </c>
      <c r="J34" s="8">
        <f t="shared" si="4"/>
        <v>3.5372361462540067E-2</v>
      </c>
      <c r="K34" s="8">
        <f t="shared" si="5"/>
        <v>29.647058823529409</v>
      </c>
      <c r="L34" s="8">
        <f t="shared" si="6"/>
        <v>-8.3939175216662554E-2</v>
      </c>
      <c r="M34" s="7">
        <f t="shared" si="7"/>
        <v>89700000</v>
      </c>
      <c r="N34" s="8">
        <v>100</v>
      </c>
      <c r="O34" s="8">
        <f t="shared" si="8"/>
        <v>0.11931153667920262</v>
      </c>
      <c r="P34" s="8">
        <v>29.647058823529409</v>
      </c>
      <c r="Q34" s="8">
        <f t="shared" si="9"/>
        <v>3.5372361462540067E-2</v>
      </c>
      <c r="R34" s="8">
        <f t="shared" si="10"/>
        <v>29.647058823529409</v>
      </c>
      <c r="S34" s="8">
        <f t="shared" si="11"/>
        <v>-8.3939175216662554E-2</v>
      </c>
      <c r="T34" s="8">
        <f t="shared" si="12"/>
        <v>29.647058823529409</v>
      </c>
      <c r="U34" s="8">
        <f t="shared" si="13"/>
        <v>29.647058823529409</v>
      </c>
      <c r="V34" s="8">
        <f t="shared" si="14"/>
        <v>29.647058823529409</v>
      </c>
      <c r="W34" s="8">
        <f t="shared" si="15"/>
        <v>29.647058823529409</v>
      </c>
      <c r="X34" s="22">
        <v>23</v>
      </c>
    </row>
    <row r="35" spans="1:24" ht="16">
      <c r="A35" s="9">
        <v>24</v>
      </c>
      <c r="B35" s="9" t="s">
        <v>1307</v>
      </c>
      <c r="C35" s="7">
        <v>429000000</v>
      </c>
      <c r="D35" s="8">
        <f t="shared" si="0"/>
        <v>0.40144822929708174</v>
      </c>
      <c r="E35" s="7">
        <v>429000000</v>
      </c>
      <c r="F35" s="8">
        <f t="shared" si="1"/>
        <v>100</v>
      </c>
      <c r="G35" s="8">
        <f t="shared" si="2"/>
        <v>0.40144822929708179</v>
      </c>
      <c r="H35" s="7">
        <v>67600000</v>
      </c>
      <c r="I35" s="8">
        <f t="shared" si="3"/>
        <v>15.757575757575756</v>
      </c>
      <c r="J35" s="8">
        <f t="shared" si="4"/>
        <v>6.3258508858934082E-2</v>
      </c>
      <c r="K35" s="8">
        <f t="shared" si="5"/>
        <v>15.757575757575756</v>
      </c>
      <c r="L35" s="8">
        <f t="shared" si="6"/>
        <v>-0.33818972043814771</v>
      </c>
      <c r="M35" s="7">
        <f t="shared" si="7"/>
        <v>361400000</v>
      </c>
      <c r="N35" s="8">
        <v>100</v>
      </c>
      <c r="O35" s="8">
        <f t="shared" si="8"/>
        <v>0.40144822929708179</v>
      </c>
      <c r="P35" s="8">
        <v>15.757575757575756</v>
      </c>
      <c r="Q35" s="8">
        <f t="shared" si="9"/>
        <v>6.3258508858934082E-2</v>
      </c>
      <c r="R35" s="8">
        <f t="shared" si="10"/>
        <v>15.757575757575756</v>
      </c>
      <c r="S35" s="8">
        <f t="shared" si="11"/>
        <v>-0.33818972043814771</v>
      </c>
      <c r="T35" s="8">
        <f t="shared" si="12"/>
        <v>15.757575757575756</v>
      </c>
      <c r="U35" s="8">
        <f t="shared" si="13"/>
        <v>15.757575757575756</v>
      </c>
      <c r="V35" s="8">
        <f t="shared" si="14"/>
        <v>15.757575757575756</v>
      </c>
      <c r="W35" s="8">
        <f t="shared" si="15"/>
        <v>15.757575757575756</v>
      </c>
      <c r="X35" s="22">
        <v>24</v>
      </c>
    </row>
    <row r="36" spans="1:24" ht="48">
      <c r="A36" s="9">
        <v>25</v>
      </c>
      <c r="B36" s="9" t="s">
        <v>1308</v>
      </c>
      <c r="C36" s="7">
        <v>521500000</v>
      </c>
      <c r="D36" s="8">
        <f t="shared" si="0"/>
        <v>0.48800757943689543</v>
      </c>
      <c r="E36" s="7">
        <v>521500000</v>
      </c>
      <c r="F36" s="8">
        <f t="shared" si="1"/>
        <v>100</v>
      </c>
      <c r="G36" s="8">
        <f t="shared" si="2"/>
        <v>0.48800757943689549</v>
      </c>
      <c r="H36" s="7">
        <v>477000000</v>
      </c>
      <c r="I36" s="8">
        <f t="shared" si="3"/>
        <v>91.466922339405571</v>
      </c>
      <c r="J36" s="8">
        <f t="shared" si="4"/>
        <v>0.4463655136939581</v>
      </c>
      <c r="K36" s="8">
        <f t="shared" si="5"/>
        <v>91.466922339405571</v>
      </c>
      <c r="L36" s="8">
        <f t="shared" si="6"/>
        <v>-4.1642065742937384E-2</v>
      </c>
      <c r="M36" s="7">
        <f t="shared" si="7"/>
        <v>44500000</v>
      </c>
      <c r="N36" s="8">
        <v>100</v>
      </c>
      <c r="O36" s="8">
        <f t="shared" si="8"/>
        <v>0.48800757943689549</v>
      </c>
      <c r="P36" s="8">
        <v>91.466922339405571</v>
      </c>
      <c r="Q36" s="8">
        <f t="shared" si="9"/>
        <v>0.4463655136939581</v>
      </c>
      <c r="R36" s="8">
        <f t="shared" si="10"/>
        <v>91.466922339405571</v>
      </c>
      <c r="S36" s="8">
        <f t="shared" si="11"/>
        <v>-4.1642065742937384E-2</v>
      </c>
      <c r="T36" s="8">
        <f t="shared" si="12"/>
        <v>91.466922339405571</v>
      </c>
      <c r="U36" s="8">
        <f t="shared" si="13"/>
        <v>91.466922339405571</v>
      </c>
      <c r="V36" s="8">
        <f t="shared" si="14"/>
        <v>91.466922339405571</v>
      </c>
      <c r="W36" s="8">
        <f t="shared" si="15"/>
        <v>91.466922339405571</v>
      </c>
      <c r="X36" s="22">
        <v>25</v>
      </c>
    </row>
    <row r="37" spans="1:24" ht="16">
      <c r="A37" s="9">
        <v>26</v>
      </c>
      <c r="B37" s="9" t="s">
        <v>411</v>
      </c>
      <c r="C37" s="7">
        <v>137500000</v>
      </c>
      <c r="D37" s="8">
        <f t="shared" si="0"/>
        <v>0.12866930426188519</v>
      </c>
      <c r="E37" s="7">
        <v>137500000</v>
      </c>
      <c r="F37" s="8">
        <f t="shared" si="1"/>
        <v>100</v>
      </c>
      <c r="G37" s="8">
        <f t="shared" si="2"/>
        <v>0.12866930426188519</v>
      </c>
      <c r="H37" s="7">
        <v>114050000</v>
      </c>
      <c r="I37" s="8">
        <f t="shared" si="3"/>
        <v>82.945454545454538</v>
      </c>
      <c r="J37" s="8">
        <f t="shared" si="4"/>
        <v>0.10672533928049457</v>
      </c>
      <c r="K37" s="8">
        <f t="shared" si="5"/>
        <v>82.945454545454538</v>
      </c>
      <c r="L37" s="8">
        <f t="shared" si="6"/>
        <v>-2.1943964981390618E-2</v>
      </c>
      <c r="M37" s="7">
        <f t="shared" si="7"/>
        <v>23450000</v>
      </c>
      <c r="N37" s="8">
        <v>100</v>
      </c>
      <c r="O37" s="8">
        <f t="shared" si="8"/>
        <v>0.12866930426188519</v>
      </c>
      <c r="P37" s="8">
        <v>82.945454545454538</v>
      </c>
      <c r="Q37" s="8">
        <f t="shared" si="9"/>
        <v>0.10672533928049457</v>
      </c>
      <c r="R37" s="8">
        <f t="shared" si="10"/>
        <v>82.945454545454538</v>
      </c>
      <c r="S37" s="8">
        <f t="shared" si="11"/>
        <v>-2.1943964981390618E-2</v>
      </c>
      <c r="T37" s="8">
        <f t="shared" si="12"/>
        <v>82.945454545454538</v>
      </c>
      <c r="U37" s="8">
        <f t="shared" si="13"/>
        <v>82.945454545454538</v>
      </c>
      <c r="V37" s="8">
        <f t="shared" si="14"/>
        <v>82.945454545454538</v>
      </c>
      <c r="W37" s="8">
        <f t="shared" si="15"/>
        <v>82.945454545454538</v>
      </c>
      <c r="X37" s="22">
        <v>26</v>
      </c>
    </row>
    <row r="38" spans="1:24" ht="32">
      <c r="A38" s="9">
        <v>27</v>
      </c>
      <c r="B38" s="9" t="s">
        <v>412</v>
      </c>
      <c r="C38" s="7">
        <v>137500000</v>
      </c>
      <c r="D38" s="8">
        <f t="shared" si="0"/>
        <v>0.12866930426188519</v>
      </c>
      <c r="E38" s="7">
        <v>137500000</v>
      </c>
      <c r="F38" s="8">
        <f t="shared" si="1"/>
        <v>100</v>
      </c>
      <c r="G38" s="8">
        <f t="shared" si="2"/>
        <v>0.12866930426188519</v>
      </c>
      <c r="H38" s="7">
        <v>116750000</v>
      </c>
      <c r="I38" s="8">
        <f t="shared" si="3"/>
        <v>84.909090909090907</v>
      </c>
      <c r="J38" s="8">
        <f t="shared" si="4"/>
        <v>0.10925193652781888</v>
      </c>
      <c r="K38" s="8">
        <f t="shared" si="5"/>
        <v>84.909090909090907</v>
      </c>
      <c r="L38" s="8">
        <f t="shared" si="6"/>
        <v>-1.9417367734066313E-2</v>
      </c>
      <c r="M38" s="7">
        <f t="shared" si="7"/>
        <v>20750000</v>
      </c>
      <c r="N38" s="8">
        <v>100</v>
      </c>
      <c r="O38" s="8">
        <f t="shared" si="8"/>
        <v>0.12866930426188519</v>
      </c>
      <c r="P38" s="8">
        <v>84.909090909090907</v>
      </c>
      <c r="Q38" s="8">
        <f t="shared" si="9"/>
        <v>0.10925193652781888</v>
      </c>
      <c r="R38" s="8">
        <f t="shared" si="10"/>
        <v>84.909090909090907</v>
      </c>
      <c r="S38" s="8">
        <f t="shared" si="11"/>
        <v>-1.9417367734066313E-2</v>
      </c>
      <c r="T38" s="8">
        <f t="shared" si="12"/>
        <v>84.909090909090907</v>
      </c>
      <c r="U38" s="8">
        <f t="shared" si="13"/>
        <v>84.909090909090907</v>
      </c>
      <c r="V38" s="8">
        <f t="shared" si="14"/>
        <v>84.909090909090907</v>
      </c>
      <c r="W38" s="8">
        <f t="shared" si="15"/>
        <v>84.909090909090907</v>
      </c>
      <c r="X38" s="22">
        <v>27</v>
      </c>
    </row>
    <row r="39" spans="1:24" ht="16">
      <c r="A39" s="9">
        <v>28</v>
      </c>
      <c r="B39" s="9" t="s">
        <v>413</v>
      </c>
      <c r="C39" s="7">
        <v>137500000</v>
      </c>
      <c r="D39" s="8">
        <f t="shared" si="0"/>
        <v>0.12866930426188519</v>
      </c>
      <c r="E39" s="7">
        <v>137500000</v>
      </c>
      <c r="F39" s="8">
        <f t="shared" si="1"/>
        <v>100</v>
      </c>
      <c r="G39" s="8">
        <f t="shared" si="2"/>
        <v>0.12866930426188519</v>
      </c>
      <c r="H39" s="7">
        <v>0</v>
      </c>
      <c r="I39" s="8">
        <f t="shared" si="3"/>
        <v>0</v>
      </c>
      <c r="J39" s="8">
        <f t="shared" si="4"/>
        <v>0</v>
      </c>
      <c r="K39" s="8">
        <f t="shared" si="5"/>
        <v>0</v>
      </c>
      <c r="L39" s="8">
        <f t="shared" si="6"/>
        <v>-0.12866930426188519</v>
      </c>
      <c r="M39" s="7">
        <f t="shared" si="7"/>
        <v>137500000</v>
      </c>
      <c r="N39" s="8">
        <v>100</v>
      </c>
      <c r="O39" s="8">
        <f t="shared" si="8"/>
        <v>0.12866930426188519</v>
      </c>
      <c r="P39" s="8">
        <v>0</v>
      </c>
      <c r="Q39" s="8">
        <f t="shared" si="9"/>
        <v>0</v>
      </c>
      <c r="R39" s="8">
        <f t="shared" si="10"/>
        <v>0</v>
      </c>
      <c r="S39" s="8">
        <f t="shared" si="11"/>
        <v>-0.12866930426188519</v>
      </c>
      <c r="T39" s="8">
        <f t="shared" si="12"/>
        <v>0</v>
      </c>
      <c r="U39" s="8">
        <f t="shared" si="13"/>
        <v>0</v>
      </c>
      <c r="V39" s="8">
        <f t="shared" si="14"/>
        <v>0</v>
      </c>
      <c r="W39" s="8">
        <f t="shared" si="15"/>
        <v>0</v>
      </c>
      <c r="X39" s="22">
        <v>28</v>
      </c>
    </row>
    <row r="40" spans="1:24" ht="16">
      <c r="A40" s="9">
        <v>29</v>
      </c>
      <c r="B40" s="9" t="s">
        <v>414</v>
      </c>
      <c r="C40" s="7">
        <v>137500000</v>
      </c>
      <c r="D40" s="8">
        <f t="shared" si="0"/>
        <v>0.12866930426188519</v>
      </c>
      <c r="E40" s="7">
        <v>137500000</v>
      </c>
      <c r="F40" s="8">
        <f t="shared" si="1"/>
        <v>100</v>
      </c>
      <c r="G40" s="8">
        <f t="shared" si="2"/>
        <v>0.12866930426188519</v>
      </c>
      <c r="H40" s="7">
        <v>124750000</v>
      </c>
      <c r="I40" s="8">
        <f t="shared" si="3"/>
        <v>90.72727272727272</v>
      </c>
      <c r="J40" s="8">
        <f t="shared" si="4"/>
        <v>0.11673815059396492</v>
      </c>
      <c r="K40" s="8">
        <f t="shared" si="5"/>
        <v>90.72727272727272</v>
      </c>
      <c r="L40" s="8">
        <f t="shared" si="6"/>
        <v>-1.1931153667920275E-2</v>
      </c>
      <c r="M40" s="7">
        <f t="shared" si="7"/>
        <v>12750000</v>
      </c>
      <c r="N40" s="8">
        <v>100</v>
      </c>
      <c r="O40" s="8">
        <f t="shared" si="8"/>
        <v>0.12866930426188519</v>
      </c>
      <c r="P40" s="8">
        <v>90.72727272727272</v>
      </c>
      <c r="Q40" s="8">
        <f t="shared" si="9"/>
        <v>0.11673815059396492</v>
      </c>
      <c r="R40" s="8">
        <f t="shared" si="10"/>
        <v>90.72727272727272</v>
      </c>
      <c r="S40" s="8">
        <f t="shared" si="11"/>
        <v>-1.1931153667920275E-2</v>
      </c>
      <c r="T40" s="8">
        <f t="shared" si="12"/>
        <v>90.72727272727272</v>
      </c>
      <c r="U40" s="8">
        <f t="shared" si="13"/>
        <v>90.72727272727272</v>
      </c>
      <c r="V40" s="8">
        <f t="shared" si="14"/>
        <v>90.72727272727272</v>
      </c>
      <c r="W40" s="8">
        <f t="shared" si="15"/>
        <v>90.72727272727272</v>
      </c>
      <c r="X40" s="22">
        <v>29</v>
      </c>
    </row>
    <row r="41" spans="1:24" ht="16">
      <c r="A41" s="9">
        <v>30</v>
      </c>
      <c r="B41" s="9" t="s">
        <v>415</v>
      </c>
      <c r="C41" s="7">
        <v>30000000</v>
      </c>
      <c r="D41" s="8">
        <f t="shared" si="0"/>
        <v>2.8073302748047674E-2</v>
      </c>
      <c r="E41" s="7">
        <v>30000000</v>
      </c>
      <c r="F41" s="8">
        <f t="shared" si="1"/>
        <v>100</v>
      </c>
      <c r="G41" s="8">
        <f t="shared" si="2"/>
        <v>2.8073302748047674E-2</v>
      </c>
      <c r="H41" s="7">
        <v>0</v>
      </c>
      <c r="I41" s="8">
        <f t="shared" si="3"/>
        <v>0</v>
      </c>
      <c r="J41" s="8">
        <f t="shared" si="4"/>
        <v>0</v>
      </c>
      <c r="K41" s="8">
        <f t="shared" si="5"/>
        <v>0</v>
      </c>
      <c r="L41" s="8">
        <f t="shared" si="6"/>
        <v>-2.8073302748047674E-2</v>
      </c>
      <c r="M41" s="7">
        <f t="shared" si="7"/>
        <v>30000000</v>
      </c>
      <c r="N41" s="8">
        <v>100</v>
      </c>
      <c r="O41" s="8">
        <f t="shared" si="8"/>
        <v>2.8073302748047674E-2</v>
      </c>
      <c r="P41" s="8">
        <v>0</v>
      </c>
      <c r="Q41" s="8">
        <f t="shared" si="9"/>
        <v>0</v>
      </c>
      <c r="R41" s="8">
        <f t="shared" si="10"/>
        <v>0</v>
      </c>
      <c r="S41" s="8">
        <f t="shared" si="11"/>
        <v>-2.8073302748047674E-2</v>
      </c>
      <c r="T41" s="8">
        <f t="shared" si="12"/>
        <v>0</v>
      </c>
      <c r="U41" s="8">
        <f t="shared" si="13"/>
        <v>0</v>
      </c>
      <c r="V41" s="8">
        <f t="shared" si="14"/>
        <v>0</v>
      </c>
      <c r="W41" s="8">
        <f t="shared" si="15"/>
        <v>0</v>
      </c>
      <c r="X41" s="22">
        <v>30</v>
      </c>
    </row>
    <row r="42" spans="1:24" ht="16">
      <c r="A42" s="9">
        <v>31</v>
      </c>
      <c r="B42" s="9" t="s">
        <v>416</v>
      </c>
      <c r="C42" s="7">
        <v>75000000</v>
      </c>
      <c r="D42" s="8">
        <f t="shared" si="0"/>
        <v>7.0183256870119198E-2</v>
      </c>
      <c r="E42" s="7">
        <v>75000000</v>
      </c>
      <c r="F42" s="8">
        <f t="shared" si="1"/>
        <v>100</v>
      </c>
      <c r="G42" s="8">
        <f t="shared" si="2"/>
        <v>7.0183256870119198E-2</v>
      </c>
      <c r="H42" s="7">
        <v>18750000</v>
      </c>
      <c r="I42" s="8">
        <f t="shared" si="3"/>
        <v>25</v>
      </c>
      <c r="J42" s="8">
        <f t="shared" si="4"/>
        <v>1.75458142175298E-2</v>
      </c>
      <c r="K42" s="8">
        <f t="shared" si="5"/>
        <v>25</v>
      </c>
      <c r="L42" s="8">
        <f t="shared" si="6"/>
        <v>-5.2637442652589399E-2</v>
      </c>
      <c r="M42" s="7">
        <f t="shared" si="7"/>
        <v>56250000</v>
      </c>
      <c r="N42" s="8">
        <v>100</v>
      </c>
      <c r="O42" s="8">
        <f t="shared" si="8"/>
        <v>7.0183256870119198E-2</v>
      </c>
      <c r="P42" s="8">
        <v>25</v>
      </c>
      <c r="Q42" s="8">
        <f t="shared" si="9"/>
        <v>1.75458142175298E-2</v>
      </c>
      <c r="R42" s="8">
        <f t="shared" si="10"/>
        <v>25</v>
      </c>
      <c r="S42" s="8">
        <f t="shared" si="11"/>
        <v>-5.2637442652589399E-2</v>
      </c>
      <c r="T42" s="8">
        <f t="shared" si="12"/>
        <v>25</v>
      </c>
      <c r="U42" s="8">
        <f t="shared" si="13"/>
        <v>25</v>
      </c>
      <c r="V42" s="8">
        <f t="shared" si="14"/>
        <v>25</v>
      </c>
      <c r="W42" s="8">
        <f t="shared" si="15"/>
        <v>25</v>
      </c>
      <c r="X42" s="22">
        <v>31</v>
      </c>
    </row>
    <row r="43" spans="1:24" ht="16">
      <c r="A43" s="9">
        <v>32</v>
      </c>
      <c r="B43" s="9" t="s">
        <v>1309</v>
      </c>
      <c r="C43" s="7">
        <v>3406235000</v>
      </c>
      <c r="D43" s="8">
        <f t="shared" si="0"/>
        <v>3.1874755461998721</v>
      </c>
      <c r="E43" s="7">
        <v>3406235000</v>
      </c>
      <c r="F43" s="8">
        <f t="shared" si="1"/>
        <v>100</v>
      </c>
      <c r="G43" s="8">
        <f t="shared" si="2"/>
        <v>3.1874755461998721</v>
      </c>
      <c r="H43" s="7">
        <v>1810146580</v>
      </c>
      <c r="I43" s="8">
        <f t="shared" si="3"/>
        <v>53.142151965439844</v>
      </c>
      <c r="J43" s="8">
        <f t="shared" si="4"/>
        <v>1.6938930986227698</v>
      </c>
      <c r="K43" s="8">
        <f t="shared" si="5"/>
        <v>53.142151965439844</v>
      </c>
      <c r="L43" s="8">
        <f t="shared" si="6"/>
        <v>-1.4935824475771022</v>
      </c>
      <c r="M43" s="7">
        <f t="shared" si="7"/>
        <v>1596088420</v>
      </c>
      <c r="N43" s="8">
        <v>100</v>
      </c>
      <c r="O43" s="8">
        <f t="shared" si="8"/>
        <v>3.1874755461998721</v>
      </c>
      <c r="P43" s="8">
        <v>53.142151965439844</v>
      </c>
      <c r="Q43" s="8">
        <f t="shared" si="9"/>
        <v>1.6938930986227698</v>
      </c>
      <c r="R43" s="8">
        <f t="shared" si="10"/>
        <v>53.142151965439844</v>
      </c>
      <c r="S43" s="8">
        <f t="shared" si="11"/>
        <v>-1.4935824475771022</v>
      </c>
      <c r="T43" s="8">
        <f t="shared" si="12"/>
        <v>53.142151965439844</v>
      </c>
      <c r="U43" s="8">
        <f t="shared" si="13"/>
        <v>53.142151965439844</v>
      </c>
      <c r="V43" s="8">
        <f t="shared" si="14"/>
        <v>53.142151965439844</v>
      </c>
      <c r="W43" s="8">
        <f t="shared" si="15"/>
        <v>53.142151965439844</v>
      </c>
      <c r="X43" s="22">
        <v>32</v>
      </c>
    </row>
    <row r="44" spans="1:24" ht="16">
      <c r="A44" s="9">
        <v>33</v>
      </c>
      <c r="B44" s="9" t="s">
        <v>1310</v>
      </c>
      <c r="C44" s="7">
        <v>6754688700</v>
      </c>
      <c r="D44" s="8">
        <f t="shared" si="0"/>
        <v>6.3208806947972196</v>
      </c>
      <c r="E44" s="7">
        <v>6754688700</v>
      </c>
      <c r="F44" s="8">
        <f t="shared" si="1"/>
        <v>100</v>
      </c>
      <c r="G44" s="8">
        <f t="shared" si="2"/>
        <v>6.3208806947972196</v>
      </c>
      <c r="H44" s="7">
        <v>5978617150</v>
      </c>
      <c r="I44" s="8">
        <f t="shared" si="3"/>
        <v>88.510624479259874</v>
      </c>
      <c r="J44" s="8">
        <f t="shared" si="4"/>
        <v>5.594650975553999</v>
      </c>
      <c r="K44" s="8">
        <f t="shared" si="5"/>
        <v>88.510624479259874</v>
      </c>
      <c r="L44" s="8">
        <f t="shared" si="6"/>
        <v>-0.72622971924322055</v>
      </c>
      <c r="M44" s="7">
        <f t="shared" si="7"/>
        <v>776071550</v>
      </c>
      <c r="N44" s="8">
        <v>100</v>
      </c>
      <c r="O44" s="8">
        <f t="shared" si="8"/>
        <v>6.3208806947972196</v>
      </c>
      <c r="P44" s="8">
        <v>88.510624479259874</v>
      </c>
      <c r="Q44" s="8">
        <f t="shared" si="9"/>
        <v>5.594650975553999</v>
      </c>
      <c r="R44" s="8">
        <f t="shared" si="10"/>
        <v>88.510624479259874</v>
      </c>
      <c r="S44" s="8">
        <f t="shared" si="11"/>
        <v>-0.72622971924322055</v>
      </c>
      <c r="T44" s="8">
        <f t="shared" si="12"/>
        <v>88.510624479259874</v>
      </c>
      <c r="U44" s="8">
        <f t="shared" si="13"/>
        <v>88.510624479259874</v>
      </c>
      <c r="V44" s="8">
        <f t="shared" si="14"/>
        <v>88.510624479259874</v>
      </c>
      <c r="W44" s="8">
        <f t="shared" si="15"/>
        <v>88.510624479259874</v>
      </c>
      <c r="X44" s="22">
        <v>33</v>
      </c>
    </row>
    <row r="45" spans="1:24" ht="16">
      <c r="A45" s="9">
        <v>34</v>
      </c>
      <c r="B45" s="9" t="s">
        <v>1311</v>
      </c>
      <c r="C45" s="7">
        <v>600000</v>
      </c>
      <c r="D45" s="8">
        <f t="shared" si="0"/>
        <v>5.6146605496095348E-4</v>
      </c>
      <c r="E45" s="7">
        <v>600000</v>
      </c>
      <c r="F45" s="8">
        <f t="shared" si="1"/>
        <v>100</v>
      </c>
      <c r="G45" s="8">
        <f t="shared" si="2"/>
        <v>5.6146605496095348E-4</v>
      </c>
      <c r="H45" s="7">
        <v>0</v>
      </c>
      <c r="I45" s="8">
        <f t="shared" si="3"/>
        <v>0</v>
      </c>
      <c r="J45" s="8">
        <f t="shared" si="4"/>
        <v>0</v>
      </c>
      <c r="K45" s="8">
        <f t="shared" si="5"/>
        <v>0</v>
      </c>
      <c r="L45" s="8">
        <f t="shared" si="6"/>
        <v>-5.6146605496095348E-4</v>
      </c>
      <c r="M45" s="7">
        <f t="shared" si="7"/>
        <v>600000</v>
      </c>
      <c r="N45" s="8">
        <v>100</v>
      </c>
      <c r="O45" s="8">
        <f t="shared" si="8"/>
        <v>5.6146605496095348E-4</v>
      </c>
      <c r="P45" s="8">
        <v>0</v>
      </c>
      <c r="Q45" s="8">
        <f t="shared" si="9"/>
        <v>0</v>
      </c>
      <c r="R45" s="8">
        <f t="shared" si="10"/>
        <v>0</v>
      </c>
      <c r="S45" s="8">
        <f t="shared" si="11"/>
        <v>-5.6146605496095348E-4</v>
      </c>
      <c r="T45" s="8">
        <f t="shared" si="12"/>
        <v>0</v>
      </c>
      <c r="U45" s="8">
        <f t="shared" si="13"/>
        <v>0</v>
      </c>
      <c r="V45" s="8">
        <f t="shared" si="14"/>
        <v>0</v>
      </c>
      <c r="W45" s="8">
        <f t="shared" si="15"/>
        <v>0</v>
      </c>
      <c r="X45" s="22">
        <v>34</v>
      </c>
    </row>
    <row r="46" spans="1:24" ht="16">
      <c r="A46" s="9">
        <v>35</v>
      </c>
      <c r="B46" s="9" t="s">
        <v>1312</v>
      </c>
      <c r="C46" s="7">
        <v>288000000</v>
      </c>
      <c r="D46" s="8">
        <f t="shared" si="0"/>
        <v>0.26950370638125765</v>
      </c>
      <c r="E46" s="7">
        <v>288000000</v>
      </c>
      <c r="F46" s="8">
        <f t="shared" si="1"/>
        <v>100</v>
      </c>
      <c r="G46" s="8">
        <f t="shared" si="2"/>
        <v>0.26950370638125765</v>
      </c>
      <c r="H46" s="7">
        <v>288000000</v>
      </c>
      <c r="I46" s="8">
        <f t="shared" si="3"/>
        <v>100</v>
      </c>
      <c r="J46" s="8">
        <f t="shared" si="4"/>
        <v>0.26950370638125765</v>
      </c>
      <c r="K46" s="8">
        <f t="shared" si="5"/>
        <v>100</v>
      </c>
      <c r="L46" s="8">
        <f t="shared" si="6"/>
        <v>0</v>
      </c>
      <c r="M46" s="7">
        <f t="shared" si="7"/>
        <v>0</v>
      </c>
      <c r="N46" s="8">
        <v>100</v>
      </c>
      <c r="O46" s="8">
        <f t="shared" si="8"/>
        <v>0.26950370638125765</v>
      </c>
      <c r="P46" s="8">
        <v>100</v>
      </c>
      <c r="Q46" s="8">
        <f t="shared" si="9"/>
        <v>0.26950370638125765</v>
      </c>
      <c r="R46" s="8">
        <f t="shared" si="10"/>
        <v>100</v>
      </c>
      <c r="S46" s="8">
        <f t="shared" si="11"/>
        <v>0</v>
      </c>
      <c r="T46" s="8">
        <f t="shared" si="12"/>
        <v>100</v>
      </c>
      <c r="U46" s="8">
        <f t="shared" si="13"/>
        <v>100</v>
      </c>
      <c r="V46" s="8">
        <f t="shared" si="14"/>
        <v>100</v>
      </c>
      <c r="W46" s="8">
        <f t="shared" si="15"/>
        <v>100</v>
      </c>
      <c r="X46" s="22">
        <v>35</v>
      </c>
    </row>
    <row r="47" spans="1:24" ht="16">
      <c r="A47" s="9">
        <v>36</v>
      </c>
      <c r="B47" s="9" t="s">
        <v>1313</v>
      </c>
      <c r="C47" s="7">
        <v>21095000</v>
      </c>
      <c r="D47" s="8">
        <f t="shared" si="0"/>
        <v>1.9740210715668859E-2</v>
      </c>
      <c r="E47" s="7">
        <v>21095000</v>
      </c>
      <c r="F47" s="8">
        <f t="shared" si="1"/>
        <v>100</v>
      </c>
      <c r="G47" s="8">
        <f t="shared" si="2"/>
        <v>1.9740210715668859E-2</v>
      </c>
      <c r="H47" s="7">
        <v>20633663</v>
      </c>
      <c r="I47" s="8">
        <f t="shared" si="3"/>
        <v>97.813050485897136</v>
      </c>
      <c r="J47" s="8">
        <f t="shared" si="4"/>
        <v>1.9308502273339655E-2</v>
      </c>
      <c r="K47" s="8">
        <f t="shared" si="5"/>
        <v>97.813050485897136</v>
      </c>
      <c r="L47" s="8">
        <f t="shared" si="6"/>
        <v>-4.3170844232920391E-4</v>
      </c>
      <c r="M47" s="7">
        <f t="shared" si="7"/>
        <v>461337</v>
      </c>
      <c r="N47" s="8">
        <v>100</v>
      </c>
      <c r="O47" s="8">
        <f t="shared" si="8"/>
        <v>1.9740210715668859E-2</v>
      </c>
      <c r="P47" s="8">
        <v>97.813050485897136</v>
      </c>
      <c r="Q47" s="8">
        <f t="shared" si="9"/>
        <v>1.9308502273339655E-2</v>
      </c>
      <c r="R47" s="8">
        <f t="shared" si="10"/>
        <v>97.813050485897136</v>
      </c>
      <c r="S47" s="8">
        <f t="shared" si="11"/>
        <v>-4.3170844232920391E-4</v>
      </c>
      <c r="T47" s="8">
        <f t="shared" si="12"/>
        <v>97.813050485897136</v>
      </c>
      <c r="U47" s="8">
        <f t="shared" si="13"/>
        <v>97.813050485897136</v>
      </c>
      <c r="V47" s="8">
        <f t="shared" si="14"/>
        <v>97.813050485897136</v>
      </c>
      <c r="W47" s="8">
        <f t="shared" si="15"/>
        <v>97.813050485897136</v>
      </c>
      <c r="X47" s="22">
        <v>36</v>
      </c>
    </row>
    <row r="48" spans="1:24" ht="16">
      <c r="A48" s="9">
        <v>37</v>
      </c>
      <c r="B48" s="9" t="s">
        <v>1314</v>
      </c>
      <c r="C48" s="7">
        <v>6799079400</v>
      </c>
      <c r="D48" s="8">
        <f t="shared" si="0"/>
        <v>6.3624204801404778</v>
      </c>
      <c r="E48" s="7">
        <v>6799079400</v>
      </c>
      <c r="F48" s="8">
        <f t="shared" si="1"/>
        <v>100</v>
      </c>
      <c r="G48" s="8">
        <f t="shared" si="2"/>
        <v>6.3624204801404778</v>
      </c>
      <c r="H48" s="7">
        <v>5205530000</v>
      </c>
      <c r="I48" s="8">
        <f t="shared" si="3"/>
        <v>76.562276945905353</v>
      </c>
      <c r="J48" s="8">
        <f t="shared" si="4"/>
        <v>4.8712139884681536</v>
      </c>
      <c r="K48" s="8">
        <f t="shared" si="5"/>
        <v>76.562276945905353</v>
      </c>
      <c r="L48" s="8">
        <f t="shared" si="6"/>
        <v>-1.4912064916723242</v>
      </c>
      <c r="M48" s="7">
        <f t="shared" si="7"/>
        <v>1593549400</v>
      </c>
      <c r="N48" s="8">
        <v>100</v>
      </c>
      <c r="O48" s="8">
        <f t="shared" si="8"/>
        <v>6.3624204801404778</v>
      </c>
      <c r="P48" s="8">
        <v>76.562276945905353</v>
      </c>
      <c r="Q48" s="8">
        <f t="shared" si="9"/>
        <v>4.8712139884681536</v>
      </c>
      <c r="R48" s="8">
        <f t="shared" si="10"/>
        <v>76.562276945905353</v>
      </c>
      <c r="S48" s="8"/>
      <c r="T48" s="8"/>
      <c r="U48" s="8"/>
      <c r="V48" s="8"/>
      <c r="W48" s="8"/>
      <c r="X48" s="22">
        <v>37</v>
      </c>
    </row>
    <row r="49" spans="1:24" ht="32">
      <c r="A49" s="9">
        <v>38</v>
      </c>
      <c r="B49" s="9" t="s">
        <v>1315</v>
      </c>
      <c r="C49" s="7">
        <v>30657213380</v>
      </c>
      <c r="D49" s="8">
        <f t="shared" si="0"/>
        <v>28.6883077542746</v>
      </c>
      <c r="E49" s="7">
        <v>30657213380</v>
      </c>
      <c r="F49" s="8">
        <f t="shared" si="1"/>
        <v>100</v>
      </c>
      <c r="G49" s="8">
        <f t="shared" si="2"/>
        <v>28.6883077542746</v>
      </c>
      <c r="H49" s="7">
        <v>26012824454</v>
      </c>
      <c r="I49" s="8">
        <f t="shared" si="3"/>
        <v>84.850583552939995</v>
      </c>
      <c r="J49" s="8">
        <f t="shared" si="4"/>
        <v>24.342196540965332</v>
      </c>
      <c r="K49" s="8">
        <f t="shared" si="5"/>
        <v>84.850583552939995</v>
      </c>
      <c r="L49" s="8">
        <f t="shared" si="6"/>
        <v>-4.3461112133092676</v>
      </c>
      <c r="M49" s="7">
        <f t="shared" si="7"/>
        <v>4644388926</v>
      </c>
      <c r="N49" s="8">
        <v>100</v>
      </c>
      <c r="O49" s="8">
        <f t="shared" si="8"/>
        <v>28.6883077542746</v>
      </c>
      <c r="P49" s="8">
        <v>84.850583552939995</v>
      </c>
      <c r="Q49" s="8">
        <f t="shared" si="9"/>
        <v>24.342196540965332</v>
      </c>
      <c r="R49" s="8">
        <f t="shared" si="10"/>
        <v>84.850583552939995</v>
      </c>
      <c r="S49" s="8"/>
      <c r="T49" s="8"/>
      <c r="U49" s="8"/>
      <c r="V49" s="8"/>
      <c r="W49" s="8"/>
      <c r="X49" s="22">
        <v>38</v>
      </c>
    </row>
    <row r="50" spans="1:24" ht="16">
      <c r="A50" s="9">
        <v>39</v>
      </c>
      <c r="B50" s="9" t="s">
        <v>1316</v>
      </c>
      <c r="C50" s="7">
        <v>5878706000</v>
      </c>
      <c r="D50" s="8">
        <f t="shared" si="0"/>
        <v>5.5011564434921452</v>
      </c>
      <c r="E50" s="7">
        <v>5878706000</v>
      </c>
      <c r="F50" s="8">
        <f t="shared" si="1"/>
        <v>100</v>
      </c>
      <c r="G50" s="8">
        <f t="shared" si="2"/>
        <v>5.5011564434921461</v>
      </c>
      <c r="H50" s="7">
        <v>3676420723</v>
      </c>
      <c r="I50" s="8">
        <f t="shared" si="3"/>
        <v>62.537924553464649</v>
      </c>
      <c r="J50" s="8">
        <f t="shared" si="4"/>
        <v>3.4403090661991769</v>
      </c>
      <c r="K50" s="8">
        <f t="shared" si="5"/>
        <v>62.537924553464649</v>
      </c>
      <c r="L50" s="8">
        <f t="shared" si="6"/>
        <v>-2.0608473772929692</v>
      </c>
      <c r="M50" s="7">
        <f t="shared" si="7"/>
        <v>2202285277</v>
      </c>
      <c r="N50" s="8">
        <v>100</v>
      </c>
      <c r="O50" s="8">
        <f t="shared" si="8"/>
        <v>5.5011564434921461</v>
      </c>
      <c r="P50" s="8">
        <v>62.537924553464649</v>
      </c>
      <c r="Q50" s="8">
        <f t="shared" si="9"/>
        <v>3.4403090661991769</v>
      </c>
      <c r="R50" s="8">
        <f t="shared" si="10"/>
        <v>62.537924553464649</v>
      </c>
      <c r="S50" s="8">
        <f>Q50-O50</f>
        <v>-2.0608473772929692</v>
      </c>
      <c r="T50" s="8">
        <f>IF(F50&gt;0,I50/F50*100,I50)</f>
        <v>62.537924553464649</v>
      </c>
      <c r="U50" s="8">
        <f>IF(N50&gt;0,P50/N50*100,P50)</f>
        <v>62.537924553464649</v>
      </c>
      <c r="V50" s="8">
        <f>AVERAGE(T50:U50)</f>
        <v>62.537924553464649</v>
      </c>
      <c r="W50" s="8">
        <f>V50</f>
        <v>62.537924553464649</v>
      </c>
      <c r="X50" s="22">
        <v>39</v>
      </c>
    </row>
    <row r="51" spans="1:24">
      <c r="A51" s="10"/>
      <c r="B51" s="10"/>
      <c r="C51" s="11"/>
      <c r="D51" s="12"/>
      <c r="E51" s="11"/>
      <c r="F51" s="12"/>
      <c r="G51" s="12"/>
      <c r="H51" s="11"/>
      <c r="I51" s="12"/>
      <c r="J51" s="12"/>
      <c r="K51" s="12"/>
      <c r="L51" s="12"/>
      <c r="M51" s="11"/>
      <c r="N51" s="12"/>
      <c r="O51" s="12"/>
      <c r="P51" s="12"/>
      <c r="Q51" s="12"/>
      <c r="R51" s="12"/>
      <c r="S51" s="12"/>
      <c r="T51" s="12"/>
      <c r="U51" s="12"/>
      <c r="V51" s="12"/>
      <c r="W51" s="12"/>
    </row>
    <row r="52" spans="1:24">
      <c r="A52" s="13"/>
      <c r="B52" s="13" t="s">
        <v>14</v>
      </c>
      <c r="C52" s="14">
        <f>SUM(C12:C50)</f>
        <v>106863094340</v>
      </c>
      <c r="D52" s="15">
        <f>SUM(D12:D50)</f>
        <v>100</v>
      </c>
      <c r="E52" s="14">
        <f>SUM(E12:E50)</f>
        <v>106863094340</v>
      </c>
      <c r="F52" s="15">
        <f>G52</f>
        <v>100</v>
      </c>
      <c r="G52" s="15">
        <f>SUM(G12:G50)</f>
        <v>100</v>
      </c>
      <c r="H52" s="14">
        <f>SUM(H12:H50)</f>
        <v>81821324054</v>
      </c>
      <c r="I52" s="15">
        <f>J52</f>
        <v>76.566493380468586</v>
      </c>
      <c r="J52" s="15">
        <f>SUM(J12:J50)</f>
        <v>76.566493380468586</v>
      </c>
      <c r="K52" s="15">
        <f>IF(E52=0,0,H52/E52*100)</f>
        <v>76.566493380468586</v>
      </c>
      <c r="L52" s="15">
        <f>SUM(L12:L50)</f>
        <v>-23.433506619531425</v>
      </c>
      <c r="M52" s="14">
        <f>SUM(M12:M50)</f>
        <v>25041770286</v>
      </c>
      <c r="N52" s="15">
        <f>O52</f>
        <v>100</v>
      </c>
      <c r="O52" s="15">
        <f>SUM(O12:O50)</f>
        <v>100</v>
      </c>
      <c r="P52" s="15">
        <f>Q52</f>
        <v>76.566493380468586</v>
      </c>
      <c r="Q52" s="15">
        <f>SUM(Q12:Q50)</f>
        <v>76.566493380468586</v>
      </c>
      <c r="R52" s="15">
        <f>IF(N52=0,0,P52/N52*100)</f>
        <v>76.566493380468586</v>
      </c>
      <c r="S52" s="15">
        <f>SUM(S12:S50)</f>
        <v>-17.596188914549835</v>
      </c>
      <c r="T52" s="15">
        <f>IF(G52&gt;0,J52/G52*100,J52)</f>
        <v>76.566493380468586</v>
      </c>
      <c r="U52" s="15">
        <f>IF(O52&gt;0,Q52/O52*100,Q52)</f>
        <v>76.566493380468586</v>
      </c>
      <c r="V52" s="15">
        <f>AVERAGE(T52:U52)</f>
        <v>76.566493380468586</v>
      </c>
      <c r="W52" s="15"/>
    </row>
    <row r="53" spans="1:24">
      <c r="C53" s="16">
        <f>[7]Setwan!$C$49</f>
        <v>97300390271</v>
      </c>
    </row>
    <row r="54" spans="1:24">
      <c r="C54" s="16">
        <f>C52-C53</f>
        <v>9562704069</v>
      </c>
    </row>
    <row r="57" spans="1:24">
      <c r="B57" s="1" t="s">
        <v>490</v>
      </c>
      <c r="C57" s="1" t="s">
        <v>491</v>
      </c>
      <c r="D57" s="1" t="s">
        <v>492</v>
      </c>
    </row>
    <row r="58" spans="1:24">
      <c r="B58" s="1" t="s">
        <v>493</v>
      </c>
      <c r="C58" s="1">
        <f>COUNTIFS($K$11:$K$50,"&gt;=90")</f>
        <v>5</v>
      </c>
      <c r="D58" s="1">
        <f>COUNTIFS($R$11:$R$50,"&gt;=90")</f>
        <v>5</v>
      </c>
    </row>
    <row r="59" spans="1:24">
      <c r="B59" s="1" t="s">
        <v>494</v>
      </c>
      <c r="C59" s="1">
        <f>COUNTIFS($K$11:$K$50,"&gt;=80",$K$11:$K$50,"&lt;90")</f>
        <v>9</v>
      </c>
      <c r="D59" s="1">
        <f>COUNTIFS($R$11:$R$50,"&gt;=80",$R$11:$R$50,"&lt;90")</f>
        <v>9</v>
      </c>
    </row>
    <row r="60" spans="1:24">
      <c r="B60" s="1" t="s">
        <v>495</v>
      </c>
      <c r="C60" s="1">
        <f>COUNTIFS($K$11:$K$50,"&gt;=65",$K$11:$K$50,"&lt;80")</f>
        <v>5</v>
      </c>
      <c r="D60" s="1">
        <f>COUNTIFS($R$11:$R$50,"&gt;=65",$R$11:$R$50,"&lt;80")</f>
        <v>5</v>
      </c>
    </row>
    <row r="61" spans="1:24">
      <c r="B61" s="1" t="s">
        <v>496</v>
      </c>
      <c r="C61" s="1">
        <f>COUNTIF($K$11:$K$50,"&lt;65")</f>
        <v>20</v>
      </c>
      <c r="D61" s="1">
        <f>COUNTIF($R$11:$R$50,"&lt;65")</f>
        <v>20</v>
      </c>
    </row>
    <row r="62" spans="1:24">
      <c r="B62" s="17"/>
      <c r="C62" s="1">
        <f>SUM(C58:C61)</f>
        <v>39</v>
      </c>
      <c r="D62" s="1">
        <f>SUM(D58:D61)</f>
        <v>39</v>
      </c>
    </row>
    <row r="63" spans="1:24">
      <c r="B63" s="17"/>
    </row>
    <row r="64" spans="1:24">
      <c r="B64" s="17"/>
    </row>
    <row r="65" spans="2:4">
      <c r="B65" s="17"/>
    </row>
    <row r="73" spans="2:4" ht="32">
      <c r="B73" t="s">
        <v>189</v>
      </c>
      <c r="C73" s="18" t="s">
        <v>195</v>
      </c>
      <c r="D73" s="18" t="s">
        <v>196</v>
      </c>
    </row>
    <row r="74" spans="2:4">
      <c r="B74" s="207" t="str">
        <f>Cetak!P67</f>
        <v>31 Desember 2023</v>
      </c>
      <c r="C74" s="19">
        <f>I52</f>
        <v>76.566493380468586</v>
      </c>
      <c r="D74" s="19">
        <f>P52</f>
        <v>76.566493380468586</v>
      </c>
    </row>
    <row r="75" spans="2:4">
      <c r="B75" s="207" t="str">
        <f>Cetak!P68</f>
        <v>30  November 2023</v>
      </c>
      <c r="C75" s="19">
        <f>Cetak!D95</f>
        <v>62.912406609580259</v>
      </c>
      <c r="D75" s="19">
        <f>Cetak!E95</f>
        <v>97.029774349362128</v>
      </c>
    </row>
    <row r="76" spans="2:4">
      <c r="B76"/>
      <c r="C76" s="20">
        <f>C74-C75</f>
        <v>13.654086770888327</v>
      </c>
      <c r="D76" s="20">
        <f>D74-D75</f>
        <v>-20.463280968893542</v>
      </c>
    </row>
    <row r="77" spans="2:4">
      <c r="B77"/>
      <c r="C77"/>
      <c r="D77"/>
    </row>
    <row r="78" spans="2:4" ht="32">
      <c r="B78" t="s">
        <v>189</v>
      </c>
      <c r="C78" s="18" t="s">
        <v>195</v>
      </c>
      <c r="D78" s="18" t="s">
        <v>196</v>
      </c>
    </row>
    <row r="79" spans="2:4">
      <c r="B79" s="207" t="str">
        <f>Cetak!P67</f>
        <v>31 Desember 2023</v>
      </c>
      <c r="C79" s="19">
        <f>C74</f>
        <v>76.566493380468586</v>
      </c>
      <c r="D79" s="19">
        <f>D74</f>
        <v>76.566493380468586</v>
      </c>
    </row>
    <row r="80" spans="2:4">
      <c r="B80" s="207" t="str">
        <f>Cetak!P69</f>
        <v>31 Desember 2022</v>
      </c>
      <c r="C80" s="19">
        <f>Cetak!H95</f>
        <v>62.912406609580259</v>
      </c>
      <c r="D80" s="19">
        <f>Cetak!I95</f>
        <v>62.912406609580259</v>
      </c>
    </row>
    <row r="81" spans="2:4">
      <c r="B81"/>
      <c r="C81" s="20">
        <f>C79-C80</f>
        <v>13.654086770888327</v>
      </c>
      <c r="D81" s="20">
        <f>D79-D80</f>
        <v>13.654086770888327</v>
      </c>
    </row>
  </sheetData>
  <sheetProtection formatCells="0" formatColumns="0" formatRows="0" insertColumns="0" insertRows="0" insertHyperlinks="0" deleteColumns="0" deleteRows="0" sort="0" autoFilter="0" pivotTables="0"/>
  <autoFilter ref="B11:X50" xr:uid="{00000000-0009-0000-0000-000035000000}">
    <sortState xmlns:xlrd2="http://schemas.microsoft.com/office/spreadsheetml/2017/richdata2" ref="B13:X50">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5:W40">
    <cfRule type="cellIs" dxfId="47" priority="1" operator="greaterThanOrEqual">
      <formula>85</formula>
    </cfRule>
    <cfRule type="cellIs" dxfId="46" priority="2" operator="greaterThanOrEqual">
      <formula>$V$52</formula>
    </cfRule>
    <cfRule type="cellIs" dxfId="45" priority="3" operator="lessThan">
      <formula>$V$52</formula>
    </cfRule>
  </conditionalFormatting>
  <pageMargins left="0.7" right="0.7" top="0.75" bottom="0.35416666666666702" header="0.3" footer="0.3"/>
  <pageSetup paperSize="14" scale="79" fitToHeight="0" orientation="landscape"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00B050"/>
    <pageSetUpPr fitToPage="1"/>
  </sheetPr>
  <dimension ref="A1:AC123"/>
  <sheetViews>
    <sheetView view="pageBreakPreview" topLeftCell="D1" zoomScale="70" zoomScaleNormal="80" zoomScaleSheetLayoutView="70" workbookViewId="0">
      <pane ySplit="11" topLeftCell="A87" activePane="bottomLeft" state="frozen"/>
      <selection activeCell="AF49" sqref="AF49"/>
      <selection pane="bottomLeft" activeCell="N89" sqref="N89"/>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6640625" style="1"/>
    <col min="7" max="7" width="9" style="1" hidden="1" customWidth="1"/>
    <col min="8" max="8" width="18" style="1" customWidth="1"/>
    <col min="9" max="9" width="9.6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1317</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11</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293</v>
      </c>
      <c r="C12" s="7">
        <v>13320000</v>
      </c>
      <c r="D12" s="8">
        <f t="shared" ref="D12:D75" si="0">C12/$C$92*100</f>
        <v>3.0370633877555796E-2</v>
      </c>
      <c r="E12" s="7">
        <v>13320000</v>
      </c>
      <c r="F12" s="8">
        <f t="shared" ref="F12:F75" si="1">E12/C12*100</f>
        <v>100</v>
      </c>
      <c r="G12" s="8">
        <f t="shared" ref="G12:G75" si="2">F12*D12/100</f>
        <v>3.0370633877555796E-2</v>
      </c>
      <c r="H12" s="7">
        <v>7977500</v>
      </c>
      <c r="I12" s="8">
        <f t="shared" ref="I12:I75" si="3">H12/C12*100</f>
        <v>59.891141141141148</v>
      </c>
      <c r="J12" s="8">
        <f t="shared" ref="J12:J75" si="4">I12*D12/100</f>
        <v>1.818931920106617E-2</v>
      </c>
      <c r="K12" s="8">
        <f t="shared" ref="K12:K75" si="5">IF(E12=0,0,H12/E12*100)</f>
        <v>59.891141141141148</v>
      </c>
      <c r="L12" s="8">
        <f t="shared" ref="L12:L75" si="6">J12-G12</f>
        <v>-1.2181314676489627E-2</v>
      </c>
      <c r="M12" s="7">
        <f t="shared" ref="M12:M75" si="7">C12-H12</f>
        <v>5342500</v>
      </c>
      <c r="N12" s="8">
        <v>100</v>
      </c>
      <c r="O12" s="8">
        <f t="shared" ref="O12:O75" si="8">N12*D12/100</f>
        <v>3.0370633877555796E-2</v>
      </c>
      <c r="P12" s="8">
        <v>59.891141141141148</v>
      </c>
      <c r="Q12" s="8">
        <f t="shared" ref="Q12:Q75" si="9">P12*D12/100</f>
        <v>1.818931920106617E-2</v>
      </c>
      <c r="R12" s="8">
        <f t="shared" ref="R12:R75" si="10">IF(N12=0,0,P12/N12*100)</f>
        <v>59.891141141141148</v>
      </c>
      <c r="S12" s="8">
        <f t="shared" ref="S12:S75" si="11">Q12-O12</f>
        <v>-1.2181314676489627E-2</v>
      </c>
      <c r="T12" s="8">
        <f t="shared" ref="T12:T75" si="12">IF(F12&gt;0,I12/F12*100,I12)</f>
        <v>59.891141141141148</v>
      </c>
      <c r="U12" s="8">
        <f t="shared" ref="U12:U75" si="13">IF(N12&gt;0,P12/N12*100,P12)</f>
        <v>59.891141141141148</v>
      </c>
      <c r="V12" s="8">
        <f t="shared" ref="V12:V75" si="14">AVERAGE(T12:U12)</f>
        <v>59.891141141141148</v>
      </c>
      <c r="W12" s="8">
        <f t="shared" ref="W12:W75" si="15">V12</f>
        <v>59.891141141141148</v>
      </c>
      <c r="X12" s="22">
        <v>1</v>
      </c>
    </row>
    <row r="13" spans="1:29" ht="48">
      <c r="A13" s="9">
        <v>2</v>
      </c>
      <c r="B13" s="9" t="s">
        <v>652</v>
      </c>
      <c r="C13" s="7">
        <v>1720000</v>
      </c>
      <c r="D13" s="8">
        <f t="shared" si="0"/>
        <v>3.9217335037084059E-3</v>
      </c>
      <c r="E13" s="7">
        <v>1720000</v>
      </c>
      <c r="F13" s="8">
        <f t="shared" si="1"/>
        <v>100</v>
      </c>
      <c r="G13" s="8">
        <f t="shared" si="2"/>
        <v>3.9217335037084059E-3</v>
      </c>
      <c r="H13" s="7">
        <v>1248700</v>
      </c>
      <c r="I13" s="8">
        <f t="shared" si="3"/>
        <v>72.598837209302332</v>
      </c>
      <c r="J13" s="8">
        <f t="shared" si="4"/>
        <v>2.8471329221399343E-3</v>
      </c>
      <c r="K13" s="8">
        <f t="shared" si="5"/>
        <v>72.598837209302332</v>
      </c>
      <c r="L13" s="8">
        <f t="shared" si="6"/>
        <v>-1.0746005815684715E-3</v>
      </c>
      <c r="M13" s="7">
        <f t="shared" si="7"/>
        <v>471300</v>
      </c>
      <c r="N13" s="8">
        <v>100</v>
      </c>
      <c r="O13" s="8">
        <f t="shared" si="8"/>
        <v>3.9217335037084059E-3</v>
      </c>
      <c r="P13" s="8">
        <v>72.598837209302332</v>
      </c>
      <c r="Q13" s="8">
        <f t="shared" si="9"/>
        <v>2.8471329221399343E-3</v>
      </c>
      <c r="R13" s="8">
        <f t="shared" si="10"/>
        <v>72.598837209302332</v>
      </c>
      <c r="S13" s="8">
        <f t="shared" si="11"/>
        <v>-1.0746005815684715E-3</v>
      </c>
      <c r="T13" s="8">
        <f t="shared" si="12"/>
        <v>72.598837209302332</v>
      </c>
      <c r="U13" s="8">
        <f t="shared" si="13"/>
        <v>72.598837209302332</v>
      </c>
      <c r="V13" s="8">
        <f t="shared" si="14"/>
        <v>72.598837209302332</v>
      </c>
      <c r="W13" s="8">
        <f t="shared" si="15"/>
        <v>72.598837209302332</v>
      </c>
      <c r="X13" s="22">
        <v>2</v>
      </c>
    </row>
    <row r="14" spans="1:29" ht="16">
      <c r="A14" s="9">
        <v>3</v>
      </c>
      <c r="B14" s="9" t="s">
        <v>296</v>
      </c>
      <c r="C14" s="7">
        <v>4160000</v>
      </c>
      <c r="D14" s="8">
        <f t="shared" si="0"/>
        <v>9.4851228926900993E-3</v>
      </c>
      <c r="E14" s="7">
        <v>4160000</v>
      </c>
      <c r="F14" s="8">
        <f t="shared" si="1"/>
        <v>100</v>
      </c>
      <c r="G14" s="8">
        <f t="shared" si="2"/>
        <v>9.4851228926900993E-3</v>
      </c>
      <c r="H14" s="7">
        <v>3077100</v>
      </c>
      <c r="I14" s="8">
        <f t="shared" si="3"/>
        <v>73.96875</v>
      </c>
      <c r="J14" s="8">
        <f t="shared" si="4"/>
        <v>7.0160268396867072E-3</v>
      </c>
      <c r="K14" s="8">
        <f t="shared" si="5"/>
        <v>73.96875</v>
      </c>
      <c r="L14" s="8">
        <f t="shared" si="6"/>
        <v>-2.4690960530033921E-3</v>
      </c>
      <c r="M14" s="7">
        <f t="shared" si="7"/>
        <v>1082900</v>
      </c>
      <c r="N14" s="8">
        <v>100</v>
      </c>
      <c r="O14" s="8">
        <f t="shared" si="8"/>
        <v>9.4851228926900993E-3</v>
      </c>
      <c r="P14" s="8">
        <v>30.016826923076923</v>
      </c>
      <c r="Q14" s="8">
        <f t="shared" si="9"/>
        <v>2.8471329221399343E-3</v>
      </c>
      <c r="R14" s="8">
        <f t="shared" si="10"/>
        <v>30.016826923076923</v>
      </c>
      <c r="S14" s="8">
        <f t="shared" si="11"/>
        <v>-6.6379899705501649E-3</v>
      </c>
      <c r="T14" s="8">
        <f t="shared" si="12"/>
        <v>73.96875</v>
      </c>
      <c r="U14" s="8">
        <f t="shared" si="13"/>
        <v>30.016826923076923</v>
      </c>
      <c r="V14" s="8">
        <f t="shared" si="14"/>
        <v>51.99278846153846</v>
      </c>
      <c r="W14" s="8">
        <f t="shared" si="15"/>
        <v>51.99278846153846</v>
      </c>
      <c r="X14" s="22">
        <v>3</v>
      </c>
    </row>
    <row r="15" spans="1:29" ht="32">
      <c r="A15" s="9">
        <v>4</v>
      </c>
      <c r="B15" s="9" t="s">
        <v>700</v>
      </c>
      <c r="C15" s="7">
        <v>7001200</v>
      </c>
      <c r="D15" s="8">
        <f t="shared" si="0"/>
        <v>1.5963279422187962E-2</v>
      </c>
      <c r="E15" s="7">
        <v>7001200</v>
      </c>
      <c r="F15" s="8">
        <f t="shared" si="1"/>
        <v>100</v>
      </c>
      <c r="G15" s="8">
        <f t="shared" si="2"/>
        <v>1.5963279422187962E-2</v>
      </c>
      <c r="H15" s="7">
        <v>4665800</v>
      </c>
      <c r="I15" s="8">
        <f t="shared" si="3"/>
        <v>66.642861223790206</v>
      </c>
      <c r="J15" s="8">
        <f t="shared" si="4"/>
        <v>1.0638386152094583E-2</v>
      </c>
      <c r="K15" s="8">
        <f t="shared" si="5"/>
        <v>66.642861223790206</v>
      </c>
      <c r="L15" s="8">
        <f t="shared" si="6"/>
        <v>-5.3248932700933789E-3</v>
      </c>
      <c r="M15" s="7">
        <f t="shared" si="7"/>
        <v>2335400</v>
      </c>
      <c r="N15" s="8">
        <v>100</v>
      </c>
      <c r="O15" s="8">
        <f t="shared" si="8"/>
        <v>1.5963279422187962E-2</v>
      </c>
      <c r="P15" s="8">
        <v>66.642861223790206</v>
      </c>
      <c r="Q15" s="8">
        <f t="shared" si="9"/>
        <v>1.0638386152094583E-2</v>
      </c>
      <c r="R15" s="8">
        <f t="shared" si="10"/>
        <v>66.642861223790206</v>
      </c>
      <c r="S15" s="8">
        <f t="shared" si="11"/>
        <v>-5.3248932700933789E-3</v>
      </c>
      <c r="T15" s="8">
        <f t="shared" si="12"/>
        <v>66.642861223790206</v>
      </c>
      <c r="U15" s="8">
        <f t="shared" si="13"/>
        <v>66.642861223790206</v>
      </c>
      <c r="V15" s="8">
        <f t="shared" si="14"/>
        <v>66.642861223790206</v>
      </c>
      <c r="W15" s="8">
        <f t="shared" si="15"/>
        <v>66.642861223790206</v>
      </c>
      <c r="X15" s="22">
        <v>4</v>
      </c>
    </row>
    <row r="16" spans="1:29" ht="30" customHeight="1">
      <c r="A16" s="9">
        <v>5</v>
      </c>
      <c r="B16" s="9" t="s">
        <v>1318</v>
      </c>
      <c r="C16" s="7">
        <v>64500000</v>
      </c>
      <c r="D16" s="8">
        <f t="shared" si="0"/>
        <v>0.14706500638906522</v>
      </c>
      <c r="E16" s="7">
        <v>64500000</v>
      </c>
      <c r="F16" s="8">
        <f t="shared" si="1"/>
        <v>100</v>
      </c>
      <c r="G16" s="8">
        <f t="shared" si="2"/>
        <v>0.14706500638906522</v>
      </c>
      <c r="H16" s="7">
        <v>52695000</v>
      </c>
      <c r="I16" s="8">
        <f t="shared" si="3"/>
        <v>81.697674418604649</v>
      </c>
      <c r="J16" s="8">
        <f t="shared" si="4"/>
        <v>0.12014869010343864</v>
      </c>
      <c r="K16" s="8">
        <f t="shared" si="5"/>
        <v>81.697674418604649</v>
      </c>
      <c r="L16" s="8">
        <f t="shared" si="6"/>
        <v>-2.6916316285626588E-2</v>
      </c>
      <c r="M16" s="7">
        <f t="shared" si="7"/>
        <v>11805000</v>
      </c>
      <c r="N16" s="8">
        <v>100</v>
      </c>
      <c r="O16" s="8">
        <f t="shared" si="8"/>
        <v>0.14706500638906522</v>
      </c>
      <c r="P16" s="8">
        <v>81.697674418604649</v>
      </c>
      <c r="Q16" s="8">
        <f t="shared" si="9"/>
        <v>0.12014869010343864</v>
      </c>
      <c r="R16" s="8">
        <f t="shared" si="10"/>
        <v>81.697674418604649</v>
      </c>
      <c r="S16" s="8">
        <f t="shared" si="11"/>
        <v>-2.6916316285626588E-2</v>
      </c>
      <c r="T16" s="8">
        <f t="shared" si="12"/>
        <v>81.697674418604649</v>
      </c>
      <c r="U16" s="8">
        <f t="shared" si="13"/>
        <v>81.697674418604649</v>
      </c>
      <c r="V16" s="8">
        <f t="shared" si="14"/>
        <v>81.697674418604649</v>
      </c>
      <c r="W16" s="8">
        <f t="shared" si="15"/>
        <v>81.697674418604649</v>
      </c>
      <c r="X16" s="22">
        <v>5</v>
      </c>
    </row>
    <row r="17" spans="1:24" ht="32">
      <c r="A17" s="9">
        <v>6</v>
      </c>
      <c r="B17" s="9" t="s">
        <v>1319</v>
      </c>
      <c r="C17" s="7">
        <v>492080000</v>
      </c>
      <c r="D17" s="8">
        <f t="shared" si="0"/>
        <v>1.1219805944795538</v>
      </c>
      <c r="E17" s="7">
        <v>492048000</v>
      </c>
      <c r="F17" s="8">
        <f t="shared" si="1"/>
        <v>99.99349699235897</v>
      </c>
      <c r="G17" s="8">
        <f t="shared" si="2"/>
        <v>1.1219076319957639</v>
      </c>
      <c r="H17" s="7">
        <v>162130000</v>
      </c>
      <c r="I17" s="8">
        <f t="shared" si="3"/>
        <v>32.947894651276215</v>
      </c>
      <c r="J17" s="8">
        <f t="shared" si="4"/>
        <v>0.36966898427688599</v>
      </c>
      <c r="K17" s="8">
        <f t="shared" si="5"/>
        <v>32.950037394725719</v>
      </c>
      <c r="L17" s="8">
        <f t="shared" si="6"/>
        <v>-0.75223864771887794</v>
      </c>
      <c r="M17" s="7">
        <f t="shared" si="7"/>
        <v>329950000</v>
      </c>
      <c r="N17" s="8">
        <v>99.99349699235897</v>
      </c>
      <c r="O17" s="8">
        <f t="shared" si="8"/>
        <v>1.1219076319957639</v>
      </c>
      <c r="P17" s="8">
        <v>32.947894651276215</v>
      </c>
      <c r="Q17" s="8">
        <f t="shared" si="9"/>
        <v>0.36966898427688599</v>
      </c>
      <c r="R17" s="8">
        <f t="shared" si="10"/>
        <v>32.950037394725719</v>
      </c>
      <c r="S17" s="8">
        <f t="shared" si="11"/>
        <v>-0.75223864771887794</v>
      </c>
      <c r="T17" s="8">
        <f t="shared" si="12"/>
        <v>32.950037394725719</v>
      </c>
      <c r="U17" s="8">
        <f t="shared" si="13"/>
        <v>32.950037394725719</v>
      </c>
      <c r="V17" s="8">
        <f t="shared" si="14"/>
        <v>32.950037394725719</v>
      </c>
      <c r="W17" s="8">
        <f t="shared" si="15"/>
        <v>32.950037394725719</v>
      </c>
      <c r="X17" s="22">
        <v>6</v>
      </c>
    </row>
    <row r="18" spans="1:24" ht="32">
      <c r="A18" s="9">
        <v>7</v>
      </c>
      <c r="B18" s="9" t="s">
        <v>377</v>
      </c>
      <c r="C18" s="7">
        <v>40116000</v>
      </c>
      <c r="D18" s="8">
        <f t="shared" si="0"/>
        <v>9.1467593741143272E-2</v>
      </c>
      <c r="E18" s="7">
        <v>40116000</v>
      </c>
      <c r="F18" s="8">
        <f t="shared" si="1"/>
        <v>100</v>
      </c>
      <c r="G18" s="8">
        <f t="shared" si="2"/>
        <v>9.1467593741143272E-2</v>
      </c>
      <c r="H18" s="7">
        <v>35534000</v>
      </c>
      <c r="I18" s="8">
        <f t="shared" si="3"/>
        <v>88.578123442018153</v>
      </c>
      <c r="J18" s="8">
        <f t="shared" si="4"/>
        <v>8.1020278093473549E-2</v>
      </c>
      <c r="K18" s="8">
        <f t="shared" si="5"/>
        <v>88.578123442018153</v>
      </c>
      <c r="L18" s="8">
        <f t="shared" si="6"/>
        <v>-1.0447315647669722E-2</v>
      </c>
      <c r="M18" s="7">
        <f t="shared" si="7"/>
        <v>4582000</v>
      </c>
      <c r="N18" s="8">
        <v>100</v>
      </c>
      <c r="O18" s="8">
        <f t="shared" si="8"/>
        <v>9.1467593741143272E-2</v>
      </c>
      <c r="P18" s="8">
        <v>88.578123442018153</v>
      </c>
      <c r="Q18" s="8">
        <f t="shared" si="9"/>
        <v>8.1020278093473549E-2</v>
      </c>
      <c r="R18" s="8">
        <f t="shared" si="10"/>
        <v>88.578123442018153</v>
      </c>
      <c r="S18" s="8">
        <f t="shared" si="11"/>
        <v>-1.0447315647669722E-2</v>
      </c>
      <c r="T18" s="8">
        <f t="shared" si="12"/>
        <v>88.578123442018153</v>
      </c>
      <c r="U18" s="8">
        <f t="shared" si="13"/>
        <v>88.578123442018153</v>
      </c>
      <c r="V18" s="8">
        <f t="shared" si="14"/>
        <v>88.578123442018153</v>
      </c>
      <c r="W18" s="8">
        <f t="shared" si="15"/>
        <v>88.578123442018153</v>
      </c>
      <c r="X18" s="22">
        <v>7</v>
      </c>
    </row>
    <row r="19" spans="1:24" ht="32">
      <c r="A19" s="9">
        <v>8</v>
      </c>
      <c r="B19" s="9" t="s">
        <v>244</v>
      </c>
      <c r="C19" s="7">
        <v>214544900</v>
      </c>
      <c r="D19" s="8">
        <f t="shared" si="0"/>
        <v>0.48917902463940094</v>
      </c>
      <c r="E19" s="7">
        <v>214544900</v>
      </c>
      <c r="F19" s="8">
        <f t="shared" si="1"/>
        <v>100</v>
      </c>
      <c r="G19" s="8">
        <f t="shared" si="2"/>
        <v>0.48917902463940094</v>
      </c>
      <c r="H19" s="7">
        <v>157705000</v>
      </c>
      <c r="I19" s="8">
        <f t="shared" si="3"/>
        <v>73.506757792890909</v>
      </c>
      <c r="J19" s="8">
        <f t="shared" si="4"/>
        <v>0.35957964081531057</v>
      </c>
      <c r="K19" s="8">
        <f t="shared" si="5"/>
        <v>73.506757792890909</v>
      </c>
      <c r="L19" s="8">
        <f t="shared" si="6"/>
        <v>-0.12959938382409036</v>
      </c>
      <c r="M19" s="7">
        <f t="shared" si="7"/>
        <v>56839900</v>
      </c>
      <c r="N19" s="8">
        <v>100</v>
      </c>
      <c r="O19" s="8">
        <f t="shared" si="8"/>
        <v>0.48917902463940094</v>
      </c>
      <c r="P19" s="8">
        <v>73.506757792890909</v>
      </c>
      <c r="Q19" s="8">
        <f t="shared" si="9"/>
        <v>0.35957964081531057</v>
      </c>
      <c r="R19" s="8">
        <f t="shared" si="10"/>
        <v>73.506757792890909</v>
      </c>
      <c r="S19" s="8">
        <f t="shared" si="11"/>
        <v>-0.12959938382409036</v>
      </c>
      <c r="T19" s="8">
        <f t="shared" si="12"/>
        <v>73.506757792890909</v>
      </c>
      <c r="U19" s="8">
        <f t="shared" si="13"/>
        <v>73.506757792890909</v>
      </c>
      <c r="V19" s="8">
        <f t="shared" si="14"/>
        <v>73.506757792890909</v>
      </c>
      <c r="W19" s="8">
        <f t="shared" si="15"/>
        <v>73.506757792890909</v>
      </c>
      <c r="X19" s="22">
        <v>8</v>
      </c>
    </row>
    <row r="20" spans="1:24" ht="16">
      <c r="A20" s="9">
        <v>9</v>
      </c>
      <c r="B20" s="9" t="s">
        <v>248</v>
      </c>
      <c r="C20" s="7">
        <v>522628700</v>
      </c>
      <c r="D20" s="8">
        <f t="shared" si="0"/>
        <v>1.1916340016218427</v>
      </c>
      <c r="E20" s="7">
        <v>522628700</v>
      </c>
      <c r="F20" s="8">
        <f t="shared" si="1"/>
        <v>100</v>
      </c>
      <c r="G20" s="8">
        <f t="shared" si="2"/>
        <v>1.1916340016218427</v>
      </c>
      <c r="H20" s="7">
        <v>453259000</v>
      </c>
      <c r="I20" s="8">
        <f t="shared" si="3"/>
        <v>86.72677179802794</v>
      </c>
      <c r="J20" s="8">
        <f t="shared" si="4"/>
        <v>1.0334657012542841</v>
      </c>
      <c r="K20" s="8">
        <f t="shared" si="5"/>
        <v>86.72677179802794</v>
      </c>
      <c r="L20" s="8">
        <f t="shared" si="6"/>
        <v>-0.15816830036755869</v>
      </c>
      <c r="M20" s="7">
        <f t="shared" si="7"/>
        <v>69369700</v>
      </c>
      <c r="N20" s="8">
        <v>100</v>
      </c>
      <c r="O20" s="8">
        <f t="shared" si="8"/>
        <v>1.1916340016218427</v>
      </c>
      <c r="P20" s="8">
        <v>86.72677179802794</v>
      </c>
      <c r="Q20" s="8">
        <f t="shared" si="9"/>
        <v>1.0334657012542841</v>
      </c>
      <c r="R20" s="8">
        <f t="shared" si="10"/>
        <v>86.72677179802794</v>
      </c>
      <c r="S20" s="8">
        <f t="shared" si="11"/>
        <v>-0.15816830036755869</v>
      </c>
      <c r="T20" s="8">
        <f t="shared" si="12"/>
        <v>86.72677179802794</v>
      </c>
      <c r="U20" s="8">
        <f t="shared" si="13"/>
        <v>86.72677179802794</v>
      </c>
      <c r="V20" s="8">
        <f t="shared" si="14"/>
        <v>86.72677179802794</v>
      </c>
      <c r="W20" s="8">
        <f t="shared" si="15"/>
        <v>86.72677179802794</v>
      </c>
      <c r="X20" s="22">
        <v>9</v>
      </c>
    </row>
    <row r="21" spans="1:24" ht="32">
      <c r="A21" s="9">
        <v>10</v>
      </c>
      <c r="B21" s="9" t="s">
        <v>1320</v>
      </c>
      <c r="C21" s="7">
        <v>148725600</v>
      </c>
      <c r="D21" s="8">
        <f t="shared" si="0"/>
        <v>0.33910591184833427</v>
      </c>
      <c r="E21" s="7">
        <v>148725600</v>
      </c>
      <c r="F21" s="8">
        <f t="shared" si="1"/>
        <v>100</v>
      </c>
      <c r="G21" s="8">
        <f t="shared" si="2"/>
        <v>0.33910591184833427</v>
      </c>
      <c r="H21" s="7">
        <v>132250500</v>
      </c>
      <c r="I21" s="8">
        <f t="shared" si="3"/>
        <v>88.922485436266513</v>
      </c>
      <c r="J21" s="8">
        <f t="shared" si="4"/>
        <v>0.30154140507685379</v>
      </c>
      <c r="K21" s="8">
        <f t="shared" si="5"/>
        <v>88.922485436266513</v>
      </c>
      <c r="L21" s="8">
        <f t="shared" si="6"/>
        <v>-3.7564506771480488E-2</v>
      </c>
      <c r="M21" s="7">
        <f t="shared" si="7"/>
        <v>16475100</v>
      </c>
      <c r="N21" s="8">
        <v>100</v>
      </c>
      <c r="O21" s="8">
        <f t="shared" si="8"/>
        <v>0.33910591184833427</v>
      </c>
      <c r="P21" s="8">
        <v>88.922485436266513</v>
      </c>
      <c r="Q21" s="8">
        <f t="shared" si="9"/>
        <v>0.30154140507685379</v>
      </c>
      <c r="R21" s="8">
        <f t="shared" si="10"/>
        <v>88.922485436266513</v>
      </c>
      <c r="S21" s="8">
        <f t="shared" si="11"/>
        <v>-3.7564506771480488E-2</v>
      </c>
      <c r="T21" s="8">
        <f t="shared" si="12"/>
        <v>88.922485436266513</v>
      </c>
      <c r="U21" s="8">
        <f t="shared" si="13"/>
        <v>88.922485436266513</v>
      </c>
      <c r="V21" s="8">
        <f t="shared" si="14"/>
        <v>88.922485436266513</v>
      </c>
      <c r="W21" s="8">
        <f t="shared" si="15"/>
        <v>88.922485436266513</v>
      </c>
      <c r="X21" s="22">
        <v>10</v>
      </c>
    </row>
    <row r="22" spans="1:24" ht="32">
      <c r="A22" s="9">
        <v>11</v>
      </c>
      <c r="B22" s="9" t="s">
        <v>420</v>
      </c>
      <c r="C22" s="7">
        <v>20400000</v>
      </c>
      <c r="D22" s="8">
        <f t="shared" si="0"/>
        <v>4.6513583416076448E-2</v>
      </c>
      <c r="E22" s="7">
        <v>20400000</v>
      </c>
      <c r="F22" s="8">
        <f t="shared" si="1"/>
        <v>100</v>
      </c>
      <c r="G22" s="8">
        <f t="shared" si="2"/>
        <v>4.6513583416076448E-2</v>
      </c>
      <c r="H22" s="7">
        <v>16619000</v>
      </c>
      <c r="I22" s="8">
        <f t="shared" si="3"/>
        <v>81.465686274509807</v>
      </c>
      <c r="J22" s="8">
        <f t="shared" si="4"/>
        <v>3.7892609940773259E-2</v>
      </c>
      <c r="K22" s="8">
        <f t="shared" si="5"/>
        <v>81.465686274509807</v>
      </c>
      <c r="L22" s="8">
        <f t="shared" si="6"/>
        <v>-8.6209734753031897E-3</v>
      </c>
      <c r="M22" s="7">
        <f t="shared" si="7"/>
        <v>3781000</v>
      </c>
      <c r="N22" s="8">
        <v>100</v>
      </c>
      <c r="O22" s="8">
        <f t="shared" si="8"/>
        <v>4.6513583416076448E-2</v>
      </c>
      <c r="P22" s="8">
        <v>81.465686274509807</v>
      </c>
      <c r="Q22" s="8">
        <f t="shared" si="9"/>
        <v>3.7892609940773259E-2</v>
      </c>
      <c r="R22" s="8">
        <f t="shared" si="10"/>
        <v>81.465686274509807</v>
      </c>
      <c r="S22" s="8">
        <f t="shared" si="11"/>
        <v>-8.6209734753031897E-3</v>
      </c>
      <c r="T22" s="8">
        <f t="shared" si="12"/>
        <v>81.465686274509807</v>
      </c>
      <c r="U22" s="8">
        <f t="shared" si="13"/>
        <v>81.465686274509807</v>
      </c>
      <c r="V22" s="8">
        <f t="shared" si="14"/>
        <v>81.465686274509807</v>
      </c>
      <c r="W22" s="8">
        <f t="shared" si="15"/>
        <v>81.465686274509807</v>
      </c>
      <c r="X22" s="22">
        <v>11</v>
      </c>
    </row>
    <row r="23" spans="1:24" ht="16">
      <c r="A23" s="9">
        <v>12</v>
      </c>
      <c r="B23" s="9" t="s">
        <v>667</v>
      </c>
      <c r="C23" s="7">
        <v>124318600</v>
      </c>
      <c r="D23" s="8">
        <f t="shared" si="0"/>
        <v>0.28345605741518831</v>
      </c>
      <c r="E23" s="7">
        <v>124318600</v>
      </c>
      <c r="F23" s="8">
        <f t="shared" si="1"/>
        <v>100</v>
      </c>
      <c r="G23" s="8">
        <f t="shared" si="2"/>
        <v>0.28345605741518831</v>
      </c>
      <c r="H23" s="7">
        <v>35588100</v>
      </c>
      <c r="I23" s="8">
        <f t="shared" si="3"/>
        <v>28.626528934527901</v>
      </c>
      <c r="J23" s="8">
        <f t="shared" si="4"/>
        <v>8.11436302926309E-2</v>
      </c>
      <c r="K23" s="8">
        <f t="shared" si="5"/>
        <v>28.626528934527901</v>
      </c>
      <c r="L23" s="8">
        <f t="shared" si="6"/>
        <v>-0.20231242712255743</v>
      </c>
      <c r="M23" s="7">
        <f t="shared" si="7"/>
        <v>88730500</v>
      </c>
      <c r="N23" s="8">
        <v>100</v>
      </c>
      <c r="O23" s="8">
        <f t="shared" si="8"/>
        <v>0.28345605741518831</v>
      </c>
      <c r="P23" s="8">
        <v>28.626528934527901</v>
      </c>
      <c r="Q23" s="8">
        <f t="shared" si="9"/>
        <v>8.11436302926309E-2</v>
      </c>
      <c r="R23" s="8">
        <f t="shared" si="10"/>
        <v>28.626528934527901</v>
      </c>
      <c r="S23" s="8">
        <f t="shared" si="11"/>
        <v>-0.20231242712255743</v>
      </c>
      <c r="T23" s="8">
        <f t="shared" si="12"/>
        <v>28.626528934527901</v>
      </c>
      <c r="U23" s="8">
        <f t="shared" si="13"/>
        <v>28.626528934527901</v>
      </c>
      <c r="V23" s="8">
        <f t="shared" si="14"/>
        <v>28.626528934527901</v>
      </c>
      <c r="W23" s="8">
        <f t="shared" si="15"/>
        <v>28.626528934527901</v>
      </c>
      <c r="X23" s="22">
        <v>12</v>
      </c>
    </row>
    <row r="24" spans="1:24" ht="32">
      <c r="A24" s="9">
        <v>13</v>
      </c>
      <c r="B24" s="9" t="s">
        <v>367</v>
      </c>
      <c r="C24" s="7">
        <v>3156505000</v>
      </c>
      <c r="D24" s="8">
        <f t="shared" si="0"/>
        <v>7.1970764029785483</v>
      </c>
      <c r="E24" s="7">
        <v>3156505000</v>
      </c>
      <c r="F24" s="8">
        <f t="shared" si="1"/>
        <v>100</v>
      </c>
      <c r="G24" s="8">
        <f t="shared" si="2"/>
        <v>7.1970764029785483</v>
      </c>
      <c r="H24" s="7">
        <v>2824633212</v>
      </c>
      <c r="I24" s="8">
        <f t="shared" si="3"/>
        <v>89.486099721052241</v>
      </c>
      <c r="J24" s="8">
        <f t="shared" si="4"/>
        <v>6.440382966969703</v>
      </c>
      <c r="K24" s="8">
        <f t="shared" si="5"/>
        <v>89.486099721052241</v>
      </c>
      <c r="L24" s="8">
        <f t="shared" si="6"/>
        <v>-0.75669343600884531</v>
      </c>
      <c r="M24" s="7">
        <f t="shared" si="7"/>
        <v>331871788</v>
      </c>
      <c r="N24" s="8">
        <v>100</v>
      </c>
      <c r="O24" s="8">
        <f t="shared" si="8"/>
        <v>7.1970764029785483</v>
      </c>
      <c r="P24" s="8">
        <v>89.486099721052241</v>
      </c>
      <c r="Q24" s="8">
        <f t="shared" si="9"/>
        <v>6.440382966969703</v>
      </c>
      <c r="R24" s="8">
        <f t="shared" si="10"/>
        <v>89.486099721052241</v>
      </c>
      <c r="S24" s="8">
        <f t="shared" si="11"/>
        <v>-0.75669343600884531</v>
      </c>
      <c r="T24" s="8">
        <f t="shared" si="12"/>
        <v>89.486099721052241</v>
      </c>
      <c r="U24" s="8">
        <f t="shared" si="13"/>
        <v>89.486099721052241</v>
      </c>
      <c r="V24" s="8">
        <f t="shared" si="14"/>
        <v>89.486099721052241</v>
      </c>
      <c r="W24" s="8">
        <f t="shared" si="15"/>
        <v>89.486099721052241</v>
      </c>
      <c r="X24" s="22">
        <v>13</v>
      </c>
    </row>
    <row r="25" spans="1:24" ht="16">
      <c r="A25" s="9">
        <v>14</v>
      </c>
      <c r="B25" s="9" t="s">
        <v>1321</v>
      </c>
      <c r="C25" s="7">
        <v>1000000</v>
      </c>
      <c r="D25" s="8">
        <f t="shared" si="0"/>
        <v>2.2800776184351201E-3</v>
      </c>
      <c r="E25" s="7">
        <v>1000000</v>
      </c>
      <c r="F25" s="8">
        <f t="shared" si="1"/>
        <v>100</v>
      </c>
      <c r="G25" s="8">
        <f t="shared" si="2"/>
        <v>2.2800776184351201E-3</v>
      </c>
      <c r="H25" s="7">
        <v>0</v>
      </c>
      <c r="I25" s="8">
        <f t="shared" si="3"/>
        <v>0</v>
      </c>
      <c r="J25" s="8">
        <f t="shared" si="4"/>
        <v>0</v>
      </c>
      <c r="K25" s="8">
        <f t="shared" si="5"/>
        <v>0</v>
      </c>
      <c r="L25" s="8">
        <f t="shared" si="6"/>
        <v>-2.2800776184351201E-3</v>
      </c>
      <c r="M25" s="7">
        <f t="shared" si="7"/>
        <v>1000000</v>
      </c>
      <c r="N25" s="8">
        <v>100</v>
      </c>
      <c r="O25" s="8">
        <f t="shared" si="8"/>
        <v>2.2800776184351201E-3</v>
      </c>
      <c r="P25" s="8">
        <v>0</v>
      </c>
      <c r="Q25" s="8">
        <f t="shared" si="9"/>
        <v>0</v>
      </c>
      <c r="R25" s="8">
        <f t="shared" si="10"/>
        <v>0</v>
      </c>
      <c r="S25" s="8">
        <f t="shared" si="11"/>
        <v>-2.2800776184351201E-3</v>
      </c>
      <c r="T25" s="8">
        <f t="shared" si="12"/>
        <v>0</v>
      </c>
      <c r="U25" s="8">
        <f t="shared" si="13"/>
        <v>0</v>
      </c>
      <c r="V25" s="8">
        <f t="shared" si="14"/>
        <v>0</v>
      </c>
      <c r="W25" s="8">
        <f t="shared" si="15"/>
        <v>0</v>
      </c>
      <c r="X25" s="22">
        <v>14</v>
      </c>
    </row>
    <row r="26" spans="1:24" ht="16">
      <c r="A26" s="9">
        <v>15</v>
      </c>
      <c r="B26" s="9" t="s">
        <v>335</v>
      </c>
      <c r="C26" s="7">
        <v>125592000</v>
      </c>
      <c r="D26" s="8">
        <f t="shared" si="0"/>
        <v>0.28635950825450357</v>
      </c>
      <c r="E26" s="7">
        <v>125592000</v>
      </c>
      <c r="F26" s="8">
        <f t="shared" si="1"/>
        <v>100</v>
      </c>
      <c r="G26" s="8">
        <f t="shared" si="2"/>
        <v>0.28635950825450357</v>
      </c>
      <c r="H26" s="7">
        <v>99900000</v>
      </c>
      <c r="I26" s="8">
        <f t="shared" si="3"/>
        <v>79.543283011656797</v>
      </c>
      <c r="J26" s="8">
        <f t="shared" si="4"/>
        <v>0.22777975408166851</v>
      </c>
      <c r="K26" s="8">
        <f t="shared" si="5"/>
        <v>79.543283011656797</v>
      </c>
      <c r="L26" s="8">
        <f t="shared" si="6"/>
        <v>-5.8579754172835063E-2</v>
      </c>
      <c r="M26" s="7">
        <f t="shared" si="7"/>
        <v>25692000</v>
      </c>
      <c r="N26" s="8">
        <v>100</v>
      </c>
      <c r="O26" s="8">
        <f t="shared" si="8"/>
        <v>0.28635950825450357</v>
      </c>
      <c r="P26" s="8">
        <v>79.543283011656797</v>
      </c>
      <c r="Q26" s="8">
        <f t="shared" si="9"/>
        <v>0.22777975408166851</v>
      </c>
      <c r="R26" s="8">
        <f t="shared" si="10"/>
        <v>79.543283011656797</v>
      </c>
      <c r="S26" s="8">
        <f t="shared" si="11"/>
        <v>-5.8579754172835063E-2</v>
      </c>
      <c r="T26" s="8">
        <f t="shared" si="12"/>
        <v>79.543283011656797</v>
      </c>
      <c r="U26" s="8">
        <f t="shared" si="13"/>
        <v>79.543283011656797</v>
      </c>
      <c r="V26" s="8">
        <f t="shared" si="14"/>
        <v>79.543283011656797</v>
      </c>
      <c r="W26" s="8">
        <f t="shared" si="15"/>
        <v>79.543283011656797</v>
      </c>
      <c r="X26" s="22">
        <v>15</v>
      </c>
    </row>
    <row r="27" spans="1:24" ht="16">
      <c r="A27" s="9">
        <v>16</v>
      </c>
      <c r="B27" s="9" t="s">
        <v>254</v>
      </c>
      <c r="C27" s="7">
        <v>1759600000</v>
      </c>
      <c r="D27" s="8">
        <f t="shared" si="0"/>
        <v>4.0120245773984369</v>
      </c>
      <c r="E27" s="7">
        <v>1759600000</v>
      </c>
      <c r="F27" s="8">
        <f t="shared" si="1"/>
        <v>100</v>
      </c>
      <c r="G27" s="8">
        <f t="shared" si="2"/>
        <v>4.0120245773984369</v>
      </c>
      <c r="H27" s="7">
        <v>1575650000</v>
      </c>
      <c r="I27" s="8">
        <f t="shared" si="3"/>
        <v>89.545919527165267</v>
      </c>
      <c r="J27" s="8">
        <f t="shared" si="4"/>
        <v>3.5926042994872969</v>
      </c>
      <c r="K27" s="8">
        <f t="shared" si="5"/>
        <v>89.545919527165267</v>
      </c>
      <c r="L27" s="8">
        <f t="shared" si="6"/>
        <v>-0.41942027791114</v>
      </c>
      <c r="M27" s="7">
        <f t="shared" si="7"/>
        <v>183950000</v>
      </c>
      <c r="N27" s="8">
        <v>100</v>
      </c>
      <c r="O27" s="8">
        <f t="shared" si="8"/>
        <v>4.0120245773984369</v>
      </c>
      <c r="P27" s="8">
        <v>89.545919527165267</v>
      </c>
      <c r="Q27" s="8">
        <f t="shared" si="9"/>
        <v>3.5926042994872969</v>
      </c>
      <c r="R27" s="8">
        <f t="shared" si="10"/>
        <v>89.545919527165267</v>
      </c>
      <c r="S27" s="8">
        <f t="shared" si="11"/>
        <v>-0.41942027791114</v>
      </c>
      <c r="T27" s="8">
        <f t="shared" si="12"/>
        <v>89.545919527165267</v>
      </c>
      <c r="U27" s="8">
        <f t="shared" si="13"/>
        <v>89.545919527165267</v>
      </c>
      <c r="V27" s="8">
        <f t="shared" si="14"/>
        <v>89.545919527165267</v>
      </c>
      <c r="W27" s="8">
        <f t="shared" si="15"/>
        <v>89.545919527165267</v>
      </c>
      <c r="X27" s="22">
        <v>16</v>
      </c>
    </row>
    <row r="28" spans="1:24" ht="16">
      <c r="A28" s="9">
        <v>17</v>
      </c>
      <c r="B28" s="9" t="s">
        <v>348</v>
      </c>
      <c r="C28" s="7">
        <v>1000000</v>
      </c>
      <c r="D28" s="8">
        <f t="shared" si="0"/>
        <v>2.2800776184351201E-3</v>
      </c>
      <c r="E28" s="7">
        <v>1000000</v>
      </c>
      <c r="F28" s="8">
        <f t="shared" si="1"/>
        <v>100</v>
      </c>
      <c r="G28" s="8">
        <f t="shared" si="2"/>
        <v>2.2800776184351201E-3</v>
      </c>
      <c r="H28" s="7">
        <v>0</v>
      </c>
      <c r="I28" s="8">
        <f t="shared" si="3"/>
        <v>0</v>
      </c>
      <c r="J28" s="8">
        <f t="shared" si="4"/>
        <v>0</v>
      </c>
      <c r="K28" s="8">
        <f t="shared" si="5"/>
        <v>0</v>
      </c>
      <c r="L28" s="8">
        <f t="shared" si="6"/>
        <v>-2.2800776184351201E-3</v>
      </c>
      <c r="M28" s="7">
        <f t="shared" si="7"/>
        <v>1000000</v>
      </c>
      <c r="N28" s="8">
        <v>100</v>
      </c>
      <c r="O28" s="8">
        <f t="shared" si="8"/>
        <v>2.2800776184351201E-3</v>
      </c>
      <c r="P28" s="8">
        <v>0</v>
      </c>
      <c r="Q28" s="8">
        <f t="shared" si="9"/>
        <v>0</v>
      </c>
      <c r="R28" s="8">
        <f t="shared" si="10"/>
        <v>0</v>
      </c>
      <c r="S28" s="8">
        <f t="shared" si="11"/>
        <v>-2.2800776184351201E-3</v>
      </c>
      <c r="T28" s="8">
        <f t="shared" si="12"/>
        <v>0</v>
      </c>
      <c r="U28" s="8">
        <f t="shared" si="13"/>
        <v>0</v>
      </c>
      <c r="V28" s="8">
        <f t="shared" si="14"/>
        <v>0</v>
      </c>
      <c r="W28" s="8">
        <f t="shared" si="15"/>
        <v>0</v>
      </c>
      <c r="X28" s="22">
        <v>17</v>
      </c>
    </row>
    <row r="29" spans="1:24" ht="32">
      <c r="A29" s="9">
        <v>18</v>
      </c>
      <c r="B29" s="9" t="s">
        <v>1322</v>
      </c>
      <c r="C29" s="7">
        <v>1271393200</v>
      </c>
      <c r="D29" s="8">
        <f t="shared" si="0"/>
        <v>2.8988751795506063</v>
      </c>
      <c r="E29" s="7">
        <v>1271393200</v>
      </c>
      <c r="F29" s="8">
        <f t="shared" si="1"/>
        <v>100</v>
      </c>
      <c r="G29" s="8">
        <f t="shared" si="2"/>
        <v>2.8988751795506063</v>
      </c>
      <c r="H29" s="7">
        <v>952048794</v>
      </c>
      <c r="I29" s="8">
        <f t="shared" si="3"/>
        <v>74.882325467841099</v>
      </c>
      <c r="J29" s="8">
        <f t="shared" si="4"/>
        <v>2.170745146857548</v>
      </c>
      <c r="K29" s="8">
        <f t="shared" si="5"/>
        <v>74.882325467841099</v>
      </c>
      <c r="L29" s="8">
        <f t="shared" si="6"/>
        <v>-0.7281300326930582</v>
      </c>
      <c r="M29" s="7">
        <f t="shared" si="7"/>
        <v>319344406</v>
      </c>
      <c r="N29" s="8">
        <v>100</v>
      </c>
      <c r="O29" s="8">
        <f t="shared" si="8"/>
        <v>2.8988751795506063</v>
      </c>
      <c r="P29" s="8">
        <v>74.882325467841099</v>
      </c>
      <c r="Q29" s="8">
        <f t="shared" si="9"/>
        <v>2.170745146857548</v>
      </c>
      <c r="R29" s="8">
        <f t="shared" si="10"/>
        <v>74.882325467841099</v>
      </c>
      <c r="S29" s="8">
        <f t="shared" si="11"/>
        <v>-0.7281300326930582</v>
      </c>
      <c r="T29" s="8">
        <f t="shared" si="12"/>
        <v>74.882325467841099</v>
      </c>
      <c r="U29" s="8">
        <f t="shared" si="13"/>
        <v>74.882325467841099</v>
      </c>
      <c r="V29" s="8">
        <f t="shared" si="14"/>
        <v>74.882325467841099</v>
      </c>
      <c r="W29" s="8">
        <f t="shared" si="15"/>
        <v>74.882325467841099</v>
      </c>
      <c r="X29" s="22">
        <v>18</v>
      </c>
    </row>
    <row r="30" spans="1:24" ht="16">
      <c r="A30" s="9">
        <v>19</v>
      </c>
      <c r="B30" s="9" t="s">
        <v>473</v>
      </c>
      <c r="C30" s="7">
        <v>938949520</v>
      </c>
      <c r="D30" s="8">
        <f t="shared" si="0"/>
        <v>2.1408777853923993</v>
      </c>
      <c r="E30" s="7">
        <v>938949520</v>
      </c>
      <c r="F30" s="8">
        <f t="shared" si="1"/>
        <v>100</v>
      </c>
      <c r="G30" s="8">
        <f t="shared" si="2"/>
        <v>2.1408777853923993</v>
      </c>
      <c r="H30" s="7">
        <v>875353900</v>
      </c>
      <c r="I30" s="8">
        <f t="shared" si="3"/>
        <v>93.226939399255457</v>
      </c>
      <c r="J30" s="8">
        <f t="shared" si="4"/>
        <v>1.9958748355998943</v>
      </c>
      <c r="K30" s="8">
        <f t="shared" si="5"/>
        <v>93.226939399255457</v>
      </c>
      <c r="L30" s="8">
        <f t="shared" si="6"/>
        <v>-0.14500294979250494</v>
      </c>
      <c r="M30" s="7">
        <f t="shared" si="7"/>
        <v>63595620</v>
      </c>
      <c r="N30" s="8">
        <v>100</v>
      </c>
      <c r="O30" s="8">
        <f t="shared" si="8"/>
        <v>2.1408777853923993</v>
      </c>
      <c r="P30" s="8">
        <v>93.226939399255457</v>
      </c>
      <c r="Q30" s="8">
        <f t="shared" si="9"/>
        <v>1.9958748355998943</v>
      </c>
      <c r="R30" s="8">
        <f t="shared" si="10"/>
        <v>93.226939399255457</v>
      </c>
      <c r="S30" s="8">
        <f t="shared" si="11"/>
        <v>-0.14500294979250494</v>
      </c>
      <c r="T30" s="8">
        <f t="shared" si="12"/>
        <v>93.226939399255457</v>
      </c>
      <c r="U30" s="8">
        <f t="shared" si="13"/>
        <v>93.226939399255457</v>
      </c>
      <c r="V30" s="8">
        <f t="shared" si="14"/>
        <v>93.226939399255457</v>
      </c>
      <c r="W30" s="8">
        <f t="shared" si="15"/>
        <v>93.226939399255457</v>
      </c>
      <c r="X30" s="22">
        <v>19</v>
      </c>
    </row>
    <row r="31" spans="1:24" ht="64">
      <c r="A31" s="9">
        <v>20</v>
      </c>
      <c r="B31" s="9" t="s">
        <v>1323</v>
      </c>
      <c r="C31" s="7">
        <v>42490000</v>
      </c>
      <c r="D31" s="8">
        <f t="shared" si="0"/>
        <v>9.6880498007308247E-2</v>
      </c>
      <c r="E31" s="7">
        <v>42490000</v>
      </c>
      <c r="F31" s="8">
        <f t="shared" si="1"/>
        <v>100</v>
      </c>
      <c r="G31" s="8">
        <f t="shared" si="2"/>
        <v>9.6880498007308247E-2</v>
      </c>
      <c r="H31" s="7">
        <v>23952000</v>
      </c>
      <c r="I31" s="8">
        <f t="shared" si="3"/>
        <v>56.370910802541772</v>
      </c>
      <c r="J31" s="8">
        <f t="shared" si="4"/>
        <v>5.4612419116757988E-2</v>
      </c>
      <c r="K31" s="8">
        <f t="shared" si="5"/>
        <v>56.370910802541772</v>
      </c>
      <c r="L31" s="8">
        <f t="shared" si="6"/>
        <v>-4.2268078890550259E-2</v>
      </c>
      <c r="M31" s="7">
        <f t="shared" si="7"/>
        <v>18538000</v>
      </c>
      <c r="N31" s="8">
        <v>100</v>
      </c>
      <c r="O31" s="8">
        <f t="shared" si="8"/>
        <v>9.6880498007308247E-2</v>
      </c>
      <c r="P31" s="8">
        <v>56.370910802541772</v>
      </c>
      <c r="Q31" s="8">
        <f t="shared" si="9"/>
        <v>5.4612419116757988E-2</v>
      </c>
      <c r="R31" s="8">
        <f t="shared" si="10"/>
        <v>56.370910802541772</v>
      </c>
      <c r="S31" s="8">
        <f t="shared" si="11"/>
        <v>-4.2268078890550259E-2</v>
      </c>
      <c r="T31" s="8">
        <f t="shared" si="12"/>
        <v>56.370910802541772</v>
      </c>
      <c r="U31" s="8">
        <f t="shared" si="13"/>
        <v>56.370910802541772</v>
      </c>
      <c r="V31" s="8">
        <f t="shared" si="14"/>
        <v>56.370910802541772</v>
      </c>
      <c r="W31" s="8">
        <f t="shared" si="15"/>
        <v>56.370910802541772</v>
      </c>
      <c r="X31" s="22">
        <v>20</v>
      </c>
    </row>
    <row r="32" spans="1:24" ht="64">
      <c r="A32" s="9">
        <v>21</v>
      </c>
      <c r="B32" s="9" t="s">
        <v>1324</v>
      </c>
      <c r="C32" s="7">
        <v>355820000</v>
      </c>
      <c r="D32" s="8">
        <f t="shared" si="0"/>
        <v>0.81129721819158429</v>
      </c>
      <c r="E32" s="7">
        <v>355820000</v>
      </c>
      <c r="F32" s="8">
        <f t="shared" si="1"/>
        <v>100</v>
      </c>
      <c r="G32" s="8">
        <f t="shared" si="2"/>
        <v>0.81129721819158429</v>
      </c>
      <c r="H32" s="7">
        <v>315072059</v>
      </c>
      <c r="I32" s="8">
        <f t="shared" si="3"/>
        <v>88.548158900567699</v>
      </c>
      <c r="J32" s="8">
        <f t="shared" si="4"/>
        <v>0.71838874992016954</v>
      </c>
      <c r="K32" s="8">
        <f t="shared" si="5"/>
        <v>88.548158900567699</v>
      </c>
      <c r="L32" s="8">
        <f t="shared" si="6"/>
        <v>-9.2908468271414746E-2</v>
      </c>
      <c r="M32" s="7">
        <f t="shared" si="7"/>
        <v>40747941</v>
      </c>
      <c r="N32" s="8">
        <v>100</v>
      </c>
      <c r="O32" s="8">
        <f t="shared" si="8"/>
        <v>0.81129721819158429</v>
      </c>
      <c r="P32" s="8">
        <v>88.548158900567699</v>
      </c>
      <c r="Q32" s="8">
        <f t="shared" si="9"/>
        <v>0.71838874992016954</v>
      </c>
      <c r="R32" s="8">
        <f t="shared" si="10"/>
        <v>88.548158900567699</v>
      </c>
      <c r="S32" s="8">
        <f t="shared" si="11"/>
        <v>-9.2908468271414746E-2</v>
      </c>
      <c r="T32" s="8">
        <f t="shared" si="12"/>
        <v>88.548158900567699</v>
      </c>
      <c r="U32" s="8">
        <f t="shared" si="13"/>
        <v>88.548158900567699</v>
      </c>
      <c r="V32" s="8">
        <f t="shared" si="14"/>
        <v>88.548158900567699</v>
      </c>
      <c r="W32" s="8">
        <f t="shared" si="15"/>
        <v>88.548158900567699</v>
      </c>
      <c r="X32" s="22">
        <v>21</v>
      </c>
    </row>
    <row r="33" spans="1:24" ht="32">
      <c r="A33" s="9">
        <v>22</v>
      </c>
      <c r="B33" s="9" t="s">
        <v>1325</v>
      </c>
      <c r="C33" s="7">
        <v>1303645699</v>
      </c>
      <c r="D33" s="8">
        <f t="shared" si="0"/>
        <v>2.9724133806591073</v>
      </c>
      <c r="E33" s="7">
        <v>1303645699</v>
      </c>
      <c r="F33" s="8">
        <f t="shared" si="1"/>
        <v>100</v>
      </c>
      <c r="G33" s="8">
        <f t="shared" si="2"/>
        <v>2.9724133806591073</v>
      </c>
      <c r="H33" s="7">
        <v>716135900</v>
      </c>
      <c r="I33" s="8">
        <f t="shared" si="3"/>
        <v>54.933322800001051</v>
      </c>
      <c r="J33" s="8">
        <f t="shared" si="4"/>
        <v>1.6328454373478913</v>
      </c>
      <c r="K33" s="8">
        <f t="shared" si="5"/>
        <v>54.933322800001051</v>
      </c>
      <c r="L33" s="8">
        <f t="shared" si="6"/>
        <v>-1.339567943311216</v>
      </c>
      <c r="M33" s="7">
        <f t="shared" si="7"/>
        <v>587509799</v>
      </c>
      <c r="N33" s="8">
        <v>100</v>
      </c>
      <c r="O33" s="8">
        <f t="shared" si="8"/>
        <v>2.9724133806591073</v>
      </c>
      <c r="P33" s="8">
        <v>54.933322800001051</v>
      </c>
      <c r="Q33" s="8">
        <f t="shared" si="9"/>
        <v>1.6328454373478913</v>
      </c>
      <c r="R33" s="8">
        <f t="shared" si="10"/>
        <v>54.933322800001051</v>
      </c>
      <c r="S33" s="8">
        <f t="shared" si="11"/>
        <v>-1.339567943311216</v>
      </c>
      <c r="T33" s="8">
        <f t="shared" si="12"/>
        <v>54.933322800001051</v>
      </c>
      <c r="U33" s="8">
        <f t="shared" si="13"/>
        <v>54.933322800001051</v>
      </c>
      <c r="V33" s="8">
        <f t="shared" si="14"/>
        <v>54.933322800001051</v>
      </c>
      <c r="W33" s="8">
        <f t="shared" si="15"/>
        <v>54.933322800001051</v>
      </c>
      <c r="X33" s="22">
        <v>22</v>
      </c>
    </row>
    <row r="34" spans="1:24" ht="48">
      <c r="A34" s="9">
        <v>23</v>
      </c>
      <c r="B34" s="9" t="s">
        <v>421</v>
      </c>
      <c r="C34" s="7">
        <v>126140000</v>
      </c>
      <c r="D34" s="8">
        <f t="shared" si="0"/>
        <v>0.28760899078940605</v>
      </c>
      <c r="E34" s="7">
        <v>126140000</v>
      </c>
      <c r="F34" s="8">
        <f t="shared" si="1"/>
        <v>100</v>
      </c>
      <c r="G34" s="8">
        <f t="shared" si="2"/>
        <v>0.28760899078940605</v>
      </c>
      <c r="H34" s="7">
        <v>88747800</v>
      </c>
      <c r="I34" s="8">
        <f t="shared" si="3"/>
        <v>70.356587918186136</v>
      </c>
      <c r="J34" s="8">
        <f t="shared" si="4"/>
        <v>0.20235187246535635</v>
      </c>
      <c r="K34" s="8">
        <f t="shared" si="5"/>
        <v>70.356587918186136</v>
      </c>
      <c r="L34" s="8">
        <f t="shared" si="6"/>
        <v>-8.5257118324049697E-2</v>
      </c>
      <c r="M34" s="7">
        <f t="shared" si="7"/>
        <v>37392200</v>
      </c>
      <c r="N34" s="8">
        <v>100</v>
      </c>
      <c r="O34" s="8">
        <f t="shared" si="8"/>
        <v>0.28760899078940605</v>
      </c>
      <c r="P34" s="8">
        <v>70.356587918186136</v>
      </c>
      <c r="Q34" s="8">
        <f t="shared" si="9"/>
        <v>0.20235187246535635</v>
      </c>
      <c r="R34" s="8">
        <f t="shared" si="10"/>
        <v>70.356587918186136</v>
      </c>
      <c r="S34" s="8">
        <f t="shared" si="11"/>
        <v>-8.5257118324049697E-2</v>
      </c>
      <c r="T34" s="8">
        <f t="shared" si="12"/>
        <v>70.356587918186136</v>
      </c>
      <c r="U34" s="8">
        <f t="shared" si="13"/>
        <v>70.356587918186136</v>
      </c>
      <c r="V34" s="8">
        <f t="shared" si="14"/>
        <v>70.356587918186136</v>
      </c>
      <c r="W34" s="8">
        <f t="shared" si="15"/>
        <v>70.356587918186136</v>
      </c>
      <c r="X34" s="22">
        <v>23</v>
      </c>
    </row>
    <row r="35" spans="1:24" ht="16">
      <c r="A35" s="9">
        <v>24</v>
      </c>
      <c r="B35" s="9" t="s">
        <v>1326</v>
      </c>
      <c r="C35" s="7">
        <v>64381000</v>
      </c>
      <c r="D35" s="8">
        <f t="shared" si="0"/>
        <v>0.14679367715247146</v>
      </c>
      <c r="E35" s="7">
        <v>64381000</v>
      </c>
      <c r="F35" s="8">
        <f t="shared" si="1"/>
        <v>100</v>
      </c>
      <c r="G35" s="8">
        <f t="shared" si="2"/>
        <v>0.14679367715247146</v>
      </c>
      <c r="H35" s="7">
        <v>54170000</v>
      </c>
      <c r="I35" s="8">
        <f t="shared" si="3"/>
        <v>84.139730665879682</v>
      </c>
      <c r="J35" s="8">
        <f t="shared" si="4"/>
        <v>0.12351180459063045</v>
      </c>
      <c r="K35" s="8">
        <f t="shared" si="5"/>
        <v>84.139730665879682</v>
      </c>
      <c r="L35" s="8">
        <f t="shared" si="6"/>
        <v>-2.3281872561841013E-2</v>
      </c>
      <c r="M35" s="7">
        <f t="shared" si="7"/>
        <v>10211000</v>
      </c>
      <c r="N35" s="8">
        <v>100</v>
      </c>
      <c r="O35" s="8">
        <f t="shared" si="8"/>
        <v>0.14679367715247146</v>
      </c>
      <c r="P35" s="8">
        <v>84.139730665879682</v>
      </c>
      <c r="Q35" s="8">
        <f t="shared" si="9"/>
        <v>0.12351180459063045</v>
      </c>
      <c r="R35" s="8">
        <f t="shared" si="10"/>
        <v>84.139730665879682</v>
      </c>
      <c r="S35" s="8">
        <f t="shared" si="11"/>
        <v>-2.3281872561841013E-2</v>
      </c>
      <c r="T35" s="8">
        <f t="shared" si="12"/>
        <v>84.139730665879682</v>
      </c>
      <c r="U35" s="8">
        <f t="shared" si="13"/>
        <v>84.139730665879682</v>
      </c>
      <c r="V35" s="8">
        <f t="shared" si="14"/>
        <v>84.139730665879682</v>
      </c>
      <c r="W35" s="8">
        <f t="shared" si="15"/>
        <v>84.139730665879682</v>
      </c>
      <c r="X35" s="22">
        <v>24</v>
      </c>
    </row>
    <row r="36" spans="1:24" ht="32">
      <c r="A36" s="9">
        <v>25</v>
      </c>
      <c r="B36" s="9" t="s">
        <v>1327</v>
      </c>
      <c r="C36" s="7">
        <v>93181000</v>
      </c>
      <c r="D36" s="8">
        <f t="shared" si="0"/>
        <v>0.21245991256340294</v>
      </c>
      <c r="E36" s="7">
        <v>93181000</v>
      </c>
      <c r="F36" s="8">
        <f t="shared" si="1"/>
        <v>100</v>
      </c>
      <c r="G36" s="8">
        <f t="shared" si="2"/>
        <v>0.21245991256340294</v>
      </c>
      <c r="H36" s="7">
        <v>58970000</v>
      </c>
      <c r="I36" s="8">
        <f t="shared" si="3"/>
        <v>63.285433725759546</v>
      </c>
      <c r="J36" s="8">
        <f t="shared" si="4"/>
        <v>0.13445617715911903</v>
      </c>
      <c r="K36" s="8">
        <f t="shared" si="5"/>
        <v>63.285433725759546</v>
      </c>
      <c r="L36" s="8">
        <f t="shared" si="6"/>
        <v>-7.8003735404283903E-2</v>
      </c>
      <c r="M36" s="7">
        <f t="shared" si="7"/>
        <v>34211000</v>
      </c>
      <c r="N36" s="8">
        <v>100</v>
      </c>
      <c r="O36" s="8">
        <f t="shared" si="8"/>
        <v>0.21245991256340294</v>
      </c>
      <c r="P36" s="8">
        <v>63.285433725759546</v>
      </c>
      <c r="Q36" s="8">
        <f t="shared" si="9"/>
        <v>0.13445617715911903</v>
      </c>
      <c r="R36" s="8">
        <f t="shared" si="10"/>
        <v>63.285433725759546</v>
      </c>
      <c r="S36" s="8">
        <f t="shared" si="11"/>
        <v>-7.8003735404283903E-2</v>
      </c>
      <c r="T36" s="8">
        <f t="shared" si="12"/>
        <v>63.285433725759546</v>
      </c>
      <c r="U36" s="8">
        <f t="shared" si="13"/>
        <v>63.285433725759546</v>
      </c>
      <c r="V36" s="8">
        <f t="shared" si="14"/>
        <v>63.285433725759546</v>
      </c>
      <c r="W36" s="8">
        <f t="shared" si="15"/>
        <v>63.285433725759546</v>
      </c>
      <c r="X36" s="22">
        <v>25</v>
      </c>
    </row>
    <row r="37" spans="1:24" ht="32">
      <c r="A37" s="9">
        <v>26</v>
      </c>
      <c r="B37" s="9" t="s">
        <v>1328</v>
      </c>
      <c r="C37" s="7">
        <v>55241000</v>
      </c>
      <c r="D37" s="8">
        <f t="shared" si="0"/>
        <v>0.12595376771997446</v>
      </c>
      <c r="E37" s="7">
        <v>55241000</v>
      </c>
      <c r="F37" s="8">
        <f t="shared" si="1"/>
        <v>100</v>
      </c>
      <c r="G37" s="8">
        <f t="shared" si="2"/>
        <v>0.12595376771997446</v>
      </c>
      <c r="H37" s="7">
        <v>47960000</v>
      </c>
      <c r="I37" s="8">
        <f t="shared" si="3"/>
        <v>86.819572419036589</v>
      </c>
      <c r="J37" s="8">
        <f t="shared" si="4"/>
        <v>0.10935252258014837</v>
      </c>
      <c r="K37" s="8">
        <f t="shared" si="5"/>
        <v>86.819572419036589</v>
      </c>
      <c r="L37" s="8">
        <f t="shared" si="6"/>
        <v>-1.6601245139826096E-2</v>
      </c>
      <c r="M37" s="7">
        <f t="shared" si="7"/>
        <v>7281000</v>
      </c>
      <c r="N37" s="8">
        <v>100</v>
      </c>
      <c r="O37" s="8">
        <f t="shared" si="8"/>
        <v>0.12595376771997446</v>
      </c>
      <c r="P37" s="8">
        <v>86.819572419036589</v>
      </c>
      <c r="Q37" s="8">
        <f t="shared" si="9"/>
        <v>0.10935252258014837</v>
      </c>
      <c r="R37" s="8">
        <f t="shared" si="10"/>
        <v>86.819572419036589</v>
      </c>
      <c r="S37" s="8">
        <f t="shared" si="11"/>
        <v>-1.6601245139826096E-2</v>
      </c>
      <c r="T37" s="8">
        <f t="shared" si="12"/>
        <v>86.819572419036589</v>
      </c>
      <c r="U37" s="8">
        <f t="shared" si="13"/>
        <v>86.819572419036589</v>
      </c>
      <c r="V37" s="8">
        <f t="shared" si="14"/>
        <v>86.819572419036589</v>
      </c>
      <c r="W37" s="8">
        <f t="shared" si="15"/>
        <v>86.819572419036589</v>
      </c>
      <c r="X37" s="22">
        <v>26</v>
      </c>
    </row>
    <row r="38" spans="1:24" ht="32">
      <c r="A38" s="9">
        <v>27</v>
      </c>
      <c r="B38" s="9" t="s">
        <v>1329</v>
      </c>
      <c r="C38" s="7">
        <v>60041000</v>
      </c>
      <c r="D38" s="8">
        <f t="shared" si="0"/>
        <v>0.13689814028846303</v>
      </c>
      <c r="E38" s="7">
        <v>60041000</v>
      </c>
      <c r="F38" s="8">
        <f t="shared" si="1"/>
        <v>100</v>
      </c>
      <c r="G38" s="8">
        <f t="shared" si="2"/>
        <v>0.13689814028846303</v>
      </c>
      <c r="H38" s="7">
        <v>51960000</v>
      </c>
      <c r="I38" s="8">
        <f t="shared" si="3"/>
        <v>86.540863743108872</v>
      </c>
      <c r="J38" s="8">
        <f t="shared" si="4"/>
        <v>0.11847283305388884</v>
      </c>
      <c r="K38" s="8">
        <f t="shared" si="5"/>
        <v>86.540863743108872</v>
      </c>
      <c r="L38" s="8">
        <f t="shared" si="6"/>
        <v>-1.8425307234574195E-2</v>
      </c>
      <c r="M38" s="7">
        <f t="shared" si="7"/>
        <v>8081000</v>
      </c>
      <c r="N38" s="8">
        <v>100</v>
      </c>
      <c r="O38" s="8">
        <f t="shared" si="8"/>
        <v>0.13689814028846303</v>
      </c>
      <c r="P38" s="8">
        <v>86.540863743108872</v>
      </c>
      <c r="Q38" s="8">
        <f t="shared" si="9"/>
        <v>0.11847283305388884</v>
      </c>
      <c r="R38" s="8">
        <f t="shared" si="10"/>
        <v>86.540863743108872</v>
      </c>
      <c r="S38" s="8">
        <f t="shared" si="11"/>
        <v>-1.8425307234574195E-2</v>
      </c>
      <c r="T38" s="8">
        <f t="shared" si="12"/>
        <v>86.540863743108872</v>
      </c>
      <c r="U38" s="8">
        <f t="shared" si="13"/>
        <v>86.540863743108872</v>
      </c>
      <c r="V38" s="8">
        <f t="shared" si="14"/>
        <v>86.540863743108872</v>
      </c>
      <c r="W38" s="8">
        <f t="shared" si="15"/>
        <v>86.540863743108872</v>
      </c>
      <c r="X38" s="22">
        <v>27</v>
      </c>
    </row>
    <row r="39" spans="1:24" ht="32">
      <c r="A39" s="9">
        <v>28</v>
      </c>
      <c r="B39" s="9" t="s">
        <v>1330</v>
      </c>
      <c r="C39" s="7">
        <v>72355000</v>
      </c>
      <c r="D39" s="8">
        <f t="shared" si="0"/>
        <v>0.16497501608187309</v>
      </c>
      <c r="E39" s="7">
        <v>72355000</v>
      </c>
      <c r="F39" s="8">
        <f t="shared" si="1"/>
        <v>100</v>
      </c>
      <c r="G39" s="8">
        <f t="shared" si="2"/>
        <v>0.16497501608187309</v>
      </c>
      <c r="H39" s="7">
        <v>61695600</v>
      </c>
      <c r="I39" s="8">
        <f t="shared" si="3"/>
        <v>85.267915140626087</v>
      </c>
      <c r="J39" s="8">
        <f t="shared" si="4"/>
        <v>0.1406707567159258</v>
      </c>
      <c r="K39" s="8">
        <f t="shared" si="5"/>
        <v>85.267915140626087</v>
      </c>
      <c r="L39" s="8">
        <f t="shared" si="6"/>
        <v>-2.4304259365947295E-2</v>
      </c>
      <c r="M39" s="7">
        <f t="shared" si="7"/>
        <v>10659400</v>
      </c>
      <c r="N39" s="8">
        <v>100</v>
      </c>
      <c r="O39" s="8">
        <f t="shared" si="8"/>
        <v>0.16497501608187309</v>
      </c>
      <c r="P39" s="8">
        <v>85.267915140626087</v>
      </c>
      <c r="Q39" s="8">
        <f t="shared" si="9"/>
        <v>0.1406707567159258</v>
      </c>
      <c r="R39" s="8">
        <f t="shared" si="10"/>
        <v>85.267915140626087</v>
      </c>
      <c r="S39" s="8">
        <f t="shared" si="11"/>
        <v>-2.4304259365947295E-2</v>
      </c>
      <c r="T39" s="8">
        <f t="shared" si="12"/>
        <v>85.267915140626087</v>
      </c>
      <c r="U39" s="8">
        <f t="shared" si="13"/>
        <v>85.267915140626087</v>
      </c>
      <c r="V39" s="8">
        <f t="shared" si="14"/>
        <v>85.267915140626087</v>
      </c>
      <c r="W39" s="8">
        <f t="shared" si="15"/>
        <v>85.267915140626087</v>
      </c>
      <c r="X39" s="22">
        <v>28</v>
      </c>
    </row>
    <row r="40" spans="1:24" ht="32">
      <c r="A40" s="9">
        <v>29</v>
      </c>
      <c r="B40" s="9" t="s">
        <v>1331</v>
      </c>
      <c r="C40" s="7">
        <v>108518500</v>
      </c>
      <c r="D40" s="8">
        <f t="shared" si="0"/>
        <v>0.24743060303615158</v>
      </c>
      <c r="E40" s="7">
        <v>108518500</v>
      </c>
      <c r="F40" s="8">
        <f t="shared" si="1"/>
        <v>100</v>
      </c>
      <c r="G40" s="8">
        <f t="shared" si="2"/>
        <v>0.24743060303615161</v>
      </c>
      <c r="H40" s="7">
        <v>82303500</v>
      </c>
      <c r="I40" s="8">
        <f t="shared" si="3"/>
        <v>75.842828642120935</v>
      </c>
      <c r="J40" s="8">
        <f t="shared" si="4"/>
        <v>0.18765836826887494</v>
      </c>
      <c r="K40" s="8">
        <f t="shared" si="5"/>
        <v>75.842828642120935</v>
      </c>
      <c r="L40" s="8">
        <f t="shared" si="6"/>
        <v>-5.9772234767276666E-2</v>
      </c>
      <c r="M40" s="7">
        <f t="shared" si="7"/>
        <v>26215000</v>
      </c>
      <c r="N40" s="8">
        <v>100</v>
      </c>
      <c r="O40" s="8">
        <f t="shared" si="8"/>
        <v>0.24743060303615161</v>
      </c>
      <c r="P40" s="8">
        <v>75.842828642120935</v>
      </c>
      <c r="Q40" s="8">
        <f t="shared" si="9"/>
        <v>0.18765836826887494</v>
      </c>
      <c r="R40" s="8">
        <f t="shared" si="10"/>
        <v>75.842828642120935</v>
      </c>
      <c r="S40" s="8">
        <f t="shared" si="11"/>
        <v>-5.9772234767276666E-2</v>
      </c>
      <c r="T40" s="8">
        <f t="shared" si="12"/>
        <v>75.842828642120935</v>
      </c>
      <c r="U40" s="8">
        <f t="shared" si="13"/>
        <v>75.842828642120935</v>
      </c>
      <c r="V40" s="8">
        <f t="shared" si="14"/>
        <v>75.842828642120935</v>
      </c>
      <c r="W40" s="8">
        <f t="shared" si="15"/>
        <v>75.842828642120935</v>
      </c>
      <c r="X40" s="22">
        <v>29</v>
      </c>
    </row>
    <row r="41" spans="1:24" ht="48">
      <c r="A41" s="9">
        <v>30</v>
      </c>
      <c r="B41" s="9" t="s">
        <v>1332</v>
      </c>
      <c r="C41" s="7">
        <v>118928000</v>
      </c>
      <c r="D41" s="8">
        <f t="shared" si="0"/>
        <v>0.27116507100525195</v>
      </c>
      <c r="E41" s="7">
        <v>118928000</v>
      </c>
      <c r="F41" s="8">
        <f t="shared" si="1"/>
        <v>100</v>
      </c>
      <c r="G41" s="8">
        <f t="shared" si="2"/>
        <v>0.27116507100525195</v>
      </c>
      <c r="H41" s="7">
        <v>98800000</v>
      </c>
      <c r="I41" s="8">
        <f t="shared" si="3"/>
        <v>83.075474236512846</v>
      </c>
      <c r="J41" s="8">
        <f t="shared" si="4"/>
        <v>0.22527166870138984</v>
      </c>
      <c r="K41" s="8">
        <f t="shared" si="5"/>
        <v>83.075474236512846</v>
      </c>
      <c r="L41" s="8">
        <f t="shared" si="6"/>
        <v>-4.5893402303862102E-2</v>
      </c>
      <c r="M41" s="7">
        <f t="shared" si="7"/>
        <v>20128000</v>
      </c>
      <c r="N41" s="8">
        <v>100</v>
      </c>
      <c r="O41" s="8">
        <f t="shared" si="8"/>
        <v>0.27116507100525195</v>
      </c>
      <c r="P41" s="8">
        <v>83.075474236512846</v>
      </c>
      <c r="Q41" s="8">
        <f t="shared" si="9"/>
        <v>0.22527166870138984</v>
      </c>
      <c r="R41" s="8">
        <f t="shared" si="10"/>
        <v>83.075474236512846</v>
      </c>
      <c r="S41" s="8">
        <f t="shared" si="11"/>
        <v>-4.5893402303862102E-2</v>
      </c>
      <c r="T41" s="8">
        <f t="shared" si="12"/>
        <v>83.075474236512846</v>
      </c>
      <c r="U41" s="8">
        <f t="shared" si="13"/>
        <v>83.075474236512846</v>
      </c>
      <c r="V41" s="8">
        <f t="shared" si="14"/>
        <v>83.075474236512846</v>
      </c>
      <c r="W41" s="8">
        <f t="shared" si="15"/>
        <v>83.075474236512846</v>
      </c>
      <c r="X41" s="22">
        <v>30</v>
      </c>
    </row>
    <row r="42" spans="1:24" ht="64">
      <c r="A42" s="9">
        <v>31</v>
      </c>
      <c r="B42" s="9" t="s">
        <v>1333</v>
      </c>
      <c r="C42" s="7">
        <v>141732000</v>
      </c>
      <c r="D42" s="8">
        <f t="shared" si="0"/>
        <v>0.32315996101604644</v>
      </c>
      <c r="E42" s="7">
        <v>141732000</v>
      </c>
      <c r="F42" s="8">
        <f t="shared" si="1"/>
        <v>100</v>
      </c>
      <c r="G42" s="8">
        <f t="shared" si="2"/>
        <v>0.32315996101604649</v>
      </c>
      <c r="H42" s="7">
        <v>117857500</v>
      </c>
      <c r="I42" s="8">
        <f t="shared" si="3"/>
        <v>83.155180199249287</v>
      </c>
      <c r="J42" s="8">
        <f t="shared" si="4"/>
        <v>0.26872424791471716</v>
      </c>
      <c r="K42" s="8">
        <f t="shared" si="5"/>
        <v>83.155180199249287</v>
      </c>
      <c r="L42" s="8">
        <f t="shared" si="6"/>
        <v>-5.443571310132933E-2</v>
      </c>
      <c r="M42" s="7">
        <f t="shared" si="7"/>
        <v>23874500</v>
      </c>
      <c r="N42" s="8">
        <v>100</v>
      </c>
      <c r="O42" s="8">
        <f t="shared" si="8"/>
        <v>0.32315996101604649</v>
      </c>
      <c r="P42" s="8">
        <v>83.155180199249287</v>
      </c>
      <c r="Q42" s="8">
        <f t="shared" si="9"/>
        <v>0.26872424791471716</v>
      </c>
      <c r="R42" s="8">
        <f t="shared" si="10"/>
        <v>83.155180199249287</v>
      </c>
      <c r="S42" s="8">
        <f t="shared" si="11"/>
        <v>-5.443571310132933E-2</v>
      </c>
      <c r="T42" s="8">
        <f t="shared" si="12"/>
        <v>83.155180199249287</v>
      </c>
      <c r="U42" s="8">
        <f t="shared" si="13"/>
        <v>83.155180199249287</v>
      </c>
      <c r="V42" s="8">
        <f t="shared" si="14"/>
        <v>83.155180199249287</v>
      </c>
      <c r="W42" s="8">
        <f t="shared" si="15"/>
        <v>83.155180199249287</v>
      </c>
      <c r="X42" s="22">
        <v>31</v>
      </c>
    </row>
    <row r="43" spans="1:24" ht="32">
      <c r="A43" s="9">
        <v>32</v>
      </c>
      <c r="B43" s="9" t="s">
        <v>1334</v>
      </c>
      <c r="C43" s="7">
        <v>1357591800</v>
      </c>
      <c r="D43" s="8">
        <f t="shared" si="0"/>
        <v>3.0954146781510476</v>
      </c>
      <c r="E43" s="7">
        <v>1357591800</v>
      </c>
      <c r="F43" s="8">
        <f t="shared" si="1"/>
        <v>100</v>
      </c>
      <c r="G43" s="8">
        <f t="shared" si="2"/>
        <v>3.0954146781510472</v>
      </c>
      <c r="H43" s="7">
        <v>906281500</v>
      </c>
      <c r="I43" s="8">
        <f t="shared" si="3"/>
        <v>66.756553774116796</v>
      </c>
      <c r="J43" s="8">
        <f t="shared" si="4"/>
        <v>2.0663921641518086</v>
      </c>
      <c r="K43" s="8">
        <f t="shared" si="5"/>
        <v>66.756553774116796</v>
      </c>
      <c r="L43" s="8">
        <f t="shared" si="6"/>
        <v>-1.0290225139992386</v>
      </c>
      <c r="M43" s="7">
        <f t="shared" si="7"/>
        <v>451310300</v>
      </c>
      <c r="N43" s="8">
        <v>100</v>
      </c>
      <c r="O43" s="8">
        <f t="shared" si="8"/>
        <v>3.0954146781510472</v>
      </c>
      <c r="P43" s="8">
        <v>66.756553774116796</v>
      </c>
      <c r="Q43" s="8">
        <f t="shared" si="9"/>
        <v>2.0663921641518086</v>
      </c>
      <c r="R43" s="8">
        <f t="shared" si="10"/>
        <v>66.756553774116796</v>
      </c>
      <c r="S43" s="8">
        <f t="shared" si="11"/>
        <v>-1.0290225139992386</v>
      </c>
      <c r="T43" s="8">
        <f t="shared" si="12"/>
        <v>66.756553774116796</v>
      </c>
      <c r="U43" s="8">
        <f t="shared" si="13"/>
        <v>66.756553774116796</v>
      </c>
      <c r="V43" s="8">
        <f t="shared" si="14"/>
        <v>66.756553774116796</v>
      </c>
      <c r="W43" s="8">
        <f t="shared" si="15"/>
        <v>66.756553774116796</v>
      </c>
      <c r="X43" s="22">
        <v>32</v>
      </c>
    </row>
    <row r="44" spans="1:24" ht="32">
      <c r="A44" s="9">
        <v>33</v>
      </c>
      <c r="B44" s="9" t="s">
        <v>1335</v>
      </c>
      <c r="C44" s="7">
        <v>91630000</v>
      </c>
      <c r="D44" s="8">
        <f t="shared" si="0"/>
        <v>0.20892351217721003</v>
      </c>
      <c r="E44" s="7">
        <v>91630000</v>
      </c>
      <c r="F44" s="8">
        <f t="shared" si="1"/>
        <v>100</v>
      </c>
      <c r="G44" s="8">
        <f t="shared" si="2"/>
        <v>0.20892351217721003</v>
      </c>
      <c r="H44" s="7">
        <v>58000000</v>
      </c>
      <c r="I44" s="8">
        <f t="shared" si="3"/>
        <v>63.298046491323802</v>
      </c>
      <c r="J44" s="8">
        <f t="shared" si="4"/>
        <v>0.13224450186923695</v>
      </c>
      <c r="K44" s="8">
        <f t="shared" si="5"/>
        <v>63.298046491323802</v>
      </c>
      <c r="L44" s="8">
        <f t="shared" si="6"/>
        <v>-7.6679010307973083E-2</v>
      </c>
      <c r="M44" s="7">
        <f t="shared" si="7"/>
        <v>33630000</v>
      </c>
      <c r="N44" s="8">
        <v>100</v>
      </c>
      <c r="O44" s="8">
        <f t="shared" si="8"/>
        <v>0.20892351217721003</v>
      </c>
      <c r="P44" s="8">
        <v>63.298046491323802</v>
      </c>
      <c r="Q44" s="8">
        <f t="shared" si="9"/>
        <v>0.13224450186923695</v>
      </c>
      <c r="R44" s="8">
        <f t="shared" si="10"/>
        <v>63.298046491323802</v>
      </c>
      <c r="S44" s="8">
        <f t="shared" si="11"/>
        <v>-7.6679010307973083E-2</v>
      </c>
      <c r="T44" s="8">
        <f t="shared" si="12"/>
        <v>63.298046491323802</v>
      </c>
      <c r="U44" s="8">
        <f t="shared" si="13"/>
        <v>63.298046491323802</v>
      </c>
      <c r="V44" s="8">
        <f t="shared" si="14"/>
        <v>63.298046491323802</v>
      </c>
      <c r="W44" s="8">
        <f t="shared" si="15"/>
        <v>63.298046491323802</v>
      </c>
      <c r="X44" s="22">
        <v>33</v>
      </c>
    </row>
    <row r="45" spans="1:24" ht="16">
      <c r="A45" s="9">
        <v>34</v>
      </c>
      <c r="B45" s="9" t="s">
        <v>1336</v>
      </c>
      <c r="C45" s="7">
        <v>103874600</v>
      </c>
      <c r="D45" s="8">
        <f t="shared" si="0"/>
        <v>0.23684215058390068</v>
      </c>
      <c r="E45" s="7">
        <v>103874600</v>
      </c>
      <c r="F45" s="8">
        <f t="shared" si="1"/>
        <v>100</v>
      </c>
      <c r="G45" s="8">
        <f t="shared" si="2"/>
        <v>0.23684215058390065</v>
      </c>
      <c r="H45" s="7">
        <v>72685000</v>
      </c>
      <c r="I45" s="8">
        <f t="shared" si="3"/>
        <v>69.973795326287657</v>
      </c>
      <c r="J45" s="8">
        <f t="shared" si="4"/>
        <v>0.16572744169595666</v>
      </c>
      <c r="K45" s="8">
        <f t="shared" si="5"/>
        <v>69.973795326287657</v>
      </c>
      <c r="L45" s="8">
        <f t="shared" si="6"/>
        <v>-7.1114708887943995E-2</v>
      </c>
      <c r="M45" s="7">
        <f t="shared" si="7"/>
        <v>31189600</v>
      </c>
      <c r="N45" s="8">
        <v>100</v>
      </c>
      <c r="O45" s="8">
        <f t="shared" si="8"/>
        <v>0.23684215058390065</v>
      </c>
      <c r="P45" s="8">
        <v>69.973795326287657</v>
      </c>
      <c r="Q45" s="8">
        <f t="shared" si="9"/>
        <v>0.16572744169595666</v>
      </c>
      <c r="R45" s="8">
        <f t="shared" si="10"/>
        <v>69.973795326287657</v>
      </c>
      <c r="S45" s="8">
        <f t="shared" si="11"/>
        <v>-7.1114708887943995E-2</v>
      </c>
      <c r="T45" s="8">
        <f t="shared" si="12"/>
        <v>69.973795326287657</v>
      </c>
      <c r="U45" s="8">
        <f t="shared" si="13"/>
        <v>69.973795326287657</v>
      </c>
      <c r="V45" s="8">
        <f t="shared" si="14"/>
        <v>69.973795326287657</v>
      </c>
      <c r="W45" s="8">
        <f t="shared" si="15"/>
        <v>69.973795326287657</v>
      </c>
      <c r="X45" s="22">
        <v>34</v>
      </c>
    </row>
    <row r="46" spans="1:24" ht="32">
      <c r="A46" s="9">
        <v>35</v>
      </c>
      <c r="B46" s="9" t="s">
        <v>1337</v>
      </c>
      <c r="C46" s="7">
        <v>43230600</v>
      </c>
      <c r="D46" s="8">
        <f t="shared" si="0"/>
        <v>9.856912349152129E-2</v>
      </c>
      <c r="E46" s="7">
        <v>43230600</v>
      </c>
      <c r="F46" s="8">
        <f t="shared" si="1"/>
        <v>100</v>
      </c>
      <c r="G46" s="8">
        <f t="shared" si="2"/>
        <v>9.856912349152129E-2</v>
      </c>
      <c r="H46" s="7">
        <v>23400000</v>
      </c>
      <c r="I46" s="8">
        <f t="shared" si="3"/>
        <v>54.128325769246786</v>
      </c>
      <c r="J46" s="8">
        <f t="shared" si="4"/>
        <v>5.3353816271381804E-2</v>
      </c>
      <c r="K46" s="8">
        <f t="shared" si="5"/>
        <v>54.128325769246786</v>
      </c>
      <c r="L46" s="8">
        <f t="shared" si="6"/>
        <v>-4.5215307220139486E-2</v>
      </c>
      <c r="M46" s="7">
        <f t="shared" si="7"/>
        <v>19830600</v>
      </c>
      <c r="N46" s="8">
        <v>100</v>
      </c>
      <c r="O46" s="8">
        <f t="shared" si="8"/>
        <v>9.856912349152129E-2</v>
      </c>
      <c r="P46" s="8">
        <v>54.128325769246786</v>
      </c>
      <c r="Q46" s="8">
        <f t="shared" si="9"/>
        <v>5.3353816271381804E-2</v>
      </c>
      <c r="R46" s="8">
        <f t="shared" si="10"/>
        <v>54.128325769246786</v>
      </c>
      <c r="S46" s="8">
        <f t="shared" si="11"/>
        <v>-4.5215307220139486E-2</v>
      </c>
      <c r="T46" s="8">
        <f t="shared" si="12"/>
        <v>54.128325769246786</v>
      </c>
      <c r="U46" s="8">
        <f t="shared" si="13"/>
        <v>54.128325769246786</v>
      </c>
      <c r="V46" s="8">
        <f t="shared" si="14"/>
        <v>54.128325769246786</v>
      </c>
      <c r="W46" s="8">
        <f t="shared" si="15"/>
        <v>54.128325769246786</v>
      </c>
      <c r="X46" s="22">
        <v>35</v>
      </c>
    </row>
    <row r="47" spans="1:24" ht="64">
      <c r="A47" s="9">
        <v>36</v>
      </c>
      <c r="B47" s="9" t="s">
        <v>1338</v>
      </c>
      <c r="C47" s="7">
        <v>10000200</v>
      </c>
      <c r="D47" s="8">
        <f t="shared" si="0"/>
        <v>2.2801232199874885E-2</v>
      </c>
      <c r="E47" s="7">
        <v>10000200</v>
      </c>
      <c r="F47" s="8">
        <f t="shared" si="1"/>
        <v>100</v>
      </c>
      <c r="G47" s="8">
        <f t="shared" si="2"/>
        <v>2.2801232199874885E-2</v>
      </c>
      <c r="H47" s="7">
        <v>2970000</v>
      </c>
      <c r="I47" s="8">
        <f t="shared" si="3"/>
        <v>29.699406011879763</v>
      </c>
      <c r="J47" s="8">
        <f t="shared" si="4"/>
        <v>6.7718305267523062E-3</v>
      </c>
      <c r="K47" s="8">
        <f t="shared" si="5"/>
        <v>29.699406011879763</v>
      </c>
      <c r="L47" s="8">
        <f t="shared" si="6"/>
        <v>-1.6029401673122577E-2</v>
      </c>
      <c r="M47" s="7">
        <f t="shared" si="7"/>
        <v>7030200</v>
      </c>
      <c r="N47" s="8">
        <v>100</v>
      </c>
      <c r="O47" s="8">
        <f t="shared" si="8"/>
        <v>2.2801232199874885E-2</v>
      </c>
      <c r="P47" s="8">
        <v>29.699406011879763</v>
      </c>
      <c r="Q47" s="8">
        <f t="shared" si="9"/>
        <v>6.7718305267523062E-3</v>
      </c>
      <c r="R47" s="8">
        <f t="shared" si="10"/>
        <v>29.699406011879763</v>
      </c>
      <c r="S47" s="8">
        <f t="shared" si="11"/>
        <v>-1.6029401673122577E-2</v>
      </c>
      <c r="T47" s="8">
        <f t="shared" si="12"/>
        <v>29.699406011879763</v>
      </c>
      <c r="U47" s="8">
        <f t="shared" si="13"/>
        <v>29.699406011879763</v>
      </c>
      <c r="V47" s="8">
        <f t="shared" si="14"/>
        <v>29.699406011879763</v>
      </c>
      <c r="W47" s="8">
        <f t="shared" si="15"/>
        <v>29.699406011879763</v>
      </c>
      <c r="X47" s="22">
        <v>36</v>
      </c>
    </row>
    <row r="48" spans="1:24" ht="80">
      <c r="A48" s="9">
        <v>37</v>
      </c>
      <c r="B48" s="9" t="s">
        <v>1339</v>
      </c>
      <c r="C48" s="7">
        <v>11000000</v>
      </c>
      <c r="D48" s="8">
        <f t="shared" si="0"/>
        <v>2.508085380278632E-2</v>
      </c>
      <c r="E48" s="7">
        <v>11000000</v>
      </c>
      <c r="F48" s="8">
        <f t="shared" si="1"/>
        <v>100</v>
      </c>
      <c r="G48" s="8">
        <f t="shared" si="2"/>
        <v>2.508085380278632E-2</v>
      </c>
      <c r="H48" s="7">
        <v>0</v>
      </c>
      <c r="I48" s="8">
        <f t="shared" si="3"/>
        <v>0</v>
      </c>
      <c r="J48" s="8">
        <f t="shared" si="4"/>
        <v>0</v>
      </c>
      <c r="K48" s="8">
        <f t="shared" si="5"/>
        <v>0</v>
      </c>
      <c r="L48" s="8">
        <f t="shared" si="6"/>
        <v>-2.508085380278632E-2</v>
      </c>
      <c r="M48" s="7">
        <f t="shared" si="7"/>
        <v>11000000</v>
      </c>
      <c r="N48" s="8">
        <v>100</v>
      </c>
      <c r="O48" s="8">
        <f t="shared" si="8"/>
        <v>2.508085380278632E-2</v>
      </c>
      <c r="P48" s="8">
        <v>0</v>
      </c>
      <c r="Q48" s="8">
        <f t="shared" si="9"/>
        <v>0</v>
      </c>
      <c r="R48" s="8">
        <f t="shared" si="10"/>
        <v>0</v>
      </c>
      <c r="S48" s="8">
        <f t="shared" si="11"/>
        <v>-2.508085380278632E-2</v>
      </c>
      <c r="T48" s="8">
        <f t="shared" si="12"/>
        <v>0</v>
      </c>
      <c r="U48" s="8">
        <f t="shared" si="13"/>
        <v>0</v>
      </c>
      <c r="V48" s="8">
        <f t="shared" si="14"/>
        <v>0</v>
      </c>
      <c r="W48" s="8">
        <f t="shared" si="15"/>
        <v>0</v>
      </c>
      <c r="X48" s="22">
        <v>37</v>
      </c>
    </row>
    <row r="49" spans="1:24" ht="64">
      <c r="A49" s="9">
        <v>38</v>
      </c>
      <c r="B49" s="9" t="s">
        <v>1340</v>
      </c>
      <c r="C49" s="7">
        <v>135420000</v>
      </c>
      <c r="D49" s="8">
        <f t="shared" si="0"/>
        <v>0.3087681110884839</v>
      </c>
      <c r="E49" s="7">
        <v>135420000</v>
      </c>
      <c r="F49" s="8">
        <f t="shared" si="1"/>
        <v>100</v>
      </c>
      <c r="G49" s="8">
        <f t="shared" si="2"/>
        <v>0.3087681110884839</v>
      </c>
      <c r="H49" s="7">
        <v>109140000</v>
      </c>
      <c r="I49" s="8">
        <f t="shared" si="3"/>
        <v>80.593708462560926</v>
      </c>
      <c r="J49" s="8">
        <f t="shared" si="4"/>
        <v>0.24884767127600896</v>
      </c>
      <c r="K49" s="8">
        <f t="shared" si="5"/>
        <v>80.593708462560926</v>
      </c>
      <c r="L49" s="8">
        <f t="shared" si="6"/>
        <v>-5.992043981247494E-2</v>
      </c>
      <c r="M49" s="7">
        <f t="shared" si="7"/>
        <v>26280000</v>
      </c>
      <c r="N49" s="8">
        <v>100</v>
      </c>
      <c r="O49" s="8">
        <f t="shared" si="8"/>
        <v>0.3087681110884839</v>
      </c>
      <c r="P49" s="8">
        <v>80.593708462560926</v>
      </c>
      <c r="Q49" s="8">
        <f t="shared" si="9"/>
        <v>0.24884767127600896</v>
      </c>
      <c r="R49" s="8">
        <f t="shared" si="10"/>
        <v>80.593708462560926</v>
      </c>
      <c r="S49" s="8">
        <f t="shared" si="11"/>
        <v>-5.992043981247494E-2</v>
      </c>
      <c r="T49" s="8">
        <f t="shared" si="12"/>
        <v>80.593708462560926</v>
      </c>
      <c r="U49" s="8">
        <f t="shared" si="13"/>
        <v>80.593708462560926</v>
      </c>
      <c r="V49" s="8">
        <f t="shared" si="14"/>
        <v>80.593708462560926</v>
      </c>
      <c r="W49" s="8">
        <f t="shared" si="15"/>
        <v>80.593708462560926</v>
      </c>
      <c r="X49" s="22">
        <v>38</v>
      </c>
    </row>
    <row r="50" spans="1:24" ht="80">
      <c r="A50" s="9">
        <v>39</v>
      </c>
      <c r="B50" s="9" t="s">
        <v>1341</v>
      </c>
      <c r="C50" s="7">
        <v>84975100</v>
      </c>
      <c r="D50" s="8">
        <f t="shared" si="0"/>
        <v>0.19374982363428614</v>
      </c>
      <c r="E50" s="7">
        <v>84975100</v>
      </c>
      <c r="F50" s="8">
        <f t="shared" si="1"/>
        <v>100</v>
      </c>
      <c r="G50" s="8">
        <f t="shared" si="2"/>
        <v>0.19374982363428614</v>
      </c>
      <c r="H50" s="7">
        <v>64400500</v>
      </c>
      <c r="I50" s="8">
        <f t="shared" si="3"/>
        <v>75.787495395710039</v>
      </c>
      <c r="J50" s="8">
        <f t="shared" si="4"/>
        <v>0.14683813866603093</v>
      </c>
      <c r="K50" s="8">
        <f t="shared" si="5"/>
        <v>75.787495395710039</v>
      </c>
      <c r="L50" s="8">
        <f t="shared" si="6"/>
        <v>-4.6911684968255207E-2</v>
      </c>
      <c r="M50" s="7">
        <f t="shared" si="7"/>
        <v>20574600</v>
      </c>
      <c r="N50" s="8">
        <v>100</v>
      </c>
      <c r="O50" s="8">
        <f t="shared" si="8"/>
        <v>0.19374982363428614</v>
      </c>
      <c r="P50" s="8">
        <v>75.787495395710039</v>
      </c>
      <c r="Q50" s="8">
        <f t="shared" si="9"/>
        <v>0.14683813866603093</v>
      </c>
      <c r="R50" s="8">
        <f t="shared" si="10"/>
        <v>75.787495395710039</v>
      </c>
      <c r="S50" s="8">
        <f t="shared" si="11"/>
        <v>-4.6911684968255207E-2</v>
      </c>
      <c r="T50" s="8">
        <f t="shared" si="12"/>
        <v>75.787495395710039</v>
      </c>
      <c r="U50" s="8">
        <f t="shared" si="13"/>
        <v>75.787495395710039</v>
      </c>
      <c r="V50" s="8">
        <f t="shared" si="14"/>
        <v>75.787495395710039</v>
      </c>
      <c r="W50" s="8">
        <f t="shared" si="15"/>
        <v>75.787495395710039</v>
      </c>
      <c r="X50" s="22">
        <v>39</v>
      </c>
    </row>
    <row r="51" spans="1:24" ht="32">
      <c r="A51" s="9">
        <v>40</v>
      </c>
      <c r="B51" s="9" t="s">
        <v>1342</v>
      </c>
      <c r="C51" s="7">
        <v>9960000</v>
      </c>
      <c r="D51" s="8">
        <f t="shared" si="0"/>
        <v>2.2709573079613795E-2</v>
      </c>
      <c r="E51" s="7">
        <v>9960000</v>
      </c>
      <c r="F51" s="8">
        <f t="shared" si="1"/>
        <v>100</v>
      </c>
      <c r="G51" s="8">
        <f t="shared" si="2"/>
        <v>2.2709573079613795E-2</v>
      </c>
      <c r="H51" s="7">
        <v>2970000</v>
      </c>
      <c r="I51" s="8">
        <f t="shared" si="3"/>
        <v>29.819277108433734</v>
      </c>
      <c r="J51" s="8">
        <f t="shared" si="4"/>
        <v>6.7718305267523062E-3</v>
      </c>
      <c r="K51" s="8">
        <f t="shared" si="5"/>
        <v>29.819277108433734</v>
      </c>
      <c r="L51" s="8">
        <f t="shared" si="6"/>
        <v>-1.593774255286149E-2</v>
      </c>
      <c r="M51" s="7">
        <f t="shared" si="7"/>
        <v>6990000</v>
      </c>
      <c r="N51" s="8">
        <v>100</v>
      </c>
      <c r="O51" s="8">
        <f t="shared" si="8"/>
        <v>2.2709573079613795E-2</v>
      </c>
      <c r="P51" s="8">
        <v>29.819277108433734</v>
      </c>
      <c r="Q51" s="8">
        <f t="shared" si="9"/>
        <v>6.7718305267523062E-3</v>
      </c>
      <c r="R51" s="8">
        <f t="shared" si="10"/>
        <v>29.819277108433734</v>
      </c>
      <c r="S51" s="8">
        <f t="shared" si="11"/>
        <v>-1.593774255286149E-2</v>
      </c>
      <c r="T51" s="8">
        <f t="shared" si="12"/>
        <v>29.819277108433734</v>
      </c>
      <c r="U51" s="8">
        <f t="shared" si="13"/>
        <v>29.819277108433734</v>
      </c>
      <c r="V51" s="8">
        <f t="shared" si="14"/>
        <v>29.819277108433734</v>
      </c>
      <c r="W51" s="8">
        <f t="shared" si="15"/>
        <v>29.819277108433734</v>
      </c>
      <c r="X51" s="22">
        <v>40</v>
      </c>
    </row>
    <row r="52" spans="1:24" ht="32">
      <c r="A52" s="9">
        <v>41</v>
      </c>
      <c r="B52" s="9" t="s">
        <v>1343</v>
      </c>
      <c r="C52" s="7">
        <v>30000</v>
      </c>
      <c r="D52" s="8">
        <f t="shared" si="0"/>
        <v>6.8402328553053592E-5</v>
      </c>
      <c r="E52" s="7">
        <v>30000</v>
      </c>
      <c r="F52" s="8">
        <f t="shared" si="1"/>
        <v>100</v>
      </c>
      <c r="G52" s="8">
        <f t="shared" si="2"/>
        <v>6.8402328553053592E-5</v>
      </c>
      <c r="H52" s="7">
        <v>0</v>
      </c>
      <c r="I52" s="8">
        <f t="shared" si="3"/>
        <v>0</v>
      </c>
      <c r="J52" s="8">
        <f t="shared" si="4"/>
        <v>0</v>
      </c>
      <c r="K52" s="8">
        <f t="shared" si="5"/>
        <v>0</v>
      </c>
      <c r="L52" s="8">
        <f t="shared" si="6"/>
        <v>-6.8402328553053592E-5</v>
      </c>
      <c r="M52" s="7">
        <f t="shared" si="7"/>
        <v>30000</v>
      </c>
      <c r="N52" s="8">
        <v>100</v>
      </c>
      <c r="O52" s="8">
        <f t="shared" si="8"/>
        <v>6.8402328553053592E-5</v>
      </c>
      <c r="P52" s="8">
        <v>0</v>
      </c>
      <c r="Q52" s="8">
        <f t="shared" si="9"/>
        <v>0</v>
      </c>
      <c r="R52" s="8">
        <f t="shared" si="10"/>
        <v>0</v>
      </c>
      <c r="S52" s="8">
        <f t="shared" si="11"/>
        <v>-6.8402328553053592E-5</v>
      </c>
      <c r="T52" s="8">
        <f t="shared" si="12"/>
        <v>0</v>
      </c>
      <c r="U52" s="8">
        <f t="shared" si="13"/>
        <v>0</v>
      </c>
      <c r="V52" s="8">
        <f t="shared" si="14"/>
        <v>0</v>
      </c>
      <c r="W52" s="8">
        <f t="shared" si="15"/>
        <v>0</v>
      </c>
      <c r="X52" s="22">
        <v>41</v>
      </c>
    </row>
    <row r="53" spans="1:24" ht="64">
      <c r="A53" s="9">
        <v>42</v>
      </c>
      <c r="B53" s="9" t="s">
        <v>1344</v>
      </c>
      <c r="C53" s="7">
        <v>30000</v>
      </c>
      <c r="D53" s="8">
        <f t="shared" si="0"/>
        <v>6.8402328553053592E-5</v>
      </c>
      <c r="E53" s="7">
        <v>30000</v>
      </c>
      <c r="F53" s="8">
        <f t="shared" si="1"/>
        <v>100</v>
      </c>
      <c r="G53" s="8">
        <f t="shared" si="2"/>
        <v>6.8402328553053592E-5</v>
      </c>
      <c r="H53" s="7">
        <v>0</v>
      </c>
      <c r="I53" s="8">
        <f t="shared" si="3"/>
        <v>0</v>
      </c>
      <c r="J53" s="8">
        <f t="shared" si="4"/>
        <v>0</v>
      </c>
      <c r="K53" s="8">
        <f t="shared" si="5"/>
        <v>0</v>
      </c>
      <c r="L53" s="8">
        <f t="shared" si="6"/>
        <v>-6.8402328553053592E-5</v>
      </c>
      <c r="M53" s="7">
        <f t="shared" si="7"/>
        <v>30000</v>
      </c>
      <c r="N53" s="8">
        <v>100</v>
      </c>
      <c r="O53" s="8">
        <f t="shared" si="8"/>
        <v>6.8402328553053592E-5</v>
      </c>
      <c r="P53" s="8">
        <v>0</v>
      </c>
      <c r="Q53" s="8">
        <f t="shared" si="9"/>
        <v>0</v>
      </c>
      <c r="R53" s="8">
        <f t="shared" si="10"/>
        <v>0</v>
      </c>
      <c r="S53" s="8">
        <f t="shared" si="11"/>
        <v>-6.8402328553053592E-5</v>
      </c>
      <c r="T53" s="8">
        <f t="shared" si="12"/>
        <v>0</v>
      </c>
      <c r="U53" s="8">
        <f t="shared" si="13"/>
        <v>0</v>
      </c>
      <c r="V53" s="8">
        <f t="shared" si="14"/>
        <v>0</v>
      </c>
      <c r="W53" s="8">
        <f t="shared" si="15"/>
        <v>0</v>
      </c>
      <c r="X53" s="22">
        <v>42</v>
      </c>
    </row>
    <row r="54" spans="1:24" ht="48">
      <c r="A54" s="9">
        <v>43</v>
      </c>
      <c r="B54" s="9" t="s">
        <v>1345</v>
      </c>
      <c r="C54" s="7">
        <v>129333800</v>
      </c>
      <c r="D54" s="8">
        <f t="shared" si="0"/>
        <v>0.29489110268716412</v>
      </c>
      <c r="E54" s="7">
        <v>129333800</v>
      </c>
      <c r="F54" s="8">
        <f t="shared" si="1"/>
        <v>100</v>
      </c>
      <c r="G54" s="8">
        <f t="shared" si="2"/>
        <v>0.29489110268716412</v>
      </c>
      <c r="H54" s="7">
        <v>89170000</v>
      </c>
      <c r="I54" s="8">
        <f t="shared" si="3"/>
        <v>68.945627515777005</v>
      </c>
      <c r="J54" s="8">
        <f t="shared" si="4"/>
        <v>0.20331452123585966</v>
      </c>
      <c r="K54" s="8">
        <f t="shared" si="5"/>
        <v>68.945627515777005</v>
      </c>
      <c r="L54" s="8">
        <f t="shared" si="6"/>
        <v>-9.1576581451304456E-2</v>
      </c>
      <c r="M54" s="7">
        <f t="shared" si="7"/>
        <v>40163800</v>
      </c>
      <c r="N54" s="8">
        <v>100</v>
      </c>
      <c r="O54" s="8">
        <f t="shared" si="8"/>
        <v>0.29489110268716412</v>
      </c>
      <c r="P54" s="8">
        <v>68.945627515777005</v>
      </c>
      <c r="Q54" s="8">
        <f t="shared" si="9"/>
        <v>0.20331452123585966</v>
      </c>
      <c r="R54" s="8">
        <f t="shared" si="10"/>
        <v>68.945627515777005</v>
      </c>
      <c r="S54" s="8">
        <f t="shared" si="11"/>
        <v>-9.1576581451304456E-2</v>
      </c>
      <c r="T54" s="8">
        <f t="shared" si="12"/>
        <v>68.945627515777005</v>
      </c>
      <c r="U54" s="8">
        <f t="shared" si="13"/>
        <v>68.945627515777005</v>
      </c>
      <c r="V54" s="8">
        <f t="shared" si="14"/>
        <v>68.945627515777005</v>
      </c>
      <c r="W54" s="8">
        <f t="shared" si="15"/>
        <v>68.945627515777005</v>
      </c>
      <c r="X54" s="22">
        <v>43</v>
      </c>
    </row>
    <row r="55" spans="1:24" ht="32">
      <c r="A55" s="9">
        <v>44</v>
      </c>
      <c r="B55" s="9" t="s">
        <v>1346</v>
      </c>
      <c r="C55" s="7">
        <v>241047400</v>
      </c>
      <c r="D55" s="8">
        <f t="shared" si="0"/>
        <v>0.54960678172197774</v>
      </c>
      <c r="E55" s="7">
        <v>241047400</v>
      </c>
      <c r="F55" s="8">
        <f t="shared" si="1"/>
        <v>100</v>
      </c>
      <c r="G55" s="8">
        <f t="shared" si="2"/>
        <v>0.54960678172197774</v>
      </c>
      <c r="H55" s="7">
        <v>183692800</v>
      </c>
      <c r="I55" s="8">
        <f t="shared" si="3"/>
        <v>76.206090586332806</v>
      </c>
      <c r="J55" s="8">
        <f t="shared" si="4"/>
        <v>0.41883384194767875</v>
      </c>
      <c r="K55" s="8">
        <f t="shared" si="5"/>
        <v>76.206090586332806</v>
      </c>
      <c r="L55" s="8">
        <f t="shared" si="6"/>
        <v>-0.13077293977429899</v>
      </c>
      <c r="M55" s="7">
        <f t="shared" si="7"/>
        <v>57354600</v>
      </c>
      <c r="N55" s="8">
        <v>100</v>
      </c>
      <c r="O55" s="8">
        <f t="shared" si="8"/>
        <v>0.54960678172197774</v>
      </c>
      <c r="P55" s="8">
        <v>76.206090586332806</v>
      </c>
      <c r="Q55" s="8">
        <f t="shared" si="9"/>
        <v>0.41883384194767875</v>
      </c>
      <c r="R55" s="8">
        <f t="shared" si="10"/>
        <v>76.206090586332806</v>
      </c>
      <c r="S55" s="8">
        <f t="shared" si="11"/>
        <v>-0.13077293977429899</v>
      </c>
      <c r="T55" s="8">
        <f t="shared" si="12"/>
        <v>76.206090586332806</v>
      </c>
      <c r="U55" s="8">
        <f t="shared" si="13"/>
        <v>76.206090586332806</v>
      </c>
      <c r="V55" s="8">
        <f t="shared" si="14"/>
        <v>76.206090586332806</v>
      </c>
      <c r="W55" s="8">
        <f t="shared" si="15"/>
        <v>76.206090586332806</v>
      </c>
      <c r="X55" s="22">
        <v>44</v>
      </c>
    </row>
    <row r="56" spans="1:24" ht="112">
      <c r="A56" s="9">
        <v>45</v>
      </c>
      <c r="B56" s="9" t="s">
        <v>1347</v>
      </c>
      <c r="C56" s="7">
        <v>127600400</v>
      </c>
      <c r="D56" s="8">
        <f t="shared" si="0"/>
        <v>0.29093881614336869</v>
      </c>
      <c r="E56" s="7">
        <v>127600400</v>
      </c>
      <c r="F56" s="8">
        <f t="shared" si="1"/>
        <v>100</v>
      </c>
      <c r="G56" s="8">
        <f t="shared" si="2"/>
        <v>0.29093881614336869</v>
      </c>
      <c r="H56" s="7">
        <v>105250000</v>
      </c>
      <c r="I56" s="8">
        <f t="shared" si="3"/>
        <v>82.484067448064422</v>
      </c>
      <c r="J56" s="8">
        <f t="shared" si="4"/>
        <v>0.23997816934029637</v>
      </c>
      <c r="K56" s="8">
        <f t="shared" si="5"/>
        <v>82.484067448064422</v>
      </c>
      <c r="L56" s="8">
        <f t="shared" si="6"/>
        <v>-5.0960646803072329E-2</v>
      </c>
      <c r="M56" s="7">
        <f t="shared" si="7"/>
        <v>22350400</v>
      </c>
      <c r="N56" s="8">
        <v>100</v>
      </c>
      <c r="O56" s="8">
        <f t="shared" si="8"/>
        <v>0.29093881614336869</v>
      </c>
      <c r="P56" s="8">
        <v>82.484067448064422</v>
      </c>
      <c r="Q56" s="8">
        <f t="shared" si="9"/>
        <v>0.23997816934029637</v>
      </c>
      <c r="R56" s="8">
        <f t="shared" si="10"/>
        <v>82.484067448064422</v>
      </c>
      <c r="S56" s="8">
        <f t="shared" si="11"/>
        <v>-5.0960646803072329E-2</v>
      </c>
      <c r="T56" s="8">
        <f t="shared" si="12"/>
        <v>82.484067448064422</v>
      </c>
      <c r="U56" s="8">
        <f t="shared" si="13"/>
        <v>82.484067448064422</v>
      </c>
      <c r="V56" s="8">
        <f t="shared" si="14"/>
        <v>82.484067448064422</v>
      </c>
      <c r="W56" s="8">
        <f t="shared" si="15"/>
        <v>82.484067448064422</v>
      </c>
      <c r="X56" s="22">
        <v>45</v>
      </c>
    </row>
    <row r="57" spans="1:24" ht="48">
      <c r="A57" s="9">
        <v>46</v>
      </c>
      <c r="B57" s="9" t="s">
        <v>1348</v>
      </c>
      <c r="C57" s="7">
        <v>7640000</v>
      </c>
      <c r="D57" s="8">
        <f t="shared" si="0"/>
        <v>1.7419793004844315E-2</v>
      </c>
      <c r="E57" s="7">
        <v>7640000</v>
      </c>
      <c r="F57" s="8">
        <f t="shared" si="1"/>
        <v>100</v>
      </c>
      <c r="G57" s="8">
        <f t="shared" si="2"/>
        <v>1.7419793004844315E-2</v>
      </c>
      <c r="H57" s="7">
        <v>2295000</v>
      </c>
      <c r="I57" s="8">
        <f t="shared" si="3"/>
        <v>30.039267015706805</v>
      </c>
      <c r="J57" s="8">
        <f t="shared" si="4"/>
        <v>5.2327781343086003E-3</v>
      </c>
      <c r="K57" s="8">
        <f t="shared" si="5"/>
        <v>30.039267015706805</v>
      </c>
      <c r="L57" s="8">
        <f t="shared" si="6"/>
        <v>-1.2187014870535716E-2</v>
      </c>
      <c r="M57" s="7">
        <f t="shared" si="7"/>
        <v>5345000</v>
      </c>
      <c r="N57" s="8">
        <v>100</v>
      </c>
      <c r="O57" s="8">
        <f t="shared" si="8"/>
        <v>1.7419793004844315E-2</v>
      </c>
      <c r="P57" s="8">
        <v>30.039267015706805</v>
      </c>
      <c r="Q57" s="8">
        <f t="shared" si="9"/>
        <v>5.2327781343086003E-3</v>
      </c>
      <c r="R57" s="8">
        <f t="shared" si="10"/>
        <v>30.039267015706805</v>
      </c>
      <c r="S57" s="8">
        <f t="shared" si="11"/>
        <v>-1.2187014870535716E-2</v>
      </c>
      <c r="T57" s="8">
        <f t="shared" si="12"/>
        <v>30.039267015706805</v>
      </c>
      <c r="U57" s="8">
        <f t="shared" si="13"/>
        <v>30.039267015706805</v>
      </c>
      <c r="V57" s="8">
        <f t="shared" si="14"/>
        <v>30.039267015706805</v>
      </c>
      <c r="W57" s="8">
        <f t="shared" si="15"/>
        <v>30.039267015706805</v>
      </c>
      <c r="X57" s="22">
        <v>46</v>
      </c>
    </row>
    <row r="58" spans="1:24" ht="32">
      <c r="A58" s="9">
        <v>47</v>
      </c>
      <c r="B58" s="9" t="s">
        <v>1349</v>
      </c>
      <c r="C58" s="7">
        <v>160000</v>
      </c>
      <c r="D58" s="8">
        <f t="shared" si="0"/>
        <v>3.6481241894961919E-4</v>
      </c>
      <c r="E58" s="7">
        <v>160000</v>
      </c>
      <c r="F58" s="8">
        <f t="shared" si="1"/>
        <v>100</v>
      </c>
      <c r="G58" s="8">
        <f t="shared" si="2"/>
        <v>3.6481241894961919E-4</v>
      </c>
      <c r="H58" s="7">
        <v>0</v>
      </c>
      <c r="I58" s="8">
        <f t="shared" si="3"/>
        <v>0</v>
      </c>
      <c r="J58" s="8">
        <f t="shared" si="4"/>
        <v>0</v>
      </c>
      <c r="K58" s="8">
        <f t="shared" si="5"/>
        <v>0</v>
      </c>
      <c r="L58" s="8">
        <f t="shared" si="6"/>
        <v>-3.6481241894961919E-4</v>
      </c>
      <c r="M58" s="7">
        <f t="shared" si="7"/>
        <v>160000</v>
      </c>
      <c r="N58" s="8">
        <v>100</v>
      </c>
      <c r="O58" s="8">
        <f t="shared" si="8"/>
        <v>3.6481241894961919E-4</v>
      </c>
      <c r="P58" s="8">
        <v>0</v>
      </c>
      <c r="Q58" s="8">
        <f t="shared" si="9"/>
        <v>0</v>
      </c>
      <c r="R58" s="8">
        <f t="shared" si="10"/>
        <v>0</v>
      </c>
      <c r="S58" s="8">
        <f t="shared" si="11"/>
        <v>-3.6481241894961919E-4</v>
      </c>
      <c r="T58" s="8">
        <f t="shared" si="12"/>
        <v>0</v>
      </c>
      <c r="U58" s="8">
        <f t="shared" si="13"/>
        <v>0</v>
      </c>
      <c r="V58" s="8">
        <f t="shared" si="14"/>
        <v>0</v>
      </c>
      <c r="W58" s="8">
        <f t="shared" si="15"/>
        <v>0</v>
      </c>
      <c r="X58" s="22">
        <v>47</v>
      </c>
    </row>
    <row r="59" spans="1:24" ht="48">
      <c r="A59" s="9">
        <v>48</v>
      </c>
      <c r="B59" s="9" t="s">
        <v>1350</v>
      </c>
      <c r="C59" s="7">
        <v>329439400</v>
      </c>
      <c r="D59" s="8">
        <f t="shared" si="0"/>
        <v>0.7511474025706949</v>
      </c>
      <c r="E59" s="7">
        <v>329439400</v>
      </c>
      <c r="F59" s="8">
        <f t="shared" si="1"/>
        <v>100</v>
      </c>
      <c r="G59" s="8">
        <f t="shared" si="2"/>
        <v>0.7511474025706949</v>
      </c>
      <c r="H59" s="7">
        <v>197235000</v>
      </c>
      <c r="I59" s="8">
        <f t="shared" si="3"/>
        <v>59.869888058319674</v>
      </c>
      <c r="J59" s="8">
        <f t="shared" si="4"/>
        <v>0.44971110907205086</v>
      </c>
      <c r="K59" s="8">
        <f t="shared" si="5"/>
        <v>59.869888058319674</v>
      </c>
      <c r="L59" s="8">
        <f t="shared" si="6"/>
        <v>-0.30143629349864404</v>
      </c>
      <c r="M59" s="7">
        <f t="shared" si="7"/>
        <v>132204400</v>
      </c>
      <c r="N59" s="8">
        <v>100</v>
      </c>
      <c r="O59" s="8">
        <f t="shared" si="8"/>
        <v>0.7511474025706949</v>
      </c>
      <c r="P59" s="8">
        <v>59.869888058319674</v>
      </c>
      <c r="Q59" s="8">
        <f t="shared" si="9"/>
        <v>0.44971110907205086</v>
      </c>
      <c r="R59" s="8">
        <f t="shared" si="10"/>
        <v>59.869888058319674</v>
      </c>
      <c r="S59" s="8">
        <f t="shared" si="11"/>
        <v>-0.30143629349864404</v>
      </c>
      <c r="T59" s="8">
        <f t="shared" si="12"/>
        <v>59.869888058319674</v>
      </c>
      <c r="U59" s="8">
        <f t="shared" si="13"/>
        <v>59.869888058319674</v>
      </c>
      <c r="V59" s="8">
        <f t="shared" si="14"/>
        <v>59.869888058319674</v>
      </c>
      <c r="W59" s="8">
        <f t="shared" si="15"/>
        <v>59.869888058319674</v>
      </c>
      <c r="X59" s="22">
        <v>48</v>
      </c>
    </row>
    <row r="60" spans="1:24" ht="32">
      <c r="A60" s="9">
        <v>49</v>
      </c>
      <c r="B60" s="9" t="s">
        <v>1351</v>
      </c>
      <c r="C60" s="7">
        <v>235595200</v>
      </c>
      <c r="D60" s="8">
        <f t="shared" si="0"/>
        <v>0.53717534253074573</v>
      </c>
      <c r="E60" s="7">
        <v>235595200</v>
      </c>
      <c r="F60" s="8">
        <f t="shared" si="1"/>
        <v>100</v>
      </c>
      <c r="G60" s="8">
        <f t="shared" si="2"/>
        <v>0.53717534253074573</v>
      </c>
      <c r="H60" s="7">
        <v>216600000</v>
      </c>
      <c r="I60" s="8">
        <f t="shared" si="3"/>
        <v>91.937356958036503</v>
      </c>
      <c r="J60" s="8">
        <f t="shared" si="4"/>
        <v>0.49386481215304701</v>
      </c>
      <c r="K60" s="8">
        <f t="shared" si="5"/>
        <v>91.937356958036503</v>
      </c>
      <c r="L60" s="8">
        <f t="shared" si="6"/>
        <v>-4.3310530377698719E-2</v>
      </c>
      <c r="M60" s="7">
        <f t="shared" si="7"/>
        <v>18995200</v>
      </c>
      <c r="N60" s="8">
        <v>100</v>
      </c>
      <c r="O60" s="8">
        <f t="shared" si="8"/>
        <v>0.53717534253074573</v>
      </c>
      <c r="P60" s="8">
        <v>91.937356958036503</v>
      </c>
      <c r="Q60" s="8">
        <f t="shared" si="9"/>
        <v>0.49386481215304701</v>
      </c>
      <c r="R60" s="8">
        <f t="shared" si="10"/>
        <v>91.937356958036503</v>
      </c>
      <c r="S60" s="8">
        <f t="shared" si="11"/>
        <v>-4.3310530377698719E-2</v>
      </c>
      <c r="T60" s="8">
        <f t="shared" si="12"/>
        <v>91.937356958036503</v>
      </c>
      <c r="U60" s="8">
        <f t="shared" si="13"/>
        <v>91.937356958036503</v>
      </c>
      <c r="V60" s="8">
        <f t="shared" si="14"/>
        <v>91.937356958036503</v>
      </c>
      <c r="W60" s="8">
        <f t="shared" si="15"/>
        <v>91.937356958036503</v>
      </c>
      <c r="X60" s="22">
        <v>49</v>
      </c>
    </row>
    <row r="61" spans="1:24" ht="32">
      <c r="A61" s="9">
        <v>50</v>
      </c>
      <c r="B61" s="9" t="s">
        <v>1352</v>
      </c>
      <c r="C61" s="7">
        <v>460000</v>
      </c>
      <c r="D61" s="8">
        <f t="shared" si="0"/>
        <v>1.0488357044801551E-3</v>
      </c>
      <c r="E61" s="7">
        <v>460000</v>
      </c>
      <c r="F61" s="8">
        <f t="shared" si="1"/>
        <v>100</v>
      </c>
      <c r="G61" s="8">
        <f t="shared" si="2"/>
        <v>1.0488357044801551E-3</v>
      </c>
      <c r="H61" s="7">
        <v>0</v>
      </c>
      <c r="I61" s="8">
        <f t="shared" si="3"/>
        <v>0</v>
      </c>
      <c r="J61" s="8">
        <f t="shared" si="4"/>
        <v>0</v>
      </c>
      <c r="K61" s="8">
        <f t="shared" si="5"/>
        <v>0</v>
      </c>
      <c r="L61" s="8">
        <f t="shared" si="6"/>
        <v>-1.0488357044801551E-3</v>
      </c>
      <c r="M61" s="7">
        <f t="shared" si="7"/>
        <v>460000</v>
      </c>
      <c r="N61" s="8">
        <v>100</v>
      </c>
      <c r="O61" s="8">
        <f t="shared" si="8"/>
        <v>1.0488357044801551E-3</v>
      </c>
      <c r="P61" s="8">
        <v>0</v>
      </c>
      <c r="Q61" s="8">
        <f t="shared" si="9"/>
        <v>0</v>
      </c>
      <c r="R61" s="8">
        <f t="shared" si="10"/>
        <v>0</v>
      </c>
      <c r="S61" s="8">
        <f t="shared" si="11"/>
        <v>-1.0488357044801551E-3</v>
      </c>
      <c r="T61" s="8">
        <f t="shared" si="12"/>
        <v>0</v>
      </c>
      <c r="U61" s="8">
        <f t="shared" si="13"/>
        <v>0</v>
      </c>
      <c r="V61" s="8">
        <f t="shared" si="14"/>
        <v>0</v>
      </c>
      <c r="W61" s="8">
        <f t="shared" si="15"/>
        <v>0</v>
      </c>
      <c r="X61" s="22">
        <v>50</v>
      </c>
    </row>
    <row r="62" spans="1:24" ht="16">
      <c r="A62" s="9">
        <v>51</v>
      </c>
      <c r="B62" s="9" t="s">
        <v>1353</v>
      </c>
      <c r="C62" s="7">
        <v>52000000</v>
      </c>
      <c r="D62" s="8">
        <f t="shared" si="0"/>
        <v>0.11856403615862623</v>
      </c>
      <c r="E62" s="7">
        <v>52000000</v>
      </c>
      <c r="F62" s="8">
        <f t="shared" si="1"/>
        <v>100</v>
      </c>
      <c r="G62" s="8">
        <f t="shared" si="2"/>
        <v>0.11856403615862623</v>
      </c>
      <c r="H62" s="7">
        <v>0</v>
      </c>
      <c r="I62" s="8">
        <f t="shared" si="3"/>
        <v>0</v>
      </c>
      <c r="J62" s="8">
        <f t="shared" si="4"/>
        <v>0</v>
      </c>
      <c r="K62" s="8">
        <f t="shared" si="5"/>
        <v>0</v>
      </c>
      <c r="L62" s="8">
        <f t="shared" si="6"/>
        <v>-0.11856403615862623</v>
      </c>
      <c r="M62" s="7">
        <f t="shared" si="7"/>
        <v>52000000</v>
      </c>
      <c r="N62" s="8">
        <v>100</v>
      </c>
      <c r="O62" s="8">
        <f t="shared" si="8"/>
        <v>0.11856403615862623</v>
      </c>
      <c r="P62" s="8">
        <v>0</v>
      </c>
      <c r="Q62" s="8">
        <f t="shared" si="9"/>
        <v>0</v>
      </c>
      <c r="R62" s="8">
        <f t="shared" si="10"/>
        <v>0</v>
      </c>
      <c r="S62" s="8">
        <f t="shared" si="11"/>
        <v>-0.11856403615862623</v>
      </c>
      <c r="T62" s="8">
        <f t="shared" si="12"/>
        <v>0</v>
      </c>
      <c r="U62" s="8">
        <f t="shared" si="13"/>
        <v>0</v>
      </c>
      <c r="V62" s="8">
        <f t="shared" si="14"/>
        <v>0</v>
      </c>
      <c r="W62" s="8">
        <f t="shared" si="15"/>
        <v>0</v>
      </c>
      <c r="X62" s="22">
        <v>51</v>
      </c>
    </row>
    <row r="63" spans="1:24" ht="31" customHeight="1">
      <c r="A63" s="9">
        <v>52</v>
      </c>
      <c r="B63" s="9" t="s">
        <v>1354</v>
      </c>
      <c r="C63" s="7">
        <v>12400161703</v>
      </c>
      <c r="D63" s="8">
        <f t="shared" si="0"/>
        <v>28.273331163986619</v>
      </c>
      <c r="E63" s="7">
        <v>12400161703</v>
      </c>
      <c r="F63" s="8">
        <f t="shared" si="1"/>
        <v>100</v>
      </c>
      <c r="G63" s="8">
        <f t="shared" si="2"/>
        <v>28.273331163986619</v>
      </c>
      <c r="H63" s="7">
        <v>1478000000</v>
      </c>
      <c r="I63" s="8">
        <f t="shared" si="3"/>
        <v>11.919199405620848</v>
      </c>
      <c r="J63" s="8">
        <f t="shared" si="4"/>
        <v>3.3699547200471067</v>
      </c>
      <c r="K63" s="8">
        <f t="shared" si="5"/>
        <v>11.919199405620848</v>
      </c>
      <c r="L63" s="8">
        <f t="shared" si="6"/>
        <v>-24.903376443939511</v>
      </c>
      <c r="M63" s="7">
        <f t="shared" si="7"/>
        <v>10922161703</v>
      </c>
      <c r="N63" s="8">
        <v>100</v>
      </c>
      <c r="O63" s="8">
        <f t="shared" si="8"/>
        <v>28.273331163986619</v>
      </c>
      <c r="P63" s="8">
        <v>11.919199405620848</v>
      </c>
      <c r="Q63" s="8">
        <f t="shared" si="9"/>
        <v>3.3699547200471067</v>
      </c>
      <c r="R63" s="8">
        <f t="shared" si="10"/>
        <v>11.919199405620848</v>
      </c>
      <c r="S63" s="8">
        <f t="shared" si="11"/>
        <v>-24.903376443939511</v>
      </c>
      <c r="T63" s="8">
        <f t="shared" si="12"/>
        <v>11.919199405620848</v>
      </c>
      <c r="U63" s="8">
        <f t="shared" si="13"/>
        <v>11.919199405620848</v>
      </c>
      <c r="V63" s="8">
        <f t="shared" si="14"/>
        <v>11.919199405620848</v>
      </c>
      <c r="W63" s="8">
        <f t="shared" si="15"/>
        <v>11.919199405620848</v>
      </c>
      <c r="X63" s="22">
        <v>52</v>
      </c>
    </row>
    <row r="64" spans="1:24" ht="48">
      <c r="A64" s="9">
        <v>53</v>
      </c>
      <c r="B64" s="9" t="s">
        <v>1355</v>
      </c>
      <c r="C64" s="7">
        <v>136222800</v>
      </c>
      <c r="D64" s="8">
        <f t="shared" si="0"/>
        <v>0.31059855740056364</v>
      </c>
      <c r="E64" s="7">
        <v>136222800</v>
      </c>
      <c r="F64" s="8">
        <f t="shared" si="1"/>
        <v>100</v>
      </c>
      <c r="G64" s="8">
        <f t="shared" si="2"/>
        <v>0.31059855740056364</v>
      </c>
      <c r="H64" s="7">
        <v>101481200</v>
      </c>
      <c r="I64" s="8">
        <f t="shared" si="3"/>
        <v>74.496486638066457</v>
      </c>
      <c r="J64" s="8">
        <f t="shared" si="4"/>
        <v>0.23138501281193807</v>
      </c>
      <c r="K64" s="8">
        <f t="shared" si="5"/>
        <v>74.496486638066457</v>
      </c>
      <c r="L64" s="8">
        <f t="shared" si="6"/>
        <v>-7.9213544588625562E-2</v>
      </c>
      <c r="M64" s="7">
        <f t="shared" si="7"/>
        <v>34741600</v>
      </c>
      <c r="N64" s="8">
        <v>100</v>
      </c>
      <c r="O64" s="8">
        <f t="shared" si="8"/>
        <v>0.31059855740056364</v>
      </c>
      <c r="P64" s="8">
        <v>74.496486638066457</v>
      </c>
      <c r="Q64" s="8">
        <f t="shared" si="9"/>
        <v>0.23138501281193807</v>
      </c>
      <c r="R64" s="8">
        <f t="shared" si="10"/>
        <v>74.496486638066457</v>
      </c>
      <c r="S64" s="8">
        <f t="shared" si="11"/>
        <v>-7.9213544588625562E-2</v>
      </c>
      <c r="T64" s="8">
        <f t="shared" si="12"/>
        <v>74.496486638066457</v>
      </c>
      <c r="U64" s="8">
        <f t="shared" si="13"/>
        <v>74.496486638066457</v>
      </c>
      <c r="V64" s="8">
        <f t="shared" si="14"/>
        <v>74.496486638066457</v>
      </c>
      <c r="W64" s="8">
        <f t="shared" si="15"/>
        <v>74.496486638066457</v>
      </c>
      <c r="X64" s="22">
        <v>53</v>
      </c>
    </row>
    <row r="65" spans="1:24" ht="48">
      <c r="A65" s="9">
        <v>54</v>
      </c>
      <c r="B65" s="9" t="s">
        <v>1356</v>
      </c>
      <c r="C65" s="7">
        <v>175104800</v>
      </c>
      <c r="D65" s="8">
        <f t="shared" si="0"/>
        <v>0.39925253536055799</v>
      </c>
      <c r="E65" s="7">
        <v>175104800</v>
      </c>
      <c r="F65" s="8">
        <f t="shared" si="1"/>
        <v>100</v>
      </c>
      <c r="G65" s="8">
        <f t="shared" si="2"/>
        <v>0.39925253536055799</v>
      </c>
      <c r="H65" s="7">
        <v>150683038</v>
      </c>
      <c r="I65" s="8">
        <f t="shared" si="3"/>
        <v>86.053059653418984</v>
      </c>
      <c r="J65" s="8">
        <f t="shared" si="4"/>
        <v>0.34356902242160869</v>
      </c>
      <c r="K65" s="8">
        <f t="shared" si="5"/>
        <v>86.053059653418984</v>
      </c>
      <c r="L65" s="8">
        <f t="shared" si="6"/>
        <v>-5.5683512938949298E-2</v>
      </c>
      <c r="M65" s="7">
        <f t="shared" si="7"/>
        <v>24421762</v>
      </c>
      <c r="N65" s="8">
        <v>100</v>
      </c>
      <c r="O65" s="8">
        <f t="shared" si="8"/>
        <v>0.39925253536055799</v>
      </c>
      <c r="P65" s="8">
        <v>86.053059653418984</v>
      </c>
      <c r="Q65" s="8">
        <f t="shared" si="9"/>
        <v>0.34356902242160869</v>
      </c>
      <c r="R65" s="8">
        <f t="shared" si="10"/>
        <v>86.053059653418984</v>
      </c>
      <c r="S65" s="8">
        <f t="shared" si="11"/>
        <v>-5.5683512938949298E-2</v>
      </c>
      <c r="T65" s="8">
        <f t="shared" si="12"/>
        <v>86.053059653418984</v>
      </c>
      <c r="U65" s="8">
        <f t="shared" si="13"/>
        <v>86.053059653418984</v>
      </c>
      <c r="V65" s="8">
        <f t="shared" si="14"/>
        <v>86.053059653418984</v>
      </c>
      <c r="W65" s="8">
        <f t="shared" si="15"/>
        <v>86.053059653418984</v>
      </c>
      <c r="X65" s="22">
        <v>54</v>
      </c>
    </row>
    <row r="66" spans="1:24" ht="16">
      <c r="A66" s="9">
        <v>55</v>
      </c>
      <c r="B66" s="9" t="s">
        <v>1357</v>
      </c>
      <c r="C66" s="7">
        <v>145171000</v>
      </c>
      <c r="D66" s="8">
        <f t="shared" si="0"/>
        <v>0.33100114794584479</v>
      </c>
      <c r="E66" s="7">
        <v>145171000</v>
      </c>
      <c r="F66" s="8">
        <f t="shared" si="1"/>
        <v>100</v>
      </c>
      <c r="G66" s="8">
        <f t="shared" si="2"/>
        <v>0.33100114794584479</v>
      </c>
      <c r="H66" s="7">
        <v>111212000</v>
      </c>
      <c r="I66" s="8">
        <f t="shared" si="3"/>
        <v>76.607586914741916</v>
      </c>
      <c r="J66" s="8">
        <f t="shared" si="4"/>
        <v>0.25357199210140652</v>
      </c>
      <c r="K66" s="8">
        <f t="shared" si="5"/>
        <v>76.607586914741916</v>
      </c>
      <c r="L66" s="8">
        <f t="shared" si="6"/>
        <v>-7.7429155844438269E-2</v>
      </c>
      <c r="M66" s="7">
        <f t="shared" si="7"/>
        <v>33959000</v>
      </c>
      <c r="N66" s="8">
        <v>100</v>
      </c>
      <c r="O66" s="8">
        <f t="shared" si="8"/>
        <v>0.33100114794584479</v>
      </c>
      <c r="P66" s="8">
        <v>76.607586914741916</v>
      </c>
      <c r="Q66" s="8">
        <f t="shared" si="9"/>
        <v>0.25357199210140652</v>
      </c>
      <c r="R66" s="8">
        <f t="shared" si="10"/>
        <v>76.607586914741916</v>
      </c>
      <c r="S66" s="8">
        <f t="shared" si="11"/>
        <v>-7.7429155844438269E-2</v>
      </c>
      <c r="T66" s="8">
        <f t="shared" si="12"/>
        <v>76.607586914741916</v>
      </c>
      <c r="U66" s="8">
        <f t="shared" si="13"/>
        <v>76.607586914741916</v>
      </c>
      <c r="V66" s="8">
        <f t="shared" si="14"/>
        <v>76.607586914741916</v>
      </c>
      <c r="W66" s="8">
        <f t="shared" si="15"/>
        <v>76.607586914741916</v>
      </c>
      <c r="X66" s="22">
        <v>55</v>
      </c>
    </row>
    <row r="67" spans="1:24" ht="48">
      <c r="A67" s="9">
        <v>56</v>
      </c>
      <c r="B67" s="9" t="s">
        <v>1358</v>
      </c>
      <c r="C67" s="7">
        <v>1062000</v>
      </c>
      <c r="D67" s="8">
        <f t="shared" si="0"/>
        <v>2.4214424307780974E-3</v>
      </c>
      <c r="E67" s="7">
        <v>1062000</v>
      </c>
      <c r="F67" s="8">
        <f t="shared" si="1"/>
        <v>100</v>
      </c>
      <c r="G67" s="8">
        <f t="shared" si="2"/>
        <v>2.4214424307780974E-3</v>
      </c>
      <c r="H67" s="7">
        <v>0</v>
      </c>
      <c r="I67" s="8">
        <f t="shared" si="3"/>
        <v>0</v>
      </c>
      <c r="J67" s="8">
        <f t="shared" si="4"/>
        <v>0</v>
      </c>
      <c r="K67" s="8">
        <f t="shared" si="5"/>
        <v>0</v>
      </c>
      <c r="L67" s="8">
        <f t="shared" si="6"/>
        <v>-2.4214424307780974E-3</v>
      </c>
      <c r="M67" s="7">
        <f t="shared" si="7"/>
        <v>1062000</v>
      </c>
      <c r="N67" s="8">
        <v>100</v>
      </c>
      <c r="O67" s="8">
        <f t="shared" si="8"/>
        <v>2.4214424307780974E-3</v>
      </c>
      <c r="P67" s="8">
        <v>0</v>
      </c>
      <c r="Q67" s="8">
        <f t="shared" si="9"/>
        <v>0</v>
      </c>
      <c r="R67" s="8">
        <f t="shared" si="10"/>
        <v>0</v>
      </c>
      <c r="S67" s="8">
        <f t="shared" si="11"/>
        <v>-2.4214424307780974E-3</v>
      </c>
      <c r="T67" s="8">
        <f t="shared" si="12"/>
        <v>0</v>
      </c>
      <c r="U67" s="8">
        <f t="shared" si="13"/>
        <v>0</v>
      </c>
      <c r="V67" s="8">
        <f t="shared" si="14"/>
        <v>0</v>
      </c>
      <c r="W67" s="8">
        <f t="shared" si="15"/>
        <v>0</v>
      </c>
      <c r="X67" s="22">
        <v>56</v>
      </c>
    </row>
    <row r="68" spans="1:24" ht="32">
      <c r="A68" s="9">
        <v>57</v>
      </c>
      <c r="B68" s="9" t="s">
        <v>1359</v>
      </c>
      <c r="C68" s="7">
        <v>75298000</v>
      </c>
      <c r="D68" s="8">
        <f t="shared" si="0"/>
        <v>0.17168528451292764</v>
      </c>
      <c r="E68" s="7">
        <v>75298000</v>
      </c>
      <c r="F68" s="8">
        <f t="shared" si="1"/>
        <v>100</v>
      </c>
      <c r="G68" s="8">
        <f t="shared" si="2"/>
        <v>0.17168528451292764</v>
      </c>
      <c r="H68" s="7">
        <v>64989500</v>
      </c>
      <c r="I68" s="8">
        <f t="shared" si="3"/>
        <v>86.3097293420808</v>
      </c>
      <c r="J68" s="8">
        <f t="shared" si="4"/>
        <v>0.14818110438328921</v>
      </c>
      <c r="K68" s="8">
        <f t="shared" si="5"/>
        <v>86.3097293420808</v>
      </c>
      <c r="L68" s="8">
        <f t="shared" si="6"/>
        <v>-2.3504180129638425E-2</v>
      </c>
      <c r="M68" s="7">
        <f t="shared" si="7"/>
        <v>10308500</v>
      </c>
      <c r="N68" s="8">
        <v>100</v>
      </c>
      <c r="O68" s="8">
        <f t="shared" si="8"/>
        <v>0.17168528451292764</v>
      </c>
      <c r="P68" s="8">
        <v>86.3097293420808</v>
      </c>
      <c r="Q68" s="8">
        <f t="shared" si="9"/>
        <v>0.14818110438328921</v>
      </c>
      <c r="R68" s="8">
        <f t="shared" si="10"/>
        <v>86.3097293420808</v>
      </c>
      <c r="S68" s="8">
        <f t="shared" si="11"/>
        <v>-2.3504180129638425E-2</v>
      </c>
      <c r="T68" s="8">
        <f t="shared" si="12"/>
        <v>86.3097293420808</v>
      </c>
      <c r="U68" s="8">
        <f t="shared" si="13"/>
        <v>86.3097293420808</v>
      </c>
      <c r="V68" s="8">
        <f t="shared" si="14"/>
        <v>86.3097293420808</v>
      </c>
      <c r="W68" s="8">
        <f t="shared" si="15"/>
        <v>86.3097293420808</v>
      </c>
      <c r="X68" s="22">
        <v>57</v>
      </c>
    </row>
    <row r="69" spans="1:24" ht="32">
      <c r="A69" s="9">
        <v>58</v>
      </c>
      <c r="B69" s="9" t="s">
        <v>1360</v>
      </c>
      <c r="C69" s="7">
        <v>39555100</v>
      </c>
      <c r="D69" s="8">
        <f t="shared" si="0"/>
        <v>9.0188698204963003E-2</v>
      </c>
      <c r="E69" s="7">
        <v>39555100</v>
      </c>
      <c r="F69" s="8">
        <f t="shared" si="1"/>
        <v>100</v>
      </c>
      <c r="G69" s="8">
        <f t="shared" si="2"/>
        <v>9.0188698204963003E-2</v>
      </c>
      <c r="H69" s="7">
        <v>11414400</v>
      </c>
      <c r="I69" s="8">
        <f t="shared" si="3"/>
        <v>28.856961554894312</v>
      </c>
      <c r="J69" s="8">
        <f t="shared" si="4"/>
        <v>2.6025717967865833E-2</v>
      </c>
      <c r="K69" s="8">
        <f t="shared" si="5"/>
        <v>28.856961554894312</v>
      </c>
      <c r="L69" s="8">
        <f t="shared" si="6"/>
        <v>-6.416298023709717E-2</v>
      </c>
      <c r="M69" s="7">
        <f t="shared" si="7"/>
        <v>28140700</v>
      </c>
      <c r="N69" s="8">
        <v>100</v>
      </c>
      <c r="O69" s="8">
        <f t="shared" si="8"/>
        <v>9.0188698204963003E-2</v>
      </c>
      <c r="P69" s="8">
        <v>28.856961554894312</v>
      </c>
      <c r="Q69" s="8">
        <f t="shared" si="9"/>
        <v>2.6025717967865833E-2</v>
      </c>
      <c r="R69" s="8">
        <f t="shared" si="10"/>
        <v>28.856961554894312</v>
      </c>
      <c r="S69" s="8">
        <f t="shared" si="11"/>
        <v>-6.416298023709717E-2</v>
      </c>
      <c r="T69" s="8">
        <f t="shared" si="12"/>
        <v>28.856961554894312</v>
      </c>
      <c r="U69" s="8">
        <f t="shared" si="13"/>
        <v>28.856961554894312</v>
      </c>
      <c r="V69" s="8">
        <f t="shared" si="14"/>
        <v>28.856961554894312</v>
      </c>
      <c r="W69" s="8">
        <f t="shared" si="15"/>
        <v>28.856961554894312</v>
      </c>
      <c r="X69" s="22">
        <v>58</v>
      </c>
    </row>
    <row r="70" spans="1:24" ht="16">
      <c r="A70" s="9">
        <v>59</v>
      </c>
      <c r="B70" s="9" t="s">
        <v>1361</v>
      </c>
      <c r="C70" s="7">
        <v>140069840</v>
      </c>
      <c r="D70" s="8">
        <f t="shared" si="0"/>
        <v>0.31937010720178827</v>
      </c>
      <c r="E70" s="7">
        <v>140069840</v>
      </c>
      <c r="F70" s="8">
        <f t="shared" si="1"/>
        <v>100</v>
      </c>
      <c r="G70" s="8">
        <f t="shared" si="2"/>
        <v>0.31937010720178827</v>
      </c>
      <c r="H70" s="7">
        <v>124993620</v>
      </c>
      <c r="I70" s="8">
        <f t="shared" si="3"/>
        <v>89.236640807185893</v>
      </c>
      <c r="J70" s="8">
        <f t="shared" si="4"/>
        <v>0.2849951554091843</v>
      </c>
      <c r="K70" s="8">
        <f t="shared" si="5"/>
        <v>89.236640807185893</v>
      </c>
      <c r="L70" s="8">
        <f t="shared" si="6"/>
        <v>-3.4374951792603969E-2</v>
      </c>
      <c r="M70" s="7">
        <f t="shared" si="7"/>
        <v>15076220</v>
      </c>
      <c r="N70" s="8">
        <v>100</v>
      </c>
      <c r="O70" s="8">
        <f t="shared" si="8"/>
        <v>0.31937010720178827</v>
      </c>
      <c r="P70" s="8">
        <v>89.236640807185893</v>
      </c>
      <c r="Q70" s="8">
        <f t="shared" si="9"/>
        <v>0.2849951554091843</v>
      </c>
      <c r="R70" s="8">
        <f t="shared" si="10"/>
        <v>89.236640807185893</v>
      </c>
      <c r="S70" s="8">
        <f t="shared" si="11"/>
        <v>-3.4374951792603969E-2</v>
      </c>
      <c r="T70" s="8">
        <f t="shared" si="12"/>
        <v>89.236640807185893</v>
      </c>
      <c r="U70" s="8">
        <f t="shared" si="13"/>
        <v>89.236640807185893</v>
      </c>
      <c r="V70" s="8">
        <f t="shared" si="14"/>
        <v>89.236640807185893</v>
      </c>
      <c r="W70" s="8">
        <f t="shared" si="15"/>
        <v>89.236640807185893</v>
      </c>
      <c r="X70" s="22">
        <v>59</v>
      </c>
    </row>
    <row r="71" spans="1:24" ht="16">
      <c r="A71" s="9">
        <v>60</v>
      </c>
      <c r="B71" s="9" t="s">
        <v>1362</v>
      </c>
      <c r="C71" s="7">
        <v>74318300</v>
      </c>
      <c r="D71" s="8">
        <f t="shared" si="0"/>
        <v>0.16945149247014679</v>
      </c>
      <c r="E71" s="7">
        <v>74318300</v>
      </c>
      <c r="F71" s="8">
        <f t="shared" si="1"/>
        <v>100</v>
      </c>
      <c r="G71" s="8">
        <f t="shared" si="2"/>
        <v>0.16945149247014679</v>
      </c>
      <c r="H71" s="7">
        <v>62468500</v>
      </c>
      <c r="I71" s="8">
        <f t="shared" si="3"/>
        <v>84.055340340131565</v>
      </c>
      <c r="J71" s="8">
        <f t="shared" si="4"/>
        <v>0.1424330287072143</v>
      </c>
      <c r="K71" s="8">
        <f t="shared" si="5"/>
        <v>84.055340340131565</v>
      </c>
      <c r="L71" s="8">
        <f t="shared" si="6"/>
        <v>-2.7018463762932488E-2</v>
      </c>
      <c r="M71" s="7">
        <f t="shared" si="7"/>
        <v>11849800</v>
      </c>
      <c r="N71" s="8">
        <v>100</v>
      </c>
      <c r="O71" s="8">
        <f t="shared" si="8"/>
        <v>0.16945149247014679</v>
      </c>
      <c r="P71" s="8">
        <v>84.055340340131565</v>
      </c>
      <c r="Q71" s="8">
        <f t="shared" si="9"/>
        <v>0.1424330287072143</v>
      </c>
      <c r="R71" s="8">
        <f t="shared" si="10"/>
        <v>84.055340340131565</v>
      </c>
      <c r="S71" s="8">
        <f t="shared" si="11"/>
        <v>-2.7018463762932488E-2</v>
      </c>
      <c r="T71" s="8">
        <f t="shared" si="12"/>
        <v>84.055340340131565</v>
      </c>
      <c r="U71" s="8">
        <f t="shared" si="13"/>
        <v>84.055340340131565</v>
      </c>
      <c r="V71" s="8">
        <f t="shared" si="14"/>
        <v>84.055340340131565</v>
      </c>
      <c r="W71" s="8">
        <f t="shared" si="15"/>
        <v>84.055340340131565</v>
      </c>
      <c r="X71" s="22">
        <v>60</v>
      </c>
    </row>
    <row r="72" spans="1:24" ht="16">
      <c r="A72" s="9">
        <v>61</v>
      </c>
      <c r="B72" s="9" t="s">
        <v>1363</v>
      </c>
      <c r="C72" s="7">
        <v>1054604010</v>
      </c>
      <c r="D72" s="8">
        <f t="shared" si="0"/>
        <v>2.4045789995129274</v>
      </c>
      <c r="E72" s="7">
        <v>1054604010</v>
      </c>
      <c r="F72" s="8">
        <f t="shared" si="1"/>
        <v>100</v>
      </c>
      <c r="G72" s="8">
        <f t="shared" si="2"/>
        <v>2.4045789995129274</v>
      </c>
      <c r="H72" s="7">
        <v>878445500</v>
      </c>
      <c r="I72" s="8">
        <f t="shared" si="3"/>
        <v>83.296241211902839</v>
      </c>
      <c r="J72" s="8">
        <f t="shared" si="4"/>
        <v>2.002923923565048</v>
      </c>
      <c r="K72" s="8">
        <f t="shared" si="5"/>
        <v>83.296241211902839</v>
      </c>
      <c r="L72" s="8">
        <f t="shared" si="6"/>
        <v>-0.40165507594787941</v>
      </c>
      <c r="M72" s="7">
        <f t="shared" si="7"/>
        <v>176158510</v>
      </c>
      <c r="N72" s="8">
        <v>100</v>
      </c>
      <c r="O72" s="8">
        <f t="shared" si="8"/>
        <v>2.4045789995129274</v>
      </c>
      <c r="P72" s="8">
        <v>83.296241211902839</v>
      </c>
      <c r="Q72" s="8">
        <f t="shared" si="9"/>
        <v>2.002923923565048</v>
      </c>
      <c r="R72" s="8">
        <f t="shared" si="10"/>
        <v>83.296241211902839</v>
      </c>
      <c r="S72" s="8">
        <f t="shared" si="11"/>
        <v>-0.40165507594787941</v>
      </c>
      <c r="T72" s="8">
        <f t="shared" si="12"/>
        <v>83.296241211902839</v>
      </c>
      <c r="U72" s="8">
        <f t="shared" si="13"/>
        <v>83.296241211902839</v>
      </c>
      <c r="V72" s="8">
        <f t="shared" si="14"/>
        <v>83.296241211902839</v>
      </c>
      <c r="W72" s="8">
        <f t="shared" si="15"/>
        <v>83.296241211902839</v>
      </c>
      <c r="X72" s="22">
        <v>61</v>
      </c>
    </row>
    <row r="73" spans="1:24" ht="16">
      <c r="A73" s="9">
        <v>62</v>
      </c>
      <c r="B73" s="9" t="s">
        <v>1364</v>
      </c>
      <c r="C73" s="7">
        <v>542316640</v>
      </c>
      <c r="D73" s="8">
        <f t="shared" si="0"/>
        <v>1.2365240329689362</v>
      </c>
      <c r="E73" s="7">
        <v>542316640</v>
      </c>
      <c r="F73" s="8">
        <f t="shared" si="1"/>
        <v>100</v>
      </c>
      <c r="G73" s="8">
        <f t="shared" si="2"/>
        <v>1.2365240329689362</v>
      </c>
      <c r="H73" s="7">
        <v>418629820</v>
      </c>
      <c r="I73" s="8">
        <f t="shared" si="3"/>
        <v>77.19287757794045</v>
      </c>
      <c r="J73" s="8">
        <f t="shared" si="4"/>
        <v>0.95450848299152302</v>
      </c>
      <c r="K73" s="8">
        <f t="shared" si="5"/>
        <v>77.19287757794045</v>
      </c>
      <c r="L73" s="8">
        <f t="shared" si="6"/>
        <v>-0.28201554997741318</v>
      </c>
      <c r="M73" s="7">
        <f t="shared" si="7"/>
        <v>123686820</v>
      </c>
      <c r="N73" s="8">
        <v>100</v>
      </c>
      <c r="O73" s="8">
        <f t="shared" si="8"/>
        <v>1.2365240329689362</v>
      </c>
      <c r="P73" s="8">
        <v>77.19287757794045</v>
      </c>
      <c r="Q73" s="8">
        <f t="shared" si="9"/>
        <v>0.95450848299152302</v>
      </c>
      <c r="R73" s="8">
        <f t="shared" si="10"/>
        <v>77.19287757794045</v>
      </c>
      <c r="S73" s="8">
        <f t="shared" si="11"/>
        <v>-0.28201554997741318</v>
      </c>
      <c r="T73" s="8">
        <f t="shared" si="12"/>
        <v>77.19287757794045</v>
      </c>
      <c r="U73" s="8">
        <f t="shared" si="13"/>
        <v>77.19287757794045</v>
      </c>
      <c r="V73" s="8">
        <f t="shared" si="14"/>
        <v>77.19287757794045</v>
      </c>
      <c r="W73" s="8">
        <f t="shared" si="15"/>
        <v>77.19287757794045</v>
      </c>
      <c r="X73" s="22">
        <v>62</v>
      </c>
    </row>
    <row r="74" spans="1:24" ht="32">
      <c r="A74" s="9">
        <v>63</v>
      </c>
      <c r="B74" s="9" t="s">
        <v>1365</v>
      </c>
      <c r="C74" s="7">
        <v>110149800</v>
      </c>
      <c r="D74" s="8">
        <f t="shared" si="0"/>
        <v>0.25115009365510477</v>
      </c>
      <c r="E74" s="7">
        <v>110149800</v>
      </c>
      <c r="F74" s="8">
        <f t="shared" si="1"/>
        <v>100</v>
      </c>
      <c r="G74" s="8">
        <f t="shared" si="2"/>
        <v>0.25115009365510477</v>
      </c>
      <c r="H74" s="7">
        <v>104605000</v>
      </c>
      <c r="I74" s="8">
        <f t="shared" si="3"/>
        <v>94.96612794576113</v>
      </c>
      <c r="J74" s="8">
        <f t="shared" si="4"/>
        <v>0.23850751927640571</v>
      </c>
      <c r="K74" s="8">
        <f t="shared" si="5"/>
        <v>94.96612794576113</v>
      </c>
      <c r="L74" s="8">
        <f t="shared" si="6"/>
        <v>-1.2642574378699062E-2</v>
      </c>
      <c r="M74" s="7">
        <f t="shared" si="7"/>
        <v>5544800</v>
      </c>
      <c r="N74" s="8">
        <v>100</v>
      </c>
      <c r="O74" s="8">
        <f t="shared" si="8"/>
        <v>0.25115009365510477</v>
      </c>
      <c r="P74" s="8">
        <v>94.96612794576113</v>
      </c>
      <c r="Q74" s="8">
        <f t="shared" si="9"/>
        <v>0.23850751927640571</v>
      </c>
      <c r="R74" s="8">
        <f t="shared" si="10"/>
        <v>94.96612794576113</v>
      </c>
      <c r="S74" s="8">
        <f t="shared" si="11"/>
        <v>-1.2642574378699062E-2</v>
      </c>
      <c r="T74" s="8">
        <f t="shared" si="12"/>
        <v>94.96612794576113</v>
      </c>
      <c r="U74" s="8">
        <f t="shared" si="13"/>
        <v>94.96612794576113</v>
      </c>
      <c r="V74" s="8">
        <f t="shared" si="14"/>
        <v>94.96612794576113</v>
      </c>
      <c r="W74" s="8">
        <f t="shared" si="15"/>
        <v>94.96612794576113</v>
      </c>
      <c r="X74" s="22">
        <v>63</v>
      </c>
    </row>
    <row r="75" spans="1:24" ht="48">
      <c r="A75" s="9">
        <v>64</v>
      </c>
      <c r="B75" s="9" t="s">
        <v>1366</v>
      </c>
      <c r="C75" s="7">
        <v>218738280</v>
      </c>
      <c r="D75" s="8">
        <f t="shared" si="0"/>
        <v>0.49874025652299436</v>
      </c>
      <c r="E75" s="7">
        <v>218738280</v>
      </c>
      <c r="F75" s="8">
        <f t="shared" si="1"/>
        <v>100</v>
      </c>
      <c r="G75" s="8">
        <f t="shared" si="2"/>
        <v>0.49874025652299436</v>
      </c>
      <c r="H75" s="7">
        <v>187881220</v>
      </c>
      <c r="I75" s="8">
        <f t="shared" si="3"/>
        <v>85.89315962436936</v>
      </c>
      <c r="J75" s="8">
        <f t="shared" si="4"/>
        <v>0.42838376464628475</v>
      </c>
      <c r="K75" s="8">
        <f t="shared" si="5"/>
        <v>85.89315962436936</v>
      </c>
      <c r="L75" s="8">
        <f t="shared" si="6"/>
        <v>-7.0356491876709615E-2</v>
      </c>
      <c r="M75" s="7">
        <f t="shared" si="7"/>
        <v>30857060</v>
      </c>
      <c r="N75" s="8">
        <v>100</v>
      </c>
      <c r="O75" s="8">
        <f t="shared" si="8"/>
        <v>0.49874025652299436</v>
      </c>
      <c r="P75" s="8">
        <v>85.89315962436936</v>
      </c>
      <c r="Q75" s="8">
        <f t="shared" si="9"/>
        <v>0.42838376464628475</v>
      </c>
      <c r="R75" s="8">
        <f t="shared" si="10"/>
        <v>85.89315962436936</v>
      </c>
      <c r="S75" s="8">
        <f t="shared" si="11"/>
        <v>-7.0356491876709615E-2</v>
      </c>
      <c r="T75" s="8">
        <f t="shared" si="12"/>
        <v>85.89315962436936</v>
      </c>
      <c r="U75" s="8">
        <f t="shared" si="13"/>
        <v>85.89315962436936</v>
      </c>
      <c r="V75" s="8">
        <f t="shared" si="14"/>
        <v>85.89315962436936</v>
      </c>
      <c r="W75" s="8">
        <f t="shared" si="15"/>
        <v>85.89315962436936</v>
      </c>
      <c r="X75" s="22">
        <v>64</v>
      </c>
    </row>
    <row r="76" spans="1:24" ht="32">
      <c r="A76" s="9">
        <v>65</v>
      </c>
      <c r="B76" s="9" t="s">
        <v>1367</v>
      </c>
      <c r="C76" s="7">
        <v>55992000</v>
      </c>
      <c r="D76" s="8">
        <f t="shared" ref="D76:D90" si="16">C76/$C$92*100</f>
        <v>0.12766610601141923</v>
      </c>
      <c r="E76" s="7">
        <v>55992000</v>
      </c>
      <c r="F76" s="8">
        <f t="shared" ref="F76:F90" si="17">E76/C76*100</f>
        <v>100</v>
      </c>
      <c r="G76" s="8">
        <f t="shared" ref="G76:G90" si="18">F76*D76/100</f>
        <v>0.12766610601141923</v>
      </c>
      <c r="H76" s="7">
        <v>54990000</v>
      </c>
      <c r="I76" s="8">
        <f t="shared" ref="I76:I90" si="19">H76/C76*100</f>
        <v>98.210458636948132</v>
      </c>
      <c r="J76" s="8">
        <f t="shared" ref="J76:J90" si="20">I76*D76/100</f>
        <v>0.12538146823774723</v>
      </c>
      <c r="K76" s="8">
        <f t="shared" ref="K76:K90" si="21">IF(E76=0,0,H76/E76*100)</f>
        <v>98.210458636948132</v>
      </c>
      <c r="L76" s="8">
        <f t="shared" ref="L76:L90" si="22">J76-G76</f>
        <v>-2.2846377736719936E-3</v>
      </c>
      <c r="M76" s="7">
        <f t="shared" ref="M76:M90" si="23">C76-H76</f>
        <v>1002000</v>
      </c>
      <c r="N76" s="8">
        <v>100</v>
      </c>
      <c r="O76" s="8">
        <f t="shared" ref="O76:O90" si="24">N76*D76/100</f>
        <v>0.12766610601141923</v>
      </c>
      <c r="P76" s="8">
        <v>98.210458636948132</v>
      </c>
      <c r="Q76" s="8">
        <f t="shared" ref="Q76:Q90" si="25">P76*D76/100</f>
        <v>0.12538146823774723</v>
      </c>
      <c r="R76" s="8">
        <f t="shared" ref="R76:R90" si="26">IF(N76=0,0,P76/N76*100)</f>
        <v>98.210458636948132</v>
      </c>
      <c r="S76" s="8">
        <f>Q76-O76</f>
        <v>-2.2846377736719936E-3</v>
      </c>
      <c r="T76" s="8">
        <f>IF(F76&gt;0,I76/F76*100,I76)</f>
        <v>98.210458636948132</v>
      </c>
      <c r="U76" s="8">
        <f>IF(N76&gt;0,P76/N76*100,P76)</f>
        <v>98.210458636948132</v>
      </c>
      <c r="V76" s="8">
        <f>AVERAGE(T76:U76)</f>
        <v>98.210458636948132</v>
      </c>
      <c r="W76" s="8">
        <f>V76</f>
        <v>98.210458636948132</v>
      </c>
      <c r="X76" s="22">
        <v>65</v>
      </c>
    </row>
    <row r="77" spans="1:24" ht="16">
      <c r="A77" s="9">
        <v>66</v>
      </c>
      <c r="B77" s="9" t="s">
        <v>1368</v>
      </c>
      <c r="C77" s="7">
        <v>9683900</v>
      </c>
      <c r="D77" s="8">
        <f t="shared" si="16"/>
        <v>2.2080043649163855E-2</v>
      </c>
      <c r="E77" s="7">
        <v>9683900</v>
      </c>
      <c r="F77" s="8">
        <f t="shared" si="17"/>
        <v>100</v>
      </c>
      <c r="G77" s="8">
        <f t="shared" si="18"/>
        <v>2.2080043649163855E-2</v>
      </c>
      <c r="H77" s="7">
        <v>7140000</v>
      </c>
      <c r="I77" s="8">
        <f t="shared" si="19"/>
        <v>73.73062505808609</v>
      </c>
      <c r="J77" s="8">
        <f t="shared" si="20"/>
        <v>1.6279754195626751E-2</v>
      </c>
      <c r="K77" s="8">
        <f t="shared" si="21"/>
        <v>73.73062505808609</v>
      </c>
      <c r="L77" s="8">
        <f t="shared" si="22"/>
        <v>-5.8002894535371038E-3</v>
      </c>
      <c r="M77" s="7">
        <f t="shared" si="23"/>
        <v>2543900</v>
      </c>
      <c r="N77" s="8">
        <v>100</v>
      </c>
      <c r="O77" s="8">
        <f t="shared" si="24"/>
        <v>2.2080043649163855E-2</v>
      </c>
      <c r="P77" s="8">
        <v>73.73062505808609</v>
      </c>
      <c r="Q77" s="8">
        <f t="shared" si="25"/>
        <v>1.6279754195626751E-2</v>
      </c>
      <c r="R77" s="8">
        <f t="shared" si="26"/>
        <v>73.73062505808609</v>
      </c>
      <c r="S77" s="8">
        <f>Q77-O77</f>
        <v>-5.8002894535371038E-3</v>
      </c>
      <c r="T77" s="8">
        <f>IF(F77&gt;0,I77/F77*100,I77)</f>
        <v>73.73062505808609</v>
      </c>
      <c r="U77" s="8">
        <f>IF(N77&gt;0,P77/N77*100,P77)</f>
        <v>73.73062505808609</v>
      </c>
      <c r="V77" s="8">
        <f>AVERAGE(T77:U77)</f>
        <v>73.73062505808609</v>
      </c>
      <c r="W77" s="8">
        <f>V77</f>
        <v>73.73062505808609</v>
      </c>
      <c r="X77" s="22">
        <v>66</v>
      </c>
    </row>
    <row r="78" spans="1:24" ht="32">
      <c r="A78" s="9">
        <v>67</v>
      </c>
      <c r="B78" s="9" t="s">
        <v>1369</v>
      </c>
      <c r="C78" s="7">
        <v>418970000</v>
      </c>
      <c r="D78" s="8">
        <f t="shared" si="16"/>
        <v>0.95528411979576222</v>
      </c>
      <c r="E78" s="7">
        <v>418970000</v>
      </c>
      <c r="F78" s="8">
        <f t="shared" si="17"/>
        <v>100</v>
      </c>
      <c r="G78" s="8">
        <f t="shared" si="18"/>
        <v>0.95528411979576222</v>
      </c>
      <c r="H78" s="7">
        <v>357656016</v>
      </c>
      <c r="I78" s="8">
        <f t="shared" si="19"/>
        <v>85.365543117645657</v>
      </c>
      <c r="J78" s="8">
        <f t="shared" si="20"/>
        <v>0.81548347718027314</v>
      </c>
      <c r="K78" s="8">
        <f t="shared" si="21"/>
        <v>85.365543117645657</v>
      </c>
      <c r="L78" s="8">
        <f t="shared" si="22"/>
        <v>-0.13980064261548908</v>
      </c>
      <c r="M78" s="7">
        <f t="shared" si="23"/>
        <v>61313984</v>
      </c>
      <c r="N78" s="8">
        <v>100</v>
      </c>
      <c r="O78" s="8">
        <f t="shared" si="24"/>
        <v>0.95528411979576222</v>
      </c>
      <c r="P78" s="8">
        <v>85.365543117645657</v>
      </c>
      <c r="Q78" s="8">
        <f t="shared" si="25"/>
        <v>0.81548347718027314</v>
      </c>
      <c r="R78" s="8">
        <f t="shared" si="26"/>
        <v>85.365543117645657</v>
      </c>
      <c r="S78" s="8">
        <f>Q78-O78</f>
        <v>-0.13980064261548908</v>
      </c>
      <c r="T78" s="8">
        <f>IF(F78&gt;0,I78/F78*100,I78)</f>
        <v>85.365543117645657</v>
      </c>
      <c r="U78" s="8">
        <f>IF(N78&gt;0,P78/N78*100,P78)</f>
        <v>85.365543117645657</v>
      </c>
      <c r="V78" s="8">
        <f>AVERAGE(T78:U78)</f>
        <v>85.365543117645657</v>
      </c>
      <c r="W78" s="8">
        <f>V78</f>
        <v>85.365543117645657</v>
      </c>
      <c r="X78" s="22">
        <v>67</v>
      </c>
    </row>
    <row r="79" spans="1:24" ht="32">
      <c r="A79" s="9">
        <v>68</v>
      </c>
      <c r="B79" s="9" t="s">
        <v>1370</v>
      </c>
      <c r="C79" s="7">
        <v>444980000</v>
      </c>
      <c r="D79" s="8">
        <f t="shared" si="16"/>
        <v>1.0145889386512597</v>
      </c>
      <c r="E79" s="7">
        <v>444980000</v>
      </c>
      <c r="F79" s="8">
        <f t="shared" si="17"/>
        <v>100</v>
      </c>
      <c r="G79" s="8">
        <f t="shared" si="18"/>
        <v>1.0145889386512597</v>
      </c>
      <c r="H79" s="7">
        <v>443780000</v>
      </c>
      <c r="I79" s="8">
        <f t="shared" si="19"/>
        <v>99.730324958425101</v>
      </c>
      <c r="J79" s="8">
        <f t="shared" si="20"/>
        <v>1.0118528455091376</v>
      </c>
      <c r="K79" s="8">
        <f t="shared" si="21"/>
        <v>99.730324958425101</v>
      </c>
      <c r="L79" s="8">
        <f t="shared" si="22"/>
        <v>-2.7360931421220869E-3</v>
      </c>
      <c r="M79" s="7">
        <f t="shared" si="23"/>
        <v>1200000</v>
      </c>
      <c r="N79" s="8">
        <v>100</v>
      </c>
      <c r="O79" s="8">
        <f t="shared" si="24"/>
        <v>1.0145889386512597</v>
      </c>
      <c r="P79" s="8">
        <v>99.730324958425101</v>
      </c>
      <c r="Q79" s="8">
        <f t="shared" si="25"/>
        <v>1.0118528455091376</v>
      </c>
      <c r="R79" s="8">
        <f t="shared" si="26"/>
        <v>99.730324958425101</v>
      </c>
      <c r="S79" s="8">
        <f>Q79-O79</f>
        <v>-2.7360931421220869E-3</v>
      </c>
      <c r="T79" s="8">
        <f>IF(F79&gt;0,I79/F79*100,I79)</f>
        <v>99.730324958425101</v>
      </c>
      <c r="U79" s="8">
        <f>IF(N79&gt;0,P79/N79*100,P79)</f>
        <v>99.730324958425101</v>
      </c>
      <c r="V79" s="8">
        <f>AVERAGE(T79:U79)</f>
        <v>99.730324958425101</v>
      </c>
      <c r="W79" s="8">
        <f>V79</f>
        <v>99.730324958425101</v>
      </c>
      <c r="X79" s="22">
        <v>68</v>
      </c>
    </row>
    <row r="80" spans="1:24" ht="32">
      <c r="A80" s="9">
        <v>69</v>
      </c>
      <c r="B80" s="9" t="s">
        <v>1371</v>
      </c>
      <c r="C80" s="7">
        <v>2134111000</v>
      </c>
      <c r="D80" s="8">
        <f t="shared" si="16"/>
        <v>4.865938726356192</v>
      </c>
      <c r="E80" s="7">
        <v>2134111000</v>
      </c>
      <c r="F80" s="8">
        <f t="shared" si="17"/>
        <v>100</v>
      </c>
      <c r="G80" s="8">
        <f t="shared" si="18"/>
        <v>4.865938726356192</v>
      </c>
      <c r="H80" s="7">
        <v>1553850000</v>
      </c>
      <c r="I80" s="8">
        <f t="shared" si="19"/>
        <v>72.810177165105287</v>
      </c>
      <c r="J80" s="8">
        <f t="shared" si="20"/>
        <v>3.542898607405411</v>
      </c>
      <c r="K80" s="8">
        <f t="shared" si="21"/>
        <v>72.810177165105287</v>
      </c>
      <c r="L80" s="8">
        <f t="shared" si="22"/>
        <v>-1.323040118950781</v>
      </c>
      <c r="M80" s="7">
        <f t="shared" si="23"/>
        <v>580261000</v>
      </c>
      <c r="N80" s="8">
        <v>100</v>
      </c>
      <c r="O80" s="8">
        <f t="shared" si="24"/>
        <v>4.865938726356192</v>
      </c>
      <c r="P80" s="8">
        <v>72.810177165105287</v>
      </c>
      <c r="Q80" s="8">
        <f t="shared" si="25"/>
        <v>3.542898607405411</v>
      </c>
      <c r="R80" s="8">
        <f t="shared" si="26"/>
        <v>72.810177165105287</v>
      </c>
      <c r="S80" s="8">
        <f>Q80-O80</f>
        <v>-1.323040118950781</v>
      </c>
      <c r="T80" s="8">
        <f>IF(F80&gt;0,I80/F80*100,I80)</f>
        <v>72.810177165105287</v>
      </c>
      <c r="U80" s="8">
        <f>IF(N80&gt;0,P80/N80*100,P80)</f>
        <v>72.810177165105287</v>
      </c>
      <c r="V80" s="8">
        <f>AVERAGE(T80:U80)</f>
        <v>72.810177165105287</v>
      </c>
      <c r="W80" s="8">
        <f>V80</f>
        <v>72.810177165105287</v>
      </c>
      <c r="X80" s="22">
        <v>69</v>
      </c>
    </row>
    <row r="81" spans="1:24" ht="32">
      <c r="A81" s="9">
        <v>70</v>
      </c>
      <c r="B81" s="9" t="s">
        <v>1372</v>
      </c>
      <c r="C81" s="7">
        <v>2831470000</v>
      </c>
      <c r="D81" s="8">
        <f t="shared" si="16"/>
        <v>6.4559713742704892</v>
      </c>
      <c r="E81" s="7">
        <v>2831470000</v>
      </c>
      <c r="F81" s="8">
        <f t="shared" si="17"/>
        <v>100</v>
      </c>
      <c r="G81" s="8">
        <f t="shared" si="18"/>
        <v>6.4559713742704892</v>
      </c>
      <c r="H81" s="7">
        <v>2628275000</v>
      </c>
      <c r="I81" s="8">
        <f t="shared" si="19"/>
        <v>92.823692287045247</v>
      </c>
      <c r="J81" s="8">
        <f t="shared" si="20"/>
        <v>5.9926710025925649</v>
      </c>
      <c r="K81" s="8">
        <f t="shared" si="21"/>
        <v>92.823692287045247</v>
      </c>
      <c r="L81" s="8">
        <f t="shared" si="22"/>
        <v>-0.46330037167792426</v>
      </c>
      <c r="M81" s="7">
        <f t="shared" si="23"/>
        <v>203195000</v>
      </c>
      <c r="N81" s="8">
        <v>100</v>
      </c>
      <c r="O81" s="8">
        <f t="shared" si="24"/>
        <v>6.4559713742704892</v>
      </c>
      <c r="P81" s="8">
        <v>92.823692287045247</v>
      </c>
      <c r="Q81" s="8">
        <f t="shared" si="25"/>
        <v>5.9926710025925649</v>
      </c>
      <c r="R81" s="8">
        <f t="shared" si="26"/>
        <v>92.823692287045247</v>
      </c>
      <c r="S81" s="8">
        <f t="shared" ref="S81:S86" si="27">Q81-O81</f>
        <v>-0.46330037167792426</v>
      </c>
      <c r="T81" s="8">
        <f t="shared" ref="T81:T86" si="28">IF(F81&gt;0,I81/F81*100,I81)</f>
        <v>92.823692287045247</v>
      </c>
      <c r="U81" s="8">
        <f t="shared" ref="U81:U86" si="29">IF(N81&gt;0,P81/N81*100,P81)</f>
        <v>92.823692287045247</v>
      </c>
      <c r="V81" s="8">
        <f t="shared" ref="V81:V86" si="30">AVERAGE(T81:U81)</f>
        <v>92.823692287045247</v>
      </c>
      <c r="W81" s="8">
        <f t="shared" ref="W81:W86" si="31">V81</f>
        <v>92.823692287045247</v>
      </c>
      <c r="X81" s="22">
        <v>70</v>
      </c>
    </row>
    <row r="82" spans="1:24" ht="32">
      <c r="A82" s="9">
        <v>71</v>
      </c>
      <c r="B82" s="9" t="s">
        <v>1373</v>
      </c>
      <c r="C82" s="7">
        <v>858151460</v>
      </c>
      <c r="D82" s="8">
        <f t="shared" si="16"/>
        <v>1.956651937173421</v>
      </c>
      <c r="E82" s="7">
        <v>858151460</v>
      </c>
      <c r="F82" s="8">
        <f t="shared" si="17"/>
        <v>100</v>
      </c>
      <c r="G82" s="8">
        <f t="shared" si="18"/>
        <v>1.956651937173421</v>
      </c>
      <c r="H82" s="7">
        <v>743693470</v>
      </c>
      <c r="I82" s="8">
        <f t="shared" si="19"/>
        <v>86.662262393633867</v>
      </c>
      <c r="J82" s="8">
        <f t="shared" si="20"/>
        <v>1.6956788359233501</v>
      </c>
      <c r="K82" s="8">
        <f t="shared" si="21"/>
        <v>86.662262393633867</v>
      </c>
      <c r="L82" s="8">
        <f t="shared" si="22"/>
        <v>-0.26097310125007089</v>
      </c>
      <c r="M82" s="7">
        <f t="shared" si="23"/>
        <v>114457990</v>
      </c>
      <c r="N82" s="8">
        <v>100</v>
      </c>
      <c r="O82" s="8">
        <f t="shared" si="24"/>
        <v>1.956651937173421</v>
      </c>
      <c r="P82" s="8">
        <v>86.662262393633867</v>
      </c>
      <c r="Q82" s="8">
        <f t="shared" si="25"/>
        <v>1.6956788359233501</v>
      </c>
      <c r="R82" s="8">
        <f t="shared" si="26"/>
        <v>86.662262393633867</v>
      </c>
      <c r="S82" s="8">
        <f t="shared" si="27"/>
        <v>-0.26097310125007089</v>
      </c>
      <c r="T82" s="8">
        <f t="shared" si="28"/>
        <v>86.662262393633867</v>
      </c>
      <c r="U82" s="8">
        <f t="shared" si="29"/>
        <v>86.662262393633867</v>
      </c>
      <c r="V82" s="8">
        <f t="shared" si="30"/>
        <v>86.662262393633867</v>
      </c>
      <c r="W82" s="8">
        <f t="shared" si="31"/>
        <v>86.662262393633867</v>
      </c>
      <c r="X82" s="22">
        <v>71</v>
      </c>
    </row>
    <row r="83" spans="1:24" ht="32">
      <c r="A83" s="9">
        <v>72</v>
      </c>
      <c r="B83" s="9" t="s">
        <v>1374</v>
      </c>
      <c r="C83" s="7">
        <v>551280000</v>
      </c>
      <c r="D83" s="8">
        <f t="shared" si="16"/>
        <v>1.256961189490913</v>
      </c>
      <c r="E83" s="7">
        <v>551280000</v>
      </c>
      <c r="F83" s="8">
        <f t="shared" si="17"/>
        <v>100</v>
      </c>
      <c r="G83" s="8">
        <f t="shared" si="18"/>
        <v>1.256961189490913</v>
      </c>
      <c r="H83" s="7">
        <v>538203000</v>
      </c>
      <c r="I83" s="8">
        <f t="shared" si="19"/>
        <v>97.627884196778396</v>
      </c>
      <c r="J83" s="8">
        <f t="shared" si="20"/>
        <v>1.2271446144746367</v>
      </c>
      <c r="K83" s="8">
        <f t="shared" si="21"/>
        <v>97.627884196778396</v>
      </c>
      <c r="L83" s="8">
        <f t="shared" si="22"/>
        <v>-2.9816575016276214E-2</v>
      </c>
      <c r="M83" s="7">
        <f t="shared" si="23"/>
        <v>13077000</v>
      </c>
      <c r="N83" s="8">
        <v>100</v>
      </c>
      <c r="O83" s="8">
        <f t="shared" si="24"/>
        <v>1.256961189490913</v>
      </c>
      <c r="P83" s="8">
        <v>97.627884196778396</v>
      </c>
      <c r="Q83" s="8">
        <f t="shared" si="25"/>
        <v>1.2271446144746367</v>
      </c>
      <c r="R83" s="8">
        <f t="shared" si="26"/>
        <v>97.627884196778396</v>
      </c>
      <c r="S83" s="8">
        <f t="shared" si="27"/>
        <v>-2.9816575016276214E-2</v>
      </c>
      <c r="T83" s="8">
        <f t="shared" si="28"/>
        <v>97.627884196778396</v>
      </c>
      <c r="U83" s="8">
        <f t="shared" si="29"/>
        <v>97.627884196778396</v>
      </c>
      <c r="V83" s="8">
        <f t="shared" si="30"/>
        <v>97.627884196778396</v>
      </c>
      <c r="W83" s="8">
        <f t="shared" si="31"/>
        <v>97.627884196778396</v>
      </c>
      <c r="X83" s="22">
        <v>72</v>
      </c>
    </row>
    <row r="84" spans="1:24" ht="64">
      <c r="A84" s="9">
        <v>73</v>
      </c>
      <c r="B84" s="9" t="s">
        <v>1375</v>
      </c>
      <c r="C84" s="7">
        <v>3575694000</v>
      </c>
      <c r="D84" s="8">
        <f t="shared" si="16"/>
        <v>8.1528598597727466</v>
      </c>
      <c r="E84" s="7">
        <v>3575694000</v>
      </c>
      <c r="F84" s="8">
        <f t="shared" si="17"/>
        <v>100</v>
      </c>
      <c r="G84" s="8">
        <f t="shared" si="18"/>
        <v>8.1528598597727466</v>
      </c>
      <c r="H84" s="7">
        <v>659976000</v>
      </c>
      <c r="I84" s="8">
        <f t="shared" si="19"/>
        <v>18.457284096457919</v>
      </c>
      <c r="J84" s="8">
        <f t="shared" si="20"/>
        <v>1.5047965063043365</v>
      </c>
      <c r="K84" s="8">
        <f t="shared" si="21"/>
        <v>18.457284096457919</v>
      </c>
      <c r="L84" s="8">
        <f t="shared" si="22"/>
        <v>-6.6480633534684106</v>
      </c>
      <c r="M84" s="7">
        <f t="shared" si="23"/>
        <v>2915718000</v>
      </c>
      <c r="N84" s="8">
        <v>100</v>
      </c>
      <c r="O84" s="8">
        <f t="shared" si="24"/>
        <v>8.1528598597727466</v>
      </c>
      <c r="P84" s="8">
        <v>18.457284096457919</v>
      </c>
      <c r="Q84" s="8">
        <f t="shared" si="25"/>
        <v>1.5047965063043365</v>
      </c>
      <c r="R84" s="8">
        <f t="shared" si="26"/>
        <v>18.457284096457919</v>
      </c>
      <c r="S84" s="8">
        <f t="shared" si="27"/>
        <v>-6.6480633534684106</v>
      </c>
      <c r="T84" s="8">
        <f t="shared" si="28"/>
        <v>18.457284096457919</v>
      </c>
      <c r="U84" s="8">
        <f t="shared" si="29"/>
        <v>18.457284096457919</v>
      </c>
      <c r="V84" s="8">
        <f t="shared" si="30"/>
        <v>18.457284096457919</v>
      </c>
      <c r="W84" s="8">
        <f t="shared" si="31"/>
        <v>18.457284096457919</v>
      </c>
      <c r="X84" s="22">
        <v>73</v>
      </c>
    </row>
    <row r="85" spans="1:24" ht="16">
      <c r="A85" s="9">
        <v>74</v>
      </c>
      <c r="B85" s="9" t="s">
        <v>1376</v>
      </c>
      <c r="C85" s="7">
        <v>146268700</v>
      </c>
      <c r="D85" s="8">
        <f t="shared" si="16"/>
        <v>0.33350398914760104</v>
      </c>
      <c r="E85" s="7">
        <v>146268700</v>
      </c>
      <c r="F85" s="8">
        <f t="shared" si="17"/>
        <v>100</v>
      </c>
      <c r="G85" s="8">
        <f t="shared" si="18"/>
        <v>0.33350398914760104</v>
      </c>
      <c r="H85" s="7">
        <v>78531000</v>
      </c>
      <c r="I85" s="8">
        <f t="shared" si="19"/>
        <v>53.689545336767196</v>
      </c>
      <c r="J85" s="8">
        <f t="shared" si="20"/>
        <v>0.17905677545332843</v>
      </c>
      <c r="K85" s="8">
        <f t="shared" si="21"/>
        <v>53.689545336767196</v>
      </c>
      <c r="L85" s="8">
        <f t="shared" si="22"/>
        <v>-0.15444721369427261</v>
      </c>
      <c r="M85" s="7">
        <f t="shared" si="23"/>
        <v>67737700</v>
      </c>
      <c r="N85" s="8">
        <v>100</v>
      </c>
      <c r="O85" s="8">
        <f t="shared" si="24"/>
        <v>0.33350398914760104</v>
      </c>
      <c r="P85" s="8">
        <v>53.689545336767196</v>
      </c>
      <c r="Q85" s="8">
        <f t="shared" si="25"/>
        <v>0.17905677545332843</v>
      </c>
      <c r="R85" s="8">
        <f t="shared" si="26"/>
        <v>53.689545336767196</v>
      </c>
      <c r="S85" s="8">
        <f t="shared" si="27"/>
        <v>-0.15444721369427261</v>
      </c>
      <c r="T85" s="8">
        <f t="shared" si="28"/>
        <v>53.689545336767196</v>
      </c>
      <c r="U85" s="8">
        <f t="shared" si="29"/>
        <v>53.689545336767196</v>
      </c>
      <c r="V85" s="8">
        <f t="shared" si="30"/>
        <v>53.689545336767196</v>
      </c>
      <c r="W85" s="8">
        <f t="shared" si="31"/>
        <v>53.689545336767196</v>
      </c>
      <c r="X85" s="22">
        <v>74</v>
      </c>
    </row>
    <row r="86" spans="1:24" ht="32">
      <c r="A86" s="9">
        <v>75</v>
      </c>
      <c r="B86" s="9" t="s">
        <v>1377</v>
      </c>
      <c r="C86" s="7">
        <v>104442000</v>
      </c>
      <c r="D86" s="8">
        <f t="shared" si="16"/>
        <v>0.23813586662460082</v>
      </c>
      <c r="E86" s="7">
        <v>104442000</v>
      </c>
      <c r="F86" s="8">
        <f t="shared" si="17"/>
        <v>100</v>
      </c>
      <c r="G86" s="8">
        <f t="shared" si="18"/>
        <v>0.23813586662460082</v>
      </c>
      <c r="H86" s="7">
        <v>99660000</v>
      </c>
      <c r="I86" s="8">
        <f t="shared" si="19"/>
        <v>95.421382202562185</v>
      </c>
      <c r="J86" s="8">
        <f t="shared" si="20"/>
        <v>0.22723253545324407</v>
      </c>
      <c r="K86" s="8">
        <f t="shared" si="21"/>
        <v>95.421382202562185</v>
      </c>
      <c r="L86" s="8">
        <f t="shared" si="22"/>
        <v>-1.090333117135675E-2</v>
      </c>
      <c r="M86" s="7">
        <f t="shared" si="23"/>
        <v>4782000</v>
      </c>
      <c r="N86" s="8">
        <v>100</v>
      </c>
      <c r="O86" s="8">
        <f t="shared" si="24"/>
        <v>0.23813586662460082</v>
      </c>
      <c r="P86" s="8">
        <v>95.421382202562185</v>
      </c>
      <c r="Q86" s="8">
        <f t="shared" si="25"/>
        <v>0.22723253545324407</v>
      </c>
      <c r="R86" s="8">
        <f t="shared" si="26"/>
        <v>95.421382202562185</v>
      </c>
      <c r="S86" s="8">
        <f t="shared" si="27"/>
        <v>-1.090333117135675E-2</v>
      </c>
      <c r="T86" s="8">
        <f t="shared" si="28"/>
        <v>95.421382202562185</v>
      </c>
      <c r="U86" s="8">
        <f t="shared" si="29"/>
        <v>95.421382202562185</v>
      </c>
      <c r="V86" s="8">
        <f t="shared" si="30"/>
        <v>95.421382202562185</v>
      </c>
      <c r="W86" s="8">
        <f t="shared" si="31"/>
        <v>95.421382202562185</v>
      </c>
      <c r="X86" s="22">
        <v>75</v>
      </c>
    </row>
    <row r="87" spans="1:24" ht="16">
      <c r="A87" s="9">
        <v>76</v>
      </c>
      <c r="B87" s="24" t="s">
        <v>1378</v>
      </c>
      <c r="C87" s="29">
        <v>1575251000</v>
      </c>
      <c r="D87" s="8">
        <f t="shared" si="16"/>
        <v>3.5916945485175411</v>
      </c>
      <c r="E87" s="7">
        <v>1575251000</v>
      </c>
      <c r="F87" s="8">
        <f t="shared" si="17"/>
        <v>100</v>
      </c>
      <c r="G87" s="8">
        <f t="shared" si="18"/>
        <v>3.5916945485175411</v>
      </c>
      <c r="H87" s="7">
        <v>1190893370</v>
      </c>
      <c r="I87" s="8">
        <f t="shared" si="19"/>
        <v>75.600229423755323</v>
      </c>
      <c r="J87" s="8">
        <f t="shared" si="20"/>
        <v>2.7153293188797738</v>
      </c>
      <c r="K87" s="8">
        <f t="shared" si="21"/>
        <v>75.600229423755323</v>
      </c>
      <c r="L87" s="8">
        <f t="shared" si="22"/>
        <v>-0.87636522963776731</v>
      </c>
      <c r="M87" s="7">
        <f t="shared" si="23"/>
        <v>384357630</v>
      </c>
      <c r="N87" s="8">
        <v>100</v>
      </c>
      <c r="O87" s="8">
        <f t="shared" si="24"/>
        <v>3.5916945485175411</v>
      </c>
      <c r="P87" s="8">
        <v>75.600229423755323</v>
      </c>
      <c r="Q87" s="8">
        <f t="shared" si="25"/>
        <v>2.7153293188797738</v>
      </c>
      <c r="R87" s="8">
        <f t="shared" si="26"/>
        <v>75.600229423755323</v>
      </c>
      <c r="S87" s="26"/>
      <c r="T87" s="26"/>
      <c r="U87" s="26"/>
      <c r="V87" s="26"/>
      <c r="W87" s="26"/>
      <c r="X87" s="22">
        <v>76</v>
      </c>
    </row>
    <row r="88" spans="1:24" ht="16">
      <c r="A88" s="9">
        <v>77</v>
      </c>
      <c r="B88" s="24" t="s">
        <v>1379</v>
      </c>
      <c r="C88" s="29">
        <v>46082500</v>
      </c>
      <c r="D88" s="8">
        <f t="shared" si="16"/>
        <v>0.10507167685153641</v>
      </c>
      <c r="E88" s="7">
        <v>46082500</v>
      </c>
      <c r="F88" s="8">
        <f t="shared" si="17"/>
        <v>100</v>
      </c>
      <c r="G88" s="8">
        <f t="shared" si="18"/>
        <v>0.10507167685153641</v>
      </c>
      <c r="H88" s="7">
        <v>14600000</v>
      </c>
      <c r="I88" s="8">
        <f t="shared" si="19"/>
        <v>31.682308902511803</v>
      </c>
      <c r="J88" s="8">
        <f t="shared" si="20"/>
        <v>3.3289133229152751E-2</v>
      </c>
      <c r="K88" s="8">
        <f t="shared" si="21"/>
        <v>31.682308902511803</v>
      </c>
      <c r="L88" s="8">
        <f t="shared" si="22"/>
        <v>-7.1782543622383663E-2</v>
      </c>
      <c r="M88" s="7">
        <f t="shared" si="23"/>
        <v>31482500</v>
      </c>
      <c r="N88" s="8">
        <v>100</v>
      </c>
      <c r="O88" s="8">
        <f t="shared" si="24"/>
        <v>0.10507167685153641</v>
      </c>
      <c r="P88" s="8">
        <v>31.682308902511803</v>
      </c>
      <c r="Q88" s="8">
        <f t="shared" si="25"/>
        <v>3.3289133229152751E-2</v>
      </c>
      <c r="R88" s="8">
        <f t="shared" si="26"/>
        <v>31.682308902511803</v>
      </c>
      <c r="S88" s="26"/>
      <c r="T88" s="26"/>
      <c r="U88" s="26"/>
      <c r="V88" s="26"/>
      <c r="W88" s="26"/>
      <c r="X88" s="22">
        <v>77</v>
      </c>
    </row>
    <row r="89" spans="1:24" ht="32">
      <c r="A89" s="9">
        <v>78</v>
      </c>
      <c r="B89" s="24" t="s">
        <v>1380</v>
      </c>
      <c r="C89" s="29">
        <v>1532947000</v>
      </c>
      <c r="D89" s="8">
        <f t="shared" si="16"/>
        <v>3.4952381449472618</v>
      </c>
      <c r="E89" s="7">
        <v>1532947000</v>
      </c>
      <c r="F89" s="8">
        <f t="shared" si="17"/>
        <v>100</v>
      </c>
      <c r="G89" s="8">
        <f t="shared" si="18"/>
        <v>3.4952381449472618</v>
      </c>
      <c r="H89" s="7">
        <v>864250000</v>
      </c>
      <c r="I89" s="8">
        <f t="shared" si="19"/>
        <v>56.378335324052301</v>
      </c>
      <c r="J89" s="8">
        <f t="shared" si="20"/>
        <v>1.9705570817325526</v>
      </c>
      <c r="K89" s="8">
        <f t="shared" si="21"/>
        <v>56.378335324052301</v>
      </c>
      <c r="L89" s="8">
        <f t="shared" si="22"/>
        <v>-1.5246810632147092</v>
      </c>
      <c r="M89" s="7">
        <f t="shared" si="23"/>
        <v>668697000</v>
      </c>
      <c r="N89" s="8">
        <v>100</v>
      </c>
      <c r="O89" s="8">
        <f t="shared" si="24"/>
        <v>3.4952381449472618</v>
      </c>
      <c r="P89" s="8">
        <v>56.378335324052301</v>
      </c>
      <c r="Q89" s="8">
        <f t="shared" si="25"/>
        <v>1.9705570817325526</v>
      </c>
      <c r="R89" s="8">
        <f t="shared" si="26"/>
        <v>56.378335324052301</v>
      </c>
      <c r="S89" s="26"/>
      <c r="T89" s="26"/>
      <c r="U89" s="26"/>
      <c r="V89" s="26"/>
      <c r="W89" s="26"/>
      <c r="X89" s="22">
        <v>78</v>
      </c>
    </row>
    <row r="90" spans="1:24" ht="16">
      <c r="A90" s="9">
        <v>79</v>
      </c>
      <c r="B90" s="24" t="s">
        <v>1381</v>
      </c>
      <c r="C90" s="29">
        <v>39013800</v>
      </c>
      <c r="D90" s="8">
        <f t="shared" si="16"/>
        <v>8.8954492190104081E-2</v>
      </c>
      <c r="E90" s="7">
        <v>39013800</v>
      </c>
      <c r="F90" s="8">
        <f t="shared" si="17"/>
        <v>100</v>
      </c>
      <c r="G90" s="8">
        <f t="shared" si="18"/>
        <v>8.8954492190104067E-2</v>
      </c>
      <c r="H90" s="7">
        <v>31900000</v>
      </c>
      <c r="I90" s="8">
        <f t="shared" si="19"/>
        <v>81.76593923175902</v>
      </c>
      <c r="J90" s="8">
        <f t="shared" si="20"/>
        <v>7.2734476028080322E-2</v>
      </c>
      <c r="K90" s="8">
        <f t="shared" si="21"/>
        <v>81.76593923175902</v>
      </c>
      <c r="L90" s="8">
        <f t="shared" si="22"/>
        <v>-1.6220016162023745E-2</v>
      </c>
      <c r="M90" s="7">
        <f t="shared" si="23"/>
        <v>7113800</v>
      </c>
      <c r="N90" s="8">
        <v>100</v>
      </c>
      <c r="O90" s="8">
        <f t="shared" si="24"/>
        <v>8.8954492190104067E-2</v>
      </c>
      <c r="P90" s="8">
        <v>81.76593923175902</v>
      </c>
      <c r="Q90" s="8">
        <f t="shared" si="25"/>
        <v>7.2734476028080322E-2</v>
      </c>
      <c r="R90" s="8">
        <f t="shared" si="26"/>
        <v>81.76593923175902</v>
      </c>
      <c r="S90" s="26"/>
      <c r="T90" s="26"/>
      <c r="U90" s="26"/>
      <c r="V90" s="26"/>
      <c r="W90" s="26"/>
      <c r="X90" s="22">
        <v>79</v>
      </c>
    </row>
    <row r="91" spans="1:24">
      <c r="A91" s="24"/>
      <c r="B91" s="24"/>
      <c r="C91" s="29"/>
      <c r="D91" s="26"/>
      <c r="E91" s="29"/>
      <c r="F91" s="26"/>
      <c r="G91" s="26"/>
      <c r="H91" s="29"/>
      <c r="I91" s="26"/>
      <c r="J91" s="26"/>
      <c r="K91" s="26"/>
      <c r="L91" s="26"/>
      <c r="M91" s="29"/>
      <c r="N91" s="26"/>
      <c r="O91" s="26"/>
      <c r="P91" s="26"/>
      <c r="Q91" s="26"/>
      <c r="R91" s="26"/>
      <c r="S91" s="26"/>
      <c r="T91" s="26"/>
      <c r="U91" s="26"/>
      <c r="V91" s="26"/>
      <c r="W91" s="26"/>
      <c r="X91" s="22"/>
    </row>
    <row r="92" spans="1:24">
      <c r="A92" s="13"/>
      <c r="B92" s="13" t="s">
        <v>14</v>
      </c>
      <c r="C92" s="14">
        <f>SUM(C12:C90)</f>
        <v>43858156052</v>
      </c>
      <c r="D92" s="15">
        <f>SUM(D12:D90)</f>
        <v>99.999999999999972</v>
      </c>
      <c r="E92" s="14">
        <f t="shared" ref="E92:J92" si="32">SUM(E12:E90)</f>
        <v>43858124052</v>
      </c>
      <c r="F92" s="15">
        <f>G92</f>
        <v>99.999927037516173</v>
      </c>
      <c r="G92" s="15">
        <f t="shared" si="32"/>
        <v>99.999927037516173</v>
      </c>
      <c r="H92" s="14">
        <f t="shared" si="32"/>
        <v>24104251419</v>
      </c>
      <c r="I92" s="15">
        <f>J92+0</f>
        <v>54.959564169594898</v>
      </c>
      <c r="J92" s="15">
        <f t="shared" si="32"/>
        <v>54.959564169594898</v>
      </c>
      <c r="K92" s="15">
        <f>IF(E92=0,0,H92/E92*100)</f>
        <v>54.959604269487237</v>
      </c>
      <c r="L92" s="15">
        <f>SUM(L12:L86)</f>
        <v>-42.551314015284476</v>
      </c>
      <c r="M92" s="14">
        <f>SUM(M12:M90)</f>
        <v>19753904633</v>
      </c>
      <c r="N92" s="15">
        <f>O92</f>
        <v>99.999927037516173</v>
      </c>
      <c r="O92" s="15">
        <f>SUM(O12:O90)</f>
        <v>99.999927037516173</v>
      </c>
      <c r="P92" s="15">
        <f>Q92</f>
        <v>54.955395275677347</v>
      </c>
      <c r="Q92" s="15">
        <f>SUM(Q12:Q90)</f>
        <v>54.955395275677347</v>
      </c>
      <c r="R92" s="15">
        <f>IF(N92=0,0,P92/N92*100)</f>
        <v>54.955435372527994</v>
      </c>
      <c r="S92" s="15">
        <f>SUM(S12:S86)</f>
        <v>-42.555482909202013</v>
      </c>
      <c r="T92" s="15">
        <f>IF(G92&gt;0,J92/G92*100,J92)</f>
        <v>54.959604269487272</v>
      </c>
      <c r="U92" s="15">
        <f>IF(O92&gt;0,Q92/O92*100,Q92)</f>
        <v>54.955435372527994</v>
      </c>
      <c r="V92" s="15">
        <f>AVERAGE(T92:U92)</f>
        <v>54.957519821007637</v>
      </c>
      <c r="W92" s="15"/>
    </row>
    <row r="93" spans="1:24">
      <c r="C93" s="16">
        <f>[7]BPKPAD!$C$87</f>
        <v>29750501751</v>
      </c>
      <c r="F93" s="21"/>
    </row>
    <row r="94" spans="1:24">
      <c r="C94" s="16">
        <f>C92-C93</f>
        <v>14107654301</v>
      </c>
      <c r="F94" s="21"/>
    </row>
    <row r="97" spans="2:4">
      <c r="B97" s="1" t="s">
        <v>490</v>
      </c>
      <c r="C97" s="1" t="s">
        <v>491</v>
      </c>
      <c r="D97" s="1" t="s">
        <v>492</v>
      </c>
    </row>
    <row r="98" spans="2:4">
      <c r="B98" s="1" t="s">
        <v>493</v>
      </c>
      <c r="C98" s="1">
        <f>COUNTIFS($K$11:$K$90,"&gt;=90")</f>
        <v>8</v>
      </c>
      <c r="D98" s="1">
        <f>COUNTIFS($R$11:$R$90,"&gt;=90")</f>
        <v>8</v>
      </c>
    </row>
    <row r="99" spans="2:4">
      <c r="B99" s="1" t="s">
        <v>494</v>
      </c>
      <c r="C99" s="1">
        <f>COUNTIFS($K$11:$K$90,"&gt;=80",$K$11:$K$90,"&lt;90")</f>
        <v>25</v>
      </c>
      <c r="D99" s="1">
        <f>COUNTIFS($R$11:$R$90,"&gt;=80",$R$11:$R$90,"&lt;90")</f>
        <v>25</v>
      </c>
    </row>
    <row r="100" spans="2:4">
      <c r="B100" s="1" t="s">
        <v>495</v>
      </c>
      <c r="C100" s="1">
        <f>COUNTIFS($K$11:$K$90,"&gt;=65",$K$11:$K$90,"&lt;80")</f>
        <v>19</v>
      </c>
      <c r="D100" s="1">
        <f>COUNTIFS($R$11:$R$90,"&gt;=65",$R$11:$R$90,"&lt;80")</f>
        <v>18</v>
      </c>
    </row>
    <row r="101" spans="2:4">
      <c r="B101" s="1" t="s">
        <v>496</v>
      </c>
      <c r="C101" s="1">
        <f>COUNTIF($K$11:$K$90,"&lt;65")</f>
        <v>27</v>
      </c>
      <c r="D101" s="1">
        <f>COUNTIF($R$11:$R$90,"&lt;65")</f>
        <v>28</v>
      </c>
    </row>
    <row r="102" spans="2:4">
      <c r="B102" s="17"/>
      <c r="C102" s="1">
        <f>SUM(C98:C101)</f>
        <v>79</v>
      </c>
      <c r="D102" s="1">
        <f>SUM(D98:D101)</f>
        <v>79</v>
      </c>
    </row>
    <row r="103" spans="2:4">
      <c r="B103" s="17"/>
    </row>
    <row r="104" spans="2:4">
      <c r="B104" s="17"/>
    </row>
    <row r="105" spans="2:4">
      <c r="B105" s="17"/>
    </row>
    <row r="115" spans="2:4" ht="32">
      <c r="B115" t="s">
        <v>189</v>
      </c>
      <c r="C115" s="18" t="s">
        <v>195</v>
      </c>
      <c r="D115" s="18" t="s">
        <v>196</v>
      </c>
    </row>
    <row r="116" spans="2:4">
      <c r="B116" s="207" t="str">
        <f>Cetak!P67</f>
        <v>31 Desember 2023</v>
      </c>
      <c r="C116" s="19">
        <f>I92</f>
        <v>54.959564169594898</v>
      </c>
      <c r="D116" s="19">
        <f>P92</f>
        <v>54.955395275677347</v>
      </c>
    </row>
    <row r="117" spans="2:4">
      <c r="B117" s="207" t="str">
        <f>Cetak!P68</f>
        <v>30  November 2023</v>
      </c>
      <c r="C117" s="19">
        <f>Cetak!D96</f>
        <v>47.174275875874073</v>
      </c>
      <c r="D117" s="19">
        <f>Cetak!E96</f>
        <v>95.583133345997197</v>
      </c>
    </row>
    <row r="118" spans="2:4">
      <c r="B118"/>
      <c r="C118" s="20">
        <f>C116-C117</f>
        <v>7.785288293720825</v>
      </c>
      <c r="D118" s="20">
        <f>D116-D117</f>
        <v>-40.62773807031985</v>
      </c>
    </row>
    <row r="119" spans="2:4">
      <c r="B119"/>
      <c r="C119"/>
      <c r="D119"/>
    </row>
    <row r="120" spans="2:4" ht="32">
      <c r="B120" t="s">
        <v>189</v>
      </c>
      <c r="C120" s="18" t="s">
        <v>195</v>
      </c>
      <c r="D120" s="18" t="s">
        <v>196</v>
      </c>
    </row>
    <row r="121" spans="2:4">
      <c r="B121" s="207" t="str">
        <f>Cetak!P67</f>
        <v>31 Desember 2023</v>
      </c>
      <c r="C121" s="19">
        <f>C116</f>
        <v>54.959564169594898</v>
      </c>
      <c r="D121" s="19">
        <f>D116</f>
        <v>54.955395275677347</v>
      </c>
    </row>
    <row r="122" spans="2:4">
      <c r="B122" s="207" t="str">
        <f>Cetak!P69</f>
        <v>31 Desember 2022</v>
      </c>
      <c r="C122" s="19">
        <f>Cetak!H96</f>
        <v>47.174275875874073</v>
      </c>
      <c r="D122" s="19">
        <f>Cetak!I96</f>
        <v>47.174275875874059</v>
      </c>
    </row>
    <row r="123" spans="2:4">
      <c r="B123"/>
      <c r="C123" s="20">
        <f>C121-C122</f>
        <v>7.785288293720825</v>
      </c>
      <c r="D123" s="20">
        <f>D121-D122</f>
        <v>7.7811193998032877</v>
      </c>
    </row>
  </sheetData>
  <sheetProtection formatCells="0" formatColumns="0" formatRows="0" insertColumns="0" insertRows="0" insertHyperlinks="0" deleteColumns="0" deleteRows="0" sort="0" autoFilter="0" pivotTables="0"/>
  <autoFilter ref="B11:X90" xr:uid="{00000000-0009-0000-0000-000036000000}">
    <sortState xmlns:xlrd2="http://schemas.microsoft.com/office/spreadsheetml/2017/richdata2" ref="B13:X90">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44">
    <cfRule type="cellIs" dxfId="44" priority="1" operator="greaterThanOrEqual">
      <formula>85</formula>
    </cfRule>
    <cfRule type="cellIs" dxfId="43" priority="2" operator="greaterThanOrEqual">
      <formula>$V$92</formula>
    </cfRule>
    <cfRule type="cellIs" dxfId="42" priority="3" operator="lessThan">
      <formula>$V$92</formula>
    </cfRule>
  </conditionalFormatting>
  <pageMargins left="0.7" right="0.7" top="0.75" bottom="0.35416666666666702" header="0.3" footer="0.3"/>
  <pageSetup paperSize="14" scale="79" fitToHeight="0" orientation="landscape"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00B050"/>
    <pageSetUpPr fitToPage="1"/>
  </sheetPr>
  <dimension ref="A1:AC80"/>
  <sheetViews>
    <sheetView view="pageBreakPreview" zoomScale="70" zoomScaleNormal="80" zoomScaleSheetLayoutView="70" workbookViewId="0">
      <pane xSplit="2" ySplit="11" topLeftCell="F45" activePane="bottomRight" state="frozen"/>
      <selection activeCell="AF49" sqref="AF49"/>
      <selection pane="topRight" activeCell="AF49" sqref="AF49"/>
      <selection pane="bottomLeft" activeCell="AF49" sqref="AF49"/>
      <selection pane="bottomRight" activeCell="M45" sqref="M45"/>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1382</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469</v>
      </c>
      <c r="L9" s="354"/>
      <c r="M9" s="3" t="s">
        <v>32</v>
      </c>
      <c r="N9" s="360" t="s">
        <v>33</v>
      </c>
      <c r="O9" s="358"/>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293</v>
      </c>
      <c r="C12" s="7">
        <v>5827000</v>
      </c>
      <c r="D12" s="8">
        <f t="shared" ref="D12:D46" si="0">C12/$C$48*100</f>
        <v>8.2408037237345161E-2</v>
      </c>
      <c r="E12" s="7">
        <v>5827000</v>
      </c>
      <c r="F12" s="8">
        <f>E12/C12*100</f>
        <v>100</v>
      </c>
      <c r="G12" s="8">
        <f t="shared" ref="G12:G46" si="1">F12*D12/100</f>
        <v>8.2408037237345161E-2</v>
      </c>
      <c r="H12" s="7">
        <v>5175000</v>
      </c>
      <c r="I12" s="8">
        <f>H12/C12*100</f>
        <v>88.810708769521199</v>
      </c>
      <c r="J12" s="8">
        <f t="shared" ref="J12:J46" si="2">I12*D12/100</f>
        <v>7.3187161953537194E-2</v>
      </c>
      <c r="K12" s="8">
        <f>IF(E12=0,0,H12/E12*100)</f>
        <v>88.810708769521199</v>
      </c>
      <c r="L12" s="8">
        <f t="shared" ref="L12:L46" si="3">J12-G12</f>
        <v>-9.2208752838079666E-3</v>
      </c>
      <c r="M12" s="7">
        <f t="shared" ref="M12:M46" si="4">C12-H12</f>
        <v>652000</v>
      </c>
      <c r="N12" s="8">
        <v>99.999999999999986</v>
      </c>
      <c r="O12" s="8">
        <f t="shared" ref="O12:O46" si="5">N12*D12/100</f>
        <v>8.2408037237345161E-2</v>
      </c>
      <c r="P12" s="8">
        <v>100</v>
      </c>
      <c r="Q12" s="8">
        <f t="shared" ref="Q12:Q46" si="6">P12*D12/100</f>
        <v>8.2408037237345161E-2</v>
      </c>
      <c r="R12" s="8">
        <f t="shared" ref="R12:R46" si="7">IF(N12=0,0,P12/N12*100)</f>
        <v>100.00000000000003</v>
      </c>
      <c r="S12" s="8">
        <f t="shared" ref="S12:S46" si="8">Q12-O12</f>
        <v>0</v>
      </c>
      <c r="T12" s="8">
        <f t="shared" ref="T12:T46" si="9">IF(F12&gt;0,I12/F12*100,I12)</f>
        <v>88.810708769521199</v>
      </c>
      <c r="U12" s="8">
        <f t="shared" ref="U12:U46" si="10">IF(N12&gt;0,P12/N12*100,P12)</f>
        <v>100.00000000000003</v>
      </c>
      <c r="V12" s="8">
        <f t="shared" ref="V12:V46" si="11">AVERAGE(T12:U12)</f>
        <v>94.405354384760614</v>
      </c>
      <c r="W12" s="8">
        <f t="shared" ref="W12:W46" si="12">V12</f>
        <v>94.405354384760614</v>
      </c>
      <c r="X12" s="22">
        <v>1</v>
      </c>
    </row>
    <row r="13" spans="1:29" ht="32">
      <c r="A13" s="9">
        <v>2</v>
      </c>
      <c r="B13" s="9" t="s">
        <v>989</v>
      </c>
      <c r="C13" s="7">
        <v>34000000</v>
      </c>
      <c r="D13" s="8">
        <f t="shared" si="0"/>
        <v>0.48084318964642786</v>
      </c>
      <c r="E13" s="7">
        <v>34000000</v>
      </c>
      <c r="F13" s="8">
        <f>E13/C13*100</f>
        <v>100</v>
      </c>
      <c r="G13" s="8">
        <f t="shared" si="1"/>
        <v>0.4808431896464278</v>
      </c>
      <c r="H13" s="7">
        <v>31250000</v>
      </c>
      <c r="I13" s="8">
        <f>H13/C13*100</f>
        <v>91.911764705882348</v>
      </c>
      <c r="J13" s="8">
        <f t="shared" si="2"/>
        <v>0.44195146107208438</v>
      </c>
      <c r="K13" s="8">
        <f t="shared" ref="K13:K46" si="13">IF(E13=0,0,H13/E13*100)</f>
        <v>91.911764705882348</v>
      </c>
      <c r="L13" s="8">
        <f t="shared" si="3"/>
        <v>-3.889172857434342E-2</v>
      </c>
      <c r="M13" s="7">
        <f t="shared" si="4"/>
        <v>2750000</v>
      </c>
      <c r="N13" s="8">
        <v>100</v>
      </c>
      <c r="O13" s="8">
        <f t="shared" si="5"/>
        <v>0.4808431896464278</v>
      </c>
      <c r="P13" s="8">
        <v>100</v>
      </c>
      <c r="Q13" s="8">
        <f t="shared" si="6"/>
        <v>0.4808431896464278</v>
      </c>
      <c r="R13" s="8">
        <f t="shared" si="7"/>
        <v>100</v>
      </c>
      <c r="S13" s="8">
        <f t="shared" si="8"/>
        <v>0</v>
      </c>
      <c r="T13" s="8">
        <f t="shared" si="9"/>
        <v>91.911764705882348</v>
      </c>
      <c r="U13" s="8">
        <f t="shared" si="10"/>
        <v>100</v>
      </c>
      <c r="V13" s="8">
        <f t="shared" si="11"/>
        <v>95.955882352941174</v>
      </c>
      <c r="W13" s="8">
        <f t="shared" si="12"/>
        <v>95.955882352941174</v>
      </c>
      <c r="X13" s="22">
        <v>2</v>
      </c>
    </row>
    <row r="14" spans="1:29" ht="32">
      <c r="A14" s="9">
        <v>3</v>
      </c>
      <c r="B14" s="9" t="s">
        <v>689</v>
      </c>
      <c r="C14" s="7">
        <v>609725000</v>
      </c>
      <c r="D14" s="8">
        <f t="shared" si="0"/>
        <v>8.6230033472696554</v>
      </c>
      <c r="E14" s="7">
        <v>609725000</v>
      </c>
      <c r="F14" s="8">
        <f t="shared" ref="F14:F46" si="14">E14/C14*100</f>
        <v>100</v>
      </c>
      <c r="G14" s="8">
        <f t="shared" si="1"/>
        <v>8.6230033472696554</v>
      </c>
      <c r="H14" s="7">
        <v>323464836</v>
      </c>
      <c r="I14" s="8">
        <f t="shared" ref="I14:I46" si="15">H14/C14*100</f>
        <v>53.050938701873797</v>
      </c>
      <c r="J14" s="8">
        <f t="shared" si="2"/>
        <v>4.5745842200205509</v>
      </c>
      <c r="K14" s="8">
        <f t="shared" si="13"/>
        <v>53.050938701873797</v>
      </c>
      <c r="L14" s="8">
        <f t="shared" si="3"/>
        <v>-4.0484191272491046</v>
      </c>
      <c r="M14" s="7">
        <f t="shared" si="4"/>
        <v>286260164</v>
      </c>
      <c r="N14" s="8">
        <v>100.00000000000001</v>
      </c>
      <c r="O14" s="8">
        <f t="shared" si="5"/>
        <v>8.6230033472696554</v>
      </c>
      <c r="P14" s="8">
        <v>53.050938701873797</v>
      </c>
      <c r="Q14" s="8">
        <f t="shared" si="6"/>
        <v>4.5745842200205509</v>
      </c>
      <c r="R14" s="8">
        <f t="shared" si="7"/>
        <v>53.050938701873783</v>
      </c>
      <c r="S14" s="8">
        <f t="shared" si="8"/>
        <v>-4.0484191272491046</v>
      </c>
      <c r="T14" s="8">
        <f t="shared" si="9"/>
        <v>53.050938701873797</v>
      </c>
      <c r="U14" s="8">
        <f t="shared" si="10"/>
        <v>53.050938701873783</v>
      </c>
      <c r="V14" s="8">
        <f t="shared" si="11"/>
        <v>53.05093870187379</v>
      </c>
      <c r="W14" s="8">
        <f t="shared" si="12"/>
        <v>53.05093870187379</v>
      </c>
      <c r="X14" s="22">
        <v>3</v>
      </c>
    </row>
    <row r="15" spans="1:29" ht="32">
      <c r="A15" s="9">
        <v>4</v>
      </c>
      <c r="B15" s="9" t="s">
        <v>690</v>
      </c>
      <c r="C15" s="7">
        <v>1217970000</v>
      </c>
      <c r="D15" s="8">
        <f t="shared" si="0"/>
        <v>17.225075873342934</v>
      </c>
      <c r="E15" s="7">
        <v>1217970000</v>
      </c>
      <c r="F15" s="8">
        <f t="shared" si="14"/>
        <v>100</v>
      </c>
      <c r="G15" s="8">
        <f t="shared" si="1"/>
        <v>17.225075873342934</v>
      </c>
      <c r="H15" s="7">
        <v>807415335</v>
      </c>
      <c r="I15" s="8">
        <f t="shared" si="15"/>
        <v>66.291890194339771</v>
      </c>
      <c r="J15" s="8">
        <f t="shared" si="2"/>
        <v>11.418828383848211</v>
      </c>
      <c r="K15" s="8">
        <f t="shared" si="13"/>
        <v>66.291890194339771</v>
      </c>
      <c r="L15" s="8">
        <f t="shared" si="3"/>
        <v>-5.8062474894947229</v>
      </c>
      <c r="M15" s="7">
        <f t="shared" si="4"/>
        <v>410554665</v>
      </c>
      <c r="N15" s="8">
        <v>100</v>
      </c>
      <c r="O15" s="8">
        <f t="shared" si="5"/>
        <v>17.225075873342934</v>
      </c>
      <c r="P15" s="8">
        <v>100</v>
      </c>
      <c r="Q15" s="8">
        <f t="shared" si="6"/>
        <v>17.225075873342934</v>
      </c>
      <c r="R15" s="8">
        <f t="shared" si="7"/>
        <v>100</v>
      </c>
      <c r="S15" s="8">
        <f t="shared" si="8"/>
        <v>0</v>
      </c>
      <c r="T15" s="8">
        <f t="shared" si="9"/>
        <v>66.291890194339771</v>
      </c>
      <c r="U15" s="8">
        <f t="shared" si="10"/>
        <v>100</v>
      </c>
      <c r="V15" s="8">
        <f t="shared" si="11"/>
        <v>83.145945097169886</v>
      </c>
      <c r="W15" s="8">
        <f t="shared" si="12"/>
        <v>83.145945097169886</v>
      </c>
      <c r="X15" s="22">
        <v>4</v>
      </c>
    </row>
    <row r="16" spans="1:29" ht="32">
      <c r="A16" s="9">
        <v>5</v>
      </c>
      <c r="B16" s="9" t="s">
        <v>418</v>
      </c>
      <c r="C16" s="7">
        <v>62751100</v>
      </c>
      <c r="D16" s="8">
        <f t="shared" si="0"/>
        <v>0.88745409052417534</v>
      </c>
      <c r="E16" s="7">
        <v>62751100</v>
      </c>
      <c r="F16" s="8">
        <f t="shared" si="14"/>
        <v>100</v>
      </c>
      <c r="G16" s="8">
        <f t="shared" si="1"/>
        <v>0.88745409052417523</v>
      </c>
      <c r="H16" s="7">
        <v>634200</v>
      </c>
      <c r="I16" s="8">
        <f t="shared" si="15"/>
        <v>1.0106595740951154</v>
      </c>
      <c r="J16" s="8">
        <f t="shared" si="2"/>
        <v>8.9691397315813104E-3</v>
      </c>
      <c r="K16" s="8">
        <f t="shared" si="13"/>
        <v>1.0106595740951154</v>
      </c>
      <c r="L16" s="8">
        <f t="shared" si="3"/>
        <v>-0.87848495079259392</v>
      </c>
      <c r="M16" s="7">
        <f t="shared" si="4"/>
        <v>62116900</v>
      </c>
      <c r="N16" s="8">
        <v>100</v>
      </c>
      <c r="O16" s="8">
        <f t="shared" si="5"/>
        <v>0.88745409052417523</v>
      </c>
      <c r="P16" s="8">
        <v>100</v>
      </c>
      <c r="Q16" s="8">
        <f t="shared" si="6"/>
        <v>0.88745409052417523</v>
      </c>
      <c r="R16" s="8">
        <f t="shared" si="7"/>
        <v>100</v>
      </c>
      <c r="S16" s="8">
        <f t="shared" si="8"/>
        <v>0</v>
      </c>
      <c r="T16" s="8">
        <f t="shared" si="9"/>
        <v>1.0106595740951154</v>
      </c>
      <c r="U16" s="8">
        <f t="shared" si="10"/>
        <v>100</v>
      </c>
      <c r="V16" s="8">
        <f t="shared" si="11"/>
        <v>50.505329787047557</v>
      </c>
      <c r="W16" s="8">
        <f t="shared" si="12"/>
        <v>50.505329787047557</v>
      </c>
      <c r="X16" s="22">
        <v>5</v>
      </c>
    </row>
    <row r="17" spans="1:24" ht="32">
      <c r="A17" s="9">
        <v>6</v>
      </c>
      <c r="B17" s="9" t="s">
        <v>244</v>
      </c>
      <c r="C17" s="7">
        <v>2018800</v>
      </c>
      <c r="D17" s="8">
        <f t="shared" si="0"/>
        <v>2.8550771507594372E-2</v>
      </c>
      <c r="E17" s="7">
        <v>2018800</v>
      </c>
      <c r="F17" s="8">
        <f t="shared" si="14"/>
        <v>100</v>
      </c>
      <c r="G17" s="8">
        <f t="shared" si="1"/>
        <v>2.8550771507594372E-2</v>
      </c>
      <c r="H17" s="7">
        <v>0</v>
      </c>
      <c r="I17" s="8">
        <f t="shared" si="15"/>
        <v>0</v>
      </c>
      <c r="J17" s="8">
        <f t="shared" si="2"/>
        <v>0</v>
      </c>
      <c r="K17" s="8">
        <f t="shared" si="13"/>
        <v>0</v>
      </c>
      <c r="L17" s="8">
        <f t="shared" si="3"/>
        <v>-2.8550771507594372E-2</v>
      </c>
      <c r="M17" s="7">
        <f t="shared" si="4"/>
        <v>2018800</v>
      </c>
      <c r="N17" s="8">
        <v>100</v>
      </c>
      <c r="O17" s="8">
        <f t="shared" si="5"/>
        <v>2.8550771507594372E-2</v>
      </c>
      <c r="P17" s="8">
        <v>0</v>
      </c>
      <c r="Q17" s="8">
        <f t="shared" si="6"/>
        <v>0</v>
      </c>
      <c r="R17" s="8">
        <f t="shared" si="7"/>
        <v>0</v>
      </c>
      <c r="S17" s="8">
        <f t="shared" si="8"/>
        <v>-2.8550771507594372E-2</v>
      </c>
      <c r="T17" s="8">
        <f t="shared" si="9"/>
        <v>0</v>
      </c>
      <c r="U17" s="8">
        <f t="shared" si="10"/>
        <v>0</v>
      </c>
      <c r="V17" s="8">
        <f t="shared" si="11"/>
        <v>0</v>
      </c>
      <c r="W17" s="8">
        <f t="shared" si="12"/>
        <v>0</v>
      </c>
      <c r="X17" s="22">
        <v>6</v>
      </c>
    </row>
    <row r="18" spans="1:24" ht="16">
      <c r="A18" s="9">
        <v>7</v>
      </c>
      <c r="B18" s="9" t="s">
        <v>385</v>
      </c>
      <c r="C18" s="7">
        <v>75305100</v>
      </c>
      <c r="D18" s="8">
        <f t="shared" si="0"/>
        <v>1.0649983670777416</v>
      </c>
      <c r="E18" s="7">
        <v>75100550</v>
      </c>
      <c r="F18" s="8">
        <f t="shared" si="14"/>
        <v>99.728371650791246</v>
      </c>
      <c r="G18" s="8">
        <f t="shared" si="1"/>
        <v>1.0621055295941482</v>
      </c>
      <c r="H18" s="7">
        <v>67573850</v>
      </c>
      <c r="I18" s="8">
        <f t="shared" si="15"/>
        <v>89.733431069077668</v>
      </c>
      <c r="J18" s="8">
        <f t="shared" si="2"/>
        <v>0.95565957560850801</v>
      </c>
      <c r="K18" s="8">
        <f t="shared" si="13"/>
        <v>89.977836380692295</v>
      </c>
      <c r="L18" s="8">
        <f t="shared" si="3"/>
        <v>-0.10644595398564016</v>
      </c>
      <c r="M18" s="7">
        <f t="shared" si="4"/>
        <v>7731250</v>
      </c>
      <c r="N18" s="8">
        <v>100</v>
      </c>
      <c r="O18" s="8">
        <f t="shared" si="5"/>
        <v>1.0649983670777416</v>
      </c>
      <c r="P18" s="8">
        <v>100</v>
      </c>
      <c r="Q18" s="8">
        <f t="shared" si="6"/>
        <v>1.0649983670777416</v>
      </c>
      <c r="R18" s="8">
        <f t="shared" si="7"/>
        <v>100</v>
      </c>
      <c r="S18" s="8">
        <f t="shared" si="8"/>
        <v>0</v>
      </c>
      <c r="T18" s="8">
        <f t="shared" si="9"/>
        <v>89.977836380692295</v>
      </c>
      <c r="U18" s="8">
        <f t="shared" si="10"/>
        <v>100</v>
      </c>
      <c r="V18" s="8">
        <f t="shared" si="11"/>
        <v>94.988918190346141</v>
      </c>
      <c r="W18" s="8">
        <f t="shared" si="12"/>
        <v>94.988918190346141</v>
      </c>
      <c r="X18" s="22">
        <v>7</v>
      </c>
    </row>
    <row r="19" spans="1:24" ht="32">
      <c r="A19" s="9">
        <v>8</v>
      </c>
      <c r="B19" s="9" t="s">
        <v>366</v>
      </c>
      <c r="C19" s="7">
        <v>30500200</v>
      </c>
      <c r="D19" s="8">
        <f t="shared" si="0"/>
        <v>0.43134745449570527</v>
      </c>
      <c r="E19" s="7">
        <v>30500200</v>
      </c>
      <c r="F19" s="8">
        <f t="shared" si="14"/>
        <v>100</v>
      </c>
      <c r="G19" s="8">
        <f t="shared" si="1"/>
        <v>0.43134745449570533</v>
      </c>
      <c r="H19" s="7">
        <v>26951900</v>
      </c>
      <c r="I19" s="8">
        <f t="shared" si="15"/>
        <v>88.366305794716098</v>
      </c>
      <c r="J19" s="8">
        <f t="shared" si="2"/>
        <v>0.3811658106773988</v>
      </c>
      <c r="K19" s="8">
        <f t="shared" si="13"/>
        <v>88.366305794716098</v>
      </c>
      <c r="L19" s="8">
        <f t="shared" si="3"/>
        <v>-5.0181643818306532E-2</v>
      </c>
      <c r="M19" s="7">
        <f t="shared" si="4"/>
        <v>3548300</v>
      </c>
      <c r="N19" s="8">
        <v>100.0006557377049</v>
      </c>
      <c r="O19" s="8">
        <f t="shared" si="5"/>
        <v>0.43135028300360356</v>
      </c>
      <c r="P19" s="8">
        <v>100</v>
      </c>
      <c r="Q19" s="8">
        <f t="shared" si="6"/>
        <v>0.43134745449570533</v>
      </c>
      <c r="R19" s="8">
        <f t="shared" si="7"/>
        <v>99.999344266594989</v>
      </c>
      <c r="S19" s="8">
        <f t="shared" si="8"/>
        <v>-2.8285078982337453E-6</v>
      </c>
      <c r="T19" s="8">
        <f t="shared" si="9"/>
        <v>88.366305794716098</v>
      </c>
      <c r="U19" s="8">
        <f t="shared" si="10"/>
        <v>99.999344266594989</v>
      </c>
      <c r="V19" s="8">
        <f t="shared" si="11"/>
        <v>94.18282503065555</v>
      </c>
      <c r="W19" s="8">
        <f t="shared" si="12"/>
        <v>94.18282503065555</v>
      </c>
      <c r="X19" s="22">
        <v>8</v>
      </c>
    </row>
    <row r="20" spans="1:24" ht="32">
      <c r="A20" s="9">
        <v>9</v>
      </c>
      <c r="B20" s="9" t="s">
        <v>1383</v>
      </c>
      <c r="C20" s="7">
        <v>3000000</v>
      </c>
      <c r="D20" s="8">
        <f t="shared" si="0"/>
        <v>4.2427340262920103E-2</v>
      </c>
      <c r="E20" s="7">
        <v>3000000</v>
      </c>
      <c r="F20" s="8">
        <f t="shared" si="14"/>
        <v>100</v>
      </c>
      <c r="G20" s="8">
        <f t="shared" si="1"/>
        <v>4.2427340262920096E-2</v>
      </c>
      <c r="H20" s="7">
        <v>2880000</v>
      </c>
      <c r="I20" s="8">
        <f t="shared" si="15"/>
        <v>96</v>
      </c>
      <c r="J20" s="8">
        <f t="shared" si="2"/>
        <v>4.0730246652403296E-2</v>
      </c>
      <c r="K20" s="8">
        <f t="shared" si="13"/>
        <v>96</v>
      </c>
      <c r="L20" s="8">
        <f t="shared" si="3"/>
        <v>-1.6970936105168005E-3</v>
      </c>
      <c r="M20" s="7">
        <f t="shared" si="4"/>
        <v>120000</v>
      </c>
      <c r="N20" s="8">
        <v>100</v>
      </c>
      <c r="O20" s="8">
        <f t="shared" si="5"/>
        <v>4.2427340262920096E-2</v>
      </c>
      <c r="P20" s="8">
        <v>100</v>
      </c>
      <c r="Q20" s="8">
        <f t="shared" si="6"/>
        <v>4.2427340262920096E-2</v>
      </c>
      <c r="R20" s="8">
        <f t="shared" si="7"/>
        <v>100</v>
      </c>
      <c r="S20" s="8">
        <f t="shared" si="8"/>
        <v>0</v>
      </c>
      <c r="T20" s="8">
        <f t="shared" si="9"/>
        <v>96</v>
      </c>
      <c r="U20" s="8">
        <f t="shared" si="10"/>
        <v>100</v>
      </c>
      <c r="V20" s="8">
        <f t="shared" si="11"/>
        <v>98</v>
      </c>
      <c r="W20" s="8">
        <f t="shared" si="12"/>
        <v>98</v>
      </c>
      <c r="X20" s="22">
        <v>9</v>
      </c>
    </row>
    <row r="21" spans="1:24" ht="16">
      <c r="A21" s="9">
        <v>10</v>
      </c>
      <c r="B21" s="9" t="s">
        <v>252</v>
      </c>
      <c r="C21" s="7">
        <v>59400000</v>
      </c>
      <c r="D21" s="8">
        <f t="shared" si="0"/>
        <v>0.8400613372058181</v>
      </c>
      <c r="E21" s="7">
        <v>59400000</v>
      </c>
      <c r="F21" s="8">
        <f t="shared" si="14"/>
        <v>100</v>
      </c>
      <c r="G21" s="8">
        <f t="shared" si="1"/>
        <v>0.8400613372058181</v>
      </c>
      <c r="H21" s="7">
        <v>51015000</v>
      </c>
      <c r="I21" s="8">
        <f t="shared" si="15"/>
        <v>85.883838383838381</v>
      </c>
      <c r="J21" s="8">
        <f t="shared" si="2"/>
        <v>0.72147692117095641</v>
      </c>
      <c r="K21" s="8">
        <f t="shared" si="13"/>
        <v>85.883838383838381</v>
      </c>
      <c r="L21" s="8">
        <f t="shared" si="3"/>
        <v>-0.11858441603486169</v>
      </c>
      <c r="M21" s="7">
        <f t="shared" si="4"/>
        <v>8385000</v>
      </c>
      <c r="N21" s="8">
        <v>100.00000000000001</v>
      </c>
      <c r="O21" s="8">
        <f t="shared" si="5"/>
        <v>0.84006133720581833</v>
      </c>
      <c r="P21" s="8">
        <v>100</v>
      </c>
      <c r="Q21" s="8">
        <f t="shared" si="6"/>
        <v>0.8400613372058181</v>
      </c>
      <c r="R21" s="8">
        <f t="shared" si="7"/>
        <v>99.999999999999986</v>
      </c>
      <c r="S21" s="8">
        <f t="shared" si="8"/>
        <v>0</v>
      </c>
      <c r="T21" s="8">
        <f t="shared" si="9"/>
        <v>85.883838383838381</v>
      </c>
      <c r="U21" s="8">
        <f t="shared" si="10"/>
        <v>99.999999999999986</v>
      </c>
      <c r="V21" s="8">
        <f t="shared" si="11"/>
        <v>92.941919191919183</v>
      </c>
      <c r="W21" s="8">
        <f t="shared" si="12"/>
        <v>92.941919191919183</v>
      </c>
      <c r="X21" s="22">
        <v>10</v>
      </c>
    </row>
    <row r="22" spans="1:24" ht="32">
      <c r="A22" s="9">
        <v>11</v>
      </c>
      <c r="B22" s="9" t="s">
        <v>367</v>
      </c>
      <c r="C22" s="7">
        <v>654590000</v>
      </c>
      <c r="D22" s="8">
        <f t="shared" si="0"/>
        <v>9.2575042209016249</v>
      </c>
      <c r="E22" s="7">
        <v>654590000</v>
      </c>
      <c r="F22" s="8">
        <f t="shared" si="14"/>
        <v>100</v>
      </c>
      <c r="G22" s="8">
        <f t="shared" si="1"/>
        <v>9.2575042209016249</v>
      </c>
      <c r="H22" s="7">
        <v>650538348</v>
      </c>
      <c r="I22" s="8">
        <f t="shared" si="15"/>
        <v>99.381039734795834</v>
      </c>
      <c r="J22" s="8">
        <f t="shared" si="2"/>
        <v>9.2002039482246456</v>
      </c>
      <c r="K22" s="8">
        <f t="shared" si="13"/>
        <v>99.381039734795834</v>
      </c>
      <c r="L22" s="8">
        <f t="shared" si="3"/>
        <v>-5.7300272676979347E-2</v>
      </c>
      <c r="M22" s="7">
        <f t="shared" si="4"/>
        <v>4051652</v>
      </c>
      <c r="N22" s="8">
        <v>99.999999999999986</v>
      </c>
      <c r="O22" s="8">
        <f t="shared" si="5"/>
        <v>9.2575042209016232</v>
      </c>
      <c r="P22" s="8">
        <v>100</v>
      </c>
      <c r="Q22" s="8">
        <f t="shared" si="6"/>
        <v>9.2575042209016249</v>
      </c>
      <c r="R22" s="8">
        <f t="shared" si="7"/>
        <v>100.00000000000003</v>
      </c>
      <c r="S22" s="8">
        <f t="shared" si="8"/>
        <v>0</v>
      </c>
      <c r="T22" s="8">
        <f t="shared" si="9"/>
        <v>99.381039734795834</v>
      </c>
      <c r="U22" s="8">
        <f t="shared" si="10"/>
        <v>100.00000000000003</v>
      </c>
      <c r="V22" s="8">
        <f t="shared" si="11"/>
        <v>99.690519867397938</v>
      </c>
      <c r="W22" s="8">
        <f t="shared" si="12"/>
        <v>99.690519867397938</v>
      </c>
      <c r="X22" s="22">
        <v>11</v>
      </c>
    </row>
    <row r="23" spans="1:24" ht="16">
      <c r="A23" s="9">
        <v>12</v>
      </c>
      <c r="B23" s="9" t="s">
        <v>335</v>
      </c>
      <c r="C23" s="7">
        <v>137631700</v>
      </c>
      <c r="D23" s="8">
        <f t="shared" si="0"/>
        <v>1.9464489889547139</v>
      </c>
      <c r="E23" s="7">
        <v>137631700</v>
      </c>
      <c r="F23" s="8">
        <f t="shared" si="14"/>
        <v>100</v>
      </c>
      <c r="G23" s="8">
        <f t="shared" si="1"/>
        <v>1.9464489889547139</v>
      </c>
      <c r="H23" s="7">
        <v>127000000</v>
      </c>
      <c r="I23" s="8">
        <f t="shared" si="15"/>
        <v>92.275253448151844</v>
      </c>
      <c r="J23" s="8">
        <f t="shared" si="2"/>
        <v>1.7960907377969513</v>
      </c>
      <c r="K23" s="8">
        <f t="shared" si="13"/>
        <v>92.275253448151844</v>
      </c>
      <c r="L23" s="8">
        <f t="shared" si="3"/>
        <v>-0.15035825115776258</v>
      </c>
      <c r="M23" s="7">
        <f t="shared" si="4"/>
        <v>10631700</v>
      </c>
      <c r="N23" s="8">
        <v>100</v>
      </c>
      <c r="O23" s="8">
        <f t="shared" si="5"/>
        <v>1.9464489889547139</v>
      </c>
      <c r="P23" s="8">
        <v>100</v>
      </c>
      <c r="Q23" s="8">
        <f t="shared" si="6"/>
        <v>1.9464489889547139</v>
      </c>
      <c r="R23" s="8">
        <f t="shared" si="7"/>
        <v>100</v>
      </c>
      <c r="S23" s="8">
        <f t="shared" si="8"/>
        <v>0</v>
      </c>
      <c r="T23" s="8">
        <f t="shared" si="9"/>
        <v>92.275253448151844</v>
      </c>
      <c r="U23" s="8">
        <f t="shared" si="10"/>
        <v>100</v>
      </c>
      <c r="V23" s="8">
        <f t="shared" si="11"/>
        <v>96.137626724075915</v>
      </c>
      <c r="W23" s="8">
        <f t="shared" si="12"/>
        <v>96.137626724075915</v>
      </c>
      <c r="X23" s="22">
        <v>12</v>
      </c>
    </row>
    <row r="24" spans="1:24" ht="16">
      <c r="A24" s="9">
        <v>13</v>
      </c>
      <c r="B24" s="9" t="s">
        <v>254</v>
      </c>
      <c r="C24" s="7">
        <v>404453200</v>
      </c>
      <c r="D24" s="8">
        <f t="shared" si="0"/>
        <v>5.7199578456089597</v>
      </c>
      <c r="E24" s="7">
        <v>404453200</v>
      </c>
      <c r="F24" s="8">
        <f t="shared" si="14"/>
        <v>100</v>
      </c>
      <c r="G24" s="8">
        <f t="shared" si="1"/>
        <v>5.7199578456089606</v>
      </c>
      <c r="H24" s="7">
        <v>335580000</v>
      </c>
      <c r="I24" s="8">
        <f t="shared" si="15"/>
        <v>82.971280731614925</v>
      </c>
      <c r="J24" s="8">
        <f t="shared" si="2"/>
        <v>4.7459222818102429</v>
      </c>
      <c r="K24" s="8">
        <f t="shared" si="13"/>
        <v>82.971280731614925</v>
      </c>
      <c r="L24" s="8">
        <f t="shared" si="3"/>
        <v>-0.9740355637987177</v>
      </c>
      <c r="M24" s="7">
        <f t="shared" si="4"/>
        <v>68873200</v>
      </c>
      <c r="N24" s="8">
        <v>100</v>
      </c>
      <c r="O24" s="8">
        <f t="shared" si="5"/>
        <v>5.7199578456089606</v>
      </c>
      <c r="P24" s="8">
        <v>100</v>
      </c>
      <c r="Q24" s="8">
        <f t="shared" si="6"/>
        <v>5.7199578456089606</v>
      </c>
      <c r="R24" s="8">
        <f t="shared" si="7"/>
        <v>100</v>
      </c>
      <c r="S24" s="8">
        <f t="shared" si="8"/>
        <v>0</v>
      </c>
      <c r="T24" s="8">
        <f t="shared" si="9"/>
        <v>82.971280731614925</v>
      </c>
      <c r="U24" s="8">
        <f t="shared" si="10"/>
        <v>100</v>
      </c>
      <c r="V24" s="8">
        <f t="shared" si="11"/>
        <v>91.485640365807456</v>
      </c>
      <c r="W24" s="8">
        <f t="shared" si="12"/>
        <v>91.485640365807456</v>
      </c>
      <c r="X24" s="22">
        <v>13</v>
      </c>
    </row>
    <row r="25" spans="1:24" ht="32">
      <c r="A25" s="9">
        <v>14</v>
      </c>
      <c r="B25" s="9" t="s">
        <v>1384</v>
      </c>
      <c r="C25" s="7">
        <v>5468400</v>
      </c>
      <c r="D25" s="8">
        <f t="shared" si="0"/>
        <v>7.7336555831250764E-2</v>
      </c>
      <c r="E25" s="7">
        <v>5468400</v>
      </c>
      <c r="F25" s="8">
        <f t="shared" si="14"/>
        <v>100</v>
      </c>
      <c r="G25" s="8">
        <f t="shared" si="1"/>
        <v>7.7336555831250764E-2</v>
      </c>
      <c r="H25" s="7">
        <v>0</v>
      </c>
      <c r="I25" s="8">
        <f t="shared" si="15"/>
        <v>0</v>
      </c>
      <c r="J25" s="8">
        <f t="shared" si="2"/>
        <v>0</v>
      </c>
      <c r="K25" s="8">
        <f t="shared" si="13"/>
        <v>0</v>
      </c>
      <c r="L25" s="8">
        <f t="shared" si="3"/>
        <v>-7.7336555831250764E-2</v>
      </c>
      <c r="M25" s="7">
        <f t="shared" si="4"/>
        <v>5468400</v>
      </c>
      <c r="N25" s="8">
        <v>100</v>
      </c>
      <c r="O25" s="8">
        <f t="shared" si="5"/>
        <v>7.7336555831250764E-2</v>
      </c>
      <c r="P25" s="8">
        <v>0</v>
      </c>
      <c r="Q25" s="8">
        <f t="shared" si="6"/>
        <v>0</v>
      </c>
      <c r="R25" s="8">
        <f t="shared" si="7"/>
        <v>0</v>
      </c>
      <c r="S25" s="8">
        <f t="shared" si="8"/>
        <v>-7.7336555831250764E-2</v>
      </c>
      <c r="T25" s="8">
        <f t="shared" si="9"/>
        <v>0</v>
      </c>
      <c r="U25" s="8">
        <f t="shared" si="10"/>
        <v>0</v>
      </c>
      <c r="V25" s="8">
        <f t="shared" si="11"/>
        <v>0</v>
      </c>
      <c r="W25" s="8">
        <f t="shared" si="12"/>
        <v>0</v>
      </c>
      <c r="X25" s="22">
        <v>14</v>
      </c>
    </row>
    <row r="26" spans="1:24" ht="30" customHeight="1">
      <c r="A26" s="9">
        <v>15</v>
      </c>
      <c r="B26" s="9" t="s">
        <v>348</v>
      </c>
      <c r="C26" s="7">
        <v>100000000</v>
      </c>
      <c r="D26" s="8">
        <f t="shared" si="0"/>
        <v>1.4142446754306701</v>
      </c>
      <c r="E26" s="7">
        <v>100000000</v>
      </c>
      <c r="F26" s="8">
        <f t="shared" si="14"/>
        <v>100</v>
      </c>
      <c r="G26" s="8">
        <f t="shared" si="1"/>
        <v>1.4142446754306701</v>
      </c>
      <c r="H26" s="7">
        <v>0</v>
      </c>
      <c r="I26" s="8">
        <f t="shared" si="15"/>
        <v>0</v>
      </c>
      <c r="J26" s="8">
        <f t="shared" si="2"/>
        <v>0</v>
      </c>
      <c r="K26" s="8">
        <f t="shared" si="13"/>
        <v>0</v>
      </c>
      <c r="L26" s="8">
        <f t="shared" si="3"/>
        <v>-1.4142446754306701</v>
      </c>
      <c r="M26" s="7">
        <f t="shared" si="4"/>
        <v>100000000</v>
      </c>
      <c r="N26" s="8">
        <v>100</v>
      </c>
      <c r="O26" s="8">
        <f t="shared" si="5"/>
        <v>1.4142446754306701</v>
      </c>
      <c r="P26" s="8">
        <v>0</v>
      </c>
      <c r="Q26" s="8">
        <f t="shared" si="6"/>
        <v>0</v>
      </c>
      <c r="R26" s="8">
        <f t="shared" si="7"/>
        <v>0</v>
      </c>
      <c r="S26" s="8">
        <f t="shared" si="8"/>
        <v>-1.4142446754306701</v>
      </c>
      <c r="T26" s="8">
        <f t="shared" si="9"/>
        <v>0</v>
      </c>
      <c r="U26" s="8">
        <f t="shared" si="10"/>
        <v>0</v>
      </c>
      <c r="V26" s="8">
        <f t="shared" si="11"/>
        <v>0</v>
      </c>
      <c r="W26" s="8">
        <f t="shared" si="12"/>
        <v>0</v>
      </c>
      <c r="X26" s="22">
        <v>15</v>
      </c>
    </row>
    <row r="27" spans="1:24" ht="30" customHeight="1">
      <c r="A27" s="9">
        <v>16</v>
      </c>
      <c r="B27" s="9" t="s">
        <v>254</v>
      </c>
      <c r="C27" s="7">
        <v>550000</v>
      </c>
      <c r="D27" s="8">
        <f t="shared" si="0"/>
        <v>7.7783457148686867E-3</v>
      </c>
      <c r="E27" s="7">
        <v>550000</v>
      </c>
      <c r="F27" s="8">
        <f t="shared" si="14"/>
        <v>100</v>
      </c>
      <c r="G27" s="8">
        <f>F27*D27/100</f>
        <v>7.7783457148686867E-3</v>
      </c>
      <c r="H27" s="7">
        <v>281600</v>
      </c>
      <c r="I27" s="8">
        <f t="shared" si="15"/>
        <v>51.2</v>
      </c>
      <c r="J27" s="8">
        <f>I27*D27/100</f>
        <v>3.9825130060127676E-3</v>
      </c>
      <c r="K27" s="8">
        <f t="shared" si="13"/>
        <v>51.2</v>
      </c>
      <c r="L27" s="8">
        <f>J27-G27</f>
        <v>-3.7958327088559191E-3</v>
      </c>
      <c r="M27" s="7">
        <f>C27-H27</f>
        <v>268400</v>
      </c>
      <c r="N27" s="8">
        <v>100.00000000000001</v>
      </c>
      <c r="O27" s="8">
        <f>N27*D27/100</f>
        <v>7.7783457148686876E-3</v>
      </c>
      <c r="P27" s="8">
        <v>100</v>
      </c>
      <c r="Q27" s="8">
        <f>P27*D27/100</f>
        <v>7.7783457148686867E-3</v>
      </c>
      <c r="R27" s="8">
        <f>IF(N27=0,0,P27/N27*100)</f>
        <v>99.999999999999986</v>
      </c>
      <c r="S27" s="8"/>
      <c r="T27" s="8"/>
      <c r="U27" s="8"/>
      <c r="V27" s="8"/>
      <c r="W27" s="8"/>
      <c r="X27" s="22"/>
    </row>
    <row r="28" spans="1:24" ht="32">
      <c r="A28" s="9">
        <v>16</v>
      </c>
      <c r="B28" s="9" t="s">
        <v>1385</v>
      </c>
      <c r="C28" s="7">
        <v>166602050</v>
      </c>
      <c r="D28" s="8">
        <f t="shared" si="0"/>
        <v>2.356160621283343</v>
      </c>
      <c r="E28" s="7">
        <v>166602050</v>
      </c>
      <c r="F28" s="8">
        <f t="shared" si="14"/>
        <v>100</v>
      </c>
      <c r="G28" s="8">
        <f t="shared" si="1"/>
        <v>2.356160621283343</v>
      </c>
      <c r="H28" s="7">
        <v>127665930</v>
      </c>
      <c r="I28" s="8">
        <f t="shared" si="15"/>
        <v>76.629267166880595</v>
      </c>
      <c r="J28" s="8">
        <f t="shared" si="2"/>
        <v>1.8055086173640467</v>
      </c>
      <c r="K28" s="8">
        <f t="shared" si="13"/>
        <v>76.629267166880595</v>
      </c>
      <c r="L28" s="8">
        <f t="shared" si="3"/>
        <v>-0.55065200391929636</v>
      </c>
      <c r="M28" s="7">
        <f t="shared" si="4"/>
        <v>38936120</v>
      </c>
      <c r="N28" s="8">
        <v>100</v>
      </c>
      <c r="O28" s="8">
        <f t="shared" si="5"/>
        <v>2.356160621283343</v>
      </c>
      <c r="P28" s="8">
        <v>100</v>
      </c>
      <c r="Q28" s="8">
        <f t="shared" si="6"/>
        <v>2.356160621283343</v>
      </c>
      <c r="R28" s="8">
        <f t="shared" si="7"/>
        <v>100</v>
      </c>
      <c r="S28" s="8">
        <f t="shared" si="8"/>
        <v>0</v>
      </c>
      <c r="T28" s="8">
        <f t="shared" si="9"/>
        <v>76.629267166880595</v>
      </c>
      <c r="U28" s="8">
        <f t="shared" si="10"/>
        <v>100</v>
      </c>
      <c r="V28" s="8">
        <f t="shared" si="11"/>
        <v>88.314633583440298</v>
      </c>
      <c r="W28" s="8">
        <f t="shared" si="12"/>
        <v>88.314633583440298</v>
      </c>
      <c r="X28" s="22">
        <v>16</v>
      </c>
    </row>
    <row r="29" spans="1:24" ht="16">
      <c r="A29" s="9">
        <v>17</v>
      </c>
      <c r="B29" s="9" t="s">
        <v>473</v>
      </c>
      <c r="C29" s="7">
        <v>125032400</v>
      </c>
      <c r="D29" s="8">
        <f t="shared" si="0"/>
        <v>1.7682640595631773</v>
      </c>
      <c r="E29" s="7">
        <v>125032400</v>
      </c>
      <c r="F29" s="8">
        <f t="shared" si="14"/>
        <v>100</v>
      </c>
      <c r="G29" s="8">
        <f t="shared" si="1"/>
        <v>1.7682640595631773</v>
      </c>
      <c r="H29" s="7">
        <v>124743400</v>
      </c>
      <c r="I29" s="8">
        <f t="shared" si="15"/>
        <v>99.76885991151093</v>
      </c>
      <c r="J29" s="8">
        <f t="shared" si="2"/>
        <v>1.7641768924511825</v>
      </c>
      <c r="K29" s="8">
        <f t="shared" si="13"/>
        <v>99.76885991151093</v>
      </c>
      <c r="L29" s="8">
        <f t="shared" si="3"/>
        <v>-4.0871671119948605E-3</v>
      </c>
      <c r="M29" s="7">
        <f t="shared" si="4"/>
        <v>289000</v>
      </c>
      <c r="N29" s="8">
        <v>100.00000000000001</v>
      </c>
      <c r="O29" s="8">
        <f t="shared" si="5"/>
        <v>1.7682640595631776</v>
      </c>
      <c r="P29" s="8">
        <v>100</v>
      </c>
      <c r="Q29" s="8">
        <f t="shared" si="6"/>
        <v>1.7682640595631773</v>
      </c>
      <c r="R29" s="8">
        <f t="shared" si="7"/>
        <v>99.999999999999986</v>
      </c>
      <c r="S29" s="8">
        <f t="shared" si="8"/>
        <v>0</v>
      </c>
      <c r="T29" s="8">
        <f t="shared" si="9"/>
        <v>99.76885991151093</v>
      </c>
      <c r="U29" s="8">
        <f t="shared" si="10"/>
        <v>99.999999999999986</v>
      </c>
      <c r="V29" s="8">
        <f t="shared" si="11"/>
        <v>99.884429955755451</v>
      </c>
      <c r="W29" s="8">
        <f t="shared" si="12"/>
        <v>99.884429955755451</v>
      </c>
      <c r="X29" s="22">
        <v>17</v>
      </c>
    </row>
    <row r="30" spans="1:24" ht="64">
      <c r="A30" s="9">
        <v>18</v>
      </c>
      <c r="B30" s="9" t="s">
        <v>338</v>
      </c>
      <c r="C30" s="7">
        <v>314500000</v>
      </c>
      <c r="D30" s="8">
        <f t="shared" si="0"/>
        <v>4.447799504229458</v>
      </c>
      <c r="E30" s="7">
        <v>314500000</v>
      </c>
      <c r="F30" s="8">
        <f t="shared" si="14"/>
        <v>100</v>
      </c>
      <c r="G30" s="8">
        <f t="shared" si="1"/>
        <v>4.447799504229458</v>
      </c>
      <c r="H30" s="7">
        <v>235599848</v>
      </c>
      <c r="I30" s="8">
        <f t="shared" si="15"/>
        <v>74.912511287758349</v>
      </c>
      <c r="J30" s="8">
        <f t="shared" si="2"/>
        <v>3.3319583056627526</v>
      </c>
      <c r="K30" s="8">
        <f t="shared" si="13"/>
        <v>74.912511287758349</v>
      </c>
      <c r="L30" s="8">
        <f t="shared" si="3"/>
        <v>-1.1158411985667054</v>
      </c>
      <c r="M30" s="7">
        <f t="shared" si="4"/>
        <v>78900152</v>
      </c>
      <c r="N30" s="8">
        <v>100</v>
      </c>
      <c r="O30" s="8">
        <f t="shared" si="5"/>
        <v>4.447799504229458</v>
      </c>
      <c r="P30" s="8">
        <v>100</v>
      </c>
      <c r="Q30" s="8">
        <f t="shared" si="6"/>
        <v>4.447799504229458</v>
      </c>
      <c r="R30" s="8">
        <f t="shared" si="7"/>
        <v>100</v>
      </c>
      <c r="S30" s="8">
        <f t="shared" si="8"/>
        <v>0</v>
      </c>
      <c r="T30" s="8">
        <f t="shared" si="9"/>
        <v>74.912511287758349</v>
      </c>
      <c r="U30" s="8">
        <f t="shared" si="10"/>
        <v>100</v>
      </c>
      <c r="V30" s="8">
        <f t="shared" si="11"/>
        <v>87.456255643879174</v>
      </c>
      <c r="W30" s="8">
        <f t="shared" si="12"/>
        <v>87.456255643879174</v>
      </c>
      <c r="X30" s="22">
        <v>18</v>
      </c>
    </row>
    <row r="31" spans="1:24" ht="32">
      <c r="A31" s="9">
        <v>19</v>
      </c>
      <c r="B31" s="9" t="s">
        <v>1325</v>
      </c>
      <c r="C31" s="7">
        <v>590348000</v>
      </c>
      <c r="D31" s="8">
        <f t="shared" si="0"/>
        <v>8.3489651565114524</v>
      </c>
      <c r="E31" s="7">
        <v>590170000</v>
      </c>
      <c r="F31" s="8">
        <f t="shared" si="14"/>
        <v>99.969848292871319</v>
      </c>
      <c r="G31" s="8">
        <f t="shared" si="1"/>
        <v>8.3464478009891856</v>
      </c>
      <c r="H31" s="7">
        <v>534354379</v>
      </c>
      <c r="I31" s="8">
        <f t="shared" si="15"/>
        <v>90.515150216482482</v>
      </c>
      <c r="J31" s="8">
        <f t="shared" si="2"/>
        <v>7.5570783529381229</v>
      </c>
      <c r="K31" s="8">
        <f t="shared" si="13"/>
        <v>90.542450310927364</v>
      </c>
      <c r="L31" s="8">
        <f t="shared" si="3"/>
        <v>-0.78936944805106268</v>
      </c>
      <c r="M31" s="7">
        <f t="shared" si="4"/>
        <v>55993621</v>
      </c>
      <c r="N31" s="8">
        <v>100</v>
      </c>
      <c r="O31" s="8">
        <f t="shared" si="5"/>
        <v>8.3489651565114524</v>
      </c>
      <c r="P31" s="8">
        <v>100</v>
      </c>
      <c r="Q31" s="8">
        <f t="shared" si="6"/>
        <v>8.3489651565114524</v>
      </c>
      <c r="R31" s="8">
        <f t="shared" si="7"/>
        <v>100</v>
      </c>
      <c r="S31" s="8">
        <f t="shared" si="8"/>
        <v>0</v>
      </c>
      <c r="T31" s="8">
        <f t="shared" si="9"/>
        <v>90.542450310927364</v>
      </c>
      <c r="U31" s="8">
        <f t="shared" si="10"/>
        <v>100</v>
      </c>
      <c r="V31" s="8">
        <f t="shared" si="11"/>
        <v>95.271225155463682</v>
      </c>
      <c r="W31" s="8">
        <f t="shared" si="12"/>
        <v>95.271225155463682</v>
      </c>
      <c r="X31" s="22">
        <v>19</v>
      </c>
    </row>
    <row r="32" spans="1:24" ht="48">
      <c r="A32" s="9">
        <v>20</v>
      </c>
      <c r="B32" s="9" t="s">
        <v>341</v>
      </c>
      <c r="C32" s="7">
        <v>45183500</v>
      </c>
      <c r="D32" s="8">
        <f t="shared" si="0"/>
        <v>0.63900524292321692</v>
      </c>
      <c r="E32" s="7">
        <v>37538500</v>
      </c>
      <c r="F32" s="8">
        <f t="shared" si="14"/>
        <v>83.080106676109651</v>
      </c>
      <c r="G32" s="8">
        <f t="shared" si="1"/>
        <v>0.53088623748654218</v>
      </c>
      <c r="H32" s="7">
        <v>34036750</v>
      </c>
      <c r="I32" s="8">
        <f t="shared" si="15"/>
        <v>75.330043046687393</v>
      </c>
      <c r="J32" s="8">
        <f t="shared" si="2"/>
        <v>0.48136292456464863</v>
      </c>
      <c r="K32" s="8">
        <f t="shared" si="13"/>
        <v>90.671577180761091</v>
      </c>
      <c r="L32" s="8">
        <f t="shared" si="3"/>
        <v>-4.9523312921893548E-2</v>
      </c>
      <c r="M32" s="7">
        <f t="shared" si="4"/>
        <v>11146750</v>
      </c>
      <c r="N32" s="8">
        <v>100</v>
      </c>
      <c r="O32" s="8">
        <f t="shared" si="5"/>
        <v>0.63900524292321692</v>
      </c>
      <c r="P32" s="8">
        <v>100</v>
      </c>
      <c r="Q32" s="8">
        <f t="shared" si="6"/>
        <v>0.63900524292321692</v>
      </c>
      <c r="R32" s="8">
        <f t="shared" si="7"/>
        <v>100</v>
      </c>
      <c r="S32" s="8">
        <f t="shared" si="8"/>
        <v>0</v>
      </c>
      <c r="T32" s="8">
        <f t="shared" si="9"/>
        <v>90.671577180761076</v>
      </c>
      <c r="U32" s="8">
        <f t="shared" si="10"/>
        <v>100</v>
      </c>
      <c r="V32" s="8">
        <f t="shared" si="11"/>
        <v>95.335788590380531</v>
      </c>
      <c r="W32" s="8">
        <f t="shared" si="12"/>
        <v>95.335788590380531</v>
      </c>
      <c r="X32" s="22">
        <v>20</v>
      </c>
    </row>
    <row r="33" spans="1:24" ht="16">
      <c r="A33" s="9">
        <v>21</v>
      </c>
      <c r="B33" s="9" t="s">
        <v>422</v>
      </c>
      <c r="C33" s="7">
        <v>169250000</v>
      </c>
      <c r="D33" s="8">
        <f t="shared" si="0"/>
        <v>2.3936091131664092</v>
      </c>
      <c r="E33" s="7">
        <v>169250000</v>
      </c>
      <c r="F33" s="8">
        <f t="shared" si="14"/>
        <v>100</v>
      </c>
      <c r="G33" s="8">
        <f t="shared" si="1"/>
        <v>2.3936091131664092</v>
      </c>
      <c r="H33" s="7">
        <v>145855000</v>
      </c>
      <c r="I33" s="8">
        <f t="shared" si="15"/>
        <v>86.177252584933527</v>
      </c>
      <c r="J33" s="8">
        <f t="shared" si="2"/>
        <v>2.062746571349404</v>
      </c>
      <c r="K33" s="8">
        <f t="shared" si="13"/>
        <v>86.177252584933527</v>
      </c>
      <c r="L33" s="8">
        <f t="shared" si="3"/>
        <v>-0.33086254181700525</v>
      </c>
      <c r="M33" s="7">
        <f t="shared" si="4"/>
        <v>23395000</v>
      </c>
      <c r="N33" s="8">
        <v>100</v>
      </c>
      <c r="O33" s="8">
        <f t="shared" si="5"/>
        <v>2.3936091131664092</v>
      </c>
      <c r="P33" s="8">
        <v>100</v>
      </c>
      <c r="Q33" s="8">
        <f t="shared" si="6"/>
        <v>2.3936091131664092</v>
      </c>
      <c r="R33" s="8">
        <f t="shared" si="7"/>
        <v>100</v>
      </c>
      <c r="S33" s="8">
        <f t="shared" si="8"/>
        <v>0</v>
      </c>
      <c r="T33" s="8">
        <f t="shared" si="9"/>
        <v>86.177252584933527</v>
      </c>
      <c r="U33" s="8">
        <f t="shared" si="10"/>
        <v>100</v>
      </c>
      <c r="V33" s="8">
        <f t="shared" si="11"/>
        <v>93.088626292466756</v>
      </c>
      <c r="W33" s="8">
        <f t="shared" si="12"/>
        <v>93.088626292466756</v>
      </c>
      <c r="X33" s="22">
        <v>21</v>
      </c>
    </row>
    <row r="34" spans="1:24" ht="16">
      <c r="A34" s="9">
        <v>22</v>
      </c>
      <c r="B34" s="9" t="s">
        <v>423</v>
      </c>
      <c r="C34" s="7">
        <v>174750000</v>
      </c>
      <c r="D34" s="8">
        <f t="shared" si="0"/>
        <v>2.4713925703150963</v>
      </c>
      <c r="E34" s="7">
        <v>174750000</v>
      </c>
      <c r="F34" s="8">
        <f t="shared" si="14"/>
        <v>100</v>
      </c>
      <c r="G34" s="8">
        <f t="shared" si="1"/>
        <v>2.4713925703150963</v>
      </c>
      <c r="H34" s="7">
        <v>166875000</v>
      </c>
      <c r="I34" s="8">
        <f t="shared" si="15"/>
        <v>95.493562231759654</v>
      </c>
      <c r="J34" s="8">
        <f t="shared" si="2"/>
        <v>2.3600208021249309</v>
      </c>
      <c r="K34" s="8">
        <f t="shared" si="13"/>
        <v>95.493562231759654</v>
      </c>
      <c r="L34" s="8">
        <f t="shared" si="3"/>
        <v>-0.11137176819016537</v>
      </c>
      <c r="M34" s="7">
        <f t="shared" si="4"/>
        <v>7875000</v>
      </c>
      <c r="N34" s="8">
        <v>100.00000000000001</v>
      </c>
      <c r="O34" s="8">
        <f t="shared" si="5"/>
        <v>2.4713925703150967</v>
      </c>
      <c r="P34" s="8">
        <v>100</v>
      </c>
      <c r="Q34" s="8">
        <f t="shared" si="6"/>
        <v>2.4713925703150963</v>
      </c>
      <c r="R34" s="8">
        <f t="shared" si="7"/>
        <v>99.999999999999986</v>
      </c>
      <c r="S34" s="8">
        <f t="shared" si="8"/>
        <v>0</v>
      </c>
      <c r="T34" s="8">
        <f t="shared" si="9"/>
        <v>95.493562231759654</v>
      </c>
      <c r="U34" s="8">
        <f t="shared" si="10"/>
        <v>99.999999999999986</v>
      </c>
      <c r="V34" s="8">
        <f t="shared" si="11"/>
        <v>97.746781115879827</v>
      </c>
      <c r="W34" s="8">
        <f t="shared" si="12"/>
        <v>97.746781115879827</v>
      </c>
      <c r="X34" s="22">
        <v>22</v>
      </c>
    </row>
    <row r="35" spans="1:24" ht="16">
      <c r="A35" s="9">
        <v>23</v>
      </c>
      <c r="B35" s="9" t="s">
        <v>424</v>
      </c>
      <c r="C35" s="7">
        <v>234000000</v>
      </c>
      <c r="D35" s="8">
        <f t="shared" si="0"/>
        <v>3.3093325405077678</v>
      </c>
      <c r="E35" s="7">
        <v>234000000</v>
      </c>
      <c r="F35" s="8">
        <f t="shared" si="14"/>
        <v>100</v>
      </c>
      <c r="G35" s="8">
        <f t="shared" si="1"/>
        <v>3.3093325405077678</v>
      </c>
      <c r="H35" s="7">
        <v>179325000</v>
      </c>
      <c r="I35" s="8">
        <f t="shared" si="15"/>
        <v>76.634615384615387</v>
      </c>
      <c r="J35" s="8">
        <f t="shared" si="2"/>
        <v>2.5360942642160489</v>
      </c>
      <c r="K35" s="8">
        <f t="shared" si="13"/>
        <v>76.634615384615387</v>
      </c>
      <c r="L35" s="8">
        <f t="shared" si="3"/>
        <v>-0.77323827629171893</v>
      </c>
      <c r="M35" s="7">
        <f t="shared" si="4"/>
        <v>54675000</v>
      </c>
      <c r="N35" s="8">
        <v>99.999999999999986</v>
      </c>
      <c r="O35" s="8">
        <f t="shared" si="5"/>
        <v>3.3093325405077674</v>
      </c>
      <c r="P35" s="8">
        <v>100</v>
      </c>
      <c r="Q35" s="8">
        <f t="shared" si="6"/>
        <v>3.3093325405077678</v>
      </c>
      <c r="R35" s="8">
        <f t="shared" si="7"/>
        <v>100.00000000000003</v>
      </c>
      <c r="S35" s="8">
        <f t="shared" si="8"/>
        <v>0</v>
      </c>
      <c r="T35" s="8">
        <f t="shared" si="9"/>
        <v>76.634615384615387</v>
      </c>
      <c r="U35" s="8">
        <f t="shared" si="10"/>
        <v>100.00000000000003</v>
      </c>
      <c r="V35" s="8">
        <f t="shared" si="11"/>
        <v>88.317307692307708</v>
      </c>
      <c r="W35" s="8">
        <f t="shared" si="12"/>
        <v>88.317307692307708</v>
      </c>
      <c r="X35" s="22">
        <v>23</v>
      </c>
    </row>
    <row r="36" spans="1:24" ht="16">
      <c r="A36" s="9">
        <v>24</v>
      </c>
      <c r="B36" s="9" t="s">
        <v>1386</v>
      </c>
      <c r="C36" s="7">
        <v>414000000</v>
      </c>
      <c r="D36" s="8">
        <f t="shared" si="0"/>
        <v>5.8549729562829746</v>
      </c>
      <c r="E36" s="7">
        <v>414000000</v>
      </c>
      <c r="F36" s="8">
        <f t="shared" si="14"/>
        <v>100</v>
      </c>
      <c r="G36" s="8">
        <f t="shared" si="1"/>
        <v>5.8549729562829746</v>
      </c>
      <c r="H36" s="7">
        <v>381075000</v>
      </c>
      <c r="I36" s="8">
        <f t="shared" si="15"/>
        <v>92.04710144927536</v>
      </c>
      <c r="J36" s="8">
        <f t="shared" si="2"/>
        <v>5.3893328968974261</v>
      </c>
      <c r="K36" s="8">
        <f t="shared" si="13"/>
        <v>92.04710144927536</v>
      </c>
      <c r="L36" s="8">
        <f t="shared" si="3"/>
        <v>-0.46564005938554853</v>
      </c>
      <c r="M36" s="7">
        <f t="shared" si="4"/>
        <v>32925000</v>
      </c>
      <c r="N36" s="8">
        <v>100</v>
      </c>
      <c r="O36" s="8">
        <f t="shared" si="5"/>
        <v>5.8549729562829746</v>
      </c>
      <c r="P36" s="8">
        <v>100</v>
      </c>
      <c r="Q36" s="8">
        <f t="shared" si="6"/>
        <v>5.8549729562829746</v>
      </c>
      <c r="R36" s="8">
        <f t="shared" si="7"/>
        <v>100</v>
      </c>
      <c r="S36" s="8">
        <f t="shared" si="8"/>
        <v>0</v>
      </c>
      <c r="T36" s="8">
        <f t="shared" si="9"/>
        <v>92.04710144927536</v>
      </c>
      <c r="U36" s="8">
        <f t="shared" si="10"/>
        <v>100</v>
      </c>
      <c r="V36" s="8">
        <f t="shared" si="11"/>
        <v>96.023550724637687</v>
      </c>
      <c r="W36" s="8">
        <f t="shared" si="12"/>
        <v>96.023550724637687</v>
      </c>
      <c r="X36" s="22">
        <v>24</v>
      </c>
    </row>
    <row r="37" spans="1:24" ht="16">
      <c r="A37" s="9">
        <v>25</v>
      </c>
      <c r="B37" s="9" t="s">
        <v>1387</v>
      </c>
      <c r="C37" s="7">
        <v>23561000</v>
      </c>
      <c r="D37" s="8">
        <f t="shared" si="0"/>
        <v>0.33321018797822022</v>
      </c>
      <c r="E37" s="7">
        <v>23561000</v>
      </c>
      <c r="F37" s="8">
        <f t="shared" si="14"/>
        <v>100</v>
      </c>
      <c r="G37" s="8">
        <f t="shared" si="1"/>
        <v>0.33321018797822022</v>
      </c>
      <c r="H37" s="7">
        <v>22126000</v>
      </c>
      <c r="I37" s="8">
        <f t="shared" si="15"/>
        <v>93.909426594796486</v>
      </c>
      <c r="J37" s="8">
        <f t="shared" si="2"/>
        <v>0.31291577688579009</v>
      </c>
      <c r="K37" s="8">
        <f t="shared" si="13"/>
        <v>93.909426594796486</v>
      </c>
      <c r="L37" s="8">
        <f t="shared" si="3"/>
        <v>-2.0294411092430131E-2</v>
      </c>
      <c r="M37" s="7">
        <f t="shared" si="4"/>
        <v>1435000</v>
      </c>
      <c r="N37" s="8">
        <v>100</v>
      </c>
      <c r="O37" s="8">
        <f t="shared" si="5"/>
        <v>0.33321018797822022</v>
      </c>
      <c r="P37" s="8">
        <v>100</v>
      </c>
      <c r="Q37" s="8">
        <f t="shared" si="6"/>
        <v>0.33321018797822022</v>
      </c>
      <c r="R37" s="8">
        <f t="shared" si="7"/>
        <v>100</v>
      </c>
      <c r="S37" s="8">
        <f t="shared" si="8"/>
        <v>0</v>
      </c>
      <c r="T37" s="8">
        <f t="shared" si="9"/>
        <v>93.909426594796486</v>
      </c>
      <c r="U37" s="8">
        <f t="shared" si="10"/>
        <v>100</v>
      </c>
      <c r="V37" s="8">
        <f t="shared" si="11"/>
        <v>96.954713297398243</v>
      </c>
      <c r="W37" s="8">
        <f t="shared" si="12"/>
        <v>96.954713297398243</v>
      </c>
      <c r="X37" s="22">
        <v>25</v>
      </c>
    </row>
    <row r="38" spans="1:24" ht="48">
      <c r="A38" s="9">
        <v>26</v>
      </c>
      <c r="B38" s="9" t="s">
        <v>1388</v>
      </c>
      <c r="C38" s="7">
        <v>194075000</v>
      </c>
      <c r="D38" s="8">
        <f t="shared" si="0"/>
        <v>2.7446953538420731</v>
      </c>
      <c r="E38" s="7">
        <v>194075000</v>
      </c>
      <c r="F38" s="8">
        <f t="shared" si="14"/>
        <v>100</v>
      </c>
      <c r="G38" s="8">
        <f t="shared" si="1"/>
        <v>2.7446953538420731</v>
      </c>
      <c r="H38" s="7">
        <v>113850000</v>
      </c>
      <c r="I38" s="8">
        <f t="shared" si="15"/>
        <v>58.66288805874018</v>
      </c>
      <c r="J38" s="8">
        <f t="shared" si="2"/>
        <v>1.6101175629778179</v>
      </c>
      <c r="K38" s="8">
        <f t="shared" si="13"/>
        <v>58.66288805874018</v>
      </c>
      <c r="L38" s="8">
        <f t="shared" si="3"/>
        <v>-1.1345777908642551</v>
      </c>
      <c r="M38" s="7">
        <f t="shared" si="4"/>
        <v>80225000</v>
      </c>
      <c r="N38" s="8">
        <v>100</v>
      </c>
      <c r="O38" s="8">
        <f t="shared" si="5"/>
        <v>2.7446953538420731</v>
      </c>
      <c r="P38" s="8">
        <v>100</v>
      </c>
      <c r="Q38" s="8">
        <f t="shared" si="6"/>
        <v>2.7446953538420731</v>
      </c>
      <c r="R38" s="8">
        <f t="shared" si="7"/>
        <v>100</v>
      </c>
      <c r="S38" s="8">
        <f t="shared" si="8"/>
        <v>0</v>
      </c>
      <c r="T38" s="8">
        <f t="shared" si="9"/>
        <v>58.66288805874018</v>
      </c>
      <c r="U38" s="8">
        <f t="shared" si="10"/>
        <v>100</v>
      </c>
      <c r="V38" s="8">
        <f t="shared" si="11"/>
        <v>79.33144402937009</v>
      </c>
      <c r="W38" s="8">
        <f t="shared" si="12"/>
        <v>79.33144402937009</v>
      </c>
      <c r="X38" s="22">
        <v>26</v>
      </c>
    </row>
    <row r="39" spans="1:24" ht="32">
      <c r="A39" s="9">
        <v>27</v>
      </c>
      <c r="B39" s="9" t="s">
        <v>1389</v>
      </c>
      <c r="C39" s="7">
        <v>32150000</v>
      </c>
      <c r="D39" s="8">
        <f t="shared" si="0"/>
        <v>0.45467966315096048</v>
      </c>
      <c r="E39" s="7">
        <v>32150000</v>
      </c>
      <c r="F39" s="8">
        <f t="shared" si="14"/>
        <v>100</v>
      </c>
      <c r="G39" s="8">
        <f t="shared" si="1"/>
        <v>0.45467966315096048</v>
      </c>
      <c r="H39" s="7">
        <v>28696700</v>
      </c>
      <c r="I39" s="8">
        <f t="shared" si="15"/>
        <v>89.25878693623639</v>
      </c>
      <c r="J39" s="8">
        <f t="shared" si="2"/>
        <v>0.40584155177431314</v>
      </c>
      <c r="K39" s="8">
        <f t="shared" si="13"/>
        <v>89.25878693623639</v>
      </c>
      <c r="L39" s="8">
        <f t="shared" si="3"/>
        <v>-4.8838111376647342E-2</v>
      </c>
      <c r="M39" s="7">
        <f t="shared" si="4"/>
        <v>3453300</v>
      </c>
      <c r="N39" s="8">
        <v>100</v>
      </c>
      <c r="O39" s="8">
        <f t="shared" si="5"/>
        <v>0.45467966315096048</v>
      </c>
      <c r="P39" s="8">
        <v>100</v>
      </c>
      <c r="Q39" s="8">
        <f t="shared" si="6"/>
        <v>0.45467966315096048</v>
      </c>
      <c r="R39" s="8">
        <f t="shared" si="7"/>
        <v>100</v>
      </c>
      <c r="S39" s="8">
        <f t="shared" si="8"/>
        <v>0</v>
      </c>
      <c r="T39" s="8">
        <f t="shared" si="9"/>
        <v>89.25878693623639</v>
      </c>
      <c r="U39" s="8">
        <f t="shared" si="10"/>
        <v>100</v>
      </c>
      <c r="V39" s="8">
        <f t="shared" si="11"/>
        <v>94.629393468118195</v>
      </c>
      <c r="W39" s="8">
        <f t="shared" si="12"/>
        <v>94.629393468118195</v>
      </c>
      <c r="X39" s="22">
        <v>27</v>
      </c>
    </row>
    <row r="40" spans="1:24" ht="16">
      <c r="A40" s="9">
        <v>28</v>
      </c>
      <c r="B40" s="9" t="s">
        <v>1390</v>
      </c>
      <c r="C40" s="7">
        <v>366513700</v>
      </c>
      <c r="D40" s="8">
        <f t="shared" si="0"/>
        <v>5.1834004869739401</v>
      </c>
      <c r="E40" s="7">
        <v>366513700</v>
      </c>
      <c r="F40" s="8">
        <f t="shared" si="14"/>
        <v>100</v>
      </c>
      <c r="G40" s="8">
        <f t="shared" si="1"/>
        <v>5.1834004869739401</v>
      </c>
      <c r="H40" s="7">
        <v>299177000</v>
      </c>
      <c r="I40" s="8">
        <f t="shared" si="15"/>
        <v>81.627780898776763</v>
      </c>
      <c r="J40" s="8">
        <f t="shared" si="2"/>
        <v>4.2310947926132156</v>
      </c>
      <c r="K40" s="8">
        <f t="shared" si="13"/>
        <v>81.627780898776763</v>
      </c>
      <c r="L40" s="8">
        <f t="shared" si="3"/>
        <v>-0.95230569436072443</v>
      </c>
      <c r="M40" s="7">
        <f t="shared" si="4"/>
        <v>67336700</v>
      </c>
      <c r="N40" s="8">
        <v>100</v>
      </c>
      <c r="O40" s="8">
        <f t="shared" si="5"/>
        <v>5.1834004869739401</v>
      </c>
      <c r="P40" s="8">
        <v>100</v>
      </c>
      <c r="Q40" s="8">
        <f t="shared" si="6"/>
        <v>5.1834004869739401</v>
      </c>
      <c r="R40" s="8">
        <f t="shared" si="7"/>
        <v>100</v>
      </c>
      <c r="S40" s="8">
        <f t="shared" si="8"/>
        <v>0</v>
      </c>
      <c r="T40" s="8">
        <f t="shared" si="9"/>
        <v>81.627780898776763</v>
      </c>
      <c r="U40" s="8">
        <f t="shared" si="10"/>
        <v>100</v>
      </c>
      <c r="V40" s="8">
        <f t="shared" si="11"/>
        <v>90.813890449388381</v>
      </c>
      <c r="W40" s="8">
        <f t="shared" si="12"/>
        <v>90.813890449388381</v>
      </c>
      <c r="X40" s="22">
        <v>28</v>
      </c>
    </row>
    <row r="41" spans="1:24" ht="32">
      <c r="A41" s="9">
        <v>29</v>
      </c>
      <c r="B41" s="9" t="s">
        <v>1391</v>
      </c>
      <c r="C41" s="7">
        <v>104448900</v>
      </c>
      <c r="D41" s="8">
        <f t="shared" si="0"/>
        <v>1.4771630067959052</v>
      </c>
      <c r="E41" s="7">
        <v>104448900</v>
      </c>
      <c r="F41" s="8">
        <f t="shared" si="14"/>
        <v>100</v>
      </c>
      <c r="G41" s="8">
        <f t="shared" si="1"/>
        <v>1.4771630067959052</v>
      </c>
      <c r="H41" s="7">
        <v>94720000</v>
      </c>
      <c r="I41" s="8">
        <f t="shared" si="15"/>
        <v>90.685493097581698</v>
      </c>
      <c r="J41" s="8">
        <f t="shared" si="2"/>
        <v>1.3395725565679308</v>
      </c>
      <c r="K41" s="8">
        <f t="shared" si="13"/>
        <v>90.685493097581698</v>
      </c>
      <c r="L41" s="8">
        <f t="shared" si="3"/>
        <v>-0.13759045022797434</v>
      </c>
      <c r="M41" s="7">
        <f t="shared" si="4"/>
        <v>9728900</v>
      </c>
      <c r="N41" s="8">
        <v>100</v>
      </c>
      <c r="O41" s="8">
        <f t="shared" si="5"/>
        <v>1.4771630067959052</v>
      </c>
      <c r="P41" s="8">
        <v>100</v>
      </c>
      <c r="Q41" s="8">
        <f t="shared" si="6"/>
        <v>1.4771630067959052</v>
      </c>
      <c r="R41" s="8">
        <f t="shared" si="7"/>
        <v>100</v>
      </c>
      <c r="S41" s="8">
        <f t="shared" si="8"/>
        <v>0</v>
      </c>
      <c r="T41" s="8">
        <f t="shared" si="9"/>
        <v>90.685493097581698</v>
      </c>
      <c r="U41" s="8">
        <f t="shared" si="10"/>
        <v>100</v>
      </c>
      <c r="V41" s="8">
        <f t="shared" si="11"/>
        <v>95.342746548790842</v>
      </c>
      <c r="W41" s="8">
        <f t="shared" si="12"/>
        <v>95.342746548790842</v>
      </c>
      <c r="X41" s="22">
        <v>29</v>
      </c>
    </row>
    <row r="42" spans="1:24" ht="32">
      <c r="A42" s="9">
        <v>30</v>
      </c>
      <c r="B42" s="9" t="s">
        <v>1392</v>
      </c>
      <c r="C42" s="7">
        <v>22350000</v>
      </c>
      <c r="D42" s="8">
        <f t="shared" si="0"/>
        <v>0.31608368495875483</v>
      </c>
      <c r="E42" s="7">
        <v>22350000</v>
      </c>
      <c r="F42" s="8">
        <f t="shared" si="14"/>
        <v>100</v>
      </c>
      <c r="G42" s="8">
        <f t="shared" si="1"/>
        <v>0.31608368495875483</v>
      </c>
      <c r="H42" s="7">
        <v>19890000</v>
      </c>
      <c r="I42" s="8">
        <f t="shared" si="15"/>
        <v>88.993288590604024</v>
      </c>
      <c r="J42" s="8">
        <f t="shared" si="2"/>
        <v>0.28129326594316034</v>
      </c>
      <c r="K42" s="8">
        <f t="shared" si="13"/>
        <v>88.993288590604024</v>
      </c>
      <c r="L42" s="8">
        <f t="shared" si="3"/>
        <v>-3.4790419015594487E-2</v>
      </c>
      <c r="M42" s="7">
        <f t="shared" si="4"/>
        <v>2460000</v>
      </c>
      <c r="N42" s="8">
        <v>100</v>
      </c>
      <c r="O42" s="8">
        <f t="shared" si="5"/>
        <v>0.31608368495875483</v>
      </c>
      <c r="P42" s="8">
        <v>100</v>
      </c>
      <c r="Q42" s="8">
        <f t="shared" si="6"/>
        <v>0.31608368495875483</v>
      </c>
      <c r="R42" s="8">
        <f t="shared" si="7"/>
        <v>100</v>
      </c>
      <c r="S42" s="8">
        <f t="shared" si="8"/>
        <v>0</v>
      </c>
      <c r="T42" s="8">
        <f t="shared" si="9"/>
        <v>88.993288590604024</v>
      </c>
      <c r="U42" s="8">
        <f t="shared" si="10"/>
        <v>100</v>
      </c>
      <c r="V42" s="8">
        <f t="shared" si="11"/>
        <v>94.496644295302019</v>
      </c>
      <c r="W42" s="8">
        <f t="shared" si="12"/>
        <v>94.496644295302019</v>
      </c>
      <c r="X42" s="22">
        <v>30</v>
      </c>
    </row>
    <row r="43" spans="1:24" ht="32">
      <c r="A43" s="9">
        <v>31</v>
      </c>
      <c r="B43" s="9" t="s">
        <v>1393</v>
      </c>
      <c r="C43" s="7">
        <v>42965000</v>
      </c>
      <c r="D43" s="8">
        <f t="shared" si="0"/>
        <v>0.60763022479878748</v>
      </c>
      <c r="E43" s="7">
        <v>42965000</v>
      </c>
      <c r="F43" s="8">
        <f t="shared" si="14"/>
        <v>100</v>
      </c>
      <c r="G43" s="8">
        <f t="shared" si="1"/>
        <v>0.60763022479878748</v>
      </c>
      <c r="H43" s="7">
        <v>27132000</v>
      </c>
      <c r="I43" s="8">
        <f t="shared" si="15"/>
        <v>63.14907482834866</v>
      </c>
      <c r="J43" s="8">
        <f t="shared" si="2"/>
        <v>0.38371286533784948</v>
      </c>
      <c r="K43" s="8">
        <f t="shared" si="13"/>
        <v>63.14907482834866</v>
      </c>
      <c r="L43" s="8">
        <f t="shared" si="3"/>
        <v>-0.22391735946093799</v>
      </c>
      <c r="M43" s="7">
        <f t="shared" si="4"/>
        <v>15833000</v>
      </c>
      <c r="N43" s="8">
        <v>100</v>
      </c>
      <c r="O43" s="8">
        <f t="shared" si="5"/>
        <v>0.60763022479878748</v>
      </c>
      <c r="P43" s="8">
        <v>100</v>
      </c>
      <c r="Q43" s="8">
        <f t="shared" si="6"/>
        <v>0.60763022479878748</v>
      </c>
      <c r="R43" s="8">
        <f t="shared" si="7"/>
        <v>100</v>
      </c>
      <c r="S43" s="8">
        <f t="shared" si="8"/>
        <v>0</v>
      </c>
      <c r="T43" s="8">
        <f t="shared" si="9"/>
        <v>63.14907482834866</v>
      </c>
      <c r="U43" s="8">
        <f t="shared" si="10"/>
        <v>100</v>
      </c>
      <c r="V43" s="8">
        <f t="shared" si="11"/>
        <v>81.57453741417433</v>
      </c>
      <c r="W43" s="8">
        <f t="shared" si="12"/>
        <v>81.57453741417433</v>
      </c>
      <c r="X43" s="22">
        <v>31</v>
      </c>
    </row>
    <row r="44" spans="1:24" ht="32">
      <c r="A44" s="9">
        <v>32</v>
      </c>
      <c r="B44" s="9" t="s">
        <v>1394</v>
      </c>
      <c r="C44" s="7">
        <v>59400000</v>
      </c>
      <c r="D44" s="8">
        <f t="shared" si="0"/>
        <v>0.8400613372058181</v>
      </c>
      <c r="E44" s="7">
        <v>59400000</v>
      </c>
      <c r="F44" s="8">
        <f t="shared" si="14"/>
        <v>100</v>
      </c>
      <c r="G44" s="8">
        <f t="shared" si="1"/>
        <v>0.8400613372058181</v>
      </c>
      <c r="H44" s="7">
        <v>55809500</v>
      </c>
      <c r="I44" s="8">
        <f t="shared" si="15"/>
        <v>93.955387205387211</v>
      </c>
      <c r="J44" s="8">
        <f t="shared" si="2"/>
        <v>0.78928288213447995</v>
      </c>
      <c r="K44" s="8">
        <f t="shared" si="13"/>
        <v>93.955387205387211</v>
      </c>
      <c r="L44" s="8">
        <f t="shared" si="3"/>
        <v>-5.0778455071338158E-2</v>
      </c>
      <c r="M44" s="7">
        <f t="shared" si="4"/>
        <v>3590500</v>
      </c>
      <c r="N44" s="8">
        <v>100</v>
      </c>
      <c r="O44" s="8">
        <f t="shared" si="5"/>
        <v>0.8400613372058181</v>
      </c>
      <c r="P44" s="8">
        <v>100</v>
      </c>
      <c r="Q44" s="8">
        <f t="shared" si="6"/>
        <v>0.8400613372058181</v>
      </c>
      <c r="R44" s="8">
        <f t="shared" si="7"/>
        <v>100</v>
      </c>
      <c r="S44" s="8">
        <f t="shared" si="8"/>
        <v>0</v>
      </c>
      <c r="T44" s="8">
        <f t="shared" si="9"/>
        <v>93.955387205387211</v>
      </c>
      <c r="U44" s="8">
        <f t="shared" si="10"/>
        <v>100</v>
      </c>
      <c r="V44" s="8">
        <f t="shared" si="11"/>
        <v>96.977693602693606</v>
      </c>
      <c r="W44" s="8">
        <f t="shared" si="12"/>
        <v>96.977693602693606</v>
      </c>
      <c r="X44" s="22">
        <v>32</v>
      </c>
    </row>
    <row r="45" spans="1:24" ht="48">
      <c r="A45" s="9">
        <v>33</v>
      </c>
      <c r="B45" s="9" t="s">
        <v>1395</v>
      </c>
      <c r="C45" s="7">
        <v>503492200</v>
      </c>
      <c r="D45" s="8">
        <f t="shared" si="0"/>
        <v>7.1206116297087414</v>
      </c>
      <c r="E45" s="7">
        <v>503492200</v>
      </c>
      <c r="F45" s="8">
        <f t="shared" si="14"/>
        <v>100</v>
      </c>
      <c r="G45" s="8">
        <f t="shared" si="1"/>
        <v>7.1206116297087423</v>
      </c>
      <c r="H45" s="7">
        <v>359928500</v>
      </c>
      <c r="I45" s="8">
        <f t="shared" si="15"/>
        <v>71.486410315790394</v>
      </c>
      <c r="J45" s="8">
        <f t="shared" si="2"/>
        <v>5.0902696466074806</v>
      </c>
      <c r="K45" s="8">
        <f t="shared" si="13"/>
        <v>71.486410315790394</v>
      </c>
      <c r="L45" s="8">
        <f t="shared" si="3"/>
        <v>-2.0303419831012617</v>
      </c>
      <c r="M45" s="7">
        <f t="shared" si="4"/>
        <v>143563700</v>
      </c>
      <c r="N45" s="8">
        <v>100</v>
      </c>
      <c r="O45" s="8">
        <f t="shared" si="5"/>
        <v>7.1206116297087423</v>
      </c>
      <c r="P45" s="8">
        <v>100</v>
      </c>
      <c r="Q45" s="8">
        <f t="shared" si="6"/>
        <v>7.1206116297087423</v>
      </c>
      <c r="R45" s="8">
        <f t="shared" si="7"/>
        <v>100</v>
      </c>
      <c r="S45" s="8">
        <f t="shared" si="8"/>
        <v>0</v>
      </c>
      <c r="T45" s="8">
        <f t="shared" si="9"/>
        <v>71.486410315790394</v>
      </c>
      <c r="U45" s="8">
        <f t="shared" si="10"/>
        <v>100</v>
      </c>
      <c r="V45" s="8">
        <f t="shared" si="11"/>
        <v>85.743205157895204</v>
      </c>
      <c r="W45" s="8">
        <f t="shared" si="12"/>
        <v>85.743205157895204</v>
      </c>
      <c r="X45" s="22">
        <v>33</v>
      </c>
    </row>
    <row r="46" spans="1:24" ht="32">
      <c r="A46" s="9">
        <v>34</v>
      </c>
      <c r="B46" s="9" t="s">
        <v>1396</v>
      </c>
      <c r="C46" s="7">
        <v>85100000</v>
      </c>
      <c r="D46" s="8">
        <f t="shared" si="0"/>
        <v>1.2035222187915002</v>
      </c>
      <c r="E46" s="7">
        <v>85100000</v>
      </c>
      <c r="F46" s="8">
        <f t="shared" si="14"/>
        <v>100</v>
      </c>
      <c r="G46" s="8">
        <f t="shared" si="1"/>
        <v>1.2035222187915002</v>
      </c>
      <c r="H46" s="7">
        <v>64955000</v>
      </c>
      <c r="I46" s="8">
        <f t="shared" si="15"/>
        <v>76.327849588719161</v>
      </c>
      <c r="J46" s="8">
        <f t="shared" si="2"/>
        <v>0.91862262892599178</v>
      </c>
      <c r="K46" s="8">
        <f t="shared" si="13"/>
        <v>76.327849588719161</v>
      </c>
      <c r="L46" s="8">
        <f t="shared" si="3"/>
        <v>-0.28489958986550845</v>
      </c>
      <c r="M46" s="7">
        <f t="shared" si="4"/>
        <v>20145000</v>
      </c>
      <c r="N46" s="8">
        <v>100</v>
      </c>
      <c r="O46" s="8">
        <f t="shared" si="5"/>
        <v>1.2035222187915002</v>
      </c>
      <c r="P46" s="8">
        <v>100</v>
      </c>
      <c r="Q46" s="8">
        <f t="shared" si="6"/>
        <v>1.2035222187915002</v>
      </c>
      <c r="R46" s="8">
        <f t="shared" si="7"/>
        <v>100</v>
      </c>
      <c r="S46" s="8">
        <f t="shared" si="8"/>
        <v>0</v>
      </c>
      <c r="T46" s="8">
        <f t="shared" si="9"/>
        <v>76.327849588719161</v>
      </c>
      <c r="U46" s="8">
        <f t="shared" si="10"/>
        <v>100</v>
      </c>
      <c r="V46" s="8">
        <f t="shared" si="11"/>
        <v>88.163924794359588</v>
      </c>
      <c r="W46" s="8">
        <f t="shared" si="12"/>
        <v>88.163924794359588</v>
      </c>
      <c r="X46" s="22">
        <v>34</v>
      </c>
    </row>
    <row r="47" spans="1:24">
      <c r="A47" s="10"/>
      <c r="B47" s="10"/>
      <c r="C47" s="11"/>
      <c r="D47" s="12"/>
      <c r="E47" s="11"/>
      <c r="F47" s="12"/>
      <c r="G47" s="12"/>
      <c r="H47" s="11"/>
      <c r="I47" s="12"/>
      <c r="J47" s="12"/>
      <c r="K47" s="12"/>
      <c r="L47" s="12"/>
      <c r="M47" s="11"/>
      <c r="N47" s="12"/>
      <c r="O47" s="12"/>
      <c r="P47" s="12"/>
      <c r="Q47" s="12"/>
      <c r="R47" s="12"/>
      <c r="S47" s="12"/>
      <c r="T47" s="12"/>
      <c r="U47" s="12"/>
      <c r="V47" s="12"/>
      <c r="W47" s="12"/>
    </row>
    <row r="48" spans="1:24">
      <c r="A48" s="13"/>
      <c r="B48" s="13" t="s">
        <v>14</v>
      </c>
      <c r="C48" s="14">
        <f>SUM(C12:C46)</f>
        <v>7070912250</v>
      </c>
      <c r="D48" s="15">
        <f>SUM(D12:D46)</f>
        <v>100.00000000000003</v>
      </c>
      <c r="E48" s="14">
        <f>SUM(E12:E46)</f>
        <v>7062884700</v>
      </c>
      <c r="F48" s="15">
        <f>G48</f>
        <v>99.886470801557493</v>
      </c>
      <c r="G48" s="15">
        <f>SUM(G12:G46)</f>
        <v>99.886470801557493</v>
      </c>
      <c r="H48" s="14">
        <f>SUM(H12:H46)</f>
        <v>5445575076</v>
      </c>
      <c r="I48" s="15">
        <f>J48</f>
        <v>77.013755558909679</v>
      </c>
      <c r="J48" s="15">
        <f>SUM(J12:J46)</f>
        <v>77.013755558909679</v>
      </c>
      <c r="K48" s="15">
        <f>IF(E48=0,0,H48/E48*100)</f>
        <v>77.101288033202636</v>
      </c>
      <c r="L48" s="15">
        <f>SUM(L12:L46)</f>
        <v>-22.872715242647789</v>
      </c>
      <c r="M48" s="14">
        <f>SUM(M12:M46)</f>
        <v>1625337174</v>
      </c>
      <c r="N48" s="15">
        <f>O48</f>
        <v>100.00000282850792</v>
      </c>
      <c r="O48" s="15">
        <f>SUM(O12:O46)</f>
        <v>100.00000282850792</v>
      </c>
      <c r="P48" s="15">
        <f>Q48-0</f>
        <v>94.431448869981409</v>
      </c>
      <c r="Q48" s="15">
        <f>SUM(Q12:Q46)</f>
        <v>94.431448869981409</v>
      </c>
      <c r="R48" s="15">
        <f>IF(N48=0,0,P48/N48*100)</f>
        <v>94.431446198980467</v>
      </c>
      <c r="S48" s="15">
        <f>SUM(S12:S46)</f>
        <v>-5.5685539585265182</v>
      </c>
      <c r="T48" s="15">
        <f>IF(G48&gt;0,J48/G48*100,J48)</f>
        <v>77.101288033202621</v>
      </c>
      <c r="U48" s="15">
        <f>IF(O48&gt;0,Q48/O48*100,Q48)</f>
        <v>94.431446198980467</v>
      </c>
      <c r="V48" s="15">
        <f>AVERAGE(T48:U48)</f>
        <v>85.766367116091544</v>
      </c>
      <c r="W48" s="15"/>
    </row>
    <row r="49" spans="2:4">
      <c r="C49" s="16">
        <f>[7]Inspektorat!$C$47</f>
        <v>4339992400</v>
      </c>
    </row>
    <row r="50" spans="2:4">
      <c r="C50" s="16">
        <f>C48-C49</f>
        <v>2730919850</v>
      </c>
    </row>
    <row r="53" spans="2:4">
      <c r="B53" s="1" t="s">
        <v>490</v>
      </c>
      <c r="C53" s="1" t="s">
        <v>491</v>
      </c>
      <c r="D53" s="1" t="s">
        <v>492</v>
      </c>
    </row>
    <row r="54" spans="2:4">
      <c r="B54" s="1" t="s">
        <v>493</v>
      </c>
      <c r="C54" s="1">
        <f>COUNTIFS($K$11:$K$46,"&gt;=90")</f>
        <v>12</v>
      </c>
      <c r="D54" s="1">
        <f>COUNTIFS($R$11:$R$46,"&gt;=90")</f>
        <v>31</v>
      </c>
    </row>
    <row r="55" spans="2:4">
      <c r="B55" s="1" t="s">
        <v>494</v>
      </c>
      <c r="C55" s="1">
        <f>COUNTIFS($K$11:$K$46,"&gt;=80",$K$11:$K$46,"&lt;90")</f>
        <v>9</v>
      </c>
      <c r="D55" s="1">
        <f>COUNTIFS($R$11:$R$46,"&gt;=80",$R$11:$R$46,"&lt;90")</f>
        <v>0</v>
      </c>
    </row>
    <row r="56" spans="2:4">
      <c r="B56" s="1" t="s">
        <v>495</v>
      </c>
      <c r="C56" s="1">
        <f>COUNTIFS($K$11:$K$46,"&gt;=65",$K$11:$K$46,"&lt;80")</f>
        <v>6</v>
      </c>
      <c r="D56" s="1">
        <f>COUNTIFS($R$11:$R$46,"&gt;=65",$R$11:$R$46,"&lt;80")</f>
        <v>0</v>
      </c>
    </row>
    <row r="57" spans="2:4">
      <c r="B57" s="1" t="s">
        <v>496</v>
      </c>
      <c r="C57" s="1">
        <f>COUNTIF($K$11:$K$46,"&lt;65")</f>
        <v>8</v>
      </c>
      <c r="D57" s="1">
        <f>COUNTIF($R$11:$R$46,"&lt;65")</f>
        <v>4</v>
      </c>
    </row>
    <row r="58" spans="2:4">
      <c r="B58" s="17"/>
      <c r="C58" s="1">
        <f>SUM(C54:C57)</f>
        <v>35</v>
      </c>
      <c r="D58" s="1">
        <f>SUM(D54:D57)</f>
        <v>35</v>
      </c>
    </row>
    <row r="59" spans="2:4">
      <c r="B59" s="17"/>
    </row>
    <row r="60" spans="2:4">
      <c r="B60" s="17"/>
    </row>
    <row r="61" spans="2:4">
      <c r="B61" s="17"/>
    </row>
    <row r="72" spans="2:4" ht="32">
      <c r="B72" t="s">
        <v>189</v>
      </c>
      <c r="C72" s="18" t="s">
        <v>195</v>
      </c>
      <c r="D72" s="18" t="s">
        <v>196</v>
      </c>
    </row>
    <row r="73" spans="2:4">
      <c r="B73" s="207" t="str">
        <f>Cetak!P67</f>
        <v>31 Desember 2023</v>
      </c>
      <c r="C73" s="19">
        <f>I48</f>
        <v>77.013755558909679</v>
      </c>
      <c r="D73" s="19">
        <f>P48</f>
        <v>94.431448869981409</v>
      </c>
    </row>
    <row r="74" spans="2:4">
      <c r="B74" s="207" t="str">
        <f>Cetak!P68</f>
        <v>30  November 2023</v>
      </c>
      <c r="C74" s="19">
        <f>Cetak!D97</f>
        <v>59.043734247092225</v>
      </c>
      <c r="D74" s="19">
        <f>Cetak!E97</f>
        <v>79.539541728229736</v>
      </c>
    </row>
    <row r="75" spans="2:4">
      <c r="B75"/>
      <c r="C75" s="20">
        <f>C73-C74</f>
        <v>17.970021311817455</v>
      </c>
      <c r="D75" s="20">
        <f>D73-D74</f>
        <v>14.891907141751673</v>
      </c>
    </row>
    <row r="76" spans="2:4">
      <c r="B76"/>
      <c r="C76"/>
      <c r="D76"/>
    </row>
    <row r="77" spans="2:4" ht="32">
      <c r="B77" t="s">
        <v>189</v>
      </c>
      <c r="C77" s="18" t="s">
        <v>195</v>
      </c>
      <c r="D77" s="18" t="s">
        <v>196</v>
      </c>
    </row>
    <row r="78" spans="2:4">
      <c r="B78" s="207" t="str">
        <f>Cetak!P67</f>
        <v>31 Desember 2023</v>
      </c>
      <c r="C78" s="19">
        <f>C73</f>
        <v>77.013755558909679</v>
      </c>
      <c r="D78" s="19">
        <f>D73</f>
        <v>94.431448869981409</v>
      </c>
    </row>
    <row r="79" spans="2:4">
      <c r="B79" s="207" t="str">
        <f>Cetak!P69</f>
        <v>31 Desember 2022</v>
      </c>
      <c r="C79" s="19">
        <f>Cetak!H97</f>
        <v>59.043734247092225</v>
      </c>
      <c r="D79" s="19">
        <f>Cetak!I97</f>
        <v>65.924354231956741</v>
      </c>
    </row>
    <row r="80" spans="2:4">
      <c r="B80"/>
      <c r="C80" s="20">
        <f>C78-C79</f>
        <v>17.970021311817455</v>
      </c>
      <c r="D80" s="20">
        <f>D78-D79</f>
        <v>28.507094638024668</v>
      </c>
    </row>
  </sheetData>
  <sheetProtection formatCells="0" formatColumns="0" formatRows="0" insertColumns="0" insertRows="0" insertHyperlinks="0" deleteColumns="0" deleteRows="0" sort="0" autoFilter="0" pivotTables="0"/>
  <autoFilter ref="B11:X46" xr:uid="{00000000-0009-0000-0000-000037000000}">
    <sortState xmlns:xlrd2="http://schemas.microsoft.com/office/spreadsheetml/2017/richdata2" ref="B13:X46">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1458333333333299" header="0.3" footer="0.3"/>
  <pageSetup paperSize="14" scale="80" fitToHeight="0" orientation="landscape"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00B050"/>
    <pageSetUpPr fitToPage="1"/>
  </sheetPr>
  <dimension ref="A1:AC78"/>
  <sheetViews>
    <sheetView view="pageBreakPreview" zoomScale="70" zoomScaleNormal="100" zoomScaleSheetLayoutView="70" workbookViewId="0">
      <pane xSplit="2" ySplit="11" topLeftCell="C39" activePane="bottomRight" state="frozen"/>
      <selection activeCell="AF49" sqref="AF49"/>
      <selection pane="topRight" activeCell="AF49" sqref="AF49"/>
      <selection pane="bottomLeft" activeCell="AF49" sqref="AF49"/>
      <selection pane="bottomRight" activeCell="M41" sqref="M41"/>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5" style="1" customWidth="1"/>
    <col min="7" max="7" width="9" style="1" hidden="1" customWidth="1"/>
    <col min="8" max="8" width="18" style="1" customWidth="1"/>
    <col min="9" max="9" width="9.1640625" style="1"/>
    <col min="10" max="10" width="9" style="1" hidden="1" customWidth="1"/>
    <col min="11" max="11" width="9.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ustomWidth="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1397</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8" spans="1:29">
      <c r="A8" s="354" t="s">
        <v>4</v>
      </c>
      <c r="B8" s="354" t="s">
        <v>27</v>
      </c>
      <c r="C8" s="354" t="s">
        <v>28</v>
      </c>
      <c r="D8" s="354"/>
      <c r="E8" s="354" t="s">
        <v>29</v>
      </c>
      <c r="F8" s="354"/>
      <c r="G8" s="354"/>
      <c r="H8" s="354"/>
      <c r="I8" s="354"/>
      <c r="J8" s="354"/>
      <c r="K8" s="354"/>
      <c r="L8" s="354"/>
      <c r="M8" s="360"/>
      <c r="N8" s="360" t="s">
        <v>30</v>
      </c>
      <c r="O8" s="357"/>
      <c r="P8" s="357"/>
      <c r="Q8" s="357"/>
      <c r="R8" s="358"/>
      <c r="S8" s="212"/>
      <c r="T8" s="354" t="s">
        <v>11</v>
      </c>
      <c r="U8" s="354"/>
      <c r="V8" s="354"/>
      <c r="W8" s="354"/>
    </row>
    <row r="9" spans="1:29">
      <c r="A9" s="354"/>
      <c r="B9" s="354"/>
      <c r="C9" s="354" t="s">
        <v>12</v>
      </c>
      <c r="D9" s="354" t="s">
        <v>13</v>
      </c>
      <c r="E9" s="354" t="s">
        <v>9</v>
      </c>
      <c r="F9" s="354"/>
      <c r="G9" s="354"/>
      <c r="H9" s="354" t="s">
        <v>10</v>
      </c>
      <c r="I9" s="354"/>
      <c r="J9" s="354"/>
      <c r="K9" s="354" t="s">
        <v>11</v>
      </c>
      <c r="L9" s="354"/>
      <c r="M9" s="31" t="s">
        <v>32</v>
      </c>
      <c r="N9" s="369" t="s">
        <v>33</v>
      </c>
      <c r="O9" s="369"/>
      <c r="P9" s="369" t="s">
        <v>34</v>
      </c>
      <c r="Q9" s="369"/>
      <c r="R9" s="86" t="s">
        <v>469</v>
      </c>
      <c r="S9" s="32"/>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1" t="s">
        <v>12</v>
      </c>
      <c r="N10" s="86" t="s">
        <v>13</v>
      </c>
      <c r="O10" s="86" t="s">
        <v>13</v>
      </c>
      <c r="P10" s="86" t="s">
        <v>13</v>
      </c>
      <c r="Q10" s="86" t="s">
        <v>13</v>
      </c>
      <c r="R10" s="86" t="s">
        <v>13</v>
      </c>
      <c r="S10" s="32" t="s">
        <v>13</v>
      </c>
      <c r="T10" s="3" t="s">
        <v>13</v>
      </c>
      <c r="U10" s="3" t="s">
        <v>13</v>
      </c>
      <c r="V10" s="3" t="s">
        <v>13</v>
      </c>
      <c r="W10" s="354"/>
    </row>
    <row r="11" spans="1:29">
      <c r="A11" s="4"/>
      <c r="B11" s="4"/>
      <c r="C11" s="4"/>
      <c r="D11" s="4"/>
      <c r="E11" s="4"/>
      <c r="F11" s="4"/>
      <c r="G11" s="4"/>
      <c r="H11" s="4"/>
      <c r="I11" s="4"/>
      <c r="J11" s="4"/>
      <c r="K11" s="4"/>
      <c r="L11" s="4"/>
      <c r="M11" s="215"/>
      <c r="N11" s="221"/>
      <c r="O11" s="221"/>
      <c r="P11" s="221"/>
      <c r="Q11" s="221"/>
      <c r="R11" s="221"/>
      <c r="S11" s="217"/>
      <c r="T11" s="4"/>
      <c r="U11" s="4"/>
      <c r="V11" s="4"/>
      <c r="W11" s="4"/>
    </row>
    <row r="12" spans="1:29" ht="32">
      <c r="A12" s="9">
        <v>1</v>
      </c>
      <c r="B12" s="9" t="s">
        <v>1398</v>
      </c>
      <c r="C12" s="7">
        <v>16639800</v>
      </c>
      <c r="D12" s="8">
        <f t="shared" ref="D12:D41" si="0">C12/$C$43*100</f>
        <v>0.10447960602457095</v>
      </c>
      <c r="E12" s="7">
        <v>16639800</v>
      </c>
      <c r="F12" s="8">
        <f t="shared" ref="F12:F41" si="1">E12/C12*100</f>
        <v>100</v>
      </c>
      <c r="G12" s="8">
        <f t="shared" ref="G12:G41" si="2">F12*D12/100</f>
        <v>0.10447960602457095</v>
      </c>
      <c r="H12" s="7">
        <v>12072700</v>
      </c>
      <c r="I12" s="8">
        <f t="shared" ref="I12:I41" si="3">H12/C12*100</f>
        <v>72.553155686967401</v>
      </c>
      <c r="J12" s="8">
        <f t="shared" ref="J12:J41" si="4">I12*D12/100</f>
        <v>7.5803251220137133E-2</v>
      </c>
      <c r="K12" s="8">
        <f t="shared" ref="K12:K41" si="5">IF(E12=0,0,H12/E12*100)</f>
        <v>72.553155686967401</v>
      </c>
      <c r="L12" s="8">
        <f t="shared" ref="L12:L41" si="6">J12-G12</f>
        <v>-2.8676354804433812E-2</v>
      </c>
      <c r="M12" s="216">
        <f t="shared" ref="M12:M41" si="7">C12-H12</f>
        <v>4567100</v>
      </c>
      <c r="N12" s="8">
        <v>100</v>
      </c>
      <c r="O12" s="8">
        <f t="shared" ref="O12:O41" si="8">N12*D12/100</f>
        <v>0.10447960602457095</v>
      </c>
      <c r="P12" s="8">
        <v>72.553155686967401</v>
      </c>
      <c r="Q12" s="8">
        <f t="shared" ref="Q12:Q41" si="9">P12*D12/100</f>
        <v>7.5803251220137133E-2</v>
      </c>
      <c r="R12" s="8">
        <f t="shared" ref="R12:R41" si="10">IF(N12=0,0,P12/N12*100)</f>
        <v>72.553155686967401</v>
      </c>
      <c r="S12" s="218">
        <f t="shared" ref="S12:S40" si="11">Q12-O12</f>
        <v>-2.8676354804433812E-2</v>
      </c>
      <c r="T12" s="8">
        <f t="shared" ref="T12:T40" si="12">IF(F12&gt;0,I12/F12*100,I12)</f>
        <v>72.553155686967401</v>
      </c>
      <c r="U12" s="8">
        <f t="shared" ref="U12:U40" si="13">IF(N12&gt;0,P12/N12*100,P12)</f>
        <v>72.553155686967401</v>
      </c>
      <c r="V12" s="8">
        <f t="shared" ref="V12:V40" si="14">AVERAGE(T12:U12)</f>
        <v>72.553155686967401</v>
      </c>
      <c r="W12" s="8">
        <f t="shared" ref="W12:W40" si="15">V12</f>
        <v>72.553155686967401</v>
      </c>
      <c r="X12" s="22">
        <v>1</v>
      </c>
    </row>
    <row r="13" spans="1:29" ht="16">
      <c r="A13" s="9">
        <v>2</v>
      </c>
      <c r="B13" s="9" t="s">
        <v>1399</v>
      </c>
      <c r="C13" s="7">
        <v>7149400</v>
      </c>
      <c r="D13" s="8">
        <f t="shared" si="0"/>
        <v>4.4890352967707992E-2</v>
      </c>
      <c r="E13" s="7">
        <v>7149400</v>
      </c>
      <c r="F13" s="8">
        <f t="shared" si="1"/>
        <v>100</v>
      </c>
      <c r="G13" s="8">
        <f t="shared" si="2"/>
        <v>4.4890352967707992E-2</v>
      </c>
      <c r="H13" s="7">
        <v>6056800</v>
      </c>
      <c r="I13" s="8">
        <f t="shared" si="3"/>
        <v>84.71759867960948</v>
      </c>
      <c r="J13" s="8">
        <f t="shared" si="4"/>
        <v>3.8030029073043023E-2</v>
      </c>
      <c r="K13" s="8">
        <f t="shared" si="5"/>
        <v>84.71759867960948</v>
      </c>
      <c r="L13" s="8">
        <f t="shared" si="6"/>
        <v>-6.8603238946649686E-3</v>
      </c>
      <c r="M13" s="216">
        <f t="shared" si="7"/>
        <v>1092600</v>
      </c>
      <c r="N13" s="8">
        <v>100</v>
      </c>
      <c r="O13" s="8">
        <f t="shared" si="8"/>
        <v>4.4890352967707992E-2</v>
      </c>
      <c r="P13" s="8">
        <v>84.71759867960948</v>
      </c>
      <c r="Q13" s="8">
        <f t="shared" si="9"/>
        <v>3.8030029073043023E-2</v>
      </c>
      <c r="R13" s="8">
        <f t="shared" si="10"/>
        <v>84.71759867960948</v>
      </c>
      <c r="S13" s="218">
        <f t="shared" si="11"/>
        <v>-6.8603238946649686E-3</v>
      </c>
      <c r="T13" s="8">
        <f t="shared" si="12"/>
        <v>84.71759867960948</v>
      </c>
      <c r="U13" s="8">
        <f t="shared" si="13"/>
        <v>84.71759867960948</v>
      </c>
      <c r="V13" s="8">
        <f t="shared" si="14"/>
        <v>84.71759867960948</v>
      </c>
      <c r="W13" s="8">
        <f t="shared" si="15"/>
        <v>84.71759867960948</v>
      </c>
      <c r="X13" s="22">
        <v>2</v>
      </c>
    </row>
    <row r="14" spans="1:29" ht="32">
      <c r="A14" s="9">
        <v>4</v>
      </c>
      <c r="B14" s="9" t="s">
        <v>1400</v>
      </c>
      <c r="C14" s="7">
        <v>36640000</v>
      </c>
      <c r="D14" s="8">
        <f t="shared" si="0"/>
        <v>0.23005882070339062</v>
      </c>
      <c r="E14" s="7">
        <v>36640000</v>
      </c>
      <c r="F14" s="8">
        <f t="shared" si="1"/>
        <v>100</v>
      </c>
      <c r="G14" s="8">
        <f t="shared" si="2"/>
        <v>0.23005882070339062</v>
      </c>
      <c r="H14" s="7">
        <v>33450000</v>
      </c>
      <c r="I14" s="8">
        <f t="shared" si="3"/>
        <v>91.293668122270745</v>
      </c>
      <c r="J14" s="8">
        <f t="shared" si="4"/>
        <v>0.21002913625896333</v>
      </c>
      <c r="K14" s="8">
        <f t="shared" si="5"/>
        <v>91.293668122270745</v>
      </c>
      <c r="L14" s="8">
        <f t="shared" si="6"/>
        <v>-2.0029684444427293E-2</v>
      </c>
      <c r="M14" s="216">
        <f t="shared" si="7"/>
        <v>3190000</v>
      </c>
      <c r="N14" s="8">
        <v>100</v>
      </c>
      <c r="O14" s="8">
        <f t="shared" si="8"/>
        <v>0.23005882070339062</v>
      </c>
      <c r="P14" s="8">
        <v>91.293668122270745</v>
      </c>
      <c r="Q14" s="8">
        <f t="shared" si="9"/>
        <v>0.21002913625896333</v>
      </c>
      <c r="R14" s="8">
        <f t="shared" si="10"/>
        <v>91.293668122270745</v>
      </c>
      <c r="S14" s="218">
        <f t="shared" si="11"/>
        <v>-2.0029684444427293E-2</v>
      </c>
      <c r="T14" s="8">
        <f t="shared" si="12"/>
        <v>91.293668122270745</v>
      </c>
      <c r="U14" s="8">
        <f t="shared" si="13"/>
        <v>91.293668122270745</v>
      </c>
      <c r="V14" s="8">
        <f t="shared" si="14"/>
        <v>91.293668122270745</v>
      </c>
      <c r="W14" s="8">
        <f t="shared" si="15"/>
        <v>91.293668122270745</v>
      </c>
      <c r="X14" s="22">
        <v>4</v>
      </c>
    </row>
    <row r="15" spans="1:29" ht="32">
      <c r="A15" s="9">
        <v>5</v>
      </c>
      <c r="B15" s="9" t="s">
        <v>1401</v>
      </c>
      <c r="C15" s="7">
        <v>10497800</v>
      </c>
      <c r="D15" s="8">
        <f t="shared" si="0"/>
        <v>6.5914614846617189E-2</v>
      </c>
      <c r="E15" s="7">
        <v>10497800</v>
      </c>
      <c r="F15" s="8">
        <f t="shared" si="1"/>
        <v>100</v>
      </c>
      <c r="G15" s="8">
        <f t="shared" si="2"/>
        <v>6.5914614846617189E-2</v>
      </c>
      <c r="H15" s="7">
        <v>10268000</v>
      </c>
      <c r="I15" s="8">
        <f t="shared" si="3"/>
        <v>97.810969917506526</v>
      </c>
      <c r="J15" s="8">
        <f t="shared" si="4"/>
        <v>6.4471724098865021E-2</v>
      </c>
      <c r="K15" s="8">
        <f t="shared" si="5"/>
        <v>97.810969917506526</v>
      </c>
      <c r="L15" s="8">
        <f t="shared" si="6"/>
        <v>-1.442890747752168E-3</v>
      </c>
      <c r="M15" s="216">
        <f t="shared" si="7"/>
        <v>229800</v>
      </c>
      <c r="N15" s="8">
        <v>100</v>
      </c>
      <c r="O15" s="8">
        <f t="shared" si="8"/>
        <v>6.5914614846617189E-2</v>
      </c>
      <c r="P15" s="8">
        <v>97.810969917506526</v>
      </c>
      <c r="Q15" s="8">
        <f t="shared" si="9"/>
        <v>6.4471724098865021E-2</v>
      </c>
      <c r="R15" s="8">
        <f t="shared" si="10"/>
        <v>97.810969917506526</v>
      </c>
      <c r="S15" s="218">
        <f t="shared" si="11"/>
        <v>-1.442890747752168E-3</v>
      </c>
      <c r="T15" s="8">
        <f t="shared" si="12"/>
        <v>97.810969917506526</v>
      </c>
      <c r="U15" s="8">
        <f t="shared" si="13"/>
        <v>97.810969917506526</v>
      </c>
      <c r="V15" s="8">
        <f t="shared" si="14"/>
        <v>97.810969917506526</v>
      </c>
      <c r="W15" s="8">
        <f t="shared" si="15"/>
        <v>97.810969917506526</v>
      </c>
      <c r="X15" s="22">
        <v>5</v>
      </c>
    </row>
    <row r="16" spans="1:29" ht="32">
      <c r="A16" s="9">
        <v>6</v>
      </c>
      <c r="B16" s="9" t="s">
        <v>1402</v>
      </c>
      <c r="C16" s="7">
        <v>12199900</v>
      </c>
      <c r="D16" s="8">
        <f t="shared" si="0"/>
        <v>7.6601927038736223E-2</v>
      </c>
      <c r="E16" s="7">
        <v>12199900</v>
      </c>
      <c r="F16" s="8">
        <f t="shared" si="1"/>
        <v>100</v>
      </c>
      <c r="G16" s="8">
        <f t="shared" si="2"/>
        <v>7.6601927038736223E-2</v>
      </c>
      <c r="H16" s="7">
        <v>12087500</v>
      </c>
      <c r="I16" s="8">
        <f t="shared" si="3"/>
        <v>99.078680972794871</v>
      </c>
      <c r="J16" s="8">
        <f t="shared" si="4"/>
        <v>7.5896178909722556E-2</v>
      </c>
      <c r="K16" s="8">
        <f t="shared" si="5"/>
        <v>99.078680972794871</v>
      </c>
      <c r="L16" s="8">
        <f t="shared" si="6"/>
        <v>-7.057481290136669E-4</v>
      </c>
      <c r="M16" s="216">
        <f t="shared" si="7"/>
        <v>112400</v>
      </c>
      <c r="N16" s="8">
        <v>100</v>
      </c>
      <c r="O16" s="8">
        <f t="shared" si="8"/>
        <v>7.6601927038736223E-2</v>
      </c>
      <c r="P16" s="8">
        <v>99.078680972794871</v>
      </c>
      <c r="Q16" s="8">
        <f t="shared" si="9"/>
        <v>7.5896178909722556E-2</v>
      </c>
      <c r="R16" s="8">
        <f t="shared" si="10"/>
        <v>99.078680972794871</v>
      </c>
      <c r="S16" s="218">
        <f t="shared" si="11"/>
        <v>-7.057481290136669E-4</v>
      </c>
      <c r="T16" s="8">
        <f t="shared" si="12"/>
        <v>99.078680972794871</v>
      </c>
      <c r="U16" s="8">
        <f t="shared" si="13"/>
        <v>99.078680972794871</v>
      </c>
      <c r="V16" s="8">
        <f t="shared" si="14"/>
        <v>99.078680972794871</v>
      </c>
      <c r="W16" s="8">
        <f t="shared" si="15"/>
        <v>99.078680972794871</v>
      </c>
      <c r="X16" s="22">
        <v>6</v>
      </c>
    </row>
    <row r="17" spans="1:24" ht="16">
      <c r="A17" s="9">
        <v>7</v>
      </c>
      <c r="B17" s="9" t="s">
        <v>1403</v>
      </c>
      <c r="C17" s="7">
        <v>162938800</v>
      </c>
      <c r="D17" s="8">
        <f t="shared" si="0"/>
        <v>1.0230760964744983</v>
      </c>
      <c r="E17" s="7">
        <v>162938800</v>
      </c>
      <c r="F17" s="8">
        <f t="shared" si="1"/>
        <v>100</v>
      </c>
      <c r="G17" s="8">
        <f t="shared" si="2"/>
        <v>1.0230760964744983</v>
      </c>
      <c r="H17" s="7">
        <v>158230000</v>
      </c>
      <c r="I17" s="8">
        <f t="shared" si="3"/>
        <v>97.110080594677257</v>
      </c>
      <c r="J17" s="8">
        <f t="shared" si="4"/>
        <v>0.99351002183126325</v>
      </c>
      <c r="K17" s="8">
        <f t="shared" si="5"/>
        <v>97.110080594677257</v>
      </c>
      <c r="L17" s="8">
        <f t="shared" si="6"/>
        <v>-2.9566074643235019E-2</v>
      </c>
      <c r="M17" s="216">
        <f t="shared" si="7"/>
        <v>4708800</v>
      </c>
      <c r="N17" s="8">
        <v>100</v>
      </c>
      <c r="O17" s="8">
        <f t="shared" si="8"/>
        <v>1.0230760964744983</v>
      </c>
      <c r="P17" s="8">
        <v>97.110080594677257</v>
      </c>
      <c r="Q17" s="8">
        <f t="shared" si="9"/>
        <v>0.99351002183126325</v>
      </c>
      <c r="R17" s="8">
        <f t="shared" si="10"/>
        <v>97.110080594677257</v>
      </c>
      <c r="S17" s="218">
        <f t="shared" si="11"/>
        <v>-2.9566074643235019E-2</v>
      </c>
      <c r="T17" s="8">
        <f t="shared" si="12"/>
        <v>97.110080594677257</v>
      </c>
      <c r="U17" s="8">
        <f t="shared" si="13"/>
        <v>97.110080594677257</v>
      </c>
      <c r="V17" s="8">
        <f t="shared" si="14"/>
        <v>97.110080594677257</v>
      </c>
      <c r="W17" s="8">
        <f t="shared" si="15"/>
        <v>97.110080594677257</v>
      </c>
      <c r="X17" s="22">
        <v>7</v>
      </c>
    </row>
    <row r="18" spans="1:24" ht="32">
      <c r="A18" s="9">
        <v>8</v>
      </c>
      <c r="B18" s="9" t="s">
        <v>1404</v>
      </c>
      <c r="C18" s="7">
        <v>37926900</v>
      </c>
      <c r="D18" s="8">
        <f t="shared" si="0"/>
        <v>0.23813913446876162</v>
      </c>
      <c r="E18" s="7">
        <v>37926900</v>
      </c>
      <c r="F18" s="8">
        <f t="shared" si="1"/>
        <v>100</v>
      </c>
      <c r="G18" s="8">
        <f t="shared" si="2"/>
        <v>0.23813913446876162</v>
      </c>
      <c r="H18" s="7">
        <v>37755000</v>
      </c>
      <c r="I18" s="8">
        <f t="shared" si="3"/>
        <v>99.546759687715053</v>
      </c>
      <c r="J18" s="8">
        <f t="shared" si="4"/>
        <v>0.23705979191202275</v>
      </c>
      <c r="K18" s="8">
        <f t="shared" si="5"/>
        <v>99.546759687715053</v>
      </c>
      <c r="L18" s="8">
        <f t="shared" si="6"/>
        <v>-1.0793425567388604E-3</v>
      </c>
      <c r="M18" s="216">
        <f t="shared" si="7"/>
        <v>171900</v>
      </c>
      <c r="N18" s="8">
        <v>100</v>
      </c>
      <c r="O18" s="8">
        <f t="shared" si="8"/>
        <v>0.23813913446876162</v>
      </c>
      <c r="P18" s="8">
        <v>99.546759687715053</v>
      </c>
      <c r="Q18" s="8">
        <f t="shared" si="9"/>
        <v>0.23705979191202275</v>
      </c>
      <c r="R18" s="8">
        <f t="shared" si="10"/>
        <v>99.546759687715053</v>
      </c>
      <c r="S18" s="218">
        <f t="shared" si="11"/>
        <v>-1.0793425567388604E-3</v>
      </c>
      <c r="T18" s="8">
        <f t="shared" si="12"/>
        <v>99.546759687715053</v>
      </c>
      <c r="U18" s="8">
        <f t="shared" si="13"/>
        <v>99.546759687715053</v>
      </c>
      <c r="V18" s="8">
        <f t="shared" si="14"/>
        <v>99.546759687715053</v>
      </c>
      <c r="W18" s="8">
        <f t="shared" si="15"/>
        <v>99.546759687715053</v>
      </c>
      <c r="X18" s="22">
        <v>8</v>
      </c>
    </row>
    <row r="19" spans="1:24" ht="16">
      <c r="A19" s="9">
        <v>9</v>
      </c>
      <c r="B19" s="9" t="s">
        <v>1405</v>
      </c>
      <c r="C19" s="7">
        <v>10495000</v>
      </c>
      <c r="D19" s="8">
        <f t="shared" si="0"/>
        <v>6.5897033932371299E-2</v>
      </c>
      <c r="E19" s="7">
        <v>10495000</v>
      </c>
      <c r="F19" s="8">
        <f t="shared" si="1"/>
        <v>100</v>
      </c>
      <c r="G19" s="8">
        <f t="shared" si="2"/>
        <v>6.5897033932371299E-2</v>
      </c>
      <c r="H19" s="7">
        <v>10495000</v>
      </c>
      <c r="I19" s="8">
        <f t="shared" si="3"/>
        <v>100</v>
      </c>
      <c r="J19" s="8">
        <f t="shared" si="4"/>
        <v>6.5897033932371299E-2</v>
      </c>
      <c r="K19" s="8">
        <f t="shared" si="5"/>
        <v>100</v>
      </c>
      <c r="L19" s="8">
        <f t="shared" si="6"/>
        <v>0</v>
      </c>
      <c r="M19" s="216">
        <f t="shared" si="7"/>
        <v>0</v>
      </c>
      <c r="N19" s="8">
        <v>100</v>
      </c>
      <c r="O19" s="8">
        <f t="shared" si="8"/>
        <v>6.5897033932371299E-2</v>
      </c>
      <c r="P19" s="8">
        <v>100</v>
      </c>
      <c r="Q19" s="8">
        <f t="shared" si="9"/>
        <v>6.5897033932371299E-2</v>
      </c>
      <c r="R19" s="8">
        <f t="shared" si="10"/>
        <v>100</v>
      </c>
      <c r="S19" s="218">
        <f t="shared" si="11"/>
        <v>0</v>
      </c>
      <c r="T19" s="8">
        <f t="shared" si="12"/>
        <v>100</v>
      </c>
      <c r="U19" s="8">
        <f t="shared" si="13"/>
        <v>100</v>
      </c>
      <c r="V19" s="8">
        <f t="shared" si="14"/>
        <v>100</v>
      </c>
      <c r="W19" s="8">
        <f t="shared" si="15"/>
        <v>100</v>
      </c>
      <c r="X19" s="22">
        <v>9</v>
      </c>
    </row>
    <row r="20" spans="1:24" ht="32">
      <c r="A20" s="9">
        <v>10</v>
      </c>
      <c r="B20" s="9" t="s">
        <v>1406</v>
      </c>
      <c r="C20" s="7">
        <v>1310422400</v>
      </c>
      <c r="D20" s="8">
        <f t="shared" si="0"/>
        <v>8.2280085143915613</v>
      </c>
      <c r="E20" s="7">
        <v>1310422400</v>
      </c>
      <c r="F20" s="8">
        <f t="shared" si="1"/>
        <v>100</v>
      </c>
      <c r="G20" s="8">
        <f t="shared" si="2"/>
        <v>8.2280085143915613</v>
      </c>
      <c r="H20" s="7">
        <v>1069136770</v>
      </c>
      <c r="I20" s="8">
        <f t="shared" si="3"/>
        <v>81.587186696442302</v>
      </c>
      <c r="J20" s="8">
        <f t="shared" si="4"/>
        <v>6.7130006680358125</v>
      </c>
      <c r="K20" s="8">
        <f t="shared" si="5"/>
        <v>81.587186696442302</v>
      </c>
      <c r="L20" s="8">
        <f t="shared" si="6"/>
        <v>-1.5150078463557488</v>
      </c>
      <c r="M20" s="216">
        <f t="shared" si="7"/>
        <v>241285630</v>
      </c>
      <c r="N20" s="8">
        <v>100</v>
      </c>
      <c r="O20" s="8">
        <f t="shared" si="8"/>
        <v>8.2280085143915613</v>
      </c>
      <c r="P20" s="8">
        <v>81.587186696442302</v>
      </c>
      <c r="Q20" s="8">
        <f t="shared" si="9"/>
        <v>6.7130006680358125</v>
      </c>
      <c r="R20" s="8">
        <f t="shared" si="10"/>
        <v>81.587186696442302</v>
      </c>
      <c r="S20" s="218">
        <f t="shared" si="11"/>
        <v>-1.5150078463557488</v>
      </c>
      <c r="T20" s="8">
        <f t="shared" si="12"/>
        <v>81.587186696442302</v>
      </c>
      <c r="U20" s="8">
        <f t="shared" si="13"/>
        <v>81.587186696442302</v>
      </c>
      <c r="V20" s="8">
        <f t="shared" si="14"/>
        <v>81.587186696442302</v>
      </c>
      <c r="W20" s="8">
        <f t="shared" si="15"/>
        <v>81.587186696442302</v>
      </c>
      <c r="X20" s="22">
        <v>10</v>
      </c>
    </row>
    <row r="21" spans="1:24" ht="16">
      <c r="A21" s="9">
        <v>11</v>
      </c>
      <c r="B21" s="9" t="s">
        <v>1407</v>
      </c>
      <c r="C21" s="7">
        <v>493098200</v>
      </c>
      <c r="D21" s="8">
        <f t="shared" si="0"/>
        <v>3.0961132746442313</v>
      </c>
      <c r="E21" s="7">
        <v>493098200</v>
      </c>
      <c r="F21" s="8">
        <f t="shared" si="1"/>
        <v>100</v>
      </c>
      <c r="G21" s="8">
        <f t="shared" si="2"/>
        <v>3.0961132746442313</v>
      </c>
      <c r="H21" s="7">
        <v>491833400</v>
      </c>
      <c r="I21" s="8">
        <f t="shared" si="3"/>
        <v>99.743499367874392</v>
      </c>
      <c r="J21" s="8">
        <f t="shared" si="4"/>
        <v>3.0881717245234439</v>
      </c>
      <c r="K21" s="8">
        <f t="shared" si="5"/>
        <v>99.743499367874392</v>
      </c>
      <c r="L21" s="8">
        <f t="shared" si="6"/>
        <v>-7.941550120787344E-3</v>
      </c>
      <c r="M21" s="216">
        <f t="shared" si="7"/>
        <v>1264800</v>
      </c>
      <c r="N21" s="8">
        <v>100</v>
      </c>
      <c r="O21" s="8">
        <f t="shared" si="8"/>
        <v>3.0961132746442313</v>
      </c>
      <c r="P21" s="8">
        <v>99.743499367874392</v>
      </c>
      <c r="Q21" s="8">
        <f t="shared" si="9"/>
        <v>3.0881717245234439</v>
      </c>
      <c r="R21" s="8">
        <f t="shared" si="10"/>
        <v>99.743499367874392</v>
      </c>
      <c r="S21" s="218">
        <f t="shared" si="11"/>
        <v>-7.941550120787344E-3</v>
      </c>
      <c r="T21" s="8">
        <f t="shared" si="12"/>
        <v>99.743499367874392</v>
      </c>
      <c r="U21" s="8">
        <f t="shared" si="13"/>
        <v>99.743499367874392</v>
      </c>
      <c r="V21" s="8">
        <f t="shared" si="14"/>
        <v>99.743499367874392</v>
      </c>
      <c r="W21" s="8">
        <f t="shared" si="15"/>
        <v>99.743499367874392</v>
      </c>
      <c r="X21" s="22">
        <v>11</v>
      </c>
    </row>
    <row r="22" spans="1:24" ht="32">
      <c r="A22" s="9">
        <v>12</v>
      </c>
      <c r="B22" s="9" t="s">
        <v>1408</v>
      </c>
      <c r="C22" s="7">
        <v>142449000</v>
      </c>
      <c r="D22" s="8">
        <f t="shared" si="0"/>
        <v>0.89442273336182554</v>
      </c>
      <c r="E22" s="7">
        <v>142449000</v>
      </c>
      <c r="F22" s="8">
        <f t="shared" si="1"/>
        <v>100</v>
      </c>
      <c r="G22" s="8">
        <f t="shared" si="2"/>
        <v>0.89442273336182554</v>
      </c>
      <c r="H22" s="7">
        <v>74792542</v>
      </c>
      <c r="I22" s="8">
        <f t="shared" si="3"/>
        <v>52.504785572380285</v>
      </c>
      <c r="J22" s="8">
        <f t="shared" si="4"/>
        <v>0.4696147382622492</v>
      </c>
      <c r="K22" s="8">
        <f t="shared" si="5"/>
        <v>52.504785572380285</v>
      </c>
      <c r="L22" s="8">
        <f t="shared" si="6"/>
        <v>-0.42480799509957634</v>
      </c>
      <c r="M22" s="216">
        <f t="shared" si="7"/>
        <v>67656458</v>
      </c>
      <c r="N22" s="8">
        <v>100</v>
      </c>
      <c r="O22" s="8">
        <f t="shared" si="8"/>
        <v>0.89442273336182554</v>
      </c>
      <c r="P22" s="8">
        <v>52.504785572380285</v>
      </c>
      <c r="Q22" s="8">
        <f t="shared" si="9"/>
        <v>0.4696147382622492</v>
      </c>
      <c r="R22" s="8">
        <f t="shared" si="10"/>
        <v>52.504785572380285</v>
      </c>
      <c r="S22" s="218">
        <f t="shared" si="11"/>
        <v>-0.42480799509957634</v>
      </c>
      <c r="T22" s="8">
        <f t="shared" si="12"/>
        <v>52.504785572380285</v>
      </c>
      <c r="U22" s="8">
        <f t="shared" si="13"/>
        <v>52.504785572380285</v>
      </c>
      <c r="V22" s="8">
        <f t="shared" si="14"/>
        <v>52.504785572380285</v>
      </c>
      <c r="W22" s="8">
        <f t="shared" si="15"/>
        <v>52.504785572380285</v>
      </c>
      <c r="X22" s="22">
        <v>12</v>
      </c>
    </row>
    <row r="23" spans="1:24" ht="16">
      <c r="A23" s="9">
        <v>13</v>
      </c>
      <c r="B23" s="9" t="s">
        <v>1409</v>
      </c>
      <c r="C23" s="7">
        <v>244938340</v>
      </c>
      <c r="D23" s="8">
        <f t="shared" si="0"/>
        <v>1.5379428396682895</v>
      </c>
      <c r="E23" s="7">
        <v>244938440</v>
      </c>
      <c r="F23" s="8">
        <f t="shared" si="1"/>
        <v>100.00004082660151</v>
      </c>
      <c r="G23" s="8">
        <f t="shared" si="2"/>
        <v>1.5379434675580839</v>
      </c>
      <c r="H23" s="7">
        <v>139620240</v>
      </c>
      <c r="I23" s="8">
        <f t="shared" si="3"/>
        <v>57.002199002410158</v>
      </c>
      <c r="J23" s="8">
        <f t="shared" si="4"/>
        <v>0.87666123801103624</v>
      </c>
      <c r="K23" s="8">
        <f t="shared" si="5"/>
        <v>57.002175730359028</v>
      </c>
      <c r="L23" s="8">
        <f t="shared" si="6"/>
        <v>-0.66128222954704763</v>
      </c>
      <c r="M23" s="216">
        <f t="shared" si="7"/>
        <v>105318100</v>
      </c>
      <c r="N23" s="8">
        <v>100.00004082660151</v>
      </c>
      <c r="O23" s="8">
        <f t="shared" si="8"/>
        <v>1.5379434675580839</v>
      </c>
      <c r="P23" s="8">
        <v>57.002199002410158</v>
      </c>
      <c r="Q23" s="8">
        <f t="shared" si="9"/>
        <v>0.87666123801103624</v>
      </c>
      <c r="R23" s="8">
        <f t="shared" si="10"/>
        <v>57.002175730359028</v>
      </c>
      <c r="S23" s="218">
        <f t="shared" si="11"/>
        <v>-0.66128222954704763</v>
      </c>
      <c r="T23" s="8">
        <f t="shared" si="12"/>
        <v>57.002175730359028</v>
      </c>
      <c r="U23" s="8">
        <f t="shared" si="13"/>
        <v>57.002175730359028</v>
      </c>
      <c r="V23" s="8">
        <f t="shared" si="14"/>
        <v>57.002175730359028</v>
      </c>
      <c r="W23" s="8">
        <f t="shared" si="15"/>
        <v>57.002175730359028</v>
      </c>
      <c r="X23" s="22">
        <v>13</v>
      </c>
    </row>
    <row r="24" spans="1:24" ht="64">
      <c r="A24" s="9">
        <v>14</v>
      </c>
      <c r="B24" s="9" t="s">
        <v>1410</v>
      </c>
      <c r="C24" s="7">
        <v>156370700</v>
      </c>
      <c r="D24" s="8">
        <f t="shared" si="0"/>
        <v>0.98183566688219648</v>
      </c>
      <c r="E24" s="7">
        <v>156370700</v>
      </c>
      <c r="F24" s="8">
        <f t="shared" si="1"/>
        <v>100</v>
      </c>
      <c r="G24" s="8">
        <f t="shared" si="2"/>
        <v>0.98183566688219637</v>
      </c>
      <c r="H24" s="7">
        <v>106369807</v>
      </c>
      <c r="I24" s="8">
        <f t="shared" si="3"/>
        <v>68.024129200675063</v>
      </c>
      <c r="J24" s="8">
        <f t="shared" si="4"/>
        <v>0.66788516257825492</v>
      </c>
      <c r="K24" s="8">
        <f t="shared" si="5"/>
        <v>68.024129200675063</v>
      </c>
      <c r="L24" s="8">
        <f t="shared" si="6"/>
        <v>-0.31395050430394145</v>
      </c>
      <c r="M24" s="216">
        <f t="shared" si="7"/>
        <v>50000893</v>
      </c>
      <c r="N24" s="8">
        <v>100</v>
      </c>
      <c r="O24" s="8">
        <f t="shared" si="8"/>
        <v>0.98183566688219637</v>
      </c>
      <c r="P24" s="8">
        <v>68.024129200675063</v>
      </c>
      <c r="Q24" s="8">
        <f t="shared" si="9"/>
        <v>0.66788516257825492</v>
      </c>
      <c r="R24" s="8">
        <f t="shared" si="10"/>
        <v>68.024129200675063</v>
      </c>
      <c r="S24" s="218">
        <f t="shared" si="11"/>
        <v>-0.31395050430394145</v>
      </c>
      <c r="T24" s="8">
        <f t="shared" si="12"/>
        <v>68.024129200675063</v>
      </c>
      <c r="U24" s="8">
        <f t="shared" si="13"/>
        <v>68.024129200675063</v>
      </c>
      <c r="V24" s="8">
        <f t="shared" si="14"/>
        <v>68.024129200675063</v>
      </c>
      <c r="W24" s="8">
        <f t="shared" si="15"/>
        <v>68.024129200675063</v>
      </c>
      <c r="X24" s="22">
        <v>14</v>
      </c>
    </row>
    <row r="25" spans="1:24" ht="16">
      <c r="A25" s="9">
        <v>15</v>
      </c>
      <c r="B25" s="9" t="s">
        <v>1411</v>
      </c>
      <c r="C25" s="7">
        <v>68249700</v>
      </c>
      <c r="D25" s="8">
        <f t="shared" si="0"/>
        <v>0.42853290107424125</v>
      </c>
      <c r="E25" s="7">
        <v>68249700</v>
      </c>
      <c r="F25" s="8">
        <f t="shared" si="1"/>
        <v>100</v>
      </c>
      <c r="G25" s="8">
        <f t="shared" si="2"/>
        <v>0.42853290107424125</v>
      </c>
      <c r="H25" s="7">
        <v>50281000</v>
      </c>
      <c r="I25" s="8">
        <f t="shared" si="3"/>
        <v>73.67211870528368</v>
      </c>
      <c r="J25" s="8">
        <f t="shared" si="4"/>
        <v>0.31570926757061085</v>
      </c>
      <c r="K25" s="8">
        <f t="shared" si="5"/>
        <v>73.67211870528368</v>
      </c>
      <c r="L25" s="8">
        <f t="shared" si="6"/>
        <v>-0.11282363350363039</v>
      </c>
      <c r="M25" s="216">
        <f t="shared" si="7"/>
        <v>17968700</v>
      </c>
      <c r="N25" s="8">
        <v>100</v>
      </c>
      <c r="O25" s="8">
        <f t="shared" si="8"/>
        <v>0.42853290107424125</v>
      </c>
      <c r="P25" s="8">
        <v>73.67211870528368</v>
      </c>
      <c r="Q25" s="8">
        <f t="shared" si="9"/>
        <v>0.31570926757061085</v>
      </c>
      <c r="R25" s="8">
        <f t="shared" si="10"/>
        <v>73.67211870528368</v>
      </c>
      <c r="S25" s="218">
        <f t="shared" si="11"/>
        <v>-0.11282363350363039</v>
      </c>
      <c r="T25" s="8">
        <f t="shared" si="12"/>
        <v>73.67211870528368</v>
      </c>
      <c r="U25" s="8">
        <f t="shared" si="13"/>
        <v>73.67211870528368</v>
      </c>
      <c r="V25" s="8">
        <f t="shared" si="14"/>
        <v>73.67211870528368</v>
      </c>
      <c r="W25" s="8">
        <f t="shared" si="15"/>
        <v>73.67211870528368</v>
      </c>
      <c r="X25" s="22">
        <v>15</v>
      </c>
    </row>
    <row r="26" spans="1:24" ht="32">
      <c r="A26" s="9">
        <v>16</v>
      </c>
      <c r="B26" s="9" t="s">
        <v>1412</v>
      </c>
      <c r="C26" s="7">
        <v>27615000</v>
      </c>
      <c r="D26" s="8">
        <f t="shared" si="0"/>
        <v>0.17339176675011278</v>
      </c>
      <c r="E26" s="7">
        <v>27615000</v>
      </c>
      <c r="F26" s="8">
        <f t="shared" si="1"/>
        <v>100</v>
      </c>
      <c r="G26" s="8">
        <f t="shared" si="2"/>
        <v>0.17339176675011278</v>
      </c>
      <c r="H26" s="7">
        <v>27183000</v>
      </c>
      <c r="I26" s="8">
        <f t="shared" si="3"/>
        <v>98.435632808256372</v>
      </c>
      <c r="J26" s="8">
        <f t="shared" si="4"/>
        <v>0.17067928283788938</v>
      </c>
      <c r="K26" s="8">
        <f t="shared" si="5"/>
        <v>98.435632808256372</v>
      </c>
      <c r="L26" s="8">
        <f t="shared" si="6"/>
        <v>-2.7124839122233957E-3</v>
      </c>
      <c r="M26" s="216">
        <f t="shared" si="7"/>
        <v>432000</v>
      </c>
      <c r="N26" s="8">
        <v>100</v>
      </c>
      <c r="O26" s="8">
        <f t="shared" si="8"/>
        <v>0.17339176675011278</v>
      </c>
      <c r="P26" s="8">
        <v>98.435632808256372</v>
      </c>
      <c r="Q26" s="8">
        <f t="shared" si="9"/>
        <v>0.17067928283788938</v>
      </c>
      <c r="R26" s="8">
        <f t="shared" si="10"/>
        <v>98.435632808256372</v>
      </c>
      <c r="S26" s="218">
        <f t="shared" si="11"/>
        <v>-2.7124839122233957E-3</v>
      </c>
      <c r="T26" s="8">
        <f t="shared" si="12"/>
        <v>98.435632808256372</v>
      </c>
      <c r="U26" s="8">
        <f t="shared" si="13"/>
        <v>98.435632808256372</v>
      </c>
      <c r="V26" s="8">
        <f t="shared" si="14"/>
        <v>98.435632808256372</v>
      </c>
      <c r="W26" s="8">
        <f t="shared" si="15"/>
        <v>98.435632808256372</v>
      </c>
      <c r="X26" s="22">
        <v>16</v>
      </c>
    </row>
    <row r="27" spans="1:24" ht="32">
      <c r="A27" s="9">
        <v>17</v>
      </c>
      <c r="B27" s="9" t="s">
        <v>1413</v>
      </c>
      <c r="C27" s="7">
        <v>472095600</v>
      </c>
      <c r="D27" s="8">
        <f t="shared" si="0"/>
        <v>2.9642400926653822</v>
      </c>
      <c r="E27" s="7">
        <v>472095600</v>
      </c>
      <c r="F27" s="8">
        <f t="shared" si="1"/>
        <v>100</v>
      </c>
      <c r="G27" s="8">
        <f t="shared" si="2"/>
        <v>2.9642400926653822</v>
      </c>
      <c r="H27" s="7">
        <v>104828500</v>
      </c>
      <c r="I27" s="8">
        <f t="shared" si="3"/>
        <v>22.204930526783134</v>
      </c>
      <c r="J27" s="8">
        <f t="shared" si="4"/>
        <v>0.65820745322340013</v>
      </c>
      <c r="K27" s="8">
        <f t="shared" si="5"/>
        <v>22.204930526783134</v>
      </c>
      <c r="L27" s="8">
        <f t="shared" si="6"/>
        <v>-2.3060326394419821</v>
      </c>
      <c r="M27" s="216">
        <f t="shared" si="7"/>
        <v>367267100</v>
      </c>
      <c r="N27" s="8">
        <v>100</v>
      </c>
      <c r="O27" s="8">
        <f t="shared" si="8"/>
        <v>2.9642400926653822</v>
      </c>
      <c r="P27" s="8">
        <v>22.204930526783134</v>
      </c>
      <c r="Q27" s="8">
        <f t="shared" si="9"/>
        <v>0.65820745322340013</v>
      </c>
      <c r="R27" s="8">
        <f t="shared" si="10"/>
        <v>22.204930526783134</v>
      </c>
      <c r="S27" s="218">
        <f t="shared" si="11"/>
        <v>-2.3060326394419821</v>
      </c>
      <c r="T27" s="8">
        <f t="shared" si="12"/>
        <v>22.204930526783134</v>
      </c>
      <c r="U27" s="8">
        <f t="shared" si="13"/>
        <v>22.204930526783134</v>
      </c>
      <c r="V27" s="8">
        <f t="shared" si="14"/>
        <v>22.204930526783134</v>
      </c>
      <c r="W27" s="8">
        <f t="shared" si="15"/>
        <v>22.204930526783134</v>
      </c>
      <c r="X27" s="22">
        <v>17</v>
      </c>
    </row>
    <row r="28" spans="1:24" ht="32">
      <c r="A28" s="9">
        <v>18</v>
      </c>
      <c r="B28" s="9" t="s">
        <v>1414</v>
      </c>
      <c r="C28" s="7">
        <v>393944800</v>
      </c>
      <c r="D28" s="8">
        <f t="shared" si="0"/>
        <v>2.4735391951482826</v>
      </c>
      <c r="E28" s="7">
        <v>393944800</v>
      </c>
      <c r="F28" s="8">
        <f t="shared" si="1"/>
        <v>100</v>
      </c>
      <c r="G28" s="8">
        <f t="shared" si="2"/>
        <v>2.4735391951482826</v>
      </c>
      <c r="H28" s="7">
        <v>270831230</v>
      </c>
      <c r="I28" s="8">
        <f t="shared" si="3"/>
        <v>68.748522635658603</v>
      </c>
      <c r="J28" s="8">
        <f t="shared" si="4"/>
        <v>1.7005216534784047</v>
      </c>
      <c r="K28" s="8">
        <f t="shared" si="5"/>
        <v>68.748522635658603</v>
      </c>
      <c r="L28" s="8">
        <f t="shared" si="6"/>
        <v>-0.77301754166987791</v>
      </c>
      <c r="M28" s="216">
        <f t="shared" si="7"/>
        <v>123113570</v>
      </c>
      <c r="N28" s="8">
        <v>100</v>
      </c>
      <c r="O28" s="8">
        <f t="shared" si="8"/>
        <v>2.4735391951482826</v>
      </c>
      <c r="P28" s="8">
        <v>68.748522635658603</v>
      </c>
      <c r="Q28" s="8">
        <f t="shared" si="9"/>
        <v>1.7005216534784047</v>
      </c>
      <c r="R28" s="8">
        <f t="shared" si="10"/>
        <v>68.748522635658603</v>
      </c>
      <c r="S28" s="218">
        <f t="shared" si="11"/>
        <v>-0.77301754166987791</v>
      </c>
      <c r="T28" s="8">
        <f t="shared" si="12"/>
        <v>68.748522635658603</v>
      </c>
      <c r="U28" s="8">
        <f t="shared" si="13"/>
        <v>68.748522635658603</v>
      </c>
      <c r="V28" s="8">
        <f t="shared" si="14"/>
        <v>68.748522635658603</v>
      </c>
      <c r="W28" s="8">
        <f t="shared" si="15"/>
        <v>68.748522635658603</v>
      </c>
      <c r="X28" s="22">
        <v>18</v>
      </c>
    </row>
    <row r="29" spans="1:24" ht="16">
      <c r="A29" s="9">
        <v>19</v>
      </c>
      <c r="B29" s="9" t="s">
        <v>1415</v>
      </c>
      <c r="C29" s="7">
        <v>194583500</v>
      </c>
      <c r="D29" s="8">
        <f t="shared" si="0"/>
        <v>1.2217699382734226</v>
      </c>
      <c r="E29" s="7">
        <v>194583500</v>
      </c>
      <c r="F29" s="8">
        <f t="shared" si="1"/>
        <v>100</v>
      </c>
      <c r="G29" s="8">
        <f t="shared" si="2"/>
        <v>1.2217699382734226</v>
      </c>
      <c r="H29" s="7">
        <v>151460900</v>
      </c>
      <c r="I29" s="8">
        <f t="shared" si="3"/>
        <v>77.838511487356328</v>
      </c>
      <c r="J29" s="8">
        <f t="shared" si="4"/>
        <v>0.9510075337520244</v>
      </c>
      <c r="K29" s="8">
        <f t="shared" si="5"/>
        <v>77.838511487356328</v>
      </c>
      <c r="L29" s="8">
        <f t="shared" si="6"/>
        <v>-0.27076240452139821</v>
      </c>
      <c r="M29" s="216">
        <f t="shared" si="7"/>
        <v>43122600</v>
      </c>
      <c r="N29" s="8">
        <v>100</v>
      </c>
      <c r="O29" s="8">
        <f t="shared" si="8"/>
        <v>1.2217699382734226</v>
      </c>
      <c r="P29" s="8">
        <v>77.838511487356328</v>
      </c>
      <c r="Q29" s="8">
        <f t="shared" si="9"/>
        <v>0.9510075337520244</v>
      </c>
      <c r="R29" s="8">
        <f t="shared" si="10"/>
        <v>77.838511487356328</v>
      </c>
      <c r="S29" s="218">
        <f t="shared" si="11"/>
        <v>-0.27076240452139821</v>
      </c>
      <c r="T29" s="8">
        <f t="shared" si="12"/>
        <v>77.838511487356328</v>
      </c>
      <c r="U29" s="8">
        <f t="shared" si="13"/>
        <v>77.838511487356328</v>
      </c>
      <c r="V29" s="8">
        <f t="shared" si="14"/>
        <v>77.838511487356328</v>
      </c>
      <c r="W29" s="8">
        <f t="shared" si="15"/>
        <v>77.838511487356328</v>
      </c>
      <c r="X29" s="22">
        <v>19</v>
      </c>
    </row>
    <row r="30" spans="1:24" ht="16">
      <c r="A30" s="9">
        <v>20</v>
      </c>
      <c r="B30" s="9" t="s">
        <v>1416</v>
      </c>
      <c r="C30" s="7">
        <v>127445300</v>
      </c>
      <c r="D30" s="8">
        <f t="shared" si="0"/>
        <v>0.80021603226500626</v>
      </c>
      <c r="E30" s="7">
        <v>127445300</v>
      </c>
      <c r="F30" s="8">
        <f t="shared" si="1"/>
        <v>100</v>
      </c>
      <c r="G30" s="8">
        <f t="shared" si="2"/>
        <v>0.80021603226500626</v>
      </c>
      <c r="H30" s="7">
        <v>19367000</v>
      </c>
      <c r="I30" s="8">
        <f t="shared" si="3"/>
        <v>15.196323442292497</v>
      </c>
      <c r="J30" s="8">
        <f t="shared" si="4"/>
        <v>0.12160341650007003</v>
      </c>
      <c r="K30" s="8">
        <f t="shared" si="5"/>
        <v>15.196323442292497</v>
      </c>
      <c r="L30" s="8">
        <f t="shared" si="6"/>
        <v>-0.67861261576493626</v>
      </c>
      <c r="M30" s="216">
        <f t="shared" si="7"/>
        <v>108078300</v>
      </c>
      <c r="N30" s="8">
        <v>100</v>
      </c>
      <c r="O30" s="8">
        <f t="shared" si="8"/>
        <v>0.80021603226500626</v>
      </c>
      <c r="P30" s="8">
        <v>15.196323442292497</v>
      </c>
      <c r="Q30" s="8">
        <f t="shared" si="9"/>
        <v>0.12160341650007003</v>
      </c>
      <c r="R30" s="8">
        <f t="shared" si="10"/>
        <v>15.196323442292497</v>
      </c>
      <c r="S30" s="218">
        <f t="shared" si="11"/>
        <v>-0.67861261576493626</v>
      </c>
      <c r="T30" s="8">
        <f t="shared" si="12"/>
        <v>15.196323442292497</v>
      </c>
      <c r="U30" s="8">
        <f t="shared" si="13"/>
        <v>15.196323442292497</v>
      </c>
      <c r="V30" s="8">
        <f t="shared" si="14"/>
        <v>15.196323442292497</v>
      </c>
      <c r="W30" s="8">
        <f t="shared" si="15"/>
        <v>15.196323442292497</v>
      </c>
      <c r="X30" s="22">
        <v>20</v>
      </c>
    </row>
    <row r="31" spans="1:24" ht="16">
      <c r="A31" s="9">
        <v>21</v>
      </c>
      <c r="B31" s="9" t="s">
        <v>1417</v>
      </c>
      <c r="C31" s="7">
        <v>5654000</v>
      </c>
      <c r="D31" s="8">
        <f t="shared" si="0"/>
        <v>3.5500888980812509E-2</v>
      </c>
      <c r="E31" s="7">
        <v>5654000</v>
      </c>
      <c r="F31" s="8">
        <f t="shared" si="1"/>
        <v>100</v>
      </c>
      <c r="G31" s="8">
        <f t="shared" si="2"/>
        <v>3.5500888980812509E-2</v>
      </c>
      <c r="H31" s="7">
        <v>3535000</v>
      </c>
      <c r="I31" s="8">
        <f t="shared" si="3"/>
        <v>62.522108241952601</v>
      </c>
      <c r="J31" s="8">
        <f t="shared" si="4"/>
        <v>2.2195904235439018E-2</v>
      </c>
      <c r="K31" s="8">
        <f t="shared" si="5"/>
        <v>62.522108241952601</v>
      </c>
      <c r="L31" s="8">
        <f t="shared" si="6"/>
        <v>-1.3304984745373491E-2</v>
      </c>
      <c r="M31" s="216">
        <f t="shared" si="7"/>
        <v>2119000</v>
      </c>
      <c r="N31" s="8">
        <v>100</v>
      </c>
      <c r="O31" s="8">
        <f t="shared" si="8"/>
        <v>3.5500888980812509E-2</v>
      </c>
      <c r="P31" s="8">
        <v>62.522108241952601</v>
      </c>
      <c r="Q31" s="8">
        <f t="shared" si="9"/>
        <v>2.2195904235439018E-2</v>
      </c>
      <c r="R31" s="8">
        <f t="shared" si="10"/>
        <v>62.522108241952601</v>
      </c>
      <c r="S31" s="218">
        <f t="shared" si="11"/>
        <v>-1.3304984745373491E-2</v>
      </c>
      <c r="T31" s="8">
        <f t="shared" si="12"/>
        <v>62.522108241952601</v>
      </c>
      <c r="U31" s="8">
        <f t="shared" si="13"/>
        <v>62.522108241952601</v>
      </c>
      <c r="V31" s="8">
        <f t="shared" si="14"/>
        <v>62.522108241952601</v>
      </c>
      <c r="W31" s="8">
        <f t="shared" si="15"/>
        <v>62.522108241952601</v>
      </c>
      <c r="X31" s="22">
        <v>21</v>
      </c>
    </row>
    <row r="32" spans="1:24" ht="16">
      <c r="A32" s="9">
        <v>22</v>
      </c>
      <c r="B32" s="9" t="s">
        <v>1418</v>
      </c>
      <c r="C32" s="7">
        <v>202404800</v>
      </c>
      <c r="D32" s="8">
        <f t="shared" si="0"/>
        <v>1.2708790827703502</v>
      </c>
      <c r="E32" s="7">
        <v>202404800</v>
      </c>
      <c r="F32" s="8">
        <f t="shared" si="1"/>
        <v>100</v>
      </c>
      <c r="G32" s="8">
        <f t="shared" si="2"/>
        <v>1.2708790827703502</v>
      </c>
      <c r="H32" s="7">
        <v>176849800</v>
      </c>
      <c r="I32" s="8">
        <f t="shared" si="3"/>
        <v>87.374311281155386</v>
      </c>
      <c r="J32" s="8">
        <f t="shared" si="4"/>
        <v>1.1104218457868582</v>
      </c>
      <c r="K32" s="8">
        <f t="shared" si="5"/>
        <v>87.374311281155386</v>
      </c>
      <c r="L32" s="8">
        <f t="shared" si="6"/>
        <v>-0.16045723698349201</v>
      </c>
      <c r="M32" s="216">
        <f t="shared" si="7"/>
        <v>25555000</v>
      </c>
      <c r="N32" s="8">
        <v>100</v>
      </c>
      <c r="O32" s="8">
        <f t="shared" si="8"/>
        <v>1.2708790827703502</v>
      </c>
      <c r="P32" s="8">
        <v>87.374311281155386</v>
      </c>
      <c r="Q32" s="8">
        <f t="shared" si="9"/>
        <v>1.1104218457868582</v>
      </c>
      <c r="R32" s="8">
        <f t="shared" si="10"/>
        <v>87.374311281155386</v>
      </c>
      <c r="S32" s="218">
        <f t="shared" si="11"/>
        <v>-0.16045723698349201</v>
      </c>
      <c r="T32" s="8">
        <f t="shared" si="12"/>
        <v>87.374311281155386</v>
      </c>
      <c r="U32" s="8">
        <f t="shared" si="13"/>
        <v>87.374311281155386</v>
      </c>
      <c r="V32" s="8">
        <f t="shared" si="14"/>
        <v>87.374311281155386</v>
      </c>
      <c r="W32" s="8">
        <f t="shared" si="15"/>
        <v>87.374311281155386</v>
      </c>
      <c r="X32" s="22">
        <v>22</v>
      </c>
    </row>
    <row r="33" spans="1:24" ht="16">
      <c r="A33" s="9">
        <v>23</v>
      </c>
      <c r="B33" s="9" t="s">
        <v>1419</v>
      </c>
      <c r="C33" s="7">
        <v>855528000</v>
      </c>
      <c r="D33" s="8">
        <f t="shared" si="0"/>
        <v>5.3717730010570515</v>
      </c>
      <c r="E33" s="7">
        <v>855528000</v>
      </c>
      <c r="F33" s="8">
        <f t="shared" si="1"/>
        <v>100</v>
      </c>
      <c r="G33" s="8">
        <f t="shared" si="2"/>
        <v>5.3717730010570515</v>
      </c>
      <c r="H33" s="7">
        <v>443766500</v>
      </c>
      <c r="I33" s="8">
        <f t="shared" si="3"/>
        <v>51.870482322028032</v>
      </c>
      <c r="J33" s="8">
        <f t="shared" si="4"/>
        <v>2.7863645648927724</v>
      </c>
      <c r="K33" s="8">
        <f t="shared" si="5"/>
        <v>51.870482322028032</v>
      </c>
      <c r="L33" s="8">
        <f t="shared" si="6"/>
        <v>-2.5854084361642791</v>
      </c>
      <c r="M33" s="216">
        <f t="shared" si="7"/>
        <v>411761500</v>
      </c>
      <c r="N33" s="8">
        <v>100</v>
      </c>
      <c r="O33" s="8">
        <f t="shared" si="8"/>
        <v>5.3717730010570515</v>
      </c>
      <c r="P33" s="8">
        <v>51.870482322028032</v>
      </c>
      <c r="Q33" s="8">
        <f t="shared" si="9"/>
        <v>2.7863645648927724</v>
      </c>
      <c r="R33" s="8">
        <f t="shared" si="10"/>
        <v>51.870482322028032</v>
      </c>
      <c r="S33" s="218">
        <f t="shared" si="11"/>
        <v>-2.5854084361642791</v>
      </c>
      <c r="T33" s="8">
        <f t="shared" si="12"/>
        <v>51.870482322028032</v>
      </c>
      <c r="U33" s="8">
        <f t="shared" si="13"/>
        <v>51.870482322028032</v>
      </c>
      <c r="V33" s="8">
        <f t="shared" si="14"/>
        <v>51.870482322028032</v>
      </c>
      <c r="W33" s="8">
        <f t="shared" si="15"/>
        <v>51.870482322028032</v>
      </c>
      <c r="X33" s="22">
        <v>23</v>
      </c>
    </row>
    <row r="34" spans="1:24" ht="16">
      <c r="A34" s="9">
        <v>24</v>
      </c>
      <c r="B34" s="9" t="s">
        <v>1420</v>
      </c>
      <c r="C34" s="7">
        <v>200000000</v>
      </c>
      <c r="D34" s="8">
        <f t="shared" si="0"/>
        <v>1.2557795889923067</v>
      </c>
      <c r="E34" s="7">
        <v>200000000</v>
      </c>
      <c r="F34" s="8">
        <f t="shared" si="1"/>
        <v>100</v>
      </c>
      <c r="G34" s="8">
        <f t="shared" si="2"/>
        <v>1.2557795889923067</v>
      </c>
      <c r="H34" s="7">
        <v>128915550</v>
      </c>
      <c r="I34" s="8">
        <f t="shared" si="3"/>
        <v>64.457774999999998</v>
      </c>
      <c r="J34" s="8">
        <f t="shared" si="4"/>
        <v>0.80944758196858568</v>
      </c>
      <c r="K34" s="8">
        <f t="shared" si="5"/>
        <v>64.457774999999998</v>
      </c>
      <c r="L34" s="8">
        <f t="shared" si="6"/>
        <v>-0.446332007023721</v>
      </c>
      <c r="M34" s="216">
        <f t="shared" si="7"/>
        <v>71084450</v>
      </c>
      <c r="N34" s="8">
        <v>100</v>
      </c>
      <c r="O34" s="8">
        <f t="shared" si="8"/>
        <v>1.2557795889923067</v>
      </c>
      <c r="P34" s="8">
        <v>64.457774999999998</v>
      </c>
      <c r="Q34" s="8">
        <f t="shared" si="9"/>
        <v>0.80944758196858568</v>
      </c>
      <c r="R34" s="8">
        <f t="shared" si="10"/>
        <v>64.457774999999998</v>
      </c>
      <c r="S34" s="218">
        <f t="shared" si="11"/>
        <v>-0.446332007023721</v>
      </c>
      <c r="T34" s="8">
        <f t="shared" si="12"/>
        <v>64.457774999999998</v>
      </c>
      <c r="U34" s="8">
        <f t="shared" si="13"/>
        <v>64.457774999999998</v>
      </c>
      <c r="V34" s="8">
        <f t="shared" si="14"/>
        <v>64.457774999999998</v>
      </c>
      <c r="W34" s="8">
        <f t="shared" si="15"/>
        <v>64.457774999999998</v>
      </c>
      <c r="X34" s="22">
        <v>24</v>
      </c>
    </row>
    <row r="35" spans="1:24" ht="16">
      <c r="A35" s="9">
        <v>25</v>
      </c>
      <c r="B35" s="9" t="s">
        <v>1421</v>
      </c>
      <c r="C35" s="7">
        <v>481596800</v>
      </c>
      <c r="D35" s="8">
        <f t="shared" si="0"/>
        <v>3.0238971578200506</v>
      </c>
      <c r="E35" s="7">
        <v>481596800</v>
      </c>
      <c r="F35" s="8">
        <f t="shared" si="1"/>
        <v>100</v>
      </c>
      <c r="G35" s="8">
        <f t="shared" si="2"/>
        <v>3.0238971578200506</v>
      </c>
      <c r="H35" s="7">
        <v>280114188</v>
      </c>
      <c r="I35" s="8">
        <f t="shared" si="3"/>
        <v>58.163631485923496</v>
      </c>
      <c r="J35" s="8">
        <f t="shared" si="4"/>
        <v>1.7588083993877686</v>
      </c>
      <c r="K35" s="8">
        <f t="shared" si="5"/>
        <v>58.163631485923496</v>
      </c>
      <c r="L35" s="8">
        <f t="shared" si="6"/>
        <v>-1.2650887584322821</v>
      </c>
      <c r="M35" s="216">
        <f t="shared" si="7"/>
        <v>201482612</v>
      </c>
      <c r="N35" s="8">
        <v>100</v>
      </c>
      <c r="O35" s="8">
        <f t="shared" si="8"/>
        <v>3.0238971578200506</v>
      </c>
      <c r="P35" s="8">
        <v>58.163631485923496</v>
      </c>
      <c r="Q35" s="8">
        <f t="shared" si="9"/>
        <v>1.7588083993877686</v>
      </c>
      <c r="R35" s="8">
        <f t="shared" si="10"/>
        <v>58.163631485923496</v>
      </c>
      <c r="S35" s="218">
        <f t="shared" si="11"/>
        <v>-1.2650887584322821</v>
      </c>
      <c r="T35" s="8">
        <f t="shared" si="12"/>
        <v>58.163631485923496</v>
      </c>
      <c r="U35" s="8">
        <f t="shared" si="13"/>
        <v>58.163631485923496</v>
      </c>
      <c r="V35" s="8">
        <f t="shared" si="14"/>
        <v>58.163631485923496</v>
      </c>
      <c r="W35" s="8">
        <f t="shared" si="15"/>
        <v>58.163631485923496</v>
      </c>
      <c r="X35" s="22">
        <v>25</v>
      </c>
    </row>
    <row r="36" spans="1:24" ht="32">
      <c r="A36" s="9">
        <v>26</v>
      </c>
      <c r="B36" s="9" t="s">
        <v>1422</v>
      </c>
      <c r="C36" s="7">
        <v>4844270200</v>
      </c>
      <c r="D36" s="8">
        <f t="shared" si="0"/>
        <v>30.416678203618396</v>
      </c>
      <c r="E36" s="7">
        <v>4844270200</v>
      </c>
      <c r="F36" s="8">
        <f t="shared" si="1"/>
        <v>100</v>
      </c>
      <c r="G36" s="8">
        <f t="shared" si="2"/>
        <v>30.416678203618392</v>
      </c>
      <c r="H36" s="7">
        <v>3594114935</v>
      </c>
      <c r="I36" s="8">
        <f t="shared" si="3"/>
        <v>74.193114475736721</v>
      </c>
      <c r="J36" s="8">
        <f t="shared" si="4"/>
        <v>22.567080879327055</v>
      </c>
      <c r="K36" s="8">
        <f t="shared" si="5"/>
        <v>74.193114475736721</v>
      </c>
      <c r="L36" s="8">
        <f t="shared" si="6"/>
        <v>-7.8495973242913379</v>
      </c>
      <c r="M36" s="216">
        <f t="shared" si="7"/>
        <v>1250155265</v>
      </c>
      <c r="N36" s="8">
        <v>100</v>
      </c>
      <c r="O36" s="8">
        <f t="shared" si="8"/>
        <v>30.416678203618392</v>
      </c>
      <c r="P36" s="8">
        <v>74.193114475736721</v>
      </c>
      <c r="Q36" s="8">
        <f t="shared" si="9"/>
        <v>22.567080879327055</v>
      </c>
      <c r="R36" s="8">
        <f t="shared" si="10"/>
        <v>74.193114475736721</v>
      </c>
      <c r="S36" s="218">
        <f t="shared" si="11"/>
        <v>-7.8495973242913379</v>
      </c>
      <c r="T36" s="8">
        <f t="shared" si="12"/>
        <v>74.193114475736721</v>
      </c>
      <c r="U36" s="8">
        <f t="shared" si="13"/>
        <v>74.193114475736721</v>
      </c>
      <c r="V36" s="8">
        <f t="shared" si="14"/>
        <v>74.193114475736721</v>
      </c>
      <c r="W36" s="8">
        <f t="shared" si="15"/>
        <v>74.193114475736721</v>
      </c>
      <c r="X36" s="22">
        <v>26</v>
      </c>
    </row>
    <row r="37" spans="1:24" ht="32">
      <c r="A37" s="9">
        <v>27</v>
      </c>
      <c r="B37" s="9" t="s">
        <v>1423</v>
      </c>
      <c r="C37" s="7">
        <v>165000000</v>
      </c>
      <c r="D37" s="8">
        <f t="shared" si="0"/>
        <v>1.036018160918653</v>
      </c>
      <c r="E37" s="7">
        <v>165000000</v>
      </c>
      <c r="F37" s="8">
        <f t="shared" si="1"/>
        <v>100</v>
      </c>
      <c r="G37" s="8">
        <f t="shared" si="2"/>
        <v>1.036018160918653</v>
      </c>
      <c r="H37" s="7">
        <v>90148550</v>
      </c>
      <c r="I37" s="8">
        <f t="shared" si="3"/>
        <v>54.63548484848485</v>
      </c>
      <c r="J37" s="8">
        <f t="shared" si="4"/>
        <v>0.56603354533626205</v>
      </c>
      <c r="K37" s="8">
        <f t="shared" si="5"/>
        <v>54.63548484848485</v>
      </c>
      <c r="L37" s="8">
        <f t="shared" si="6"/>
        <v>-0.46998461558239091</v>
      </c>
      <c r="M37" s="216">
        <f t="shared" si="7"/>
        <v>74851450</v>
      </c>
      <c r="N37" s="8">
        <v>100</v>
      </c>
      <c r="O37" s="8">
        <f t="shared" si="8"/>
        <v>1.036018160918653</v>
      </c>
      <c r="P37" s="8">
        <v>54.63548484848485</v>
      </c>
      <c r="Q37" s="8">
        <f t="shared" si="9"/>
        <v>0.56603354533626205</v>
      </c>
      <c r="R37" s="8">
        <f t="shared" si="10"/>
        <v>54.63548484848485</v>
      </c>
      <c r="S37" s="218">
        <f t="shared" si="11"/>
        <v>-0.46998461558239091</v>
      </c>
      <c r="T37" s="8">
        <f t="shared" si="12"/>
        <v>54.63548484848485</v>
      </c>
      <c r="U37" s="8">
        <f t="shared" si="13"/>
        <v>54.63548484848485</v>
      </c>
      <c r="V37" s="8">
        <f t="shared" si="14"/>
        <v>54.63548484848485</v>
      </c>
      <c r="W37" s="8">
        <f t="shared" si="15"/>
        <v>54.63548484848485</v>
      </c>
      <c r="X37" s="22">
        <v>27</v>
      </c>
    </row>
    <row r="38" spans="1:24" ht="30" customHeight="1">
      <c r="A38" s="9">
        <v>28</v>
      </c>
      <c r="B38" s="9" t="s">
        <v>1424</v>
      </c>
      <c r="C38" s="7">
        <v>257922000</v>
      </c>
      <c r="D38" s="8">
        <f t="shared" si="0"/>
        <v>1.6194659157603688</v>
      </c>
      <c r="E38" s="7">
        <v>257922000</v>
      </c>
      <c r="F38" s="8">
        <f t="shared" si="1"/>
        <v>100</v>
      </c>
      <c r="G38" s="8">
        <f t="shared" si="2"/>
        <v>1.619465915760369</v>
      </c>
      <c r="H38" s="7">
        <v>154567500</v>
      </c>
      <c r="I38" s="8">
        <f t="shared" si="3"/>
        <v>59.928001488822204</v>
      </c>
      <c r="J38" s="8">
        <f t="shared" si="4"/>
        <v>0.97051355810784201</v>
      </c>
      <c r="K38" s="8">
        <f t="shared" si="5"/>
        <v>59.928001488822204</v>
      </c>
      <c r="L38" s="8">
        <f t="shared" si="6"/>
        <v>-0.64895235765252701</v>
      </c>
      <c r="M38" s="216">
        <f t="shared" si="7"/>
        <v>103354500</v>
      </c>
      <c r="N38" s="8">
        <v>100</v>
      </c>
      <c r="O38" s="8">
        <f t="shared" si="8"/>
        <v>1.619465915760369</v>
      </c>
      <c r="P38" s="8">
        <v>59.928001488822204</v>
      </c>
      <c r="Q38" s="8">
        <f t="shared" si="9"/>
        <v>0.97051355810784201</v>
      </c>
      <c r="R38" s="8">
        <f t="shared" si="10"/>
        <v>59.928001488822204</v>
      </c>
      <c r="S38" s="218">
        <f t="shared" si="11"/>
        <v>-0.64895235765252701</v>
      </c>
      <c r="T38" s="8">
        <f t="shared" si="12"/>
        <v>59.928001488822204</v>
      </c>
      <c r="U38" s="8">
        <f t="shared" si="13"/>
        <v>59.928001488822204</v>
      </c>
      <c r="V38" s="8">
        <f t="shared" si="14"/>
        <v>59.928001488822204</v>
      </c>
      <c r="W38" s="8">
        <f t="shared" si="15"/>
        <v>59.928001488822204</v>
      </c>
      <c r="X38" s="22">
        <v>28</v>
      </c>
    </row>
    <row r="39" spans="1:24" ht="16">
      <c r="A39" s="9">
        <v>29</v>
      </c>
      <c r="B39" s="9" t="s">
        <v>1425</v>
      </c>
      <c r="C39" s="7">
        <v>26400000</v>
      </c>
      <c r="D39" s="8">
        <f t="shared" si="0"/>
        <v>0.16576290574698449</v>
      </c>
      <c r="E39" s="7">
        <v>26400000</v>
      </c>
      <c r="F39" s="8">
        <f t="shared" si="1"/>
        <v>100</v>
      </c>
      <c r="G39" s="8">
        <f t="shared" si="2"/>
        <v>0.16576290574698446</v>
      </c>
      <c r="H39" s="7">
        <v>10800000</v>
      </c>
      <c r="I39" s="8">
        <f t="shared" si="3"/>
        <v>40.909090909090914</v>
      </c>
      <c r="J39" s="8">
        <f t="shared" si="4"/>
        <v>6.7812097805584573E-2</v>
      </c>
      <c r="K39" s="8">
        <f t="shared" si="5"/>
        <v>40.909090909090914</v>
      </c>
      <c r="L39" s="8">
        <f t="shared" si="6"/>
        <v>-9.7950807941399889E-2</v>
      </c>
      <c r="M39" s="216">
        <f t="shared" si="7"/>
        <v>15600000</v>
      </c>
      <c r="N39" s="8">
        <v>100</v>
      </c>
      <c r="O39" s="8">
        <f t="shared" si="8"/>
        <v>0.16576290574698446</v>
      </c>
      <c r="P39" s="8">
        <v>40.909090909090914</v>
      </c>
      <c r="Q39" s="8">
        <f t="shared" si="9"/>
        <v>6.7812097805584573E-2</v>
      </c>
      <c r="R39" s="8">
        <f t="shared" si="10"/>
        <v>40.909090909090914</v>
      </c>
      <c r="S39" s="218">
        <f t="shared" si="11"/>
        <v>-9.7950807941399889E-2</v>
      </c>
      <c r="T39" s="8">
        <f t="shared" si="12"/>
        <v>40.909090909090914</v>
      </c>
      <c r="U39" s="8">
        <f t="shared" si="13"/>
        <v>40.909090909090914</v>
      </c>
      <c r="V39" s="8">
        <f t="shared" si="14"/>
        <v>40.909090909090914</v>
      </c>
      <c r="W39" s="8">
        <f t="shared" si="15"/>
        <v>40.909090909090914</v>
      </c>
      <c r="X39" s="22">
        <v>29</v>
      </c>
    </row>
    <row r="40" spans="1:24" ht="48">
      <c r="A40" s="9">
        <v>30</v>
      </c>
      <c r="B40" s="9" t="s">
        <v>1426</v>
      </c>
      <c r="C40" s="7">
        <v>86613600</v>
      </c>
      <c r="D40" s="8">
        <f t="shared" si="0"/>
        <v>0.5438379550457203</v>
      </c>
      <c r="E40" s="7">
        <v>86613600</v>
      </c>
      <c r="F40" s="8">
        <f t="shared" si="1"/>
        <v>100</v>
      </c>
      <c r="G40" s="8">
        <f t="shared" si="2"/>
        <v>0.5438379550457203</v>
      </c>
      <c r="H40" s="7">
        <v>0</v>
      </c>
      <c r="I40" s="8">
        <f t="shared" si="3"/>
        <v>0</v>
      </c>
      <c r="J40" s="8">
        <f t="shared" si="4"/>
        <v>0</v>
      </c>
      <c r="K40" s="8">
        <f t="shared" si="5"/>
        <v>0</v>
      </c>
      <c r="L40" s="8">
        <f t="shared" si="6"/>
        <v>-0.5438379550457203</v>
      </c>
      <c r="M40" s="216">
        <f t="shared" si="7"/>
        <v>86613600</v>
      </c>
      <c r="N40" s="8">
        <v>100</v>
      </c>
      <c r="O40" s="8">
        <f t="shared" si="8"/>
        <v>0.5438379550457203</v>
      </c>
      <c r="P40" s="8">
        <v>0</v>
      </c>
      <c r="Q40" s="8">
        <f t="shared" si="9"/>
        <v>0</v>
      </c>
      <c r="R40" s="8">
        <f t="shared" si="10"/>
        <v>0</v>
      </c>
      <c r="S40" s="218">
        <f t="shared" si="11"/>
        <v>-0.5438379550457203</v>
      </c>
      <c r="T40" s="8">
        <f t="shared" si="12"/>
        <v>0</v>
      </c>
      <c r="U40" s="8">
        <f t="shared" si="13"/>
        <v>0</v>
      </c>
      <c r="V40" s="8">
        <f t="shared" si="14"/>
        <v>0</v>
      </c>
      <c r="W40" s="8">
        <f t="shared" si="15"/>
        <v>0</v>
      </c>
      <c r="X40" s="22">
        <v>30</v>
      </c>
    </row>
    <row r="41" spans="1:24" ht="48">
      <c r="A41" s="9">
        <v>31</v>
      </c>
      <c r="B41" s="9" t="s">
        <v>1427</v>
      </c>
      <c r="C41" s="7">
        <v>4875272200</v>
      </c>
      <c r="D41" s="8">
        <f t="shared" si="0"/>
        <v>30.611336597708096</v>
      </c>
      <c r="E41" s="7">
        <v>4875272200</v>
      </c>
      <c r="F41" s="8">
        <f t="shared" si="1"/>
        <v>100</v>
      </c>
      <c r="G41" s="8">
        <f t="shared" si="2"/>
        <v>30.611336597708096</v>
      </c>
      <c r="H41" s="7">
        <v>3994324483</v>
      </c>
      <c r="I41" s="8">
        <f t="shared" si="3"/>
        <v>81.930286538667517</v>
      </c>
      <c r="J41" s="8">
        <f t="shared" si="4"/>
        <v>25.079955787818239</v>
      </c>
      <c r="K41" s="8">
        <f t="shared" si="5"/>
        <v>81.930286538667517</v>
      </c>
      <c r="L41" s="8">
        <f t="shared" si="6"/>
        <v>-5.5313808098898569</v>
      </c>
      <c r="M41" s="216">
        <f t="shared" si="7"/>
        <v>880947717</v>
      </c>
      <c r="N41" s="8">
        <v>100</v>
      </c>
      <c r="O41" s="8">
        <f t="shared" si="8"/>
        <v>30.611336597708096</v>
      </c>
      <c r="P41" s="8">
        <v>81.930286538667517</v>
      </c>
      <c r="Q41" s="8">
        <f t="shared" si="9"/>
        <v>25.079955787818239</v>
      </c>
      <c r="R41" s="8">
        <f t="shared" si="10"/>
        <v>81.930286538667517</v>
      </c>
      <c r="S41" s="218"/>
      <c r="T41" s="8"/>
      <c r="U41" s="8"/>
      <c r="V41" s="8"/>
      <c r="W41" s="8"/>
      <c r="X41" s="22">
        <v>31</v>
      </c>
    </row>
    <row r="42" spans="1:24">
      <c r="A42" s="24"/>
      <c r="B42" s="24"/>
      <c r="C42" s="29"/>
      <c r="D42" s="26"/>
      <c r="E42" s="29"/>
      <c r="F42" s="26"/>
      <c r="G42" s="26"/>
      <c r="H42" s="29"/>
      <c r="I42" s="26"/>
      <c r="J42" s="26"/>
      <c r="K42" s="26"/>
      <c r="L42" s="26"/>
      <c r="M42" s="223"/>
      <c r="N42" s="26"/>
      <c r="O42" s="26"/>
      <c r="P42" s="26"/>
      <c r="Q42" s="26"/>
      <c r="R42" s="223"/>
      <c r="S42" s="219"/>
      <c r="T42" s="12"/>
      <c r="U42" s="12"/>
      <c r="V42" s="12"/>
      <c r="W42" s="12"/>
    </row>
    <row r="43" spans="1:24">
      <c r="A43" s="213"/>
      <c r="B43" s="213" t="s">
        <v>14</v>
      </c>
      <c r="C43" s="224">
        <f>SUM(C12:C41)</f>
        <v>15926361740</v>
      </c>
      <c r="D43" s="222">
        <f>SUM(D12:D41)</f>
        <v>100</v>
      </c>
      <c r="E43" s="224">
        <f>SUM(E12:E41)</f>
        <v>15926361840</v>
      </c>
      <c r="F43" s="222">
        <f>G43-0</f>
        <v>100.00000062788979</v>
      </c>
      <c r="G43" s="222">
        <f>SUM(G12:G41)</f>
        <v>100.00000062788979</v>
      </c>
      <c r="H43" s="224">
        <f>SUM(H12:H41)</f>
        <v>11663255895</v>
      </c>
      <c r="I43" s="222">
        <f>J43</f>
        <v>73.232393470675987</v>
      </c>
      <c r="J43" s="222">
        <f>SUM(J12:J41)</f>
        <v>73.232393470675987</v>
      </c>
      <c r="K43" s="222">
        <f>IF(E43=0,0,H43/E43*100)</f>
        <v>73.23239301085728</v>
      </c>
      <c r="L43" s="222">
        <f>SUM(L12:L41)</f>
        <v>-26.767607157213792</v>
      </c>
      <c r="M43" s="224">
        <f>SUM(M12:M41)</f>
        <v>4263105845</v>
      </c>
      <c r="N43" s="222">
        <f>O43-0</f>
        <v>100.00000062788979</v>
      </c>
      <c r="O43" s="222">
        <f>SUM(O12:O41)</f>
        <v>100.00000062788979</v>
      </c>
      <c r="P43" s="222">
        <f>Q43</f>
        <v>73.232393470675987</v>
      </c>
      <c r="Q43" s="222">
        <f>SUM(Q12:Q41)</f>
        <v>73.232393470675987</v>
      </c>
      <c r="R43" s="222">
        <f>IF(N43=0,0,P43/N43*100)</f>
        <v>73.232393010857265</v>
      </c>
      <c r="S43" s="220">
        <f>SUM(S12:S41)</f>
        <v>-21.236226347323935</v>
      </c>
      <c r="T43" s="15">
        <f>IF(G43&gt;0,J43/G43*100,J43)</f>
        <v>73.232393010857265</v>
      </c>
      <c r="U43" s="15">
        <f>IF(O43&gt;0,Q43/O43*100,Q43)</f>
        <v>73.232393010857265</v>
      </c>
      <c r="V43" s="15">
        <f>AVERAGE(T43:U43)</f>
        <v>73.232393010857265</v>
      </c>
      <c r="W43" s="15"/>
    </row>
    <row r="44" spans="1:24">
      <c r="C44" s="16">
        <f>'[7]BKD Diklat'!$C$43</f>
        <v>8711755940</v>
      </c>
    </row>
    <row r="45" spans="1:24">
      <c r="C45" s="16">
        <f>C43-C44</f>
        <v>7214605800</v>
      </c>
    </row>
    <row r="48" spans="1:24">
      <c r="B48" s="1" t="s">
        <v>490</v>
      </c>
      <c r="C48" s="1" t="s">
        <v>491</v>
      </c>
      <c r="D48" s="1" t="s">
        <v>492</v>
      </c>
    </row>
    <row r="49" spans="2:4">
      <c r="B49" s="1" t="s">
        <v>493</v>
      </c>
      <c r="C49" s="1">
        <f>COUNTIFS($K$11:$K$41,"&gt;=90")</f>
        <v>8</v>
      </c>
      <c r="D49" s="1">
        <f>COUNTIFS($R$11:$R$41,"&gt;=90")</f>
        <v>8</v>
      </c>
    </row>
    <row r="50" spans="2:4">
      <c r="B50" s="1" t="s">
        <v>494</v>
      </c>
      <c r="C50" s="1">
        <f>COUNTIFS($K$11:$K$41,"&gt;=80",$K$11:$K$41,"&lt;90")</f>
        <v>4</v>
      </c>
      <c r="D50" s="1">
        <f>COUNTIFS($R$11:$R$41,"&gt;=80",$R$11:$R$41,"&lt;90")</f>
        <v>4</v>
      </c>
    </row>
    <row r="51" spans="2:4">
      <c r="B51" s="1" t="s">
        <v>495</v>
      </c>
      <c r="C51" s="1">
        <f>COUNTIFS($K$11:$K$41,"&gt;=65",$K$11:$K$41,"&lt;80")</f>
        <v>6</v>
      </c>
      <c r="D51" s="1">
        <f>COUNTIFS($R$11:$R$41,"&gt;=65",$R$11:$R$41,"&lt;80")</f>
        <v>6</v>
      </c>
    </row>
    <row r="52" spans="2:4">
      <c r="B52" s="1" t="s">
        <v>496</v>
      </c>
      <c r="C52" s="1">
        <f>COUNTIF($K$11:$K$41,"&lt;65")</f>
        <v>12</v>
      </c>
      <c r="D52" s="1">
        <f>COUNTIF($R$11:$R$41,"&lt;65")</f>
        <v>12</v>
      </c>
    </row>
    <row r="53" spans="2:4">
      <c r="B53" s="17"/>
      <c r="C53" s="1">
        <f>SUM(C49:C52)</f>
        <v>30</v>
      </c>
      <c r="D53" s="1">
        <f>SUM(D49:D52)</f>
        <v>30</v>
      </c>
    </row>
    <row r="54" spans="2:4">
      <c r="B54" s="17"/>
    </row>
    <row r="55" spans="2:4">
      <c r="B55" s="17"/>
    </row>
    <row r="56" spans="2:4">
      <c r="B56" s="17"/>
    </row>
    <row r="70" spans="2:4" ht="32">
      <c r="B70" t="s">
        <v>189</v>
      </c>
      <c r="C70" s="18" t="s">
        <v>195</v>
      </c>
      <c r="D70" s="18" t="s">
        <v>196</v>
      </c>
    </row>
    <row r="71" spans="2:4">
      <c r="B71" s="207" t="str">
        <f>Cetak!P67</f>
        <v>31 Desember 2023</v>
      </c>
      <c r="C71" s="19">
        <f>I43</f>
        <v>73.232393470675987</v>
      </c>
      <c r="D71" s="19">
        <f>P43</f>
        <v>73.232393470675987</v>
      </c>
    </row>
    <row r="72" spans="2:4">
      <c r="B72" s="207" t="str">
        <f>Cetak!P68</f>
        <v>30  November 2023</v>
      </c>
      <c r="C72" s="19">
        <f>Cetak!D98</f>
        <v>48.430029985435972</v>
      </c>
      <c r="D72" s="19">
        <f>Cetak!E98</f>
        <v>89.321677519354409</v>
      </c>
    </row>
    <row r="73" spans="2:4">
      <c r="B73"/>
      <c r="C73" s="20">
        <f>C71-C72</f>
        <v>24.802363485240015</v>
      </c>
      <c r="D73" s="20">
        <f>D71-D72</f>
        <v>-16.089284048678422</v>
      </c>
    </row>
    <row r="74" spans="2:4">
      <c r="B74"/>
      <c r="C74"/>
      <c r="D74"/>
    </row>
    <row r="75" spans="2:4" ht="32">
      <c r="B75" t="s">
        <v>189</v>
      </c>
      <c r="C75" s="18" t="s">
        <v>195</v>
      </c>
      <c r="D75" s="18" t="s">
        <v>196</v>
      </c>
    </row>
    <row r="76" spans="2:4">
      <c r="B76" s="207" t="str">
        <f>Cetak!P67</f>
        <v>31 Desember 2023</v>
      </c>
      <c r="C76" s="19">
        <f>C71</f>
        <v>73.232393470675987</v>
      </c>
      <c r="D76" s="19">
        <f>D71</f>
        <v>73.232393470675987</v>
      </c>
    </row>
    <row r="77" spans="2:4">
      <c r="B77" s="207" t="str">
        <f>Cetak!P69</f>
        <v>31 Desember 2022</v>
      </c>
      <c r="C77" s="19">
        <f>Cetak!H98</f>
        <v>48.430029985435972</v>
      </c>
      <c r="D77" s="19">
        <f>Cetak!I98</f>
        <v>48.436228230700401</v>
      </c>
    </row>
    <row r="78" spans="2:4">
      <c r="B78"/>
      <c r="C78" s="20">
        <f>C76-C77</f>
        <v>24.802363485240015</v>
      </c>
      <c r="D78" s="20">
        <f>D76-D77</f>
        <v>24.796165239975586</v>
      </c>
    </row>
  </sheetData>
  <sheetProtection formatCells="0" formatColumns="0" formatRows="0" insertColumns="0" insertRows="0" insertHyperlinks="0" deleteColumns="0" deleteRows="0" sort="0" autoFilter="0" pivotTables="0"/>
  <autoFilter ref="B11:X41" xr:uid="{00000000-0009-0000-0000-000038000000}">
    <sortState xmlns:xlrd2="http://schemas.microsoft.com/office/spreadsheetml/2017/richdata2" ref="B13:X41">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29:W30">
    <cfRule type="cellIs" dxfId="41" priority="1" operator="greaterThanOrEqual">
      <formula>85</formula>
    </cfRule>
    <cfRule type="cellIs" dxfId="40" priority="2" operator="greaterThanOrEqual">
      <formula>$V$43</formula>
    </cfRule>
    <cfRule type="cellIs" dxfId="39" priority="3" operator="lessThan">
      <formula>$V$43</formula>
    </cfRule>
  </conditionalFormatting>
  <pageMargins left="0.7" right="0.7" top="0.75" bottom="0.75" header="0.3" footer="0.3"/>
  <pageSetup paperSize="14" scale="80" fitToHeight="0" orientation="landscape"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B050"/>
    <pageSetUpPr fitToPage="1"/>
  </sheetPr>
  <dimension ref="A1:AC82"/>
  <sheetViews>
    <sheetView view="pageBreakPreview" zoomScale="60" zoomScaleNormal="80" workbookViewId="0">
      <pane xSplit="2" ySplit="11" topLeftCell="H42" activePane="bottomRight" state="frozen"/>
      <selection activeCell="AF49" sqref="AF49"/>
      <selection pane="topRight" activeCell="AF49" sqref="AF49"/>
      <selection pane="bottomLeft" activeCell="AF49" sqref="AF49"/>
      <selection pane="bottomRight" activeCell="P44" sqref="P44"/>
    </sheetView>
  </sheetViews>
  <sheetFormatPr baseColWidth="10" defaultColWidth="9.1640625" defaultRowHeight="15"/>
  <cols>
    <col min="1" max="1" width="4" style="1" customWidth="1"/>
    <col min="2" max="2" width="35" style="1" customWidth="1"/>
    <col min="3" max="3" width="18" style="1" customWidth="1"/>
    <col min="4" max="4" width="8"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1428</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828</v>
      </c>
      <c r="C12" s="7">
        <v>5922000</v>
      </c>
      <c r="D12" s="8">
        <f t="shared" ref="D12:D44" si="0">C12/$C$46*100</f>
        <v>0.12004755513008115</v>
      </c>
      <c r="E12" s="7">
        <v>5922000</v>
      </c>
      <c r="F12" s="8">
        <f t="shared" ref="F12:F44" si="1">E12/C12*100</f>
        <v>100</v>
      </c>
      <c r="G12" s="8">
        <f t="shared" ref="G12:G44" si="2">F12*D12/100</f>
        <v>0.12004755513008115</v>
      </c>
      <c r="H12" s="7">
        <v>1056600</v>
      </c>
      <c r="I12" s="8">
        <f t="shared" ref="I12:I44" si="3">H12/C12*100</f>
        <v>17.841945288753799</v>
      </c>
      <c r="J12" s="8">
        <f t="shared" ref="J12:J44" si="4">I12*D12/100</f>
        <v>2.1418819106795634E-2</v>
      </c>
      <c r="K12" s="8">
        <f t="shared" ref="K12:K44" si="5">IF(E12=0,0,H12/E12*100)</f>
        <v>17.841945288753799</v>
      </c>
      <c r="L12" s="8"/>
      <c r="M12" s="7">
        <f t="shared" ref="M12:M44" si="6">C12-H12</f>
        <v>4865400</v>
      </c>
      <c r="N12" s="8">
        <v>100</v>
      </c>
      <c r="O12" s="26">
        <f t="shared" ref="O12:O44" si="7">N12*D12/100</f>
        <v>0.12004755513008115</v>
      </c>
      <c r="P12" s="8">
        <v>100</v>
      </c>
      <c r="Q12" s="26">
        <f t="shared" ref="Q12:Q44" si="8">P12*D12/100</f>
        <v>0.12004755513008115</v>
      </c>
      <c r="R12" s="8">
        <f t="shared" ref="R12:R44" si="9">IF(N12=0,0,P12/N12*100)</f>
        <v>100</v>
      </c>
      <c r="S12" s="8">
        <f t="shared" ref="S12:S28" si="10">Q12-O12</f>
        <v>0</v>
      </c>
      <c r="T12" s="8">
        <f t="shared" ref="T12:T27" si="11">IF(F12&gt;0,I12/F12*100,I12)</f>
        <v>17.841945288753799</v>
      </c>
      <c r="U12" s="8">
        <f t="shared" ref="U12:U27" si="12">IF(N12&gt;0,P12/N12*100,P12)</f>
        <v>100</v>
      </c>
      <c r="V12" s="8">
        <f t="shared" ref="V12:V27" si="13">AVERAGE(T12:U12)</f>
        <v>58.920972644376903</v>
      </c>
      <c r="W12" s="8">
        <f t="shared" ref="W12:W27" si="14">V12</f>
        <v>58.920972644376903</v>
      </c>
      <c r="X12" s="22">
        <v>1</v>
      </c>
    </row>
    <row r="13" spans="1:29" ht="32">
      <c r="A13" s="9">
        <v>2</v>
      </c>
      <c r="B13" s="9" t="s">
        <v>1016</v>
      </c>
      <c r="C13" s="7">
        <v>1569600</v>
      </c>
      <c r="D13" s="8">
        <f t="shared" si="0"/>
        <v>3.1818075402258589E-2</v>
      </c>
      <c r="E13" s="7">
        <v>1569600</v>
      </c>
      <c r="F13" s="8">
        <f t="shared" si="1"/>
        <v>100</v>
      </c>
      <c r="G13" s="8">
        <f t="shared" si="2"/>
        <v>3.1818075402258589E-2</v>
      </c>
      <c r="H13" s="7">
        <v>1485000</v>
      </c>
      <c r="I13" s="8">
        <f t="shared" si="3"/>
        <v>94.610091743119256</v>
      </c>
      <c r="J13" s="8">
        <f t="shared" si="4"/>
        <v>3.0103110328971713E-2</v>
      </c>
      <c r="K13" s="8">
        <f t="shared" si="5"/>
        <v>94.610091743119256</v>
      </c>
      <c r="L13" s="8">
        <f t="shared" ref="L13:L43" si="15">J13-G13</f>
        <v>-1.7149650732868754E-3</v>
      </c>
      <c r="M13" s="7">
        <f t="shared" si="6"/>
        <v>84600</v>
      </c>
      <c r="N13" s="8">
        <v>99.999999999999986</v>
      </c>
      <c r="O13" s="26">
        <f t="shared" si="7"/>
        <v>3.1818075402258582E-2</v>
      </c>
      <c r="P13" s="8">
        <v>94.610091743119256</v>
      </c>
      <c r="Q13" s="26">
        <f t="shared" si="8"/>
        <v>3.0103110328971713E-2</v>
      </c>
      <c r="R13" s="8">
        <f t="shared" si="9"/>
        <v>94.61009174311927</v>
      </c>
      <c r="S13" s="8">
        <f t="shared" si="10"/>
        <v>-1.7149650732868685E-3</v>
      </c>
      <c r="T13" s="8">
        <f t="shared" si="11"/>
        <v>94.610091743119256</v>
      </c>
      <c r="U13" s="8">
        <f t="shared" si="12"/>
        <v>94.61009174311927</v>
      </c>
      <c r="V13" s="8">
        <f t="shared" si="13"/>
        <v>94.610091743119256</v>
      </c>
      <c r="W13" s="8">
        <f t="shared" si="14"/>
        <v>94.610091743119256</v>
      </c>
      <c r="X13" s="22">
        <v>2</v>
      </c>
    </row>
    <row r="14" spans="1:29" ht="32">
      <c r="A14" s="9">
        <v>3</v>
      </c>
      <c r="B14" s="9" t="s">
        <v>1017</v>
      </c>
      <c r="C14" s="7">
        <v>1569600</v>
      </c>
      <c r="D14" s="8">
        <f t="shared" si="0"/>
        <v>3.1818075402258589E-2</v>
      </c>
      <c r="E14" s="7">
        <v>1569600</v>
      </c>
      <c r="F14" s="8">
        <f t="shared" si="1"/>
        <v>100</v>
      </c>
      <c r="G14" s="8">
        <f t="shared" si="2"/>
        <v>3.1818075402258589E-2</v>
      </c>
      <c r="H14" s="7">
        <v>1485000</v>
      </c>
      <c r="I14" s="8">
        <f t="shared" si="3"/>
        <v>94.610091743119256</v>
      </c>
      <c r="J14" s="8">
        <f t="shared" si="4"/>
        <v>3.0103110328971713E-2</v>
      </c>
      <c r="K14" s="8">
        <f t="shared" si="5"/>
        <v>94.610091743119256</v>
      </c>
      <c r="L14" s="8">
        <f t="shared" si="15"/>
        <v>-1.7149650732868754E-3</v>
      </c>
      <c r="M14" s="7">
        <f t="shared" si="6"/>
        <v>84600</v>
      </c>
      <c r="N14" s="8">
        <v>99.999999999999986</v>
      </c>
      <c r="O14" s="26">
        <f t="shared" si="7"/>
        <v>3.1818075402258582E-2</v>
      </c>
      <c r="P14" s="8">
        <v>94.610091743119256</v>
      </c>
      <c r="Q14" s="26">
        <f t="shared" si="8"/>
        <v>3.0103110328971713E-2</v>
      </c>
      <c r="R14" s="8">
        <f t="shared" si="9"/>
        <v>94.61009174311927</v>
      </c>
      <c r="S14" s="8">
        <f t="shared" si="10"/>
        <v>-1.7149650732868685E-3</v>
      </c>
      <c r="T14" s="8">
        <f t="shared" si="11"/>
        <v>94.610091743119256</v>
      </c>
      <c r="U14" s="8">
        <f t="shared" si="12"/>
        <v>94.61009174311927</v>
      </c>
      <c r="V14" s="8">
        <f t="shared" si="13"/>
        <v>94.610091743119256</v>
      </c>
      <c r="W14" s="8">
        <f t="shared" si="14"/>
        <v>94.610091743119256</v>
      </c>
      <c r="X14" s="22">
        <v>3</v>
      </c>
    </row>
    <row r="15" spans="1:29" ht="48">
      <c r="A15" s="9">
        <v>4</v>
      </c>
      <c r="B15" s="9" t="s">
        <v>1429</v>
      </c>
      <c r="C15" s="7">
        <v>258400</v>
      </c>
      <c r="D15" s="8">
        <f t="shared" si="0"/>
        <v>5.2381439117887485E-3</v>
      </c>
      <c r="E15" s="7">
        <v>258400</v>
      </c>
      <c r="F15" s="8">
        <f t="shared" si="1"/>
        <v>100</v>
      </c>
      <c r="G15" s="8">
        <f t="shared" si="2"/>
        <v>5.2381439117887485E-3</v>
      </c>
      <c r="H15" s="7">
        <v>0</v>
      </c>
      <c r="I15" s="8">
        <f t="shared" si="3"/>
        <v>0</v>
      </c>
      <c r="J15" s="8">
        <f t="shared" si="4"/>
        <v>0</v>
      </c>
      <c r="K15" s="8">
        <f t="shared" si="5"/>
        <v>0</v>
      </c>
      <c r="L15" s="8">
        <f t="shared" si="15"/>
        <v>-5.2381439117887485E-3</v>
      </c>
      <c r="M15" s="7">
        <f t="shared" si="6"/>
        <v>258400</v>
      </c>
      <c r="N15" s="8">
        <v>100</v>
      </c>
      <c r="O15" s="26">
        <f t="shared" si="7"/>
        <v>5.2381439117887485E-3</v>
      </c>
      <c r="P15" s="8">
        <v>0</v>
      </c>
      <c r="Q15" s="26">
        <f t="shared" si="8"/>
        <v>0</v>
      </c>
      <c r="R15" s="8">
        <f t="shared" si="9"/>
        <v>0</v>
      </c>
      <c r="S15" s="8">
        <f t="shared" si="10"/>
        <v>-5.2381439117887485E-3</v>
      </c>
      <c r="T15" s="8">
        <f t="shared" si="11"/>
        <v>0</v>
      </c>
      <c r="U15" s="8">
        <f t="shared" si="12"/>
        <v>0</v>
      </c>
      <c r="V15" s="8">
        <f t="shared" si="13"/>
        <v>0</v>
      </c>
      <c r="W15" s="8">
        <f t="shared" si="14"/>
        <v>0</v>
      </c>
      <c r="X15" s="22">
        <v>4</v>
      </c>
    </row>
    <row r="16" spans="1:29" ht="32">
      <c r="A16" s="9">
        <v>5</v>
      </c>
      <c r="B16" s="9" t="s">
        <v>564</v>
      </c>
      <c r="C16" s="7">
        <v>68420000</v>
      </c>
      <c r="D16" s="8">
        <f t="shared" si="0"/>
        <v>1.3869729351570672</v>
      </c>
      <c r="E16" s="7">
        <v>68420000</v>
      </c>
      <c r="F16" s="8">
        <f t="shared" si="1"/>
        <v>100</v>
      </c>
      <c r="G16" s="8">
        <f t="shared" si="2"/>
        <v>1.3869729351570672</v>
      </c>
      <c r="H16" s="7">
        <v>67765000</v>
      </c>
      <c r="I16" s="8">
        <f t="shared" si="3"/>
        <v>99.042677579655063</v>
      </c>
      <c r="J16" s="8">
        <f t="shared" si="4"/>
        <v>1.3736951322846922</v>
      </c>
      <c r="K16" s="8">
        <f t="shared" si="5"/>
        <v>99.042677579655063</v>
      </c>
      <c r="L16" s="8">
        <f t="shared" si="15"/>
        <v>-1.3277802872375011E-2</v>
      </c>
      <c r="M16" s="7">
        <f t="shared" si="6"/>
        <v>655000</v>
      </c>
      <c r="N16" s="8">
        <v>100</v>
      </c>
      <c r="O16" s="26">
        <f t="shared" si="7"/>
        <v>1.3869729351570672</v>
      </c>
      <c r="P16" s="8">
        <v>100</v>
      </c>
      <c r="Q16" s="26">
        <f t="shared" si="8"/>
        <v>1.3869729351570672</v>
      </c>
      <c r="R16" s="8">
        <f t="shared" si="9"/>
        <v>100</v>
      </c>
      <c r="S16" s="8">
        <f t="shared" si="10"/>
        <v>0</v>
      </c>
      <c r="T16" s="8">
        <f t="shared" si="11"/>
        <v>99.042677579655063</v>
      </c>
      <c r="U16" s="8">
        <f t="shared" si="12"/>
        <v>100</v>
      </c>
      <c r="V16" s="8">
        <f t="shared" si="13"/>
        <v>99.521338789827524</v>
      </c>
      <c r="W16" s="8">
        <f t="shared" si="14"/>
        <v>99.521338789827524</v>
      </c>
      <c r="X16" s="22">
        <v>5</v>
      </c>
    </row>
    <row r="17" spans="1:24" ht="32">
      <c r="A17" s="9">
        <v>6</v>
      </c>
      <c r="B17" s="9" t="s">
        <v>1430</v>
      </c>
      <c r="C17" s="7">
        <v>17400000</v>
      </c>
      <c r="D17" s="8">
        <f t="shared" si="0"/>
        <v>0.35272331294552717</v>
      </c>
      <c r="E17" s="7">
        <v>17400000</v>
      </c>
      <c r="F17" s="8">
        <f t="shared" si="1"/>
        <v>100</v>
      </c>
      <c r="G17" s="8">
        <f t="shared" si="2"/>
        <v>0.35272331294552717</v>
      </c>
      <c r="H17" s="7">
        <v>13200000</v>
      </c>
      <c r="I17" s="8">
        <f t="shared" si="3"/>
        <v>75.862068965517238</v>
      </c>
      <c r="J17" s="8">
        <f t="shared" si="4"/>
        <v>0.26758320292419302</v>
      </c>
      <c r="K17" s="8">
        <f t="shared" si="5"/>
        <v>75.862068965517238</v>
      </c>
      <c r="L17" s="8">
        <f t="shared" si="15"/>
        <v>-8.5140110021334148E-2</v>
      </c>
      <c r="M17" s="7">
        <f t="shared" si="6"/>
        <v>4200000</v>
      </c>
      <c r="N17" s="8">
        <v>100</v>
      </c>
      <c r="O17" s="26">
        <f t="shared" si="7"/>
        <v>0.35272331294552717</v>
      </c>
      <c r="P17" s="8">
        <v>100</v>
      </c>
      <c r="Q17" s="26">
        <f t="shared" si="8"/>
        <v>0.35272331294552717</v>
      </c>
      <c r="R17" s="8">
        <f t="shared" si="9"/>
        <v>100</v>
      </c>
      <c r="S17" s="8">
        <f t="shared" si="10"/>
        <v>0</v>
      </c>
      <c r="T17" s="8">
        <f t="shared" si="11"/>
        <v>75.862068965517238</v>
      </c>
      <c r="U17" s="8">
        <f t="shared" si="12"/>
        <v>100</v>
      </c>
      <c r="V17" s="8">
        <f t="shared" si="13"/>
        <v>87.931034482758619</v>
      </c>
      <c r="W17" s="8">
        <f t="shared" si="14"/>
        <v>87.931034482758619</v>
      </c>
      <c r="X17" s="22">
        <v>6</v>
      </c>
    </row>
    <row r="18" spans="1:24" ht="32">
      <c r="A18" s="9">
        <v>7</v>
      </c>
      <c r="B18" s="9" t="s">
        <v>954</v>
      </c>
      <c r="C18" s="7">
        <v>48000000</v>
      </c>
      <c r="D18" s="8">
        <f t="shared" si="0"/>
        <v>0.97302982881524747</v>
      </c>
      <c r="E18" s="7">
        <v>48000000</v>
      </c>
      <c r="F18" s="8">
        <f t="shared" si="1"/>
        <v>100</v>
      </c>
      <c r="G18" s="8">
        <f t="shared" si="2"/>
        <v>0.97302982881524747</v>
      </c>
      <c r="H18" s="7">
        <v>27100000</v>
      </c>
      <c r="I18" s="8">
        <f t="shared" si="3"/>
        <v>56.458333333333336</v>
      </c>
      <c r="J18" s="8">
        <f t="shared" si="4"/>
        <v>0.54935642418527519</v>
      </c>
      <c r="K18" s="8">
        <f t="shared" si="5"/>
        <v>56.458333333333336</v>
      </c>
      <c r="L18" s="8">
        <f t="shared" si="15"/>
        <v>-0.42367340462997227</v>
      </c>
      <c r="M18" s="7">
        <f t="shared" si="6"/>
        <v>20900000</v>
      </c>
      <c r="N18" s="8">
        <v>100</v>
      </c>
      <c r="O18" s="26">
        <f t="shared" si="7"/>
        <v>0.97302982881524747</v>
      </c>
      <c r="P18" s="8">
        <v>62.5</v>
      </c>
      <c r="Q18" s="26">
        <f t="shared" si="8"/>
        <v>0.60814364300952972</v>
      </c>
      <c r="R18" s="8">
        <f t="shared" si="9"/>
        <v>62.5</v>
      </c>
      <c r="S18" s="8">
        <f t="shared" si="10"/>
        <v>-0.36488618580571774</v>
      </c>
      <c r="T18" s="8">
        <f t="shared" si="11"/>
        <v>56.458333333333336</v>
      </c>
      <c r="U18" s="8">
        <f t="shared" si="12"/>
        <v>62.5</v>
      </c>
      <c r="V18" s="8">
        <f t="shared" si="13"/>
        <v>59.479166666666671</v>
      </c>
      <c r="W18" s="8">
        <f t="shared" si="14"/>
        <v>59.479166666666671</v>
      </c>
      <c r="X18" s="22">
        <v>7</v>
      </c>
    </row>
    <row r="19" spans="1:24" ht="48">
      <c r="A19" s="9">
        <v>8</v>
      </c>
      <c r="B19" s="9" t="s">
        <v>793</v>
      </c>
      <c r="C19" s="7">
        <v>7990000</v>
      </c>
      <c r="D19" s="8">
        <f t="shared" si="0"/>
        <v>0.16196892358820472</v>
      </c>
      <c r="E19" s="7">
        <v>7990000</v>
      </c>
      <c r="F19" s="8">
        <f t="shared" si="1"/>
        <v>100</v>
      </c>
      <c r="G19" s="8">
        <f t="shared" si="2"/>
        <v>0.16196892358820475</v>
      </c>
      <c r="H19" s="7">
        <v>7307000</v>
      </c>
      <c r="I19" s="8">
        <f t="shared" si="3"/>
        <v>91.451814768460565</v>
      </c>
      <c r="J19" s="8">
        <f t="shared" si="4"/>
        <v>0.1481235199823544</v>
      </c>
      <c r="K19" s="8">
        <f t="shared" si="5"/>
        <v>91.451814768460565</v>
      </c>
      <c r="L19" s="8">
        <f t="shared" si="15"/>
        <v>-1.3845403605850348E-2</v>
      </c>
      <c r="M19" s="7">
        <f t="shared" si="6"/>
        <v>683000</v>
      </c>
      <c r="N19" s="8">
        <v>100</v>
      </c>
      <c r="O19" s="26">
        <f t="shared" si="7"/>
        <v>0.16196892358820475</v>
      </c>
      <c r="P19" s="8">
        <v>100</v>
      </c>
      <c r="Q19" s="26">
        <f t="shared" si="8"/>
        <v>0.16196892358820475</v>
      </c>
      <c r="R19" s="8">
        <f t="shared" si="9"/>
        <v>100</v>
      </c>
      <c r="S19" s="8">
        <f t="shared" si="10"/>
        <v>0</v>
      </c>
      <c r="T19" s="8">
        <f t="shared" si="11"/>
        <v>91.451814768460565</v>
      </c>
      <c r="U19" s="8">
        <f t="shared" si="12"/>
        <v>100</v>
      </c>
      <c r="V19" s="8">
        <f t="shared" si="13"/>
        <v>95.725907384230283</v>
      </c>
      <c r="W19" s="8">
        <f t="shared" si="14"/>
        <v>95.725907384230283</v>
      </c>
      <c r="X19" s="22">
        <v>8</v>
      </c>
    </row>
    <row r="20" spans="1:24" ht="32">
      <c r="A20" s="9">
        <v>9</v>
      </c>
      <c r="B20" s="9" t="s">
        <v>1431</v>
      </c>
      <c r="C20" s="7">
        <v>74179900</v>
      </c>
      <c r="D20" s="8">
        <f t="shared" si="0"/>
        <v>1.5037344874694203</v>
      </c>
      <c r="E20" s="7">
        <v>74179900</v>
      </c>
      <c r="F20" s="8">
        <f t="shared" si="1"/>
        <v>100</v>
      </c>
      <c r="G20" s="8">
        <f t="shared" si="2"/>
        <v>1.5037344874694201</v>
      </c>
      <c r="H20" s="7">
        <v>63000000</v>
      </c>
      <c r="I20" s="8">
        <f t="shared" si="3"/>
        <v>84.928666660375654</v>
      </c>
      <c r="J20" s="8">
        <f t="shared" si="4"/>
        <v>1.2771016503200123</v>
      </c>
      <c r="K20" s="8">
        <f t="shared" si="5"/>
        <v>84.928666660375654</v>
      </c>
      <c r="L20" s="8">
        <f t="shared" si="15"/>
        <v>-0.22663283714940774</v>
      </c>
      <c r="M20" s="7">
        <f t="shared" si="6"/>
        <v>11179900</v>
      </c>
      <c r="N20" s="8">
        <v>100</v>
      </c>
      <c r="O20" s="26">
        <f t="shared" si="7"/>
        <v>1.5037344874694201</v>
      </c>
      <c r="P20" s="8">
        <v>100</v>
      </c>
      <c r="Q20" s="26">
        <f t="shared" si="8"/>
        <v>1.5037344874694201</v>
      </c>
      <c r="R20" s="8">
        <f t="shared" si="9"/>
        <v>100</v>
      </c>
      <c r="S20" s="8">
        <f t="shared" si="10"/>
        <v>0</v>
      </c>
      <c r="T20" s="8">
        <f t="shared" si="11"/>
        <v>84.928666660375654</v>
      </c>
      <c r="U20" s="8">
        <f t="shared" si="12"/>
        <v>100</v>
      </c>
      <c r="V20" s="8">
        <f t="shared" si="13"/>
        <v>92.464333330187827</v>
      </c>
      <c r="W20" s="8">
        <f t="shared" si="14"/>
        <v>92.464333330187827</v>
      </c>
      <c r="X20" s="22">
        <v>9</v>
      </c>
    </row>
    <row r="21" spans="1:24" ht="32">
      <c r="A21" s="9">
        <v>10</v>
      </c>
      <c r="B21" s="9" t="s">
        <v>565</v>
      </c>
      <c r="C21" s="7">
        <v>1665900</v>
      </c>
      <c r="D21" s="8">
        <f t="shared" si="0"/>
        <v>3.3770216496319179E-2</v>
      </c>
      <c r="E21" s="7">
        <v>1665900</v>
      </c>
      <c r="F21" s="8">
        <f t="shared" si="1"/>
        <v>100</v>
      </c>
      <c r="G21" s="8">
        <f t="shared" si="2"/>
        <v>3.3770216496319179E-2</v>
      </c>
      <c r="H21" s="7">
        <v>1620000</v>
      </c>
      <c r="I21" s="8">
        <f t="shared" si="3"/>
        <v>97.244732576985413</v>
      </c>
      <c r="J21" s="8">
        <f t="shared" si="4"/>
        <v>3.2839756722514594E-2</v>
      </c>
      <c r="K21" s="8">
        <f t="shared" si="5"/>
        <v>97.244732576985413</v>
      </c>
      <c r="L21" s="8">
        <f t="shared" si="15"/>
        <v>-9.3045977380458444E-4</v>
      </c>
      <c r="M21" s="7">
        <f t="shared" si="6"/>
        <v>45900</v>
      </c>
      <c r="N21" s="8">
        <v>100</v>
      </c>
      <c r="O21" s="26">
        <f t="shared" si="7"/>
        <v>3.3770216496319179E-2</v>
      </c>
      <c r="P21" s="8">
        <v>100</v>
      </c>
      <c r="Q21" s="26">
        <f t="shared" si="8"/>
        <v>3.3770216496319179E-2</v>
      </c>
      <c r="R21" s="8">
        <f t="shared" si="9"/>
        <v>100</v>
      </c>
      <c r="S21" s="8">
        <f t="shared" si="10"/>
        <v>0</v>
      </c>
      <c r="T21" s="8">
        <f t="shared" si="11"/>
        <v>97.244732576985413</v>
      </c>
      <c r="U21" s="8">
        <f t="shared" si="12"/>
        <v>100</v>
      </c>
      <c r="V21" s="8">
        <f t="shared" si="13"/>
        <v>98.622366288492714</v>
      </c>
      <c r="W21" s="8">
        <f t="shared" si="14"/>
        <v>98.622366288492714</v>
      </c>
      <c r="X21" s="22">
        <v>10</v>
      </c>
    </row>
    <row r="22" spans="1:24" ht="32">
      <c r="A22" s="9">
        <v>11</v>
      </c>
      <c r="B22" s="9" t="s">
        <v>566</v>
      </c>
      <c r="C22" s="7">
        <v>26597700</v>
      </c>
      <c r="D22" s="8">
        <f t="shared" si="0"/>
        <v>0.53917407245581883</v>
      </c>
      <c r="E22" s="7">
        <v>26597700</v>
      </c>
      <c r="F22" s="8">
        <f t="shared" si="1"/>
        <v>100</v>
      </c>
      <c r="G22" s="8">
        <f t="shared" si="2"/>
        <v>0.53917407245581883</v>
      </c>
      <c r="H22" s="7">
        <v>23333900</v>
      </c>
      <c r="I22" s="8">
        <f t="shared" si="3"/>
        <v>87.729014162878755</v>
      </c>
      <c r="J22" s="8">
        <f t="shared" si="4"/>
        <v>0.47301209838733549</v>
      </c>
      <c r="K22" s="8">
        <f t="shared" si="5"/>
        <v>87.729014162878755</v>
      </c>
      <c r="L22" s="8">
        <f t="shared" si="15"/>
        <v>-6.6161974068483342E-2</v>
      </c>
      <c r="M22" s="7">
        <f t="shared" si="6"/>
        <v>3263800</v>
      </c>
      <c r="N22" s="8">
        <v>100</v>
      </c>
      <c r="O22" s="26">
        <f t="shared" si="7"/>
        <v>0.53917407245581883</v>
      </c>
      <c r="P22" s="8">
        <v>100</v>
      </c>
      <c r="Q22" s="26">
        <f t="shared" si="8"/>
        <v>0.53917407245581883</v>
      </c>
      <c r="R22" s="8">
        <f t="shared" si="9"/>
        <v>100</v>
      </c>
      <c r="S22" s="8">
        <f t="shared" si="10"/>
        <v>0</v>
      </c>
      <c r="T22" s="8">
        <f t="shared" si="11"/>
        <v>87.729014162878755</v>
      </c>
      <c r="U22" s="8">
        <f t="shared" si="12"/>
        <v>100</v>
      </c>
      <c r="V22" s="8">
        <f t="shared" si="13"/>
        <v>93.86450708143937</v>
      </c>
      <c r="W22" s="8">
        <f t="shared" si="14"/>
        <v>93.86450708143937</v>
      </c>
      <c r="X22" s="22">
        <v>11</v>
      </c>
    </row>
    <row r="23" spans="1:24" ht="32">
      <c r="A23" s="9">
        <v>12</v>
      </c>
      <c r="B23" s="9" t="s">
        <v>567</v>
      </c>
      <c r="C23" s="7">
        <v>4488600</v>
      </c>
      <c r="D23" s="8">
        <f t="shared" si="0"/>
        <v>9.099045186708582E-2</v>
      </c>
      <c r="E23" s="7">
        <v>4488600</v>
      </c>
      <c r="F23" s="8">
        <f t="shared" si="1"/>
        <v>100</v>
      </c>
      <c r="G23" s="8">
        <f t="shared" si="2"/>
        <v>9.099045186708582E-2</v>
      </c>
      <c r="H23" s="7">
        <v>3589200</v>
      </c>
      <c r="I23" s="8">
        <f t="shared" si="3"/>
        <v>79.962571848683325</v>
      </c>
      <c r="J23" s="8">
        <f t="shared" si="4"/>
        <v>7.2758305449660124E-2</v>
      </c>
      <c r="K23" s="8">
        <f t="shared" si="5"/>
        <v>79.962571848683325</v>
      </c>
      <c r="L23" s="8">
        <f t="shared" si="15"/>
        <v>-1.8232146417425696E-2</v>
      </c>
      <c r="M23" s="7">
        <f t="shared" si="6"/>
        <v>899400</v>
      </c>
      <c r="N23" s="8">
        <v>100</v>
      </c>
      <c r="O23" s="26">
        <f t="shared" si="7"/>
        <v>9.099045186708582E-2</v>
      </c>
      <c r="P23" s="8">
        <v>100</v>
      </c>
      <c r="Q23" s="26">
        <f t="shared" si="8"/>
        <v>9.099045186708582E-2</v>
      </c>
      <c r="R23" s="8">
        <f t="shared" si="9"/>
        <v>100</v>
      </c>
      <c r="S23" s="8">
        <f t="shared" si="10"/>
        <v>0</v>
      </c>
      <c r="T23" s="8">
        <f t="shared" si="11"/>
        <v>79.962571848683325</v>
      </c>
      <c r="U23" s="8">
        <f t="shared" si="12"/>
        <v>100</v>
      </c>
      <c r="V23" s="8">
        <f t="shared" si="13"/>
        <v>89.981285924341663</v>
      </c>
      <c r="W23" s="8">
        <f t="shared" si="14"/>
        <v>89.981285924341663</v>
      </c>
      <c r="X23" s="22">
        <v>12</v>
      </c>
    </row>
    <row r="24" spans="1:24" ht="16">
      <c r="A24" s="9">
        <v>13</v>
      </c>
      <c r="B24" s="9" t="s">
        <v>568</v>
      </c>
      <c r="C24" s="7">
        <v>3450000</v>
      </c>
      <c r="D24" s="8">
        <f t="shared" si="0"/>
        <v>6.9936518946095899E-2</v>
      </c>
      <c r="E24" s="7">
        <v>3450000</v>
      </c>
      <c r="F24" s="8">
        <f t="shared" si="1"/>
        <v>100</v>
      </c>
      <c r="G24" s="8">
        <f t="shared" si="2"/>
        <v>6.9936518946095899E-2</v>
      </c>
      <c r="H24" s="7">
        <v>3315000</v>
      </c>
      <c r="I24" s="8">
        <f t="shared" si="3"/>
        <v>96.086956521739125</v>
      </c>
      <c r="J24" s="8">
        <f t="shared" si="4"/>
        <v>6.7199872552553011E-2</v>
      </c>
      <c r="K24" s="8">
        <f t="shared" si="5"/>
        <v>96.086956521739125</v>
      </c>
      <c r="L24" s="8">
        <f t="shared" si="15"/>
        <v>-2.7366463935428881E-3</v>
      </c>
      <c r="M24" s="7">
        <f t="shared" si="6"/>
        <v>135000</v>
      </c>
      <c r="N24" s="8">
        <v>100</v>
      </c>
      <c r="O24" s="26">
        <f t="shared" si="7"/>
        <v>6.9936518946095899E-2</v>
      </c>
      <c r="P24" s="8">
        <v>96.086956521739125</v>
      </c>
      <c r="Q24" s="26">
        <f t="shared" si="8"/>
        <v>6.7199872552553011E-2</v>
      </c>
      <c r="R24" s="8">
        <f t="shared" si="9"/>
        <v>96.086956521739125</v>
      </c>
      <c r="S24" s="8">
        <f t="shared" si="10"/>
        <v>-2.7366463935428881E-3</v>
      </c>
      <c r="T24" s="8">
        <f t="shared" si="11"/>
        <v>96.086956521739125</v>
      </c>
      <c r="U24" s="8">
        <f t="shared" si="12"/>
        <v>96.086956521739125</v>
      </c>
      <c r="V24" s="8">
        <f t="shared" si="13"/>
        <v>96.086956521739125</v>
      </c>
      <c r="W24" s="8">
        <f t="shared" si="14"/>
        <v>96.086956521739125</v>
      </c>
      <c r="X24" s="22">
        <v>13</v>
      </c>
    </row>
    <row r="25" spans="1:24" ht="32">
      <c r="A25" s="9">
        <v>14</v>
      </c>
      <c r="B25" s="9" t="s">
        <v>569</v>
      </c>
      <c r="C25" s="7">
        <v>436713500</v>
      </c>
      <c r="D25" s="8">
        <f t="shared" si="0"/>
        <v>8.8528179613814064</v>
      </c>
      <c r="E25" s="7">
        <v>436713500</v>
      </c>
      <c r="F25" s="8">
        <f t="shared" si="1"/>
        <v>100</v>
      </c>
      <c r="G25" s="8">
        <f t="shared" si="2"/>
        <v>8.8528179613814064</v>
      </c>
      <c r="H25" s="7">
        <v>391355061</v>
      </c>
      <c r="I25" s="8">
        <f t="shared" si="3"/>
        <v>89.613685173460397</v>
      </c>
      <c r="J25" s="8">
        <f t="shared" si="4"/>
        <v>7.9333364168918887</v>
      </c>
      <c r="K25" s="8">
        <f t="shared" si="5"/>
        <v>89.613685173460397</v>
      </c>
      <c r="L25" s="8">
        <f t="shared" si="15"/>
        <v>-0.91948154448951769</v>
      </c>
      <c r="M25" s="7">
        <f t="shared" si="6"/>
        <v>45358439</v>
      </c>
      <c r="N25" s="8">
        <v>100</v>
      </c>
      <c r="O25" s="26">
        <f t="shared" si="7"/>
        <v>8.8528179613814064</v>
      </c>
      <c r="P25" s="8">
        <v>99.969888725674849</v>
      </c>
      <c r="Q25" s="26">
        <f t="shared" si="8"/>
        <v>8.850152265079549</v>
      </c>
      <c r="R25" s="8">
        <f t="shared" si="9"/>
        <v>99.969888725674849</v>
      </c>
      <c r="S25" s="8">
        <f t="shared" si="10"/>
        <v>-2.6656963018574231E-3</v>
      </c>
      <c r="T25" s="8">
        <f t="shared" si="11"/>
        <v>89.613685173460397</v>
      </c>
      <c r="U25" s="8">
        <f t="shared" si="12"/>
        <v>99.969888725674849</v>
      </c>
      <c r="V25" s="8">
        <f t="shared" si="13"/>
        <v>94.791786949567623</v>
      </c>
      <c r="W25" s="8">
        <f t="shared" si="14"/>
        <v>94.791786949567623</v>
      </c>
      <c r="X25" s="22">
        <v>14</v>
      </c>
    </row>
    <row r="26" spans="1:24" ht="16">
      <c r="A26" s="9">
        <v>15</v>
      </c>
      <c r="B26" s="9" t="s">
        <v>571</v>
      </c>
      <c r="C26" s="7">
        <v>20487000</v>
      </c>
      <c r="D26" s="8">
        <f t="shared" si="0"/>
        <v>0.41530129381120778</v>
      </c>
      <c r="E26" s="7">
        <v>20487000</v>
      </c>
      <c r="F26" s="8">
        <f t="shared" si="1"/>
        <v>100</v>
      </c>
      <c r="G26" s="8">
        <f t="shared" si="2"/>
        <v>0.41530129381120778</v>
      </c>
      <c r="H26" s="7">
        <v>18750000</v>
      </c>
      <c r="I26" s="8">
        <f t="shared" si="3"/>
        <v>91.521452628496121</v>
      </c>
      <c r="J26" s="8">
        <f t="shared" si="4"/>
        <v>0.38008977688095608</v>
      </c>
      <c r="K26" s="8">
        <f t="shared" si="5"/>
        <v>91.521452628496121</v>
      </c>
      <c r="L26" s="8">
        <f t="shared" si="15"/>
        <v>-3.5211516930251707E-2</v>
      </c>
      <c r="M26" s="7">
        <f t="shared" si="6"/>
        <v>1737000</v>
      </c>
      <c r="N26" s="8">
        <v>100</v>
      </c>
      <c r="O26" s="26">
        <f t="shared" si="7"/>
        <v>0.41530129381120778</v>
      </c>
      <c r="P26" s="8">
        <v>100</v>
      </c>
      <c r="Q26" s="26">
        <f t="shared" si="8"/>
        <v>0.41530129381120778</v>
      </c>
      <c r="R26" s="8">
        <f t="shared" si="9"/>
        <v>100</v>
      </c>
      <c r="S26" s="8">
        <f t="shared" si="10"/>
        <v>0</v>
      </c>
      <c r="T26" s="8">
        <f t="shared" si="11"/>
        <v>91.521452628496121</v>
      </c>
      <c r="U26" s="8">
        <f t="shared" si="12"/>
        <v>100</v>
      </c>
      <c r="V26" s="8">
        <f t="shared" si="13"/>
        <v>95.76072631424806</v>
      </c>
      <c r="W26" s="8">
        <f t="shared" si="14"/>
        <v>95.76072631424806</v>
      </c>
      <c r="X26" s="22">
        <v>15</v>
      </c>
    </row>
    <row r="27" spans="1:24" ht="32">
      <c r="A27" s="9">
        <v>16</v>
      </c>
      <c r="B27" s="9" t="s">
        <v>955</v>
      </c>
      <c r="C27" s="7">
        <v>37439200</v>
      </c>
      <c r="D27" s="8">
        <f t="shared" si="0"/>
        <v>0.75894704931207935</v>
      </c>
      <c r="E27" s="7">
        <v>37439200</v>
      </c>
      <c r="F27" s="8">
        <f t="shared" si="1"/>
        <v>100</v>
      </c>
      <c r="G27" s="8">
        <f t="shared" si="2"/>
        <v>0.75894704931207935</v>
      </c>
      <c r="H27" s="7">
        <v>35185000</v>
      </c>
      <c r="I27" s="8">
        <f t="shared" si="3"/>
        <v>93.97903801363276</v>
      </c>
      <c r="J27" s="8">
        <f t="shared" si="4"/>
        <v>0.71325113597634326</v>
      </c>
      <c r="K27" s="8">
        <f t="shared" si="5"/>
        <v>93.97903801363276</v>
      </c>
      <c r="L27" s="8">
        <f t="shared" si="15"/>
        <v>-4.5695913335736082E-2</v>
      </c>
      <c r="M27" s="7">
        <f t="shared" si="6"/>
        <v>2254200</v>
      </c>
      <c r="N27" s="8">
        <v>100</v>
      </c>
      <c r="O27" s="26">
        <f t="shared" si="7"/>
        <v>0.75894704931207935</v>
      </c>
      <c r="P27" s="8">
        <v>100</v>
      </c>
      <c r="Q27" s="26">
        <f t="shared" si="8"/>
        <v>0.75894704931207935</v>
      </c>
      <c r="R27" s="8">
        <f t="shared" si="9"/>
        <v>100</v>
      </c>
      <c r="S27" s="8">
        <f t="shared" si="10"/>
        <v>0</v>
      </c>
      <c r="T27" s="8">
        <f t="shared" si="11"/>
        <v>93.97903801363276</v>
      </c>
      <c r="U27" s="8">
        <f t="shared" si="12"/>
        <v>100</v>
      </c>
      <c r="V27" s="8">
        <f t="shared" si="13"/>
        <v>96.98951900681638</v>
      </c>
      <c r="W27" s="8">
        <f t="shared" si="14"/>
        <v>96.98951900681638</v>
      </c>
      <c r="X27" s="22">
        <v>16</v>
      </c>
    </row>
    <row r="28" spans="1:24" ht="48">
      <c r="A28" s="9">
        <v>17</v>
      </c>
      <c r="B28" s="9" t="s">
        <v>572</v>
      </c>
      <c r="C28" s="7">
        <v>9619600</v>
      </c>
      <c r="D28" s="8">
        <f t="shared" si="0"/>
        <v>0.19500328627648236</v>
      </c>
      <c r="E28" s="7">
        <v>9619600</v>
      </c>
      <c r="F28" s="8">
        <f t="shared" si="1"/>
        <v>100</v>
      </c>
      <c r="G28" s="8">
        <f t="shared" si="2"/>
        <v>0.19500328627648236</v>
      </c>
      <c r="H28" s="7">
        <v>4100000</v>
      </c>
      <c r="I28" s="8">
        <f t="shared" si="3"/>
        <v>42.621314815584846</v>
      </c>
      <c r="J28" s="8">
        <f t="shared" si="4"/>
        <v>8.3112964544635709E-2</v>
      </c>
      <c r="K28" s="8">
        <f t="shared" si="5"/>
        <v>42.621314815584846</v>
      </c>
      <c r="L28" s="8">
        <f t="shared" si="15"/>
        <v>-0.11189032173184665</v>
      </c>
      <c r="M28" s="7">
        <f t="shared" si="6"/>
        <v>5519600</v>
      </c>
      <c r="N28" s="8">
        <v>100</v>
      </c>
      <c r="O28" s="26">
        <f t="shared" si="7"/>
        <v>0.19500328627648236</v>
      </c>
      <c r="P28" s="8">
        <v>100</v>
      </c>
      <c r="Q28" s="26">
        <f t="shared" si="8"/>
        <v>0.19500328627648236</v>
      </c>
      <c r="R28" s="8">
        <f t="shared" si="9"/>
        <v>100</v>
      </c>
      <c r="S28" s="8">
        <f t="shared" si="10"/>
        <v>0</v>
      </c>
      <c r="T28" s="8">
        <v>0</v>
      </c>
      <c r="U28" s="8">
        <v>0</v>
      </c>
      <c r="V28" s="8">
        <v>0</v>
      </c>
      <c r="W28" s="8">
        <v>0</v>
      </c>
      <c r="X28" s="22">
        <v>17</v>
      </c>
    </row>
    <row r="29" spans="1:24" ht="32">
      <c r="A29" s="9">
        <v>18</v>
      </c>
      <c r="B29" s="24" t="s">
        <v>800</v>
      </c>
      <c r="C29" s="29">
        <v>0</v>
      </c>
      <c r="D29" s="8">
        <f t="shared" si="0"/>
        <v>0</v>
      </c>
      <c r="E29" s="7">
        <v>0</v>
      </c>
      <c r="F29" s="8">
        <v>0</v>
      </c>
      <c r="G29" s="8">
        <f t="shared" si="2"/>
        <v>0</v>
      </c>
      <c r="H29" s="7">
        <v>0</v>
      </c>
      <c r="I29" s="8">
        <v>0</v>
      </c>
      <c r="J29" s="8">
        <f t="shared" si="4"/>
        <v>0</v>
      </c>
      <c r="K29" s="8">
        <f t="shared" si="5"/>
        <v>0</v>
      </c>
      <c r="L29" s="8">
        <f t="shared" si="15"/>
        <v>0</v>
      </c>
      <c r="M29" s="7">
        <f t="shared" si="6"/>
        <v>0</v>
      </c>
      <c r="N29" s="26">
        <v>0</v>
      </c>
      <c r="O29" s="26">
        <f t="shared" si="7"/>
        <v>0</v>
      </c>
      <c r="P29" s="26">
        <v>0</v>
      </c>
      <c r="Q29" s="26">
        <f t="shared" si="8"/>
        <v>0</v>
      </c>
      <c r="R29" s="8">
        <f t="shared" si="9"/>
        <v>0</v>
      </c>
      <c r="S29" s="26"/>
      <c r="T29" s="26"/>
      <c r="U29" s="26"/>
      <c r="V29" s="26"/>
      <c r="W29" s="26"/>
      <c r="X29" s="22">
        <v>18</v>
      </c>
    </row>
    <row r="30" spans="1:24" ht="32">
      <c r="A30" s="9">
        <v>19</v>
      </c>
      <c r="B30" s="24" t="s">
        <v>574</v>
      </c>
      <c r="C30" s="29">
        <v>46553280</v>
      </c>
      <c r="D30" s="8">
        <f t="shared" si="0"/>
        <v>0.9437027097747559</v>
      </c>
      <c r="E30" s="7">
        <v>46553280</v>
      </c>
      <c r="F30" s="8">
        <f t="shared" si="1"/>
        <v>100</v>
      </c>
      <c r="G30" s="8">
        <f t="shared" si="2"/>
        <v>0.9437027097747559</v>
      </c>
      <c r="H30" s="7">
        <v>42661740</v>
      </c>
      <c r="I30" s="8">
        <f t="shared" si="3"/>
        <v>91.640674942775249</v>
      </c>
      <c r="J30" s="8">
        <f t="shared" si="4"/>
        <v>0.86481553269084577</v>
      </c>
      <c r="K30" s="8">
        <f t="shared" si="5"/>
        <v>91.640674942775249</v>
      </c>
      <c r="L30" s="8">
        <f t="shared" si="15"/>
        <v>-7.8887177083910132E-2</v>
      </c>
      <c r="M30" s="7">
        <f t="shared" si="6"/>
        <v>3891540</v>
      </c>
      <c r="N30" s="26">
        <v>100</v>
      </c>
      <c r="O30" s="26">
        <f t="shared" si="7"/>
        <v>0.9437027097747559</v>
      </c>
      <c r="P30" s="26">
        <v>91.640674942775235</v>
      </c>
      <c r="Q30" s="26">
        <f t="shared" si="8"/>
        <v>0.86481553269084555</v>
      </c>
      <c r="R30" s="8">
        <f t="shared" si="9"/>
        <v>91.640674942775235</v>
      </c>
      <c r="S30" s="26"/>
      <c r="T30" s="26"/>
      <c r="U30" s="26"/>
      <c r="V30" s="26"/>
      <c r="W30" s="26"/>
      <c r="X30" s="22">
        <v>19</v>
      </c>
    </row>
    <row r="31" spans="1:24" ht="64">
      <c r="A31" s="9">
        <v>20</v>
      </c>
      <c r="B31" s="24" t="s">
        <v>957</v>
      </c>
      <c r="C31" s="29">
        <v>36880000</v>
      </c>
      <c r="D31" s="8">
        <f t="shared" si="0"/>
        <v>0.74761125180638177</v>
      </c>
      <c r="E31" s="7">
        <v>36880000</v>
      </c>
      <c r="F31" s="8">
        <f t="shared" si="1"/>
        <v>100</v>
      </c>
      <c r="G31" s="8">
        <f t="shared" si="2"/>
        <v>0.74761125180638177</v>
      </c>
      <c r="H31" s="7">
        <v>35350300</v>
      </c>
      <c r="I31" s="8">
        <f t="shared" si="3"/>
        <v>95.852223427331879</v>
      </c>
      <c r="J31" s="8">
        <f t="shared" si="4"/>
        <v>0.71660200744932578</v>
      </c>
      <c r="K31" s="8">
        <f t="shared" si="5"/>
        <v>95.852223427331879</v>
      </c>
      <c r="L31" s="8">
        <f t="shared" si="15"/>
        <v>-3.1009244357055987E-2</v>
      </c>
      <c r="M31" s="7">
        <f t="shared" si="6"/>
        <v>1529700</v>
      </c>
      <c r="N31" s="26">
        <v>100</v>
      </c>
      <c r="O31" s="26">
        <f t="shared" si="7"/>
        <v>0.74761125180638177</v>
      </c>
      <c r="P31" s="26">
        <v>100</v>
      </c>
      <c r="Q31" s="26">
        <f t="shared" si="8"/>
        <v>0.74761125180638177</v>
      </c>
      <c r="R31" s="8">
        <f t="shared" si="9"/>
        <v>100</v>
      </c>
      <c r="S31" s="26"/>
      <c r="T31" s="26"/>
      <c r="U31" s="26"/>
      <c r="V31" s="26"/>
      <c r="W31" s="26"/>
      <c r="X31" s="22">
        <v>20</v>
      </c>
    </row>
    <row r="32" spans="1:24" ht="64">
      <c r="A32" s="9">
        <v>21</v>
      </c>
      <c r="B32" s="24" t="s">
        <v>1432</v>
      </c>
      <c r="C32" s="29">
        <v>99570000</v>
      </c>
      <c r="D32" s="8">
        <f t="shared" si="0"/>
        <v>2.0184287511486287</v>
      </c>
      <c r="E32" s="7">
        <v>99570000</v>
      </c>
      <c r="F32" s="8">
        <f t="shared" si="1"/>
        <v>100</v>
      </c>
      <c r="G32" s="8">
        <f t="shared" si="2"/>
        <v>2.0184287511486287</v>
      </c>
      <c r="H32" s="7">
        <v>93277000</v>
      </c>
      <c r="I32" s="8">
        <f t="shared" si="3"/>
        <v>93.679823239931707</v>
      </c>
      <c r="J32" s="8">
        <f t="shared" si="4"/>
        <v>1.8908604862999965</v>
      </c>
      <c r="K32" s="8">
        <f t="shared" si="5"/>
        <v>93.679823239931707</v>
      </c>
      <c r="L32" s="8">
        <f t="shared" si="15"/>
        <v>-0.12756826484863226</v>
      </c>
      <c r="M32" s="7">
        <f t="shared" si="6"/>
        <v>6293000</v>
      </c>
      <c r="N32" s="26">
        <v>100</v>
      </c>
      <c r="O32" s="26">
        <f t="shared" si="7"/>
        <v>2.0184287511486287</v>
      </c>
      <c r="P32" s="26">
        <v>89.802149241739457</v>
      </c>
      <c r="Q32" s="26">
        <f t="shared" si="8"/>
        <v>1.8125923994446693</v>
      </c>
      <c r="R32" s="8">
        <f t="shared" si="9"/>
        <v>89.802149241739457</v>
      </c>
      <c r="S32" s="26"/>
      <c r="T32" s="26"/>
      <c r="U32" s="26"/>
      <c r="V32" s="26"/>
      <c r="W32" s="26"/>
      <c r="X32" s="22">
        <v>21</v>
      </c>
    </row>
    <row r="33" spans="1:26" ht="32">
      <c r="A33" s="9">
        <v>22</v>
      </c>
      <c r="B33" s="24" t="s">
        <v>959</v>
      </c>
      <c r="C33" s="29">
        <v>27568000</v>
      </c>
      <c r="D33" s="8">
        <f t="shared" si="0"/>
        <v>0.55884346501622373</v>
      </c>
      <c r="E33" s="7">
        <v>27568000</v>
      </c>
      <c r="F33" s="8">
        <f t="shared" si="1"/>
        <v>100</v>
      </c>
      <c r="G33" s="8">
        <f t="shared" si="2"/>
        <v>0.55884346501622373</v>
      </c>
      <c r="H33" s="7">
        <v>20695750</v>
      </c>
      <c r="I33" s="8">
        <f t="shared" si="3"/>
        <v>75.071641033081832</v>
      </c>
      <c r="J33" s="8">
        <f t="shared" si="4"/>
        <v>0.41953295999381574</v>
      </c>
      <c r="K33" s="8">
        <f t="shared" si="5"/>
        <v>75.071641033081832</v>
      </c>
      <c r="L33" s="8">
        <f t="shared" si="15"/>
        <v>-0.13931050502240799</v>
      </c>
      <c r="M33" s="7">
        <f t="shared" si="6"/>
        <v>6872250</v>
      </c>
      <c r="N33" s="26">
        <v>100</v>
      </c>
      <c r="O33" s="26">
        <f t="shared" si="7"/>
        <v>0.55884346501622373</v>
      </c>
      <c r="P33" s="26">
        <v>100</v>
      </c>
      <c r="Q33" s="26">
        <f t="shared" si="8"/>
        <v>0.55884346501622373</v>
      </c>
      <c r="R33" s="8">
        <f t="shared" si="9"/>
        <v>100</v>
      </c>
      <c r="S33" s="26"/>
      <c r="T33" s="26"/>
      <c r="U33" s="26"/>
      <c r="V33" s="26"/>
      <c r="W33" s="26"/>
      <c r="X33" s="22">
        <v>22</v>
      </c>
    </row>
    <row r="34" spans="1:26" ht="48">
      <c r="A34" s="9">
        <v>23</v>
      </c>
      <c r="B34" s="24" t="s">
        <v>1433</v>
      </c>
      <c r="C34" s="29">
        <v>207367400</v>
      </c>
      <c r="D34" s="8">
        <f t="shared" si="0"/>
        <v>4.2036388692471442</v>
      </c>
      <c r="E34" s="7">
        <v>207367400</v>
      </c>
      <c r="F34" s="8">
        <f t="shared" si="1"/>
        <v>100</v>
      </c>
      <c r="G34" s="8">
        <f t="shared" si="2"/>
        <v>4.2036388692471442</v>
      </c>
      <c r="H34" s="7">
        <v>185510500</v>
      </c>
      <c r="I34" s="8">
        <f t="shared" si="3"/>
        <v>89.459818660020815</v>
      </c>
      <c r="J34" s="8">
        <f t="shared" si="4"/>
        <v>3.7605677095506445</v>
      </c>
      <c r="K34" s="8">
        <f t="shared" si="5"/>
        <v>89.459818660020815</v>
      </c>
      <c r="L34" s="8">
        <f t="shared" si="15"/>
        <v>-0.44307115969649979</v>
      </c>
      <c r="M34" s="7">
        <f t="shared" si="6"/>
        <v>21856900</v>
      </c>
      <c r="N34" s="26">
        <v>100</v>
      </c>
      <c r="O34" s="26">
        <f t="shared" si="7"/>
        <v>4.2036388692471442</v>
      </c>
      <c r="P34" s="26">
        <v>98.000457159611386</v>
      </c>
      <c r="Q34" s="26">
        <f t="shared" si="8"/>
        <v>4.1195853092013204</v>
      </c>
      <c r="R34" s="8">
        <f t="shared" si="9"/>
        <v>98.000457159611386</v>
      </c>
      <c r="S34" s="26"/>
      <c r="T34" s="26"/>
      <c r="U34" s="26"/>
      <c r="V34" s="26"/>
      <c r="W34" s="26"/>
      <c r="X34" s="22">
        <v>23</v>
      </c>
    </row>
    <row r="35" spans="1:26" ht="32">
      <c r="A35" s="9">
        <v>24</v>
      </c>
      <c r="B35" s="24" t="s">
        <v>1434</v>
      </c>
      <c r="C35" s="29">
        <v>255062700</v>
      </c>
      <c r="D35" s="8">
        <f t="shared" si="0"/>
        <v>5.1704919857948912</v>
      </c>
      <c r="E35" s="7">
        <v>255062700</v>
      </c>
      <c r="F35" s="8">
        <f t="shared" si="1"/>
        <v>100</v>
      </c>
      <c r="G35" s="8">
        <f t="shared" si="2"/>
        <v>5.1704919857948912</v>
      </c>
      <c r="H35" s="7">
        <v>226717000</v>
      </c>
      <c r="I35" s="8">
        <f t="shared" si="3"/>
        <v>88.886771762394119</v>
      </c>
      <c r="J35" s="8">
        <f t="shared" si="4"/>
        <v>4.5958834104063842</v>
      </c>
      <c r="K35" s="8">
        <f t="shared" si="5"/>
        <v>88.886771762394119</v>
      </c>
      <c r="L35" s="8">
        <f t="shared" si="15"/>
        <v>-0.57460857538850707</v>
      </c>
      <c r="M35" s="7">
        <f t="shared" si="6"/>
        <v>28345700</v>
      </c>
      <c r="N35" s="26">
        <v>100</v>
      </c>
      <c r="O35" s="26">
        <f t="shared" si="7"/>
        <v>5.1704919857948912</v>
      </c>
      <c r="P35" s="26">
        <v>100</v>
      </c>
      <c r="Q35" s="26">
        <f t="shared" si="8"/>
        <v>5.1704919857948912</v>
      </c>
      <c r="R35" s="8">
        <f t="shared" si="9"/>
        <v>100</v>
      </c>
      <c r="S35" s="26"/>
      <c r="T35" s="26"/>
      <c r="U35" s="26"/>
      <c r="V35" s="26"/>
      <c r="W35" s="26"/>
      <c r="X35" s="22">
        <v>24</v>
      </c>
    </row>
    <row r="36" spans="1:26" ht="32">
      <c r="A36" s="9">
        <v>25</v>
      </c>
      <c r="B36" s="24" t="s">
        <v>1435</v>
      </c>
      <c r="C36" s="29">
        <v>87882600</v>
      </c>
      <c r="D36" s="8">
        <f t="shared" si="0"/>
        <v>1.7815081507049764</v>
      </c>
      <c r="E36" s="7">
        <v>87882600</v>
      </c>
      <c r="F36" s="8">
        <f t="shared" si="1"/>
        <v>100</v>
      </c>
      <c r="G36" s="8">
        <f t="shared" si="2"/>
        <v>1.7815081507049764</v>
      </c>
      <c r="H36" s="7">
        <v>80330000</v>
      </c>
      <c r="I36" s="8">
        <f t="shared" si="3"/>
        <v>91.406034869246028</v>
      </c>
      <c r="J36" s="8">
        <f t="shared" si="4"/>
        <v>1.6284059614318509</v>
      </c>
      <c r="K36" s="8">
        <f t="shared" si="5"/>
        <v>91.406034869246028</v>
      </c>
      <c r="L36" s="8">
        <f t="shared" si="15"/>
        <v>-0.15310218927312547</v>
      </c>
      <c r="M36" s="7">
        <f t="shared" si="6"/>
        <v>7552600</v>
      </c>
      <c r="N36" s="26">
        <v>100</v>
      </c>
      <c r="O36" s="26">
        <f t="shared" si="7"/>
        <v>1.7815081507049764</v>
      </c>
      <c r="P36" s="26">
        <v>100</v>
      </c>
      <c r="Q36" s="26">
        <f t="shared" si="8"/>
        <v>1.7815081507049764</v>
      </c>
      <c r="R36" s="8">
        <f t="shared" si="9"/>
        <v>100</v>
      </c>
      <c r="S36" s="26"/>
      <c r="T36" s="26"/>
      <c r="U36" s="26"/>
      <c r="V36" s="26"/>
      <c r="W36" s="26"/>
      <c r="X36" s="22">
        <v>25</v>
      </c>
    </row>
    <row r="37" spans="1:26" ht="48">
      <c r="A37" s="9">
        <v>26</v>
      </c>
      <c r="B37" s="24" t="s">
        <v>1436</v>
      </c>
      <c r="C37" s="29">
        <v>1040592640</v>
      </c>
      <c r="D37" s="8">
        <f t="shared" si="0"/>
        <v>21.094326632616799</v>
      </c>
      <c r="E37" s="7">
        <v>1040592640</v>
      </c>
      <c r="F37" s="8">
        <f t="shared" si="1"/>
        <v>100</v>
      </c>
      <c r="G37" s="8">
        <f t="shared" si="2"/>
        <v>21.094326632616799</v>
      </c>
      <c r="H37" s="7">
        <v>1040421040</v>
      </c>
      <c r="I37" s="8">
        <f t="shared" si="3"/>
        <v>99.98350939710663</v>
      </c>
      <c r="J37" s="8">
        <f t="shared" si="4"/>
        <v>21.090848050978785</v>
      </c>
      <c r="K37" s="8">
        <f t="shared" si="5"/>
        <v>99.98350939710663</v>
      </c>
      <c r="L37" s="8">
        <f t="shared" si="15"/>
        <v>-3.4785816380136225E-3</v>
      </c>
      <c r="M37" s="7">
        <f t="shared" si="6"/>
        <v>171600</v>
      </c>
      <c r="N37" s="26">
        <v>100</v>
      </c>
      <c r="O37" s="26">
        <f t="shared" si="7"/>
        <v>21.094326632616799</v>
      </c>
      <c r="P37" s="26">
        <v>99.983509397106658</v>
      </c>
      <c r="Q37" s="26">
        <f t="shared" si="8"/>
        <v>21.090848050978789</v>
      </c>
      <c r="R37" s="8">
        <f t="shared" si="9"/>
        <v>99.983509397106658</v>
      </c>
      <c r="S37" s="26"/>
      <c r="T37" s="26"/>
      <c r="U37" s="26"/>
      <c r="V37" s="26"/>
      <c r="W37" s="26"/>
      <c r="X37" s="22">
        <v>26</v>
      </c>
    </row>
    <row r="38" spans="1:26" ht="48">
      <c r="A38" s="9">
        <v>27</v>
      </c>
      <c r="B38" s="24" t="s">
        <v>1437</v>
      </c>
      <c r="C38" s="29">
        <v>2038027500</v>
      </c>
      <c r="D38" s="8">
        <f t="shared" si="0"/>
        <v>41.313782280120137</v>
      </c>
      <c r="E38" s="7">
        <v>2038027500</v>
      </c>
      <c r="F38" s="8">
        <f t="shared" si="1"/>
        <v>100</v>
      </c>
      <c r="G38" s="8">
        <f t="shared" si="2"/>
        <v>41.313782280120137</v>
      </c>
      <c r="H38" s="7">
        <v>1948447500</v>
      </c>
      <c r="I38" s="8">
        <f t="shared" si="3"/>
        <v>95.604573539856545</v>
      </c>
      <c r="J38" s="8">
        <f t="shared" si="4"/>
        <v>39.497865362093677</v>
      </c>
      <c r="K38" s="8">
        <f t="shared" si="5"/>
        <v>95.604573539856545</v>
      </c>
      <c r="L38" s="8">
        <f t="shared" si="15"/>
        <v>-1.8159169180264598</v>
      </c>
      <c r="M38" s="7">
        <f t="shared" si="6"/>
        <v>89580000</v>
      </c>
      <c r="N38" s="26">
        <v>100</v>
      </c>
      <c r="O38" s="26">
        <f t="shared" si="7"/>
        <v>41.313782280120137</v>
      </c>
      <c r="P38" s="26">
        <v>99.263994229714754</v>
      </c>
      <c r="Q38" s="26">
        <f t="shared" si="8"/>
        <v>41.009710458615373</v>
      </c>
      <c r="R38" s="8">
        <f t="shared" si="9"/>
        <v>99.263994229714754</v>
      </c>
      <c r="S38" s="26"/>
      <c r="T38" s="26"/>
      <c r="U38" s="26"/>
      <c r="V38" s="26"/>
      <c r="W38" s="26"/>
      <c r="X38" s="22">
        <v>27</v>
      </c>
    </row>
    <row r="39" spans="1:26" ht="48">
      <c r="A39" s="9">
        <v>28</v>
      </c>
      <c r="B39" s="24" t="s">
        <v>1438</v>
      </c>
      <c r="C39" s="29">
        <v>14382600</v>
      </c>
      <c r="D39" s="8">
        <f t="shared" si="0"/>
        <v>0.29155622533162867</v>
      </c>
      <c r="E39" s="7">
        <v>14382600</v>
      </c>
      <c r="F39" s="8">
        <f t="shared" si="1"/>
        <v>100</v>
      </c>
      <c r="G39" s="8">
        <f t="shared" si="2"/>
        <v>0.29155622533162867</v>
      </c>
      <c r="H39" s="7">
        <v>13325100</v>
      </c>
      <c r="I39" s="8">
        <f t="shared" si="3"/>
        <v>92.647365566726464</v>
      </c>
      <c r="J39" s="8">
        <f t="shared" si="4"/>
        <v>0.27011916191554275</v>
      </c>
      <c r="K39" s="8">
        <f t="shared" si="5"/>
        <v>92.647365566726464</v>
      </c>
      <c r="L39" s="8">
        <f t="shared" si="15"/>
        <v>-2.1437063416085922E-2</v>
      </c>
      <c r="M39" s="7">
        <f t="shared" si="6"/>
        <v>1057500</v>
      </c>
      <c r="N39" s="26">
        <v>99.999999999999986</v>
      </c>
      <c r="O39" s="26">
        <f t="shared" si="7"/>
        <v>0.29155622533162862</v>
      </c>
      <c r="P39" s="26">
        <v>99.999999999999986</v>
      </c>
      <c r="Q39" s="26">
        <f t="shared" si="8"/>
        <v>0.29155622533162862</v>
      </c>
      <c r="R39" s="8">
        <f t="shared" si="9"/>
        <v>100</v>
      </c>
      <c r="S39" s="26"/>
      <c r="T39" s="26"/>
      <c r="U39" s="26"/>
      <c r="V39" s="26"/>
      <c r="W39" s="26"/>
      <c r="X39" s="22">
        <v>28</v>
      </c>
    </row>
    <row r="40" spans="1:26" ht="32">
      <c r="A40" s="9">
        <v>29</v>
      </c>
      <c r="B40" s="24" t="s">
        <v>1439</v>
      </c>
      <c r="C40" s="29">
        <v>32480000</v>
      </c>
      <c r="D40" s="8">
        <f t="shared" si="0"/>
        <v>0.65841685083165069</v>
      </c>
      <c r="E40" s="7">
        <v>32480000</v>
      </c>
      <c r="F40" s="8">
        <f t="shared" si="1"/>
        <v>100</v>
      </c>
      <c r="G40" s="8">
        <f t="shared" si="2"/>
        <v>0.6584168508316508</v>
      </c>
      <c r="H40" s="7">
        <v>0</v>
      </c>
      <c r="I40" s="8">
        <f t="shared" si="3"/>
        <v>0</v>
      </c>
      <c r="J40" s="8">
        <f t="shared" si="4"/>
        <v>0</v>
      </c>
      <c r="K40" s="8">
        <f t="shared" si="5"/>
        <v>0</v>
      </c>
      <c r="L40" s="8">
        <f t="shared" si="15"/>
        <v>-0.6584168508316508</v>
      </c>
      <c r="M40" s="7">
        <f t="shared" si="6"/>
        <v>32480000</v>
      </c>
      <c r="N40" s="26">
        <v>100</v>
      </c>
      <c r="O40" s="26">
        <f t="shared" si="7"/>
        <v>0.6584168508316508</v>
      </c>
      <c r="P40" s="26">
        <v>0</v>
      </c>
      <c r="Q40" s="26">
        <f t="shared" si="8"/>
        <v>0</v>
      </c>
      <c r="R40" s="8">
        <f t="shared" si="9"/>
        <v>0</v>
      </c>
      <c r="S40" s="26"/>
      <c r="T40" s="26"/>
      <c r="U40" s="26"/>
      <c r="V40" s="26"/>
      <c r="W40" s="26"/>
      <c r="X40" s="22">
        <v>29</v>
      </c>
    </row>
    <row r="41" spans="1:26" ht="32">
      <c r="A41" s="9">
        <v>30</v>
      </c>
      <c r="B41" s="24" t="s">
        <v>1440</v>
      </c>
      <c r="C41" s="29">
        <v>26805600</v>
      </c>
      <c r="D41" s="8">
        <f t="shared" si="0"/>
        <v>0.54338850790187498</v>
      </c>
      <c r="E41" s="7">
        <v>26805600</v>
      </c>
      <c r="F41" s="8">
        <f t="shared" si="1"/>
        <v>100</v>
      </c>
      <c r="G41" s="8">
        <f t="shared" si="2"/>
        <v>0.54338850790187498</v>
      </c>
      <c r="H41" s="7">
        <v>25224000</v>
      </c>
      <c r="I41" s="8">
        <f t="shared" si="3"/>
        <v>94.099740352762112</v>
      </c>
      <c r="J41" s="8">
        <f t="shared" si="4"/>
        <v>0.51132717504241254</v>
      </c>
      <c r="K41" s="8">
        <f t="shared" si="5"/>
        <v>94.099740352762112</v>
      </c>
      <c r="L41" s="8">
        <f t="shared" si="15"/>
        <v>-3.2061332859462444E-2</v>
      </c>
      <c r="M41" s="7">
        <f t="shared" si="6"/>
        <v>1581600</v>
      </c>
      <c r="N41" s="26">
        <v>99.999999999999986</v>
      </c>
      <c r="O41" s="26">
        <f t="shared" si="7"/>
        <v>0.54338850790187498</v>
      </c>
      <c r="P41" s="26">
        <v>99.999999999999986</v>
      </c>
      <c r="Q41" s="26">
        <f t="shared" si="8"/>
        <v>0.54338850790187498</v>
      </c>
      <c r="R41" s="8">
        <f t="shared" si="9"/>
        <v>100</v>
      </c>
      <c r="S41" s="26"/>
      <c r="T41" s="26"/>
      <c r="U41" s="26"/>
      <c r="V41" s="26"/>
      <c r="W41" s="26"/>
      <c r="X41" s="22">
        <v>30</v>
      </c>
    </row>
    <row r="42" spans="1:26" ht="32">
      <c r="A42" s="9">
        <v>31</v>
      </c>
      <c r="B42" s="24" t="s">
        <v>1441</v>
      </c>
      <c r="C42" s="29">
        <v>225777350</v>
      </c>
      <c r="D42" s="8">
        <f t="shared" si="0"/>
        <v>4.576835337934587</v>
      </c>
      <c r="E42" s="7">
        <v>225777350</v>
      </c>
      <c r="F42" s="8">
        <f t="shared" si="1"/>
        <v>100</v>
      </c>
      <c r="G42" s="8">
        <f t="shared" si="2"/>
        <v>4.576835337934587</v>
      </c>
      <c r="H42" s="7">
        <v>165857100</v>
      </c>
      <c r="I42" s="8">
        <f t="shared" si="3"/>
        <v>73.460468908860875</v>
      </c>
      <c r="J42" s="8">
        <f t="shared" si="4"/>
        <v>3.3621647004331949</v>
      </c>
      <c r="K42" s="8">
        <f t="shared" si="5"/>
        <v>73.460468908860875</v>
      </c>
      <c r="L42" s="8">
        <f t="shared" si="15"/>
        <v>-1.214670637501392</v>
      </c>
      <c r="M42" s="7">
        <f t="shared" si="6"/>
        <v>59920250</v>
      </c>
      <c r="N42" s="26">
        <v>100</v>
      </c>
      <c r="O42" s="26">
        <f t="shared" si="7"/>
        <v>4.576835337934587</v>
      </c>
      <c r="P42" s="26">
        <v>76.543971306244856</v>
      </c>
      <c r="Q42" s="26">
        <f t="shared" si="8"/>
        <v>3.503291527802725</v>
      </c>
      <c r="R42" s="8">
        <f t="shared" si="9"/>
        <v>76.543971306244856</v>
      </c>
      <c r="S42" s="26"/>
      <c r="T42" s="26"/>
      <c r="U42" s="26"/>
      <c r="V42" s="26"/>
      <c r="W42" s="26"/>
      <c r="X42" s="22">
        <v>31</v>
      </c>
    </row>
    <row r="43" spans="1:26" ht="32">
      <c r="A43" s="9">
        <v>32</v>
      </c>
      <c r="B43" s="24" t="s">
        <v>2574</v>
      </c>
      <c r="C43" s="29">
        <v>6324400</v>
      </c>
      <c r="D43" s="8">
        <f t="shared" si="0"/>
        <v>0.12820478852831563</v>
      </c>
      <c r="E43" s="7">
        <v>6324400</v>
      </c>
      <c r="F43" s="8">
        <f t="shared" si="1"/>
        <v>100</v>
      </c>
      <c r="G43" s="8">
        <f t="shared" si="2"/>
        <v>0.12820478852831563</v>
      </c>
      <c r="H43" s="7">
        <v>5855000</v>
      </c>
      <c r="I43" s="8">
        <f t="shared" si="3"/>
        <v>92.577952058693313</v>
      </c>
      <c r="J43" s="8">
        <f t="shared" si="4"/>
        <v>0.11868936766069318</v>
      </c>
      <c r="K43" s="8">
        <f t="shared" si="5"/>
        <v>92.577952058693313</v>
      </c>
      <c r="L43" s="8">
        <f t="shared" si="15"/>
        <v>-9.5154208676224428E-3</v>
      </c>
      <c r="M43" s="7">
        <f t="shared" si="6"/>
        <v>469400</v>
      </c>
      <c r="N43" s="26">
        <v>100</v>
      </c>
      <c r="O43" s="26">
        <f t="shared" si="7"/>
        <v>0.12820478852831563</v>
      </c>
      <c r="P43" s="26">
        <v>100</v>
      </c>
      <c r="Q43" s="26">
        <f t="shared" si="8"/>
        <v>0.12820478852831563</v>
      </c>
      <c r="R43" s="8">
        <f t="shared" si="9"/>
        <v>100</v>
      </c>
      <c r="S43" s="26"/>
      <c r="T43" s="26"/>
      <c r="U43" s="26"/>
      <c r="V43" s="26"/>
      <c r="W43" s="26"/>
      <c r="X43" s="22">
        <v>32</v>
      </c>
    </row>
    <row r="44" spans="1:26" ht="32">
      <c r="A44" s="24"/>
      <c r="B44" s="24" t="s">
        <v>1442</v>
      </c>
      <c r="C44" s="29">
        <v>22000000</v>
      </c>
      <c r="D44" s="8">
        <f t="shared" si="0"/>
        <v>0.44597200487365507</v>
      </c>
      <c r="E44" s="29">
        <v>22000000</v>
      </c>
      <c r="F44" s="8">
        <f t="shared" si="1"/>
        <v>100</v>
      </c>
      <c r="G44" s="8">
        <f t="shared" si="2"/>
        <v>0.44597200487365507</v>
      </c>
      <c r="H44" s="29">
        <v>15483750</v>
      </c>
      <c r="I44" s="8">
        <f t="shared" si="3"/>
        <v>70.380681818181827</v>
      </c>
      <c r="J44" s="8">
        <f t="shared" si="4"/>
        <v>0.31387813774829354</v>
      </c>
      <c r="K44" s="8">
        <f t="shared" si="5"/>
        <v>70.380681818181827</v>
      </c>
      <c r="L44" s="26"/>
      <c r="M44" s="7">
        <f t="shared" si="6"/>
        <v>6516250</v>
      </c>
      <c r="N44" s="26">
        <v>100</v>
      </c>
      <c r="O44" s="26">
        <f t="shared" si="7"/>
        <v>0.44597200487365507</v>
      </c>
      <c r="P44" s="26">
        <v>99.999999999999986</v>
      </c>
      <c r="Q44" s="26">
        <f t="shared" si="8"/>
        <v>0.44597200487365496</v>
      </c>
      <c r="R44" s="8">
        <f t="shared" si="9"/>
        <v>99.999999999999986</v>
      </c>
      <c r="S44" s="26"/>
      <c r="T44" s="26"/>
      <c r="U44" s="26"/>
      <c r="V44" s="26"/>
      <c r="W44" s="26"/>
      <c r="X44" s="22"/>
    </row>
    <row r="45" spans="1:26">
      <c r="A45" s="10"/>
      <c r="B45" s="10"/>
      <c r="C45" s="11"/>
      <c r="D45" s="12"/>
      <c r="E45" s="11"/>
      <c r="F45" s="12"/>
      <c r="G45" s="12"/>
      <c r="H45" s="11"/>
      <c r="I45" s="12"/>
      <c r="J45" s="12"/>
      <c r="K45" s="12"/>
      <c r="L45" s="12"/>
      <c r="M45" s="11"/>
      <c r="N45" s="12"/>
      <c r="O45" s="12"/>
      <c r="P45" s="12"/>
      <c r="Q45" s="12"/>
      <c r="R45" s="12"/>
      <c r="S45" s="12"/>
      <c r="T45" s="12"/>
      <c r="U45" s="12"/>
      <c r="V45" s="12"/>
      <c r="W45" s="12"/>
    </row>
    <row r="46" spans="1:26">
      <c r="A46" s="13"/>
      <c r="B46" s="13" t="s">
        <v>14</v>
      </c>
      <c r="C46" s="14">
        <f>SUM(C12:C44)</f>
        <v>4933045070</v>
      </c>
      <c r="D46" s="15">
        <f>SUM(D12:D44)</f>
        <v>100.00000000000001</v>
      </c>
      <c r="E46" s="14">
        <f>SUM(E12:E43)</f>
        <v>4911045070</v>
      </c>
      <c r="F46" s="15">
        <f>G46</f>
        <v>100.00000000000001</v>
      </c>
      <c r="G46" s="15">
        <f>SUM(G12:G44)</f>
        <v>100.00000000000001</v>
      </c>
      <c r="H46" s="14">
        <f>SUM(H12:H44)</f>
        <v>4562802541</v>
      </c>
      <c r="I46" s="15">
        <f>J46</f>
        <v>92.494645320562626</v>
      </c>
      <c r="J46" s="15">
        <f>SUM(J12:J44)</f>
        <v>92.494645320562626</v>
      </c>
      <c r="K46" s="15">
        <f>IF(E46=0,0,H46/E46*100)</f>
        <v>92.908993421231216</v>
      </c>
      <c r="L46" s="15">
        <f>SUM(L12:L28)</f>
        <v>-1.971578155477911</v>
      </c>
      <c r="M46" s="14">
        <f>SUM(M12:M44)</f>
        <v>370242529</v>
      </c>
      <c r="N46" s="15">
        <f>O46</f>
        <v>100.00000000000001</v>
      </c>
      <c r="O46" s="15">
        <f>SUM(O12:O44)</f>
        <v>100.00000000000001</v>
      </c>
      <c r="P46" s="15">
        <f>Q46</f>
        <v>97.212755244500556</v>
      </c>
      <c r="Q46" s="15">
        <f>SUM(Q12:Q44)</f>
        <v>97.212755244500556</v>
      </c>
      <c r="R46" s="15">
        <f>IF(N46=0,0,P46/N46*100)</f>
        <v>97.212755244500542</v>
      </c>
      <c r="S46" s="15">
        <f>SUM(S12:S28)</f>
        <v>-0.37895660255948055</v>
      </c>
      <c r="T46" s="15">
        <f>IF(G46&gt;0,J46/G46*100,J46)</f>
        <v>92.494645320562611</v>
      </c>
      <c r="U46" s="15">
        <f>IF(O46&gt;0,Q46/O46*100,Q46)</f>
        <v>97.212755244500542</v>
      </c>
      <c r="V46" s="15">
        <f>AVERAGE(T46:U46)</f>
        <v>94.853700282531577</v>
      </c>
      <c r="W46" s="15"/>
      <c r="Z46" s="21"/>
    </row>
    <row r="47" spans="1:26">
      <c r="C47" s="16">
        <f>[7]BPBD!$C$29</f>
        <v>2194080315</v>
      </c>
    </row>
    <row r="48" spans="1:26">
      <c r="C48" s="16">
        <f>C46-C47</f>
        <v>2738964755</v>
      </c>
    </row>
    <row r="51" spans="2:4">
      <c r="B51" s="1" t="s">
        <v>490</v>
      </c>
      <c r="C51" s="1" t="s">
        <v>491</v>
      </c>
      <c r="D51" s="1" t="s">
        <v>492</v>
      </c>
    </row>
    <row r="52" spans="2:4">
      <c r="B52" s="1" t="s">
        <v>493</v>
      </c>
      <c r="C52" s="1">
        <f>COUNTIFS($K$11:$K$43,"&gt;=90")</f>
        <v>17</v>
      </c>
      <c r="D52" s="1">
        <f>COUNTIFS($R$11:$R$43,"&gt;=90")</f>
        <v>26</v>
      </c>
    </row>
    <row r="53" spans="2:4">
      <c r="B53" s="1" t="s">
        <v>494</v>
      </c>
      <c r="C53" s="1">
        <f>COUNTIFS($K$11:$K$43,"&gt;=80",$K$11:$K$43,"&lt;90")</f>
        <v>5</v>
      </c>
      <c r="D53" s="1">
        <f>COUNTIFS($R$11:$R$43,"&gt;=80",$R$11:$R$43,"&lt;90")</f>
        <v>1</v>
      </c>
    </row>
    <row r="54" spans="2:4">
      <c r="B54" s="1" t="s">
        <v>495</v>
      </c>
      <c r="C54" s="1">
        <f>COUNTIFS($K$11:$K$43,"&gt;=65",$K$11:$K$43,"&lt;80")</f>
        <v>4</v>
      </c>
      <c r="D54" s="1">
        <f>COUNTIFS($R$11:$R$43,"&gt;=65",$R$11:$R$43,"&lt;80")</f>
        <v>1</v>
      </c>
    </row>
    <row r="55" spans="2:4">
      <c r="B55" s="1" t="s">
        <v>496</v>
      </c>
      <c r="C55" s="1">
        <f>COUNTIF($K$11:$K$43,"&lt;65")</f>
        <v>6</v>
      </c>
      <c r="D55" s="1">
        <f>COUNTIF($R$11:$R$43,"&lt;65")</f>
        <v>4</v>
      </c>
    </row>
    <row r="56" spans="2:4">
      <c r="B56" s="17"/>
      <c r="C56" s="1">
        <f>SUM(C52:C55)</f>
        <v>32</v>
      </c>
      <c r="D56" s="1">
        <f>SUM(D52:D55)</f>
        <v>32</v>
      </c>
    </row>
    <row r="57" spans="2:4">
      <c r="B57" s="17"/>
    </row>
    <row r="58" spans="2:4">
      <c r="B58" s="17"/>
    </row>
    <row r="59" spans="2:4">
      <c r="B59" s="17"/>
    </row>
    <row r="74" spans="2:4" ht="32">
      <c r="B74" t="s">
        <v>189</v>
      </c>
      <c r="C74" s="18" t="s">
        <v>195</v>
      </c>
      <c r="D74" s="18" t="s">
        <v>196</v>
      </c>
    </row>
    <row r="75" spans="2:4">
      <c r="B75" s="207" t="str">
        <f>Cetak!P67</f>
        <v>31 Desember 2023</v>
      </c>
      <c r="C75" s="19">
        <f>I46</f>
        <v>92.494645320562626</v>
      </c>
      <c r="D75" s="19">
        <f>P46</f>
        <v>97.212755244500556</v>
      </c>
    </row>
    <row r="76" spans="2:4">
      <c r="B76" s="207" t="str">
        <f>Cetak!P68</f>
        <v>30  November 2023</v>
      </c>
      <c r="C76" s="19">
        <f>Cetak!D99</f>
        <v>74.168188916092632</v>
      </c>
      <c r="D76" s="19">
        <f>Cetak!E99</f>
        <v>89.867388605598947</v>
      </c>
    </row>
    <row r="77" spans="2:4">
      <c r="B77"/>
      <c r="C77" s="20">
        <f>C75-C76</f>
        <v>18.326456404469994</v>
      </c>
      <c r="D77" s="20">
        <f>D75-D76</f>
        <v>7.3453666389016092</v>
      </c>
    </row>
    <row r="78" spans="2:4">
      <c r="B78"/>
      <c r="C78"/>
      <c r="D78"/>
    </row>
    <row r="79" spans="2:4" ht="32">
      <c r="B79" t="s">
        <v>189</v>
      </c>
      <c r="C79" s="18" t="s">
        <v>195</v>
      </c>
      <c r="D79" s="18" t="s">
        <v>196</v>
      </c>
    </row>
    <row r="80" spans="2:4">
      <c r="B80" s="207" t="str">
        <f>Cetak!P67</f>
        <v>31 Desember 2023</v>
      </c>
      <c r="C80" s="19">
        <f>C75</f>
        <v>92.494645320562626</v>
      </c>
      <c r="D80" s="19">
        <f>D75</f>
        <v>97.212755244500556</v>
      </c>
    </row>
    <row r="81" spans="2:4">
      <c r="B81" s="207" t="str">
        <f>Cetak!P69</f>
        <v>31 Desember 2022</v>
      </c>
      <c r="C81" s="19">
        <f>Cetak!H99</f>
        <v>74.168188916092632</v>
      </c>
      <c r="D81" s="19">
        <f>Cetak!I99</f>
        <v>76.878025907634125</v>
      </c>
    </row>
    <row r="82" spans="2:4">
      <c r="B82"/>
      <c r="C82" s="20">
        <f>C80-C81</f>
        <v>18.326456404469994</v>
      </c>
      <c r="D82" s="20">
        <f>D80-D81</f>
        <v>20.334729336866431</v>
      </c>
    </row>
  </sheetData>
  <sheetProtection formatCells="0" formatColumns="0" formatRows="0" insertColumns="0" insertRows="0" insertHyperlinks="0" deleteColumns="0" deleteRows="0" sort="0" autoFilter="0" pivotTables="0"/>
  <autoFilter ref="B11:X43" xr:uid="{00000000-0009-0000-0000-000039000000}">
    <sortState xmlns:xlrd2="http://schemas.microsoft.com/office/spreadsheetml/2017/richdata2" ref="B13:X43">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7">
    <cfRule type="cellIs" dxfId="38" priority="10" operator="greaterThanOrEqual">
      <formula>85</formula>
    </cfRule>
    <cfRule type="cellIs" dxfId="37" priority="11" operator="greaterThanOrEqual">
      <formula>$V$46</formula>
    </cfRule>
    <cfRule type="cellIs" dxfId="36" priority="12" operator="lessThan">
      <formula>$V$46</formula>
    </cfRule>
  </conditionalFormatting>
  <conditionalFormatting sqref="W21:W24">
    <cfRule type="cellIs" dxfId="35" priority="13" operator="greaterThanOrEqual">
      <formula>85</formula>
    </cfRule>
    <cfRule type="cellIs" dxfId="34" priority="14" operator="greaterThanOrEqual">
      <formula>$V$46</formula>
    </cfRule>
    <cfRule type="cellIs" dxfId="33" priority="15" operator="lessThan">
      <formula>$V$46</formula>
    </cfRule>
  </conditionalFormatting>
  <pageMargins left="0.7" right="0.7" top="0.75" bottom="0.75" header="0.3" footer="0.3"/>
  <pageSetup paperSize="14" scale="79" fitToHeight="0" orientation="landscape"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00B050"/>
    <pageSetUpPr fitToPage="1"/>
  </sheetPr>
  <dimension ref="A1:AC91"/>
  <sheetViews>
    <sheetView view="pageBreakPreview" zoomScale="60" zoomScaleNormal="80" workbookViewId="0">
      <pane xSplit="2" ySplit="11" topLeftCell="E12" activePane="bottomRight" state="frozen"/>
      <selection activeCell="AF49" sqref="AF49"/>
      <selection pane="topRight" activeCell="AF49" sqref="AF49"/>
      <selection pane="bottomLeft" activeCell="AF49" sqref="AF49"/>
      <selection pane="bottomRight" activeCell="K15" sqref="K15"/>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53"/>
      <c r="C1" s="353"/>
      <c r="D1" s="353"/>
      <c r="E1" s="353"/>
      <c r="F1" s="353"/>
      <c r="G1" s="353"/>
      <c r="H1" s="353"/>
      <c r="I1" s="353"/>
      <c r="J1" s="353"/>
      <c r="K1" s="353"/>
      <c r="L1" s="353"/>
      <c r="M1" s="353"/>
      <c r="N1" s="353"/>
      <c r="O1" s="353"/>
      <c r="P1" s="353"/>
      <c r="Q1" s="353"/>
      <c r="R1" s="353"/>
      <c r="S1" s="353"/>
      <c r="T1" s="353"/>
      <c r="U1" s="353"/>
      <c r="V1" s="353"/>
      <c r="W1" s="353"/>
      <c r="Y1" s="23"/>
      <c r="Z1" s="23"/>
      <c r="AA1" s="23"/>
      <c r="AB1" s="23"/>
      <c r="AC1" s="23"/>
    </row>
    <row r="2" spans="1:29">
      <c r="A2" s="353" t="s">
        <v>1443</v>
      </c>
      <c r="B2" s="353"/>
      <c r="C2" s="353"/>
      <c r="D2" s="353"/>
      <c r="E2" s="353"/>
      <c r="F2" s="353"/>
      <c r="G2" s="353"/>
      <c r="H2" s="353"/>
      <c r="I2" s="353"/>
      <c r="J2" s="353"/>
      <c r="K2" s="353"/>
      <c r="L2" s="353"/>
      <c r="M2" s="353"/>
      <c r="N2" s="353"/>
      <c r="O2" s="353"/>
      <c r="P2" s="353"/>
      <c r="Q2" s="353"/>
      <c r="R2" s="353"/>
      <c r="S2" s="353"/>
      <c r="T2" s="353"/>
      <c r="U2" s="353"/>
      <c r="V2" s="353"/>
      <c r="W2" s="353"/>
      <c r="Y2" s="23"/>
      <c r="Z2" s="23"/>
      <c r="AA2" s="23"/>
      <c r="AB2" s="23"/>
      <c r="AC2" s="23"/>
    </row>
    <row r="3" spans="1:29">
      <c r="A3" s="353" t="s">
        <v>112</v>
      </c>
      <c r="B3" s="353"/>
      <c r="C3" s="353"/>
      <c r="D3" s="353"/>
      <c r="E3" s="353"/>
      <c r="F3" s="353"/>
      <c r="G3" s="353"/>
      <c r="H3" s="353"/>
      <c r="I3" s="353"/>
      <c r="J3" s="353"/>
      <c r="K3" s="353"/>
      <c r="L3" s="353"/>
      <c r="M3" s="353"/>
      <c r="N3" s="353"/>
      <c r="O3" s="353"/>
      <c r="P3" s="353"/>
      <c r="Q3" s="353"/>
      <c r="R3" s="353"/>
      <c r="S3" s="353"/>
      <c r="T3" s="353"/>
      <c r="U3" s="353"/>
      <c r="V3" s="353"/>
      <c r="W3" s="353"/>
      <c r="Y3" s="23"/>
      <c r="Z3" s="23"/>
      <c r="AA3" s="23"/>
      <c r="AB3" s="23"/>
      <c r="AC3" s="23"/>
    </row>
    <row r="4" spans="1:29">
      <c r="A4" s="353" t="str">
        <f>Cetak!B4</f>
        <v>KONDISI DESEMBER 2023</v>
      </c>
      <c r="B4" s="353"/>
      <c r="C4" s="353"/>
      <c r="D4" s="353"/>
      <c r="E4" s="353"/>
      <c r="F4" s="353"/>
      <c r="G4" s="353"/>
      <c r="H4" s="353"/>
      <c r="I4" s="353"/>
      <c r="J4" s="353"/>
      <c r="K4" s="353"/>
      <c r="L4" s="353"/>
      <c r="M4" s="353"/>
      <c r="N4" s="353"/>
      <c r="O4" s="353"/>
      <c r="P4" s="353"/>
      <c r="Q4" s="353"/>
      <c r="R4" s="353"/>
      <c r="S4" s="353"/>
      <c r="T4" s="353"/>
      <c r="U4" s="353"/>
      <c r="V4" s="353"/>
      <c r="W4" s="353"/>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0" customHeight="1">
      <c r="A12" s="9">
        <v>1</v>
      </c>
      <c r="B12" s="211" t="s">
        <v>1444</v>
      </c>
      <c r="C12" s="7">
        <v>3404800</v>
      </c>
      <c r="D12" s="8">
        <f t="shared" ref="D12:D53" si="0">C12/$C$55*100</f>
        <v>3.5290428582261231E-2</v>
      </c>
      <c r="E12" s="7">
        <v>3404800</v>
      </c>
      <c r="F12" s="8">
        <f t="shared" ref="F12:F53" si="1">E12/C12*100</f>
        <v>100</v>
      </c>
      <c r="G12" s="8">
        <f t="shared" ref="G12:G53" si="2">F12*D12/100</f>
        <v>3.5290428582261231E-2</v>
      </c>
      <c r="H12" s="7">
        <v>2819700</v>
      </c>
      <c r="I12" s="8">
        <f t="shared" ref="I12:I53" si="3">H12/C12*100</f>
        <v>82.815437030075188</v>
      </c>
      <c r="J12" s="8">
        <f t="shared" ref="J12:J53" si="4">I12*D12/100</f>
        <v>2.9225922660186209E-2</v>
      </c>
      <c r="K12" s="8">
        <f t="shared" ref="K12:K53" si="5">IF(E12=0,0,H12/E12*100)</f>
        <v>82.815437030075188</v>
      </c>
      <c r="L12" s="8">
        <f t="shared" ref="L12:L36" si="6">J12-G12</f>
        <v>-6.0645059220750218E-3</v>
      </c>
      <c r="M12" s="7">
        <f t="shared" ref="M12:M53" si="7">C12-H12</f>
        <v>585100</v>
      </c>
      <c r="N12" s="8">
        <v>100</v>
      </c>
      <c r="O12" s="8">
        <f t="shared" ref="O12:O53" si="8">N12*D12/100</f>
        <v>3.5290428582261231E-2</v>
      </c>
      <c r="P12" s="8">
        <v>82.815437030075188</v>
      </c>
      <c r="Q12" s="8">
        <f t="shared" ref="Q12:Q53" si="9">P12*D12/100</f>
        <v>2.9225922660186209E-2</v>
      </c>
      <c r="R12" s="8">
        <f t="shared" ref="R12:R53" si="10">IF(N12=0,0,P12/N12*100)</f>
        <v>82.815437030075188</v>
      </c>
      <c r="S12" s="8">
        <f t="shared" ref="S12:S36" si="11">Q12-O12</f>
        <v>-6.0645059220750218E-3</v>
      </c>
      <c r="T12" s="8">
        <f t="shared" ref="T12:T36" si="12">IF(F12&gt;0,I12/F12*100,I12)</f>
        <v>82.815437030075188</v>
      </c>
      <c r="U12" s="8">
        <f t="shared" ref="U12:U36" si="13">IF(N12&gt;0,P12/N12*100,P12)</f>
        <v>82.815437030075188</v>
      </c>
      <c r="V12" s="8">
        <f t="shared" ref="V12:V36" si="14">AVERAGE(T12:U12)</f>
        <v>82.815437030075188</v>
      </c>
      <c r="W12" s="8">
        <f t="shared" ref="W12:W36" si="15">V12</f>
        <v>82.815437030075188</v>
      </c>
      <c r="X12" s="22">
        <v>1</v>
      </c>
    </row>
    <row r="13" spans="1:29" ht="32">
      <c r="A13" s="9">
        <v>2</v>
      </c>
      <c r="B13" s="211" t="s">
        <v>1445</v>
      </c>
      <c r="C13" s="7">
        <v>500000</v>
      </c>
      <c r="D13" s="8">
        <f t="shared" si="0"/>
        <v>5.1824525056187194E-3</v>
      </c>
      <c r="E13" s="7">
        <v>500000</v>
      </c>
      <c r="F13" s="8">
        <f t="shared" si="1"/>
        <v>100</v>
      </c>
      <c r="G13" s="8">
        <f t="shared" si="2"/>
        <v>5.1824525056187202E-3</v>
      </c>
      <c r="H13" s="7">
        <v>499600</v>
      </c>
      <c r="I13" s="8">
        <f t="shared" si="3"/>
        <v>99.92</v>
      </c>
      <c r="J13" s="8">
        <f t="shared" si="4"/>
        <v>5.1783065436142237E-3</v>
      </c>
      <c r="K13" s="8">
        <f t="shared" si="5"/>
        <v>99.92</v>
      </c>
      <c r="L13" s="8">
        <f t="shared" si="6"/>
        <v>-4.1459620044965659E-6</v>
      </c>
      <c r="M13" s="7">
        <f t="shared" si="7"/>
        <v>400</v>
      </c>
      <c r="N13" s="8">
        <v>100</v>
      </c>
      <c r="O13" s="8">
        <f t="shared" si="8"/>
        <v>5.1824525056187202E-3</v>
      </c>
      <c r="P13" s="8">
        <v>99.92</v>
      </c>
      <c r="Q13" s="8">
        <f t="shared" si="9"/>
        <v>5.1783065436142237E-3</v>
      </c>
      <c r="R13" s="8">
        <f t="shared" si="10"/>
        <v>99.92</v>
      </c>
      <c r="S13" s="8">
        <f t="shared" si="11"/>
        <v>-4.1459620044965659E-6</v>
      </c>
      <c r="T13" s="8">
        <f t="shared" si="12"/>
        <v>99.92</v>
      </c>
      <c r="U13" s="8">
        <f t="shared" si="13"/>
        <v>99.92</v>
      </c>
      <c r="V13" s="8">
        <f t="shared" si="14"/>
        <v>99.92</v>
      </c>
      <c r="W13" s="8">
        <f t="shared" si="15"/>
        <v>99.92</v>
      </c>
      <c r="X13" s="22">
        <v>2</v>
      </c>
    </row>
    <row r="14" spans="1:29" ht="48">
      <c r="A14" s="9">
        <v>3</v>
      </c>
      <c r="B14" s="211" t="s">
        <v>1446</v>
      </c>
      <c r="C14" s="7">
        <v>500000</v>
      </c>
      <c r="D14" s="8">
        <f t="shared" si="0"/>
        <v>5.1824525056187194E-3</v>
      </c>
      <c r="E14" s="7">
        <v>500000</v>
      </c>
      <c r="F14" s="8">
        <f t="shared" si="1"/>
        <v>100</v>
      </c>
      <c r="G14" s="8">
        <f t="shared" si="2"/>
        <v>5.1824525056187202E-3</v>
      </c>
      <c r="H14" s="7">
        <v>496600</v>
      </c>
      <c r="I14" s="8">
        <f t="shared" si="3"/>
        <v>99.32</v>
      </c>
      <c r="J14" s="8">
        <f t="shared" si="4"/>
        <v>5.1472118285805111E-3</v>
      </c>
      <c r="K14" s="8">
        <f t="shared" si="5"/>
        <v>99.32</v>
      </c>
      <c r="L14" s="8">
        <f t="shared" si="6"/>
        <v>-3.5240677038209101E-5</v>
      </c>
      <c r="M14" s="7">
        <f t="shared" si="7"/>
        <v>3400</v>
      </c>
      <c r="N14" s="8">
        <v>100</v>
      </c>
      <c r="O14" s="8">
        <f t="shared" si="8"/>
        <v>5.1824525056187202E-3</v>
      </c>
      <c r="P14" s="8">
        <v>99.32</v>
      </c>
      <c r="Q14" s="8">
        <f t="shared" si="9"/>
        <v>5.1472118285805111E-3</v>
      </c>
      <c r="R14" s="8">
        <f t="shared" si="10"/>
        <v>99.32</v>
      </c>
      <c r="S14" s="8">
        <f t="shared" si="11"/>
        <v>-3.5240677038209101E-5</v>
      </c>
      <c r="T14" s="8">
        <f t="shared" si="12"/>
        <v>99.32</v>
      </c>
      <c r="U14" s="8">
        <f t="shared" si="13"/>
        <v>99.32</v>
      </c>
      <c r="V14" s="8">
        <f t="shared" si="14"/>
        <v>99.32</v>
      </c>
      <c r="W14" s="8">
        <f t="shared" si="15"/>
        <v>99.32</v>
      </c>
      <c r="X14" s="22">
        <v>3</v>
      </c>
    </row>
    <row r="15" spans="1:29" ht="48">
      <c r="A15" s="9">
        <v>4</v>
      </c>
      <c r="B15" s="211" t="s">
        <v>1447</v>
      </c>
      <c r="C15" s="7">
        <v>500000</v>
      </c>
      <c r="D15" s="8">
        <f t="shared" si="0"/>
        <v>5.1824525056187194E-3</v>
      </c>
      <c r="E15" s="7">
        <v>500000</v>
      </c>
      <c r="F15" s="8">
        <f t="shared" si="1"/>
        <v>100</v>
      </c>
      <c r="G15" s="8">
        <f t="shared" si="2"/>
        <v>5.1824525056187202E-3</v>
      </c>
      <c r="H15" s="7">
        <v>437500</v>
      </c>
      <c r="I15" s="8">
        <f t="shared" si="3"/>
        <v>87.5</v>
      </c>
      <c r="J15" s="8">
        <f t="shared" si="4"/>
        <v>4.5346459424163797E-3</v>
      </c>
      <c r="K15" s="8">
        <f t="shared" si="5"/>
        <v>87.5</v>
      </c>
      <c r="L15" s="8">
        <f t="shared" si="6"/>
        <v>-6.4780656320234057E-4</v>
      </c>
      <c r="M15" s="7">
        <f t="shared" si="7"/>
        <v>62500</v>
      </c>
      <c r="N15" s="8">
        <v>100</v>
      </c>
      <c r="O15" s="8">
        <f t="shared" si="8"/>
        <v>5.1824525056187202E-3</v>
      </c>
      <c r="P15" s="8">
        <v>87.5</v>
      </c>
      <c r="Q15" s="8">
        <f t="shared" si="9"/>
        <v>4.5346459424163797E-3</v>
      </c>
      <c r="R15" s="8">
        <f t="shared" si="10"/>
        <v>87.5</v>
      </c>
      <c r="S15" s="8">
        <f t="shared" si="11"/>
        <v>-6.4780656320234057E-4</v>
      </c>
      <c r="T15" s="8">
        <f t="shared" si="12"/>
        <v>87.5</v>
      </c>
      <c r="U15" s="8">
        <f t="shared" si="13"/>
        <v>87.5</v>
      </c>
      <c r="V15" s="8">
        <f t="shared" si="14"/>
        <v>87.5</v>
      </c>
      <c r="W15" s="8">
        <f t="shared" si="15"/>
        <v>87.5</v>
      </c>
      <c r="X15" s="22">
        <v>4</v>
      </c>
    </row>
    <row r="16" spans="1:29" ht="32">
      <c r="A16" s="9">
        <v>5</v>
      </c>
      <c r="B16" s="211" t="s">
        <v>1448</v>
      </c>
      <c r="C16" s="7">
        <v>500000</v>
      </c>
      <c r="D16" s="8">
        <f t="shared" si="0"/>
        <v>5.1824525056187194E-3</v>
      </c>
      <c r="E16" s="7">
        <v>500000</v>
      </c>
      <c r="F16" s="8">
        <f t="shared" si="1"/>
        <v>100</v>
      </c>
      <c r="G16" s="8">
        <f t="shared" si="2"/>
        <v>5.1824525056187202E-3</v>
      </c>
      <c r="H16" s="7">
        <v>363600</v>
      </c>
      <c r="I16" s="8">
        <f t="shared" si="3"/>
        <v>72.72</v>
      </c>
      <c r="J16" s="8">
        <f t="shared" si="4"/>
        <v>3.7686794620859325E-3</v>
      </c>
      <c r="K16" s="8">
        <f t="shared" si="5"/>
        <v>72.72</v>
      </c>
      <c r="L16" s="8">
        <f t="shared" si="6"/>
        <v>-1.4137730435327877E-3</v>
      </c>
      <c r="M16" s="7">
        <f t="shared" si="7"/>
        <v>136400</v>
      </c>
      <c r="N16" s="8">
        <v>100</v>
      </c>
      <c r="O16" s="8">
        <f t="shared" si="8"/>
        <v>5.1824525056187202E-3</v>
      </c>
      <c r="P16" s="8">
        <v>72.72</v>
      </c>
      <c r="Q16" s="8">
        <f t="shared" si="9"/>
        <v>3.7686794620859325E-3</v>
      </c>
      <c r="R16" s="8">
        <f t="shared" si="10"/>
        <v>72.72</v>
      </c>
      <c r="S16" s="8">
        <f t="shared" si="11"/>
        <v>-1.4137730435327877E-3</v>
      </c>
      <c r="T16" s="8">
        <f t="shared" si="12"/>
        <v>72.72</v>
      </c>
      <c r="U16" s="8">
        <f t="shared" si="13"/>
        <v>72.72</v>
      </c>
      <c r="V16" s="8">
        <f t="shared" si="14"/>
        <v>72.72</v>
      </c>
      <c r="W16" s="8">
        <f t="shared" si="15"/>
        <v>72.72</v>
      </c>
      <c r="X16" s="22">
        <v>5</v>
      </c>
    </row>
    <row r="17" spans="1:24" ht="48">
      <c r="A17" s="9">
        <v>6</v>
      </c>
      <c r="B17" s="211" t="s">
        <v>1449</v>
      </c>
      <c r="C17" s="7">
        <v>878600</v>
      </c>
      <c r="D17" s="8">
        <f t="shared" si="0"/>
        <v>9.1066055428732137E-3</v>
      </c>
      <c r="E17" s="7">
        <v>878600</v>
      </c>
      <c r="F17" s="8">
        <f t="shared" si="1"/>
        <v>100</v>
      </c>
      <c r="G17" s="8">
        <f t="shared" si="2"/>
        <v>9.1066055428732137E-3</v>
      </c>
      <c r="H17" s="7">
        <v>498100</v>
      </c>
      <c r="I17" s="8">
        <f t="shared" si="3"/>
        <v>56.69246528568177</v>
      </c>
      <c r="J17" s="8">
        <f t="shared" si="4"/>
        <v>5.1627591860973687E-3</v>
      </c>
      <c r="K17" s="8">
        <f t="shared" si="5"/>
        <v>56.69246528568177</v>
      </c>
      <c r="L17" s="8">
        <f t="shared" si="6"/>
        <v>-3.943846356775845E-3</v>
      </c>
      <c r="M17" s="7">
        <f t="shared" si="7"/>
        <v>380500</v>
      </c>
      <c r="N17" s="8">
        <v>100</v>
      </c>
      <c r="O17" s="8">
        <f t="shared" si="8"/>
        <v>9.1066055428732137E-3</v>
      </c>
      <c r="P17" s="8">
        <v>56.69246528568177</v>
      </c>
      <c r="Q17" s="8">
        <f t="shared" si="9"/>
        <v>5.1627591860973687E-3</v>
      </c>
      <c r="R17" s="8">
        <f t="shared" si="10"/>
        <v>56.69246528568177</v>
      </c>
      <c r="S17" s="8">
        <f t="shared" si="11"/>
        <v>-3.943846356775845E-3</v>
      </c>
      <c r="T17" s="8">
        <f t="shared" si="12"/>
        <v>56.69246528568177</v>
      </c>
      <c r="U17" s="8">
        <f t="shared" si="13"/>
        <v>56.69246528568177</v>
      </c>
      <c r="V17" s="8">
        <f t="shared" si="14"/>
        <v>56.69246528568177</v>
      </c>
      <c r="W17" s="8">
        <f t="shared" si="15"/>
        <v>56.69246528568177</v>
      </c>
      <c r="X17" s="22">
        <v>6</v>
      </c>
    </row>
    <row r="18" spans="1:24" ht="32">
      <c r="A18" s="9">
        <v>7</v>
      </c>
      <c r="B18" s="211" t="s">
        <v>1450</v>
      </c>
      <c r="C18" s="7">
        <v>500000</v>
      </c>
      <c r="D18" s="8">
        <f t="shared" si="0"/>
        <v>5.1824525056187194E-3</v>
      </c>
      <c r="E18" s="7">
        <v>500000</v>
      </c>
      <c r="F18" s="8">
        <f t="shared" si="1"/>
        <v>100</v>
      </c>
      <c r="G18" s="8">
        <f t="shared" si="2"/>
        <v>5.1824525056187202E-3</v>
      </c>
      <c r="H18" s="7">
        <v>0</v>
      </c>
      <c r="I18" s="8">
        <f t="shared" si="3"/>
        <v>0</v>
      </c>
      <c r="J18" s="8">
        <f t="shared" si="4"/>
        <v>0</v>
      </c>
      <c r="K18" s="8">
        <f t="shared" si="5"/>
        <v>0</v>
      </c>
      <c r="L18" s="8">
        <f t="shared" si="6"/>
        <v>-5.1824525056187202E-3</v>
      </c>
      <c r="M18" s="7">
        <f t="shared" si="7"/>
        <v>500000</v>
      </c>
      <c r="N18" s="8">
        <v>100</v>
      </c>
      <c r="O18" s="8">
        <f t="shared" si="8"/>
        <v>5.1824525056187202E-3</v>
      </c>
      <c r="P18" s="8">
        <v>0</v>
      </c>
      <c r="Q18" s="8">
        <f t="shared" si="9"/>
        <v>0</v>
      </c>
      <c r="R18" s="8">
        <f t="shared" si="10"/>
        <v>0</v>
      </c>
      <c r="S18" s="8">
        <f t="shared" si="11"/>
        <v>-5.1824525056187202E-3</v>
      </c>
      <c r="T18" s="8">
        <f t="shared" si="12"/>
        <v>0</v>
      </c>
      <c r="U18" s="8">
        <f t="shared" si="13"/>
        <v>0</v>
      </c>
      <c r="V18" s="8">
        <f t="shared" si="14"/>
        <v>0</v>
      </c>
      <c r="W18" s="8">
        <f t="shared" si="15"/>
        <v>0</v>
      </c>
      <c r="X18" s="22">
        <v>7</v>
      </c>
    </row>
    <row r="19" spans="1:24" ht="32">
      <c r="A19" s="9">
        <v>8</v>
      </c>
      <c r="B19" s="211" t="s">
        <v>1451</v>
      </c>
      <c r="C19" s="7">
        <v>18500000</v>
      </c>
      <c r="D19" s="8">
        <f t="shared" si="0"/>
        <v>0.19175074270789261</v>
      </c>
      <c r="E19" s="7">
        <v>18500000</v>
      </c>
      <c r="F19" s="8">
        <f t="shared" si="1"/>
        <v>100</v>
      </c>
      <c r="G19" s="8">
        <f t="shared" si="2"/>
        <v>0.19175074270789261</v>
      </c>
      <c r="H19" s="7">
        <v>17130000</v>
      </c>
      <c r="I19" s="8">
        <f t="shared" si="3"/>
        <v>92.594594594594597</v>
      </c>
      <c r="J19" s="8">
        <f t="shared" si="4"/>
        <v>0.17755082284249732</v>
      </c>
      <c r="K19" s="8">
        <f t="shared" si="5"/>
        <v>92.594594594594597</v>
      </c>
      <c r="L19" s="8">
        <f t="shared" si="6"/>
        <v>-1.4199919865395288E-2</v>
      </c>
      <c r="M19" s="7">
        <f t="shared" si="7"/>
        <v>1370000</v>
      </c>
      <c r="N19" s="8">
        <v>100</v>
      </c>
      <c r="O19" s="8">
        <f t="shared" si="8"/>
        <v>0.19175074270789261</v>
      </c>
      <c r="P19" s="8">
        <v>100</v>
      </c>
      <c r="Q19" s="8">
        <f t="shared" si="9"/>
        <v>0.19175074270789261</v>
      </c>
      <c r="R19" s="8">
        <f t="shared" si="10"/>
        <v>100</v>
      </c>
      <c r="S19" s="8">
        <f t="shared" si="11"/>
        <v>0</v>
      </c>
      <c r="T19" s="8">
        <f t="shared" si="12"/>
        <v>92.594594594594597</v>
      </c>
      <c r="U19" s="8">
        <f t="shared" si="13"/>
        <v>100</v>
      </c>
      <c r="V19" s="8">
        <f t="shared" si="14"/>
        <v>96.297297297297291</v>
      </c>
      <c r="W19" s="8">
        <f t="shared" si="15"/>
        <v>96.297297297297291</v>
      </c>
      <c r="X19" s="22">
        <v>8</v>
      </c>
    </row>
    <row r="20" spans="1:24" ht="32">
      <c r="A20" s="9">
        <v>9</v>
      </c>
      <c r="B20" s="211" t="s">
        <v>1452</v>
      </c>
      <c r="C20" s="7">
        <v>5001400</v>
      </c>
      <c r="D20" s="8">
        <f t="shared" si="0"/>
        <v>5.1839035923202922E-2</v>
      </c>
      <c r="E20" s="7">
        <v>5001400</v>
      </c>
      <c r="F20" s="8">
        <f t="shared" si="1"/>
        <v>100</v>
      </c>
      <c r="G20" s="8">
        <f t="shared" si="2"/>
        <v>5.1839035923202922E-2</v>
      </c>
      <c r="H20" s="7">
        <v>4620000</v>
      </c>
      <c r="I20" s="8">
        <f t="shared" si="3"/>
        <v>92.374135242132212</v>
      </c>
      <c r="J20" s="8">
        <f t="shared" si="4"/>
        <v>4.7885861151916967E-2</v>
      </c>
      <c r="K20" s="8">
        <f t="shared" si="5"/>
        <v>92.374135242132212</v>
      </c>
      <c r="L20" s="8">
        <f t="shared" si="6"/>
        <v>-3.9531747712859555E-3</v>
      </c>
      <c r="M20" s="7">
        <f t="shared" si="7"/>
        <v>381400</v>
      </c>
      <c r="N20" s="8">
        <v>100</v>
      </c>
      <c r="O20" s="8">
        <f t="shared" si="8"/>
        <v>5.1839035923202922E-2</v>
      </c>
      <c r="P20" s="8">
        <v>100</v>
      </c>
      <c r="Q20" s="8">
        <f t="shared" si="9"/>
        <v>5.1839035923202922E-2</v>
      </c>
      <c r="R20" s="8">
        <f t="shared" si="10"/>
        <v>100</v>
      </c>
      <c r="S20" s="8">
        <f t="shared" si="11"/>
        <v>0</v>
      </c>
      <c r="T20" s="8">
        <f t="shared" si="12"/>
        <v>92.374135242132212</v>
      </c>
      <c r="U20" s="8">
        <f t="shared" si="13"/>
        <v>100</v>
      </c>
      <c r="V20" s="8">
        <f t="shared" si="14"/>
        <v>96.187067621066106</v>
      </c>
      <c r="W20" s="8">
        <f t="shared" si="15"/>
        <v>96.187067621066106</v>
      </c>
      <c r="X20" s="22">
        <v>9</v>
      </c>
    </row>
    <row r="21" spans="1:24" ht="32">
      <c r="A21" s="9">
        <v>10</v>
      </c>
      <c r="B21" s="211" t="s">
        <v>1453</v>
      </c>
      <c r="C21" s="7">
        <v>10000000</v>
      </c>
      <c r="D21" s="8">
        <f t="shared" si="0"/>
        <v>0.10364905011237438</v>
      </c>
      <c r="E21" s="7">
        <v>10000000</v>
      </c>
      <c r="F21" s="8">
        <f t="shared" si="1"/>
        <v>100</v>
      </c>
      <c r="G21" s="8">
        <f t="shared" si="2"/>
        <v>0.10364905011237438</v>
      </c>
      <c r="H21" s="7">
        <v>6000000</v>
      </c>
      <c r="I21" s="8">
        <f t="shared" si="3"/>
        <v>60</v>
      </c>
      <c r="J21" s="8">
        <f t="shared" si="4"/>
        <v>6.2189430067424632E-2</v>
      </c>
      <c r="K21" s="8">
        <f t="shared" si="5"/>
        <v>60</v>
      </c>
      <c r="L21" s="8">
        <f t="shared" si="6"/>
        <v>-4.1459620044949748E-2</v>
      </c>
      <c r="M21" s="7">
        <f t="shared" si="7"/>
        <v>4000000</v>
      </c>
      <c r="N21" s="8">
        <v>100</v>
      </c>
      <c r="O21" s="8">
        <f t="shared" si="8"/>
        <v>0.10364905011237438</v>
      </c>
      <c r="P21" s="8">
        <v>100</v>
      </c>
      <c r="Q21" s="8">
        <f t="shared" si="9"/>
        <v>0.10364905011237438</v>
      </c>
      <c r="R21" s="8">
        <f t="shared" si="10"/>
        <v>100</v>
      </c>
      <c r="S21" s="8">
        <f t="shared" si="11"/>
        <v>0</v>
      </c>
      <c r="T21" s="8">
        <f t="shared" si="12"/>
        <v>60</v>
      </c>
      <c r="U21" s="8">
        <f t="shared" si="13"/>
        <v>100</v>
      </c>
      <c r="V21" s="8">
        <f t="shared" si="14"/>
        <v>80</v>
      </c>
      <c r="W21" s="8">
        <f t="shared" si="15"/>
        <v>80</v>
      </c>
      <c r="X21" s="22">
        <v>10</v>
      </c>
    </row>
    <row r="22" spans="1:24" ht="48">
      <c r="A22" s="9">
        <v>11</v>
      </c>
      <c r="B22" s="211" t="s">
        <v>1454</v>
      </c>
      <c r="C22" s="7">
        <v>5778000</v>
      </c>
      <c r="D22" s="8">
        <f t="shared" si="0"/>
        <v>5.988842115492992E-2</v>
      </c>
      <c r="E22" s="7">
        <v>5778000</v>
      </c>
      <c r="F22" s="8">
        <f t="shared" si="1"/>
        <v>100</v>
      </c>
      <c r="G22" s="8">
        <f t="shared" si="2"/>
        <v>5.988842115492992E-2</v>
      </c>
      <c r="H22" s="7">
        <v>5734800</v>
      </c>
      <c r="I22" s="8">
        <f t="shared" si="3"/>
        <v>99.252336448598129</v>
      </c>
      <c r="J22" s="8">
        <f t="shared" si="4"/>
        <v>5.9440657258444461E-2</v>
      </c>
      <c r="K22" s="8">
        <f t="shared" si="5"/>
        <v>99.252336448598129</v>
      </c>
      <c r="L22" s="8">
        <f t="shared" si="6"/>
        <v>-4.4776389648545911E-4</v>
      </c>
      <c r="M22" s="7">
        <f t="shared" si="7"/>
        <v>43200</v>
      </c>
      <c r="N22" s="8">
        <v>100</v>
      </c>
      <c r="O22" s="8">
        <f t="shared" si="8"/>
        <v>5.988842115492992E-2</v>
      </c>
      <c r="P22" s="8">
        <v>100</v>
      </c>
      <c r="Q22" s="8">
        <f t="shared" si="9"/>
        <v>5.988842115492992E-2</v>
      </c>
      <c r="R22" s="8">
        <f t="shared" si="10"/>
        <v>100</v>
      </c>
      <c r="S22" s="8">
        <f t="shared" si="11"/>
        <v>0</v>
      </c>
      <c r="T22" s="8">
        <f t="shared" si="12"/>
        <v>99.252336448598129</v>
      </c>
      <c r="U22" s="8">
        <f t="shared" si="13"/>
        <v>100</v>
      </c>
      <c r="V22" s="8">
        <f t="shared" si="14"/>
        <v>99.626168224299064</v>
      </c>
      <c r="W22" s="8">
        <f t="shared" si="15"/>
        <v>99.626168224299064</v>
      </c>
      <c r="X22" s="22">
        <v>11</v>
      </c>
    </row>
    <row r="23" spans="1:24" ht="32">
      <c r="A23" s="9">
        <v>12</v>
      </c>
      <c r="B23" s="211" t="s">
        <v>1455</v>
      </c>
      <c r="C23" s="7">
        <v>11197300</v>
      </c>
      <c r="D23" s="8">
        <f t="shared" si="0"/>
        <v>0.11605895088232898</v>
      </c>
      <c r="E23" s="7">
        <v>11197300</v>
      </c>
      <c r="F23" s="8">
        <f t="shared" si="1"/>
        <v>100</v>
      </c>
      <c r="G23" s="8">
        <f t="shared" si="2"/>
        <v>0.11605895088232898</v>
      </c>
      <c r="H23" s="7">
        <v>10510000</v>
      </c>
      <c r="I23" s="8">
        <f t="shared" si="3"/>
        <v>93.861913139774771</v>
      </c>
      <c r="J23" s="8">
        <f t="shared" si="4"/>
        <v>0.1089351516681055</v>
      </c>
      <c r="K23" s="8">
        <f t="shared" si="5"/>
        <v>93.861913139774771</v>
      </c>
      <c r="L23" s="8">
        <f t="shared" si="6"/>
        <v>-7.1237992142234863E-3</v>
      </c>
      <c r="M23" s="7">
        <f t="shared" si="7"/>
        <v>687300</v>
      </c>
      <c r="N23" s="8">
        <v>100</v>
      </c>
      <c r="O23" s="8">
        <f t="shared" si="8"/>
        <v>0.11605895088232898</v>
      </c>
      <c r="P23" s="8">
        <v>100</v>
      </c>
      <c r="Q23" s="8">
        <f t="shared" si="9"/>
        <v>0.11605895088232898</v>
      </c>
      <c r="R23" s="8">
        <f t="shared" si="10"/>
        <v>100</v>
      </c>
      <c r="S23" s="8">
        <f t="shared" si="11"/>
        <v>0</v>
      </c>
      <c r="T23" s="8">
        <f t="shared" si="12"/>
        <v>93.861913139774771</v>
      </c>
      <c r="U23" s="8">
        <f t="shared" si="13"/>
        <v>100</v>
      </c>
      <c r="V23" s="8">
        <f t="shared" si="14"/>
        <v>96.930956569887385</v>
      </c>
      <c r="W23" s="8">
        <f t="shared" si="15"/>
        <v>96.930956569887385</v>
      </c>
      <c r="X23" s="22">
        <v>12</v>
      </c>
    </row>
    <row r="24" spans="1:24" ht="32">
      <c r="A24" s="9">
        <v>13</v>
      </c>
      <c r="B24" s="211" t="s">
        <v>1456</v>
      </c>
      <c r="C24" s="7">
        <v>23160000</v>
      </c>
      <c r="D24" s="8">
        <f t="shared" si="0"/>
        <v>0.24005120006025904</v>
      </c>
      <c r="E24" s="7">
        <v>23160000</v>
      </c>
      <c r="F24" s="8">
        <f t="shared" si="1"/>
        <v>100</v>
      </c>
      <c r="G24" s="8">
        <f t="shared" si="2"/>
        <v>0.24005120006025904</v>
      </c>
      <c r="H24" s="7">
        <v>23000000</v>
      </c>
      <c r="I24" s="8">
        <f t="shared" si="3"/>
        <v>99.309153713298798</v>
      </c>
      <c r="J24" s="8">
        <f t="shared" si="4"/>
        <v>0.23839281525846107</v>
      </c>
      <c r="K24" s="8">
        <f t="shared" si="5"/>
        <v>99.309153713298798</v>
      </c>
      <c r="L24" s="8">
        <f t="shared" si="6"/>
        <v>-1.6583848017979741E-3</v>
      </c>
      <c r="M24" s="7">
        <f t="shared" si="7"/>
        <v>160000</v>
      </c>
      <c r="N24" s="8">
        <v>100</v>
      </c>
      <c r="O24" s="8">
        <f t="shared" si="8"/>
        <v>0.24005120006025904</v>
      </c>
      <c r="P24" s="8">
        <v>100</v>
      </c>
      <c r="Q24" s="8">
        <f t="shared" si="9"/>
        <v>0.24005120006025904</v>
      </c>
      <c r="R24" s="8">
        <f t="shared" si="10"/>
        <v>100</v>
      </c>
      <c r="S24" s="8">
        <f t="shared" si="11"/>
        <v>0</v>
      </c>
      <c r="T24" s="8">
        <f t="shared" si="12"/>
        <v>99.309153713298798</v>
      </c>
      <c r="U24" s="8">
        <f t="shared" si="13"/>
        <v>100</v>
      </c>
      <c r="V24" s="8">
        <f t="shared" si="14"/>
        <v>99.654576856649399</v>
      </c>
      <c r="W24" s="8">
        <f t="shared" si="15"/>
        <v>99.654576856649399</v>
      </c>
      <c r="X24" s="22">
        <v>13</v>
      </c>
    </row>
    <row r="25" spans="1:24" ht="32">
      <c r="A25" s="9">
        <v>14</v>
      </c>
      <c r="B25" s="211" t="s">
        <v>1457</v>
      </c>
      <c r="C25" s="7">
        <v>76717200</v>
      </c>
      <c r="D25" s="8">
        <f t="shared" si="0"/>
        <v>0.79516649072810475</v>
      </c>
      <c r="E25" s="7">
        <v>76717200</v>
      </c>
      <c r="F25" s="8">
        <f t="shared" si="1"/>
        <v>100</v>
      </c>
      <c r="G25" s="8">
        <f t="shared" si="2"/>
        <v>0.79516649072810486</v>
      </c>
      <c r="H25" s="7">
        <v>75900450</v>
      </c>
      <c r="I25" s="8">
        <f t="shared" si="3"/>
        <v>98.935375639361183</v>
      </c>
      <c r="J25" s="8">
        <f t="shared" si="4"/>
        <v>0.78670095456017652</v>
      </c>
      <c r="K25" s="8">
        <f t="shared" si="5"/>
        <v>98.935375639361183</v>
      </c>
      <c r="L25" s="8">
        <f t="shared" si="6"/>
        <v>-8.4655361679283336E-3</v>
      </c>
      <c r="M25" s="7">
        <f t="shared" si="7"/>
        <v>816750</v>
      </c>
      <c r="N25" s="8">
        <v>100</v>
      </c>
      <c r="O25" s="8">
        <f t="shared" si="8"/>
        <v>0.79516649072810486</v>
      </c>
      <c r="P25" s="8">
        <v>100</v>
      </c>
      <c r="Q25" s="8">
        <f t="shared" si="9"/>
        <v>0.79516649072810486</v>
      </c>
      <c r="R25" s="8">
        <f t="shared" si="10"/>
        <v>100</v>
      </c>
      <c r="S25" s="8">
        <f t="shared" si="11"/>
        <v>0</v>
      </c>
      <c r="T25" s="8">
        <f t="shared" si="12"/>
        <v>98.935375639361183</v>
      </c>
      <c r="U25" s="8">
        <f t="shared" si="13"/>
        <v>100</v>
      </c>
      <c r="V25" s="8">
        <f t="shared" si="14"/>
        <v>99.467687819680592</v>
      </c>
      <c r="W25" s="8">
        <f t="shared" si="15"/>
        <v>99.467687819680592</v>
      </c>
      <c r="X25" s="22">
        <v>14</v>
      </c>
    </row>
    <row r="26" spans="1:24" ht="32">
      <c r="A26" s="9">
        <v>15</v>
      </c>
      <c r="B26" s="211" t="s">
        <v>1458</v>
      </c>
      <c r="C26" s="7">
        <v>3437200</v>
      </c>
      <c r="D26" s="8">
        <f t="shared" si="0"/>
        <v>3.5626251504625325E-2</v>
      </c>
      <c r="E26" s="7">
        <v>3437200</v>
      </c>
      <c r="F26" s="8">
        <f t="shared" si="1"/>
        <v>100</v>
      </c>
      <c r="G26" s="8">
        <f t="shared" si="2"/>
        <v>3.5626251504625325E-2</v>
      </c>
      <c r="H26" s="7">
        <v>3202800</v>
      </c>
      <c r="I26" s="8">
        <f t="shared" si="3"/>
        <v>93.180495752356578</v>
      </c>
      <c r="J26" s="8">
        <f t="shared" si="4"/>
        <v>3.3196717769991273E-2</v>
      </c>
      <c r="K26" s="8">
        <f t="shared" si="5"/>
        <v>93.180495752356578</v>
      </c>
      <c r="L26" s="8">
        <f t="shared" si="6"/>
        <v>-2.4295337346340526E-3</v>
      </c>
      <c r="M26" s="7">
        <f t="shared" si="7"/>
        <v>234400</v>
      </c>
      <c r="N26" s="8">
        <v>100</v>
      </c>
      <c r="O26" s="8">
        <f t="shared" si="8"/>
        <v>3.5626251504625325E-2</v>
      </c>
      <c r="P26" s="8">
        <v>100</v>
      </c>
      <c r="Q26" s="8">
        <f t="shared" si="9"/>
        <v>3.5626251504625325E-2</v>
      </c>
      <c r="R26" s="8">
        <f t="shared" si="10"/>
        <v>100</v>
      </c>
      <c r="S26" s="8">
        <f t="shared" si="11"/>
        <v>0</v>
      </c>
      <c r="T26" s="8">
        <f t="shared" si="12"/>
        <v>93.180495752356578</v>
      </c>
      <c r="U26" s="8">
        <f t="shared" si="13"/>
        <v>100</v>
      </c>
      <c r="V26" s="8">
        <f t="shared" si="14"/>
        <v>96.590247876178296</v>
      </c>
      <c r="W26" s="8">
        <f t="shared" si="15"/>
        <v>96.590247876178296</v>
      </c>
      <c r="X26" s="22">
        <v>15</v>
      </c>
    </row>
    <row r="27" spans="1:24" ht="32">
      <c r="A27" s="9">
        <v>16</v>
      </c>
      <c r="B27" s="211" t="s">
        <v>1459</v>
      </c>
      <c r="C27" s="7">
        <v>1891200</v>
      </c>
      <c r="D27" s="8">
        <f t="shared" si="0"/>
        <v>1.9602108357252245E-2</v>
      </c>
      <c r="E27" s="7">
        <v>1891200</v>
      </c>
      <c r="F27" s="8">
        <f t="shared" si="1"/>
        <v>100</v>
      </c>
      <c r="G27" s="8">
        <f t="shared" si="2"/>
        <v>1.9602108357252245E-2</v>
      </c>
      <c r="H27" s="7">
        <v>1891200</v>
      </c>
      <c r="I27" s="8">
        <f t="shared" si="3"/>
        <v>100</v>
      </c>
      <c r="J27" s="8">
        <f t="shared" si="4"/>
        <v>1.9602108357252245E-2</v>
      </c>
      <c r="K27" s="8">
        <f t="shared" si="5"/>
        <v>100</v>
      </c>
      <c r="L27" s="8">
        <f t="shared" si="6"/>
        <v>0</v>
      </c>
      <c r="M27" s="7">
        <f t="shared" si="7"/>
        <v>0</v>
      </c>
      <c r="N27" s="8">
        <v>100</v>
      </c>
      <c r="O27" s="8">
        <f t="shared" si="8"/>
        <v>1.9602108357252245E-2</v>
      </c>
      <c r="P27" s="8">
        <v>100</v>
      </c>
      <c r="Q27" s="8">
        <f t="shared" si="9"/>
        <v>1.9602108357252245E-2</v>
      </c>
      <c r="R27" s="8">
        <f t="shared" si="10"/>
        <v>100</v>
      </c>
      <c r="S27" s="8">
        <f t="shared" si="11"/>
        <v>0</v>
      </c>
      <c r="T27" s="8">
        <f t="shared" si="12"/>
        <v>100</v>
      </c>
      <c r="U27" s="8">
        <f t="shared" si="13"/>
        <v>100</v>
      </c>
      <c r="V27" s="8">
        <f t="shared" si="14"/>
        <v>100</v>
      </c>
      <c r="W27" s="8">
        <f t="shared" si="15"/>
        <v>100</v>
      </c>
      <c r="X27" s="22">
        <v>16</v>
      </c>
    </row>
    <row r="28" spans="1:24" ht="16">
      <c r="A28" s="9">
        <v>17</v>
      </c>
      <c r="B28" s="211" t="s">
        <v>1460</v>
      </c>
      <c r="C28" s="7">
        <v>5500000</v>
      </c>
      <c r="D28" s="8">
        <f t="shared" si="0"/>
        <v>5.7006977561805915E-2</v>
      </c>
      <c r="E28" s="7">
        <v>5500000</v>
      </c>
      <c r="F28" s="8">
        <f t="shared" si="1"/>
        <v>100</v>
      </c>
      <c r="G28" s="8">
        <f t="shared" si="2"/>
        <v>5.7006977561805922E-2</v>
      </c>
      <c r="H28" s="7">
        <v>5485000</v>
      </c>
      <c r="I28" s="8">
        <f t="shared" si="3"/>
        <v>99.727272727272734</v>
      </c>
      <c r="J28" s="8">
        <f t="shared" si="4"/>
        <v>5.685150398663736E-2</v>
      </c>
      <c r="K28" s="8">
        <f t="shared" si="5"/>
        <v>99.727272727272734</v>
      </c>
      <c r="L28" s="8">
        <f t="shared" si="6"/>
        <v>-1.5547357516856181E-4</v>
      </c>
      <c r="M28" s="7">
        <f t="shared" si="7"/>
        <v>15000</v>
      </c>
      <c r="N28" s="8">
        <v>100</v>
      </c>
      <c r="O28" s="8">
        <f t="shared" si="8"/>
        <v>5.7006977561805922E-2</v>
      </c>
      <c r="P28" s="8">
        <v>100</v>
      </c>
      <c r="Q28" s="8">
        <f t="shared" si="9"/>
        <v>5.7006977561805922E-2</v>
      </c>
      <c r="R28" s="8">
        <f t="shared" si="10"/>
        <v>100</v>
      </c>
      <c r="S28" s="8">
        <f t="shared" si="11"/>
        <v>0</v>
      </c>
      <c r="T28" s="8">
        <f t="shared" si="12"/>
        <v>99.727272727272734</v>
      </c>
      <c r="U28" s="8">
        <f t="shared" si="13"/>
        <v>100</v>
      </c>
      <c r="V28" s="8">
        <f t="shared" si="14"/>
        <v>99.863636363636374</v>
      </c>
      <c r="W28" s="8">
        <f t="shared" si="15"/>
        <v>99.863636363636374</v>
      </c>
      <c r="X28" s="22">
        <v>17</v>
      </c>
    </row>
    <row r="29" spans="1:24" ht="32">
      <c r="A29" s="9">
        <v>18</v>
      </c>
      <c r="B29" s="211" t="s">
        <v>1461</v>
      </c>
      <c r="C29" s="7">
        <v>577641900</v>
      </c>
      <c r="D29" s="8">
        <f t="shared" si="0"/>
        <v>5.9872034240107155</v>
      </c>
      <c r="E29" s="7">
        <v>577641900</v>
      </c>
      <c r="F29" s="8">
        <f t="shared" si="1"/>
        <v>100</v>
      </c>
      <c r="G29" s="8">
        <f t="shared" si="2"/>
        <v>5.9872034240107155</v>
      </c>
      <c r="H29" s="7">
        <v>389634795</v>
      </c>
      <c r="I29" s="8">
        <f t="shared" si="3"/>
        <v>67.452654490610868</v>
      </c>
      <c r="J29" s="8">
        <f t="shared" si="4"/>
        <v>4.0385276392479712</v>
      </c>
      <c r="K29" s="8">
        <f t="shared" si="5"/>
        <v>67.452654490610868</v>
      </c>
      <c r="L29" s="8">
        <f t="shared" si="6"/>
        <v>-1.9486757847627443</v>
      </c>
      <c r="M29" s="7">
        <f t="shared" si="7"/>
        <v>188007105</v>
      </c>
      <c r="N29" s="8">
        <v>100</v>
      </c>
      <c r="O29" s="8">
        <f t="shared" si="8"/>
        <v>5.9872034240107155</v>
      </c>
      <c r="P29" s="8">
        <v>67.452654490610868</v>
      </c>
      <c r="Q29" s="8">
        <f t="shared" si="9"/>
        <v>4.0385276392479712</v>
      </c>
      <c r="R29" s="8">
        <f t="shared" si="10"/>
        <v>67.452654490610868</v>
      </c>
      <c r="S29" s="8">
        <f t="shared" si="11"/>
        <v>-1.9486757847627443</v>
      </c>
      <c r="T29" s="8">
        <f t="shared" si="12"/>
        <v>67.452654490610868</v>
      </c>
      <c r="U29" s="8">
        <f t="shared" si="13"/>
        <v>67.452654490610868</v>
      </c>
      <c r="V29" s="8">
        <f t="shared" si="14"/>
        <v>67.452654490610868</v>
      </c>
      <c r="W29" s="8">
        <f t="shared" si="15"/>
        <v>67.452654490610868</v>
      </c>
      <c r="X29" s="22">
        <v>18</v>
      </c>
    </row>
    <row r="30" spans="1:24" ht="32">
      <c r="A30" s="9">
        <v>19</v>
      </c>
      <c r="B30" s="211" t="s">
        <v>1462</v>
      </c>
      <c r="C30" s="7">
        <v>100000</v>
      </c>
      <c r="D30" s="8">
        <f t="shared" si="0"/>
        <v>1.0364905011237438E-3</v>
      </c>
      <c r="E30" s="7">
        <v>100000</v>
      </c>
      <c r="F30" s="8">
        <f t="shared" si="1"/>
        <v>100</v>
      </c>
      <c r="G30" s="8">
        <f t="shared" si="2"/>
        <v>1.0364905011237438E-3</v>
      </c>
      <c r="H30" s="7">
        <v>0</v>
      </c>
      <c r="I30" s="8">
        <f t="shared" si="3"/>
        <v>0</v>
      </c>
      <c r="J30" s="8">
        <f t="shared" si="4"/>
        <v>0</v>
      </c>
      <c r="K30" s="8">
        <f t="shared" si="5"/>
        <v>0</v>
      </c>
      <c r="L30" s="8">
        <f t="shared" si="6"/>
        <v>-1.0364905011237438E-3</v>
      </c>
      <c r="M30" s="7">
        <f t="shared" si="7"/>
        <v>100000</v>
      </c>
      <c r="N30" s="8">
        <v>100</v>
      </c>
      <c r="O30" s="8">
        <f t="shared" si="8"/>
        <v>1.0364905011237438E-3</v>
      </c>
      <c r="P30" s="8">
        <v>0</v>
      </c>
      <c r="Q30" s="8">
        <f t="shared" si="9"/>
        <v>0</v>
      </c>
      <c r="R30" s="8">
        <f t="shared" si="10"/>
        <v>0</v>
      </c>
      <c r="S30" s="8">
        <f t="shared" si="11"/>
        <v>-1.0364905011237438E-3</v>
      </c>
      <c r="T30" s="8">
        <f t="shared" si="12"/>
        <v>0</v>
      </c>
      <c r="U30" s="8">
        <f t="shared" si="13"/>
        <v>0</v>
      </c>
      <c r="V30" s="8">
        <f t="shared" si="14"/>
        <v>0</v>
      </c>
      <c r="W30" s="8">
        <f t="shared" si="15"/>
        <v>0</v>
      </c>
      <c r="X30" s="22">
        <v>19</v>
      </c>
    </row>
    <row r="31" spans="1:24" ht="16">
      <c r="A31" s="9">
        <v>20</v>
      </c>
      <c r="B31" s="211" t="s">
        <v>1463</v>
      </c>
      <c r="C31" s="7">
        <v>127245600</v>
      </c>
      <c r="D31" s="8">
        <f t="shared" si="0"/>
        <v>1.3188885570979145</v>
      </c>
      <c r="E31" s="7">
        <v>127245600</v>
      </c>
      <c r="F31" s="8">
        <f t="shared" si="1"/>
        <v>100</v>
      </c>
      <c r="G31" s="8">
        <f t="shared" si="2"/>
        <v>1.3188885570979145</v>
      </c>
      <c r="H31" s="7">
        <v>112760000</v>
      </c>
      <c r="I31" s="8">
        <f t="shared" si="3"/>
        <v>88.61603073112154</v>
      </c>
      <c r="J31" s="8">
        <f t="shared" si="4"/>
        <v>1.1687466890671334</v>
      </c>
      <c r="K31" s="8">
        <f t="shared" si="5"/>
        <v>88.61603073112154</v>
      </c>
      <c r="L31" s="8">
        <f t="shared" si="6"/>
        <v>-0.15014186803078111</v>
      </c>
      <c r="M31" s="7">
        <f t="shared" si="7"/>
        <v>14485600</v>
      </c>
      <c r="N31" s="8">
        <v>100</v>
      </c>
      <c r="O31" s="8">
        <f t="shared" si="8"/>
        <v>1.3188885570979145</v>
      </c>
      <c r="P31" s="8">
        <v>100</v>
      </c>
      <c r="Q31" s="8">
        <f t="shared" si="9"/>
        <v>1.3188885570979145</v>
      </c>
      <c r="R31" s="8">
        <f t="shared" si="10"/>
        <v>100</v>
      </c>
      <c r="S31" s="8">
        <f t="shared" si="11"/>
        <v>0</v>
      </c>
      <c r="T31" s="8">
        <f t="shared" si="12"/>
        <v>88.61603073112154</v>
      </c>
      <c r="U31" s="8">
        <f t="shared" si="13"/>
        <v>100</v>
      </c>
      <c r="V31" s="8">
        <f t="shared" si="14"/>
        <v>94.308015365560777</v>
      </c>
      <c r="W31" s="8">
        <f t="shared" si="15"/>
        <v>94.308015365560777</v>
      </c>
      <c r="X31" s="22">
        <v>20</v>
      </c>
    </row>
    <row r="32" spans="1:24" ht="32">
      <c r="A32" s="9">
        <v>21</v>
      </c>
      <c r="B32" s="211" t="s">
        <v>1464</v>
      </c>
      <c r="C32" s="7">
        <v>317578100</v>
      </c>
      <c r="D32" s="8">
        <f t="shared" si="0"/>
        <v>3.2916668401492641</v>
      </c>
      <c r="E32" s="7">
        <v>317578100</v>
      </c>
      <c r="F32" s="8">
        <f t="shared" si="1"/>
        <v>100</v>
      </c>
      <c r="G32" s="8">
        <f t="shared" si="2"/>
        <v>3.2916668401492641</v>
      </c>
      <c r="H32" s="7">
        <v>112848000</v>
      </c>
      <c r="I32" s="8">
        <f t="shared" si="3"/>
        <v>35.533936376595236</v>
      </c>
      <c r="J32" s="8">
        <f t="shared" si="4"/>
        <v>1.1696588007081223</v>
      </c>
      <c r="K32" s="8">
        <f t="shared" si="5"/>
        <v>35.533936376595236</v>
      </c>
      <c r="L32" s="8">
        <f t="shared" si="6"/>
        <v>-2.122008039441142</v>
      </c>
      <c r="M32" s="7">
        <f t="shared" si="7"/>
        <v>204730100</v>
      </c>
      <c r="N32" s="8">
        <v>100</v>
      </c>
      <c r="O32" s="8">
        <f t="shared" si="8"/>
        <v>3.2916668401492641</v>
      </c>
      <c r="P32" s="8">
        <v>49.01</v>
      </c>
      <c r="Q32" s="8">
        <f t="shared" si="9"/>
        <v>1.6132459183571544</v>
      </c>
      <c r="R32" s="8">
        <f t="shared" si="10"/>
        <v>49.01</v>
      </c>
      <c r="S32" s="8">
        <f t="shared" si="11"/>
        <v>-1.6784209217921098</v>
      </c>
      <c r="T32" s="8">
        <f t="shared" si="12"/>
        <v>35.533936376595236</v>
      </c>
      <c r="U32" s="8">
        <f t="shared" si="13"/>
        <v>49.01</v>
      </c>
      <c r="V32" s="8">
        <f t="shared" si="14"/>
        <v>42.27196818829762</v>
      </c>
      <c r="W32" s="8">
        <f t="shared" si="15"/>
        <v>42.27196818829762</v>
      </c>
      <c r="X32" s="22">
        <v>21</v>
      </c>
    </row>
    <row r="33" spans="1:24" ht="32">
      <c r="A33" s="9">
        <v>22</v>
      </c>
      <c r="B33" s="9" t="s">
        <v>1465</v>
      </c>
      <c r="C33" s="7">
        <v>26928300</v>
      </c>
      <c r="D33" s="8">
        <f t="shared" si="0"/>
        <v>0.27910927161410515</v>
      </c>
      <c r="E33" s="7">
        <v>26928300</v>
      </c>
      <c r="F33" s="8">
        <f t="shared" si="1"/>
        <v>100</v>
      </c>
      <c r="G33" s="8">
        <f t="shared" si="2"/>
        <v>0.27910927161410515</v>
      </c>
      <c r="H33" s="7">
        <v>21268831</v>
      </c>
      <c r="I33" s="8">
        <f t="shared" si="3"/>
        <v>78.98319240353085</v>
      </c>
      <c r="J33" s="8">
        <f t="shared" si="4"/>
        <v>0.22044941301506216</v>
      </c>
      <c r="K33" s="8">
        <f t="shared" si="5"/>
        <v>78.98319240353085</v>
      </c>
      <c r="L33" s="8">
        <f t="shared" si="6"/>
        <v>-5.8659858599042991E-2</v>
      </c>
      <c r="M33" s="7">
        <f t="shared" si="7"/>
        <v>5659469</v>
      </c>
      <c r="N33" s="8">
        <v>100</v>
      </c>
      <c r="O33" s="8">
        <f t="shared" si="8"/>
        <v>0.27910927161410515</v>
      </c>
      <c r="P33" s="8">
        <v>100</v>
      </c>
      <c r="Q33" s="8">
        <f t="shared" si="9"/>
        <v>0.27910927161410515</v>
      </c>
      <c r="R33" s="8">
        <f t="shared" si="10"/>
        <v>100</v>
      </c>
      <c r="S33" s="8">
        <f t="shared" si="11"/>
        <v>0</v>
      </c>
      <c r="T33" s="8">
        <f t="shared" si="12"/>
        <v>78.98319240353085</v>
      </c>
      <c r="U33" s="8">
        <f t="shared" si="13"/>
        <v>100</v>
      </c>
      <c r="V33" s="8">
        <f t="shared" si="14"/>
        <v>89.491596201765418</v>
      </c>
      <c r="W33" s="8">
        <f t="shared" si="15"/>
        <v>89.491596201765418</v>
      </c>
      <c r="X33" s="22">
        <v>22</v>
      </c>
    </row>
    <row r="34" spans="1:24" ht="32">
      <c r="A34" s="9">
        <v>23</v>
      </c>
      <c r="B34" s="211" t="s">
        <v>1466</v>
      </c>
      <c r="C34" s="7">
        <v>100000</v>
      </c>
      <c r="D34" s="8">
        <f t="shared" si="0"/>
        <v>1.0364905011237438E-3</v>
      </c>
      <c r="E34" s="7">
        <v>100000</v>
      </c>
      <c r="F34" s="8">
        <f t="shared" si="1"/>
        <v>100</v>
      </c>
      <c r="G34" s="8">
        <f t="shared" si="2"/>
        <v>1.0364905011237438E-3</v>
      </c>
      <c r="H34" s="7">
        <v>0</v>
      </c>
      <c r="I34" s="8">
        <f t="shared" si="3"/>
        <v>0</v>
      </c>
      <c r="J34" s="8">
        <f t="shared" si="4"/>
        <v>0</v>
      </c>
      <c r="K34" s="8">
        <f t="shared" si="5"/>
        <v>0</v>
      </c>
      <c r="L34" s="8">
        <f t="shared" si="6"/>
        <v>-1.0364905011237438E-3</v>
      </c>
      <c r="M34" s="7">
        <f t="shared" si="7"/>
        <v>100000</v>
      </c>
      <c r="N34" s="8">
        <v>100</v>
      </c>
      <c r="O34" s="8">
        <f t="shared" si="8"/>
        <v>1.0364905011237438E-3</v>
      </c>
      <c r="P34" s="8">
        <v>0</v>
      </c>
      <c r="Q34" s="8">
        <f t="shared" si="9"/>
        <v>0</v>
      </c>
      <c r="R34" s="8">
        <f t="shared" si="10"/>
        <v>0</v>
      </c>
      <c r="S34" s="8">
        <f t="shared" si="11"/>
        <v>-1.0364905011237438E-3</v>
      </c>
      <c r="T34" s="8">
        <f t="shared" si="12"/>
        <v>0</v>
      </c>
      <c r="U34" s="8">
        <f t="shared" si="13"/>
        <v>0</v>
      </c>
      <c r="V34" s="8">
        <f t="shared" si="14"/>
        <v>0</v>
      </c>
      <c r="W34" s="8">
        <f t="shared" si="15"/>
        <v>0</v>
      </c>
      <c r="X34" s="22">
        <v>23</v>
      </c>
    </row>
    <row r="35" spans="1:24" ht="64">
      <c r="A35" s="9">
        <v>24</v>
      </c>
      <c r="B35" s="211" t="s">
        <v>1467</v>
      </c>
      <c r="C35" s="7">
        <v>38990000</v>
      </c>
      <c r="D35" s="8">
        <f t="shared" si="0"/>
        <v>0.40412764638814774</v>
      </c>
      <c r="E35" s="7">
        <v>38990000</v>
      </c>
      <c r="F35" s="8">
        <f t="shared" si="1"/>
        <v>100</v>
      </c>
      <c r="G35" s="8">
        <f t="shared" si="2"/>
        <v>0.40412764638814769</v>
      </c>
      <c r="H35" s="7">
        <v>0</v>
      </c>
      <c r="I35" s="8">
        <f t="shared" si="3"/>
        <v>0</v>
      </c>
      <c r="J35" s="8">
        <f t="shared" si="4"/>
        <v>0</v>
      </c>
      <c r="K35" s="8">
        <f t="shared" si="5"/>
        <v>0</v>
      </c>
      <c r="L35" s="8">
        <f t="shared" si="6"/>
        <v>-0.40412764638814769</v>
      </c>
      <c r="M35" s="7">
        <f t="shared" si="7"/>
        <v>38990000</v>
      </c>
      <c r="N35" s="8">
        <v>100</v>
      </c>
      <c r="O35" s="8">
        <f t="shared" si="8"/>
        <v>0.40412764638814769</v>
      </c>
      <c r="P35" s="8">
        <v>0</v>
      </c>
      <c r="Q35" s="8">
        <f t="shared" si="9"/>
        <v>0</v>
      </c>
      <c r="R35" s="8">
        <f t="shared" si="10"/>
        <v>0</v>
      </c>
      <c r="S35" s="8">
        <f t="shared" si="11"/>
        <v>-0.40412764638814769</v>
      </c>
      <c r="T35" s="8">
        <f t="shared" si="12"/>
        <v>0</v>
      </c>
      <c r="U35" s="8">
        <f t="shared" si="13"/>
        <v>0</v>
      </c>
      <c r="V35" s="8">
        <f t="shared" si="14"/>
        <v>0</v>
      </c>
      <c r="W35" s="8">
        <f t="shared" si="15"/>
        <v>0</v>
      </c>
      <c r="X35" s="22">
        <v>24</v>
      </c>
    </row>
    <row r="36" spans="1:24" ht="64">
      <c r="A36" s="9">
        <v>25</v>
      </c>
      <c r="B36" s="9" t="s">
        <v>1468</v>
      </c>
      <c r="C36" s="7">
        <v>535896000</v>
      </c>
      <c r="D36" s="8">
        <f t="shared" si="0"/>
        <v>5.5545111359020982</v>
      </c>
      <c r="E36" s="7">
        <v>535896000</v>
      </c>
      <c r="F36" s="8">
        <f t="shared" si="1"/>
        <v>100</v>
      </c>
      <c r="G36" s="8">
        <f t="shared" si="2"/>
        <v>5.5545111359020982</v>
      </c>
      <c r="H36" s="7">
        <v>467452016</v>
      </c>
      <c r="I36" s="8">
        <f t="shared" si="3"/>
        <v>87.228121874393537</v>
      </c>
      <c r="J36" s="8">
        <f t="shared" si="4"/>
        <v>4.8450957431514432</v>
      </c>
      <c r="K36" s="8">
        <f t="shared" si="5"/>
        <v>87.228121874393537</v>
      </c>
      <c r="L36" s="8">
        <f t="shared" si="6"/>
        <v>-0.70941539275065502</v>
      </c>
      <c r="M36" s="7">
        <f t="shared" si="7"/>
        <v>68443984</v>
      </c>
      <c r="N36" s="8">
        <v>100</v>
      </c>
      <c r="O36" s="8">
        <f t="shared" si="8"/>
        <v>5.5545111359020982</v>
      </c>
      <c r="P36" s="8">
        <v>87.228121874393537</v>
      </c>
      <c r="Q36" s="8">
        <f t="shared" si="9"/>
        <v>4.8450957431514432</v>
      </c>
      <c r="R36" s="8">
        <f t="shared" si="10"/>
        <v>87.228121874393537</v>
      </c>
      <c r="S36" s="8">
        <f t="shared" si="11"/>
        <v>-0.70941539275065502</v>
      </c>
      <c r="T36" s="8">
        <f t="shared" si="12"/>
        <v>87.228121874393537</v>
      </c>
      <c r="U36" s="8">
        <f t="shared" si="13"/>
        <v>87.228121874393537</v>
      </c>
      <c r="V36" s="8">
        <f t="shared" si="14"/>
        <v>87.228121874393537</v>
      </c>
      <c r="W36" s="8">
        <f t="shared" si="15"/>
        <v>87.228121874393537</v>
      </c>
      <c r="X36" s="22">
        <v>25</v>
      </c>
    </row>
    <row r="37" spans="1:24" ht="32">
      <c r="A37" s="9">
        <v>26</v>
      </c>
      <c r="B37" s="9" t="s">
        <v>1469</v>
      </c>
      <c r="C37" s="7">
        <v>39570000</v>
      </c>
      <c r="D37" s="8">
        <f t="shared" si="0"/>
        <v>0.41013929129466548</v>
      </c>
      <c r="E37" s="7">
        <v>39570000</v>
      </c>
      <c r="F37" s="8">
        <f t="shared" si="1"/>
        <v>100</v>
      </c>
      <c r="G37" s="8">
        <f t="shared" si="2"/>
        <v>0.41013929129466548</v>
      </c>
      <c r="H37" s="7">
        <v>37331000</v>
      </c>
      <c r="I37" s="8">
        <f t="shared" si="3"/>
        <v>94.341672984584278</v>
      </c>
      <c r="J37" s="8">
        <f t="shared" si="4"/>
        <v>0.38693226897450489</v>
      </c>
      <c r="K37" s="8">
        <f t="shared" si="5"/>
        <v>94.341672984584278</v>
      </c>
      <c r="L37" s="8"/>
      <c r="M37" s="7">
        <f t="shared" si="7"/>
        <v>2239000</v>
      </c>
      <c r="N37" s="8">
        <v>100</v>
      </c>
      <c r="O37" s="8">
        <f t="shared" si="8"/>
        <v>0.41013929129466548</v>
      </c>
      <c r="P37" s="8">
        <v>94.341672984584278</v>
      </c>
      <c r="Q37" s="8">
        <f t="shared" si="9"/>
        <v>0.38693226897450489</v>
      </c>
      <c r="R37" s="8">
        <f t="shared" si="10"/>
        <v>94.341672984584278</v>
      </c>
      <c r="S37" s="8"/>
      <c r="T37" s="8"/>
      <c r="U37" s="8"/>
      <c r="V37" s="8"/>
      <c r="W37" s="8"/>
      <c r="X37" s="22">
        <v>26</v>
      </c>
    </row>
    <row r="38" spans="1:24" ht="32">
      <c r="A38" s="9">
        <v>27</v>
      </c>
      <c r="B38" s="9" t="s">
        <v>1470</v>
      </c>
      <c r="C38" s="7">
        <v>98000000</v>
      </c>
      <c r="D38" s="8">
        <f t="shared" si="0"/>
        <v>1.0157606911012691</v>
      </c>
      <c r="E38" s="7">
        <v>98000000</v>
      </c>
      <c r="F38" s="8">
        <f t="shared" si="1"/>
        <v>100</v>
      </c>
      <c r="G38" s="8">
        <f t="shared" si="2"/>
        <v>1.0157606911012691</v>
      </c>
      <c r="H38" s="7">
        <v>97144425</v>
      </c>
      <c r="I38" s="8">
        <f t="shared" si="3"/>
        <v>99.12696428571428</v>
      </c>
      <c r="J38" s="8">
        <f t="shared" si="4"/>
        <v>1.0068927374962795</v>
      </c>
      <c r="K38" s="8">
        <f t="shared" si="5"/>
        <v>99.12696428571428</v>
      </c>
      <c r="L38" s="8"/>
      <c r="M38" s="7">
        <f t="shared" si="7"/>
        <v>855575</v>
      </c>
      <c r="N38" s="8">
        <v>100</v>
      </c>
      <c r="O38" s="8">
        <f t="shared" si="8"/>
        <v>1.0157606911012691</v>
      </c>
      <c r="P38" s="8">
        <v>100</v>
      </c>
      <c r="Q38" s="8">
        <f t="shared" si="9"/>
        <v>1.0157606911012691</v>
      </c>
      <c r="R38" s="8">
        <f t="shared" si="10"/>
        <v>100</v>
      </c>
      <c r="S38" s="8"/>
      <c r="T38" s="8"/>
      <c r="U38" s="8"/>
      <c r="V38" s="8"/>
      <c r="W38" s="8"/>
      <c r="X38" s="22">
        <v>27</v>
      </c>
    </row>
    <row r="39" spans="1:24" ht="48">
      <c r="A39" s="9">
        <v>28</v>
      </c>
      <c r="B39" s="9" t="s">
        <v>1471</v>
      </c>
      <c r="C39" s="7">
        <v>3173963520</v>
      </c>
      <c r="D39" s="8">
        <f t="shared" si="0"/>
        <v>32.897830393932821</v>
      </c>
      <c r="E39" s="7">
        <v>3173963520</v>
      </c>
      <c r="F39" s="8">
        <f t="shared" si="1"/>
        <v>100</v>
      </c>
      <c r="G39" s="8">
        <f t="shared" si="2"/>
        <v>32.897830393932821</v>
      </c>
      <c r="H39" s="7">
        <v>3055493390</v>
      </c>
      <c r="I39" s="8">
        <f t="shared" si="3"/>
        <v>96.267438826770132</v>
      </c>
      <c r="J39" s="8">
        <f t="shared" si="4"/>
        <v>31.669898749813868</v>
      </c>
      <c r="K39" s="8">
        <f t="shared" si="5"/>
        <v>96.267438826770132</v>
      </c>
      <c r="L39" s="8"/>
      <c r="M39" s="7">
        <f t="shared" si="7"/>
        <v>118470130</v>
      </c>
      <c r="N39" s="8">
        <v>100</v>
      </c>
      <c r="O39" s="8">
        <f t="shared" si="8"/>
        <v>32.897830393932821</v>
      </c>
      <c r="P39" s="8">
        <v>99.37</v>
      </c>
      <c r="Q39" s="8">
        <f t="shared" si="9"/>
        <v>32.690574062451049</v>
      </c>
      <c r="R39" s="8">
        <f t="shared" si="10"/>
        <v>99.37</v>
      </c>
      <c r="S39" s="8"/>
      <c r="T39" s="8"/>
      <c r="U39" s="8"/>
      <c r="V39" s="8"/>
      <c r="W39" s="8"/>
      <c r="X39" s="22">
        <v>28</v>
      </c>
    </row>
    <row r="40" spans="1:24" ht="48">
      <c r="A40" s="9">
        <v>29</v>
      </c>
      <c r="B40" s="9" t="s">
        <v>1472</v>
      </c>
      <c r="C40" s="7">
        <v>926000</v>
      </c>
      <c r="D40" s="8">
        <f t="shared" si="0"/>
        <v>9.5979020404058681E-3</v>
      </c>
      <c r="E40" s="7">
        <v>926000</v>
      </c>
      <c r="F40" s="8">
        <f t="shared" si="1"/>
        <v>100</v>
      </c>
      <c r="G40" s="8">
        <f t="shared" si="2"/>
        <v>9.5979020404058681E-3</v>
      </c>
      <c r="H40" s="7">
        <v>0</v>
      </c>
      <c r="I40" s="8">
        <f t="shared" si="3"/>
        <v>0</v>
      </c>
      <c r="J40" s="8">
        <f t="shared" si="4"/>
        <v>0</v>
      </c>
      <c r="K40" s="8">
        <f t="shared" si="5"/>
        <v>0</v>
      </c>
      <c r="L40" s="8"/>
      <c r="M40" s="7">
        <f t="shared" si="7"/>
        <v>926000</v>
      </c>
      <c r="N40" s="8">
        <v>100</v>
      </c>
      <c r="O40" s="8">
        <f t="shared" si="8"/>
        <v>9.5979020404058681E-3</v>
      </c>
      <c r="P40" s="8">
        <v>0</v>
      </c>
      <c r="Q40" s="8">
        <f t="shared" si="9"/>
        <v>0</v>
      </c>
      <c r="R40" s="8">
        <f t="shared" si="10"/>
        <v>0</v>
      </c>
      <c r="S40" s="8"/>
      <c r="T40" s="8"/>
      <c r="U40" s="8"/>
      <c r="V40" s="8"/>
      <c r="W40" s="8"/>
      <c r="X40" s="22">
        <v>29</v>
      </c>
    </row>
    <row r="41" spans="1:24" ht="48">
      <c r="A41" s="9">
        <v>30</v>
      </c>
      <c r="B41" s="9" t="s">
        <v>1473</v>
      </c>
      <c r="C41" s="7">
        <v>1500200</v>
      </c>
      <c r="D41" s="8">
        <f t="shared" si="0"/>
        <v>1.5549430497858405E-2</v>
      </c>
      <c r="E41" s="7">
        <v>1500200</v>
      </c>
      <c r="F41" s="8">
        <f t="shared" si="1"/>
        <v>100</v>
      </c>
      <c r="G41" s="8">
        <f t="shared" si="2"/>
        <v>1.5549430497858405E-2</v>
      </c>
      <c r="H41" s="7">
        <v>0</v>
      </c>
      <c r="I41" s="8">
        <f t="shared" si="3"/>
        <v>0</v>
      </c>
      <c r="J41" s="8">
        <f t="shared" si="4"/>
        <v>0</v>
      </c>
      <c r="K41" s="8">
        <f t="shared" si="5"/>
        <v>0</v>
      </c>
      <c r="L41" s="8"/>
      <c r="M41" s="7">
        <f t="shared" si="7"/>
        <v>1500200</v>
      </c>
      <c r="N41" s="8">
        <v>100</v>
      </c>
      <c r="O41" s="8">
        <f t="shared" si="8"/>
        <v>1.5549430497858405E-2</v>
      </c>
      <c r="P41" s="8">
        <v>0</v>
      </c>
      <c r="Q41" s="8">
        <f t="shared" si="9"/>
        <v>0</v>
      </c>
      <c r="R41" s="8">
        <f t="shared" si="10"/>
        <v>0</v>
      </c>
      <c r="S41" s="8"/>
      <c r="T41" s="8"/>
      <c r="U41" s="8"/>
      <c r="V41" s="8"/>
      <c r="W41" s="8"/>
      <c r="X41" s="22">
        <v>30</v>
      </c>
    </row>
    <row r="42" spans="1:24" ht="48">
      <c r="A42" s="9">
        <v>31</v>
      </c>
      <c r="B42" s="9" t="s">
        <v>1474</v>
      </c>
      <c r="C42" s="7">
        <v>2768273390</v>
      </c>
      <c r="D42" s="8">
        <f t="shared" si="0"/>
        <v>28.692890732486255</v>
      </c>
      <c r="E42" s="7">
        <v>2768273390</v>
      </c>
      <c r="F42" s="8">
        <f t="shared" si="1"/>
        <v>100</v>
      </c>
      <c r="G42" s="8">
        <f t="shared" si="2"/>
        <v>28.692890732486251</v>
      </c>
      <c r="H42" s="7">
        <v>2674963260</v>
      </c>
      <c r="I42" s="8">
        <f t="shared" si="3"/>
        <v>96.629302209201242</v>
      </c>
      <c r="J42" s="8">
        <f t="shared" si="4"/>
        <v>27.725740098450036</v>
      </c>
      <c r="K42" s="8">
        <f t="shared" si="5"/>
        <v>96.629302209201242</v>
      </c>
      <c r="L42" s="8"/>
      <c r="M42" s="7">
        <f t="shared" si="7"/>
        <v>93310130</v>
      </c>
      <c r="N42" s="8">
        <v>100</v>
      </c>
      <c r="O42" s="8">
        <f t="shared" si="8"/>
        <v>28.692890732486251</v>
      </c>
      <c r="P42" s="8">
        <v>100</v>
      </c>
      <c r="Q42" s="8">
        <f t="shared" si="9"/>
        <v>28.692890732486251</v>
      </c>
      <c r="R42" s="8">
        <f t="shared" si="10"/>
        <v>100</v>
      </c>
      <c r="S42" s="8"/>
      <c r="T42" s="8"/>
      <c r="U42" s="8"/>
      <c r="V42" s="8"/>
      <c r="W42" s="8"/>
      <c r="X42" s="22">
        <v>31</v>
      </c>
    </row>
    <row r="43" spans="1:24" ht="32">
      <c r="A43" s="9">
        <v>32</v>
      </c>
      <c r="B43" s="9" t="s">
        <v>1475</v>
      </c>
      <c r="C43" s="7">
        <v>18000000</v>
      </c>
      <c r="D43" s="8">
        <f t="shared" si="0"/>
        <v>0.18656829020227389</v>
      </c>
      <c r="E43" s="7">
        <v>18000000</v>
      </c>
      <c r="F43" s="8">
        <f t="shared" si="1"/>
        <v>100</v>
      </c>
      <c r="G43" s="8">
        <f t="shared" si="2"/>
        <v>0.18656829020227389</v>
      </c>
      <c r="H43" s="7">
        <v>0</v>
      </c>
      <c r="I43" s="8">
        <f t="shared" si="3"/>
        <v>0</v>
      </c>
      <c r="J43" s="8">
        <f t="shared" si="4"/>
        <v>0</v>
      </c>
      <c r="K43" s="8">
        <f t="shared" si="5"/>
        <v>0</v>
      </c>
      <c r="L43" s="8"/>
      <c r="M43" s="7">
        <f t="shared" si="7"/>
        <v>18000000</v>
      </c>
      <c r="N43" s="8">
        <v>100</v>
      </c>
      <c r="O43" s="8">
        <f t="shared" si="8"/>
        <v>0.18656829020227389</v>
      </c>
      <c r="P43" s="8">
        <v>0</v>
      </c>
      <c r="Q43" s="8">
        <f t="shared" si="9"/>
        <v>0</v>
      </c>
      <c r="R43" s="8">
        <f t="shared" si="10"/>
        <v>0</v>
      </c>
      <c r="S43" s="8"/>
      <c r="T43" s="8"/>
      <c r="U43" s="8"/>
      <c r="V43" s="8"/>
      <c r="W43" s="8"/>
      <c r="X43" s="22">
        <v>32</v>
      </c>
    </row>
    <row r="44" spans="1:24" ht="48">
      <c r="A44" s="9">
        <v>33</v>
      </c>
      <c r="B44" s="9" t="s">
        <v>1476</v>
      </c>
      <c r="C44" s="7">
        <v>282379360</v>
      </c>
      <c r="D44" s="8">
        <f t="shared" si="0"/>
        <v>2.9268352435340206</v>
      </c>
      <c r="E44" s="7">
        <v>282379360</v>
      </c>
      <c r="F44" s="8">
        <f t="shared" si="1"/>
        <v>100</v>
      </c>
      <c r="G44" s="8">
        <f t="shared" si="2"/>
        <v>2.9268352435340206</v>
      </c>
      <c r="H44" s="7">
        <v>279231430</v>
      </c>
      <c r="I44" s="8">
        <f t="shared" si="3"/>
        <v>98.885212431956788</v>
      </c>
      <c r="J44" s="8">
        <f t="shared" si="4"/>
        <v>2.894207248101996</v>
      </c>
      <c r="K44" s="8">
        <f t="shared" si="5"/>
        <v>98.885212431956788</v>
      </c>
      <c r="L44" s="8"/>
      <c r="M44" s="7">
        <f t="shared" si="7"/>
        <v>3147930</v>
      </c>
      <c r="N44" s="8">
        <v>100</v>
      </c>
      <c r="O44" s="8">
        <f t="shared" si="8"/>
        <v>2.9268352435340206</v>
      </c>
      <c r="P44" s="8">
        <v>99.08</v>
      </c>
      <c r="Q44" s="8">
        <f t="shared" si="9"/>
        <v>2.8999083592935073</v>
      </c>
      <c r="R44" s="8">
        <f t="shared" si="10"/>
        <v>99.08</v>
      </c>
      <c r="S44" s="8"/>
      <c r="T44" s="8"/>
      <c r="U44" s="8"/>
      <c r="V44" s="8"/>
      <c r="W44" s="8"/>
      <c r="X44" s="22">
        <v>33</v>
      </c>
    </row>
    <row r="45" spans="1:24" ht="32">
      <c r="A45" s="9">
        <v>34</v>
      </c>
      <c r="B45" s="9" t="s">
        <v>1477</v>
      </c>
      <c r="C45" s="7">
        <v>8000000</v>
      </c>
      <c r="D45" s="8">
        <f t="shared" si="0"/>
        <v>8.291924008989951E-2</v>
      </c>
      <c r="E45" s="7">
        <v>8000000</v>
      </c>
      <c r="F45" s="8">
        <f t="shared" si="1"/>
        <v>100</v>
      </c>
      <c r="G45" s="8">
        <f t="shared" si="2"/>
        <v>8.2919240089899524E-2</v>
      </c>
      <c r="H45" s="7">
        <v>6408000</v>
      </c>
      <c r="I45" s="8">
        <f t="shared" si="3"/>
        <v>80.100000000000009</v>
      </c>
      <c r="J45" s="8">
        <f t="shared" si="4"/>
        <v>6.6418311312009509E-2</v>
      </c>
      <c r="K45" s="8">
        <f t="shared" si="5"/>
        <v>80.100000000000009</v>
      </c>
      <c r="L45" s="8"/>
      <c r="M45" s="7">
        <f t="shared" si="7"/>
        <v>1592000</v>
      </c>
      <c r="N45" s="8">
        <v>100</v>
      </c>
      <c r="O45" s="8">
        <f t="shared" si="8"/>
        <v>8.2919240089899524E-2</v>
      </c>
      <c r="P45" s="8">
        <v>80.100000000000009</v>
      </c>
      <c r="Q45" s="8">
        <f t="shared" si="9"/>
        <v>6.6418311312009509E-2</v>
      </c>
      <c r="R45" s="8">
        <f t="shared" si="10"/>
        <v>80.100000000000009</v>
      </c>
      <c r="S45" s="8"/>
      <c r="T45" s="8"/>
      <c r="U45" s="8"/>
      <c r="V45" s="8"/>
      <c r="W45" s="8"/>
      <c r="X45" s="22">
        <v>34</v>
      </c>
    </row>
    <row r="46" spans="1:24" ht="32">
      <c r="A46" s="9">
        <v>35</v>
      </c>
      <c r="B46" s="9" t="s">
        <v>1478</v>
      </c>
      <c r="C46" s="7">
        <v>39750000</v>
      </c>
      <c r="D46" s="8">
        <f t="shared" si="0"/>
        <v>0.41200497419668819</v>
      </c>
      <c r="E46" s="7">
        <v>39750000</v>
      </c>
      <c r="F46" s="8">
        <f t="shared" si="1"/>
        <v>100</v>
      </c>
      <c r="G46" s="8">
        <f t="shared" si="2"/>
        <v>0.41200497419668819</v>
      </c>
      <c r="H46" s="7">
        <v>36645000</v>
      </c>
      <c r="I46" s="8">
        <f t="shared" si="3"/>
        <v>92.188679245283026</v>
      </c>
      <c r="J46" s="8">
        <f t="shared" si="4"/>
        <v>0.37982194413679599</v>
      </c>
      <c r="K46" s="8">
        <f t="shared" si="5"/>
        <v>92.188679245283026</v>
      </c>
      <c r="L46" s="8"/>
      <c r="M46" s="7">
        <f t="shared" si="7"/>
        <v>3105000</v>
      </c>
      <c r="N46" s="8">
        <v>100</v>
      </c>
      <c r="O46" s="8">
        <f t="shared" si="8"/>
        <v>0.41200497419668819</v>
      </c>
      <c r="P46" s="8">
        <v>92.188679245283026</v>
      </c>
      <c r="Q46" s="8">
        <f t="shared" si="9"/>
        <v>0.37982194413679599</v>
      </c>
      <c r="R46" s="8">
        <f t="shared" si="10"/>
        <v>92.188679245283026</v>
      </c>
      <c r="S46" s="8"/>
      <c r="T46" s="8"/>
      <c r="U46" s="8"/>
      <c r="V46" s="8"/>
      <c r="W46" s="8"/>
      <c r="X46" s="22">
        <v>35</v>
      </c>
    </row>
    <row r="47" spans="1:24" ht="48">
      <c r="A47" s="9">
        <v>36</v>
      </c>
      <c r="B47" s="9" t="s">
        <v>1479</v>
      </c>
      <c r="C47" s="7">
        <v>1980000</v>
      </c>
      <c r="D47" s="8">
        <f t="shared" si="0"/>
        <v>2.0522511922250127E-2</v>
      </c>
      <c r="E47" s="7">
        <v>1980000</v>
      </c>
      <c r="F47" s="8">
        <f t="shared" si="1"/>
        <v>100</v>
      </c>
      <c r="G47" s="8">
        <f t="shared" si="2"/>
        <v>2.0522511922250127E-2</v>
      </c>
      <c r="H47" s="7">
        <v>0</v>
      </c>
      <c r="I47" s="8">
        <f t="shared" si="3"/>
        <v>0</v>
      </c>
      <c r="J47" s="8">
        <f t="shared" si="4"/>
        <v>0</v>
      </c>
      <c r="K47" s="8">
        <f t="shared" si="5"/>
        <v>0</v>
      </c>
      <c r="L47" s="8"/>
      <c r="M47" s="7">
        <f t="shared" si="7"/>
        <v>1980000</v>
      </c>
      <c r="N47" s="8">
        <v>100</v>
      </c>
      <c r="O47" s="8">
        <f t="shared" si="8"/>
        <v>2.0522511922250127E-2</v>
      </c>
      <c r="P47" s="8">
        <v>0</v>
      </c>
      <c r="Q47" s="8">
        <f t="shared" si="9"/>
        <v>0</v>
      </c>
      <c r="R47" s="8">
        <f t="shared" si="10"/>
        <v>0</v>
      </c>
      <c r="S47" s="8"/>
      <c r="T47" s="8"/>
      <c r="U47" s="8"/>
      <c r="V47" s="8"/>
      <c r="W47" s="8"/>
      <c r="X47" s="22">
        <v>36</v>
      </c>
    </row>
    <row r="48" spans="1:24" ht="64">
      <c r="A48" s="9">
        <v>37</v>
      </c>
      <c r="B48" s="9" t="s">
        <v>1480</v>
      </c>
      <c r="C48" s="7">
        <v>105249900</v>
      </c>
      <c r="D48" s="8">
        <f t="shared" si="0"/>
        <v>1.0909052159422392</v>
      </c>
      <c r="E48" s="7">
        <v>105249900</v>
      </c>
      <c r="F48" s="8">
        <f t="shared" si="1"/>
        <v>100</v>
      </c>
      <c r="G48" s="8">
        <f t="shared" si="2"/>
        <v>1.0909052159422392</v>
      </c>
      <c r="H48" s="7">
        <v>89472000</v>
      </c>
      <c r="I48" s="8">
        <f t="shared" si="3"/>
        <v>85.00910689701368</v>
      </c>
      <c r="J48" s="8">
        <f t="shared" si="4"/>
        <v>0.92736878116543608</v>
      </c>
      <c r="K48" s="8">
        <f t="shared" si="5"/>
        <v>85.00910689701368</v>
      </c>
      <c r="L48" s="8"/>
      <c r="M48" s="7">
        <f t="shared" si="7"/>
        <v>15777900</v>
      </c>
      <c r="N48" s="8">
        <v>100</v>
      </c>
      <c r="O48" s="8">
        <f t="shared" si="8"/>
        <v>1.0909052159422392</v>
      </c>
      <c r="P48" s="8">
        <v>85.00910689701368</v>
      </c>
      <c r="Q48" s="8">
        <f t="shared" si="9"/>
        <v>0.92736878116543608</v>
      </c>
      <c r="R48" s="8">
        <f t="shared" si="10"/>
        <v>85.00910689701368</v>
      </c>
      <c r="S48" s="8"/>
      <c r="T48" s="8"/>
      <c r="U48" s="8"/>
      <c r="V48" s="8"/>
      <c r="W48" s="8"/>
      <c r="X48" s="22">
        <v>37</v>
      </c>
    </row>
    <row r="49" spans="1:24" ht="32">
      <c r="A49" s="9">
        <v>38</v>
      </c>
      <c r="B49" s="9" t="s">
        <v>1481</v>
      </c>
      <c r="C49" s="7">
        <v>266246400</v>
      </c>
      <c r="D49" s="8">
        <f t="shared" si="0"/>
        <v>2.7596186455839273</v>
      </c>
      <c r="E49" s="7">
        <v>266246400</v>
      </c>
      <c r="F49" s="8">
        <f t="shared" si="1"/>
        <v>100</v>
      </c>
      <c r="G49" s="8">
        <f t="shared" si="2"/>
        <v>2.7596186455839273</v>
      </c>
      <c r="H49" s="7">
        <v>266246400</v>
      </c>
      <c r="I49" s="8">
        <f t="shared" si="3"/>
        <v>100</v>
      </c>
      <c r="J49" s="8">
        <f t="shared" si="4"/>
        <v>2.7596186455839273</v>
      </c>
      <c r="K49" s="8">
        <f t="shared" si="5"/>
        <v>100</v>
      </c>
      <c r="L49" s="8"/>
      <c r="M49" s="7">
        <f t="shared" si="7"/>
        <v>0</v>
      </c>
      <c r="N49" s="8">
        <v>100</v>
      </c>
      <c r="O49" s="8">
        <f t="shared" si="8"/>
        <v>2.7596186455839273</v>
      </c>
      <c r="P49" s="8">
        <v>100</v>
      </c>
      <c r="Q49" s="8">
        <f t="shared" si="9"/>
        <v>2.7596186455839273</v>
      </c>
      <c r="R49" s="8">
        <f t="shared" si="10"/>
        <v>100</v>
      </c>
      <c r="S49" s="8"/>
      <c r="T49" s="8"/>
      <c r="U49" s="8"/>
      <c r="V49" s="8"/>
      <c r="W49" s="8"/>
      <c r="X49" s="22">
        <v>38</v>
      </c>
    </row>
    <row r="50" spans="1:24" ht="48">
      <c r="A50" s="9">
        <v>39</v>
      </c>
      <c r="B50" s="9" t="s">
        <v>1482</v>
      </c>
      <c r="C50" s="7">
        <v>806843000</v>
      </c>
      <c r="D50" s="8">
        <f t="shared" si="0"/>
        <v>8.3628510539818492</v>
      </c>
      <c r="E50" s="7">
        <v>806843000</v>
      </c>
      <c r="F50" s="8">
        <f t="shared" si="1"/>
        <v>100</v>
      </c>
      <c r="G50" s="8">
        <f t="shared" si="2"/>
        <v>8.3628510539818492</v>
      </c>
      <c r="H50" s="7">
        <v>784061300</v>
      </c>
      <c r="I50" s="8">
        <f t="shared" si="3"/>
        <v>97.176439530367119</v>
      </c>
      <c r="J50" s="8">
        <f t="shared" si="4"/>
        <v>8.1267208974873419</v>
      </c>
      <c r="K50" s="8">
        <f t="shared" si="5"/>
        <v>97.176439530367119</v>
      </c>
      <c r="L50" s="8"/>
      <c r="M50" s="7">
        <f t="shared" si="7"/>
        <v>22781700</v>
      </c>
      <c r="N50" s="8">
        <v>100</v>
      </c>
      <c r="O50" s="8">
        <f t="shared" si="8"/>
        <v>8.3628510539818492</v>
      </c>
      <c r="P50" s="8">
        <v>100</v>
      </c>
      <c r="Q50" s="8">
        <f t="shared" si="9"/>
        <v>8.3628510539818492</v>
      </c>
      <c r="R50" s="8">
        <f t="shared" si="10"/>
        <v>100</v>
      </c>
      <c r="S50" s="8"/>
      <c r="T50" s="8"/>
      <c r="U50" s="8"/>
      <c r="V50" s="8"/>
      <c r="W50" s="8"/>
      <c r="X50" s="22">
        <v>39</v>
      </c>
    </row>
    <row r="51" spans="1:24" ht="64">
      <c r="A51" s="9">
        <v>40</v>
      </c>
      <c r="B51" s="9" t="s">
        <v>1483</v>
      </c>
      <c r="C51" s="7">
        <v>2500000</v>
      </c>
      <c r="D51" s="8">
        <f t="shared" si="0"/>
        <v>2.5912262528093595E-2</v>
      </c>
      <c r="E51" s="7">
        <v>2500000</v>
      </c>
      <c r="F51" s="8">
        <f t="shared" si="1"/>
        <v>100</v>
      </c>
      <c r="G51" s="8">
        <f t="shared" si="2"/>
        <v>2.5912262528093595E-2</v>
      </c>
      <c r="H51" s="7">
        <v>0</v>
      </c>
      <c r="I51" s="8">
        <f t="shared" si="3"/>
        <v>0</v>
      </c>
      <c r="J51" s="8">
        <f t="shared" si="4"/>
        <v>0</v>
      </c>
      <c r="K51" s="8">
        <f t="shared" si="5"/>
        <v>0</v>
      </c>
      <c r="L51" s="8"/>
      <c r="M51" s="7">
        <f t="shared" si="7"/>
        <v>2500000</v>
      </c>
      <c r="N51" s="8">
        <v>100</v>
      </c>
      <c r="O51" s="8">
        <f t="shared" si="8"/>
        <v>2.5912262528093595E-2</v>
      </c>
      <c r="P51" s="8">
        <v>0</v>
      </c>
      <c r="Q51" s="8">
        <f t="shared" si="9"/>
        <v>0</v>
      </c>
      <c r="R51" s="8">
        <f t="shared" si="10"/>
        <v>0</v>
      </c>
      <c r="S51" s="8"/>
      <c r="T51" s="8"/>
      <c r="U51" s="8"/>
      <c r="V51" s="8"/>
      <c r="W51" s="8"/>
      <c r="X51" s="22">
        <v>40</v>
      </c>
    </row>
    <row r="52" spans="1:24" ht="64">
      <c r="A52" s="9">
        <v>41</v>
      </c>
      <c r="B52" s="9" t="s">
        <v>1484</v>
      </c>
      <c r="C52" s="7">
        <v>237814400</v>
      </c>
      <c r="D52" s="8">
        <f t="shared" si="0"/>
        <v>2.4649236663044247</v>
      </c>
      <c r="E52" s="7">
        <v>237814400</v>
      </c>
      <c r="F52" s="8">
        <f t="shared" si="1"/>
        <v>100</v>
      </c>
      <c r="G52" s="8">
        <f t="shared" si="2"/>
        <v>2.4649236663044247</v>
      </c>
      <c r="H52" s="7">
        <v>232527000</v>
      </c>
      <c r="I52" s="8">
        <f t="shared" si="3"/>
        <v>97.776669537252587</v>
      </c>
      <c r="J52" s="8">
        <f t="shared" si="4"/>
        <v>2.4101202675480082</v>
      </c>
      <c r="K52" s="8">
        <f t="shared" si="5"/>
        <v>97.776669537252587</v>
      </c>
      <c r="L52" s="8"/>
      <c r="M52" s="7">
        <f t="shared" si="7"/>
        <v>5287400</v>
      </c>
      <c r="N52" s="8">
        <v>100</v>
      </c>
      <c r="O52" s="8">
        <f t="shared" si="8"/>
        <v>2.4649236663044247</v>
      </c>
      <c r="P52" s="8">
        <v>99.19</v>
      </c>
      <c r="Q52" s="8">
        <f t="shared" si="9"/>
        <v>2.4449577846073591</v>
      </c>
      <c r="R52" s="8">
        <f t="shared" si="10"/>
        <v>99.19</v>
      </c>
      <c r="S52" s="8"/>
      <c r="T52" s="8"/>
      <c r="U52" s="8"/>
      <c r="V52" s="8"/>
      <c r="W52" s="8"/>
      <c r="X52" s="22">
        <v>41</v>
      </c>
    </row>
    <row r="53" spans="1:24" ht="64">
      <c r="A53" s="9">
        <v>42</v>
      </c>
      <c r="B53" s="211" t="s">
        <v>1485</v>
      </c>
      <c r="C53" s="7">
        <v>4500000</v>
      </c>
      <c r="D53" s="8">
        <f t="shared" si="0"/>
        <v>4.6642072550568472E-2</v>
      </c>
      <c r="E53" s="7">
        <v>4500000</v>
      </c>
      <c r="F53" s="8">
        <f t="shared" si="1"/>
        <v>100</v>
      </c>
      <c r="G53" s="8">
        <f t="shared" si="2"/>
        <v>4.6642072550568472E-2</v>
      </c>
      <c r="H53" s="7">
        <v>4500000</v>
      </c>
      <c r="I53" s="8">
        <f t="shared" si="3"/>
        <v>100</v>
      </c>
      <c r="J53" s="8">
        <f t="shared" si="4"/>
        <v>4.6642072550568472E-2</v>
      </c>
      <c r="K53" s="8">
        <f t="shared" si="5"/>
        <v>100</v>
      </c>
      <c r="L53" s="8">
        <f>J53-G53</f>
        <v>0</v>
      </c>
      <c r="M53" s="7">
        <f t="shared" si="7"/>
        <v>0</v>
      </c>
      <c r="N53" s="8">
        <v>100</v>
      </c>
      <c r="O53" s="8">
        <f t="shared" si="8"/>
        <v>4.6642072550568472E-2</v>
      </c>
      <c r="P53" s="8">
        <v>100</v>
      </c>
      <c r="Q53" s="8">
        <f t="shared" si="9"/>
        <v>4.6642072550568472E-2</v>
      </c>
      <c r="R53" s="8">
        <f t="shared" si="10"/>
        <v>100</v>
      </c>
      <c r="S53" s="8">
        <f>Q53-O53</f>
        <v>0</v>
      </c>
      <c r="T53" s="8">
        <f>IF(F53&gt;0,I53/F53*100,I53)</f>
        <v>100</v>
      </c>
      <c r="U53" s="8">
        <f>IF(N53&gt;0,P53/N53*100,P53)</f>
        <v>100</v>
      </c>
      <c r="V53" s="8">
        <f>AVERAGE(T53:U53)</f>
        <v>100</v>
      </c>
      <c r="W53" s="8">
        <f>V53</f>
        <v>100</v>
      </c>
      <c r="X53" s="22">
        <v>42</v>
      </c>
    </row>
    <row r="54" spans="1:24">
      <c r="A54" s="10"/>
      <c r="B54" s="10"/>
      <c r="C54" s="11"/>
      <c r="D54" s="12"/>
      <c r="E54" s="11"/>
      <c r="F54" s="12"/>
      <c r="G54" s="12"/>
      <c r="H54" s="11"/>
      <c r="I54" s="12"/>
      <c r="J54" s="12"/>
      <c r="K54" s="12"/>
      <c r="L54" s="12"/>
      <c r="M54" s="11"/>
      <c r="N54" s="12"/>
      <c r="O54" s="12"/>
      <c r="P54" s="12"/>
      <c r="Q54" s="12"/>
      <c r="R54" s="12"/>
      <c r="S54" s="12"/>
      <c r="T54" s="12"/>
      <c r="U54" s="12"/>
      <c r="V54" s="12"/>
      <c r="W54" s="12"/>
    </row>
    <row r="55" spans="1:24">
      <c r="A55" s="13"/>
      <c r="B55" s="13" t="s">
        <v>14</v>
      </c>
      <c r="C55" s="14">
        <f>SUM(C12:C53)</f>
        <v>9647941770</v>
      </c>
      <c r="D55" s="15">
        <f>SUM(D12:D53)</f>
        <v>100.00000000000001</v>
      </c>
      <c r="E55" s="14">
        <f>SUM(E12:E53)</f>
        <v>9647941770</v>
      </c>
      <c r="F55" s="15">
        <f>G55</f>
        <v>100.00000000000001</v>
      </c>
      <c r="G55" s="15">
        <f>SUM(G12:G53)</f>
        <v>100.00000000000001</v>
      </c>
      <c r="H55" s="14">
        <f>SUM(H12:H53)</f>
        <v>8826576197</v>
      </c>
      <c r="I55" s="15">
        <f>J55</f>
        <v>91.486623856354385</v>
      </c>
      <c r="J55" s="15">
        <f>SUM(J12:J53)</f>
        <v>91.486623856354385</v>
      </c>
      <c r="K55" s="15">
        <f>IF(E55=0,0,H55/E55*100)</f>
        <v>91.486623856354385</v>
      </c>
      <c r="L55" s="15">
        <f>SUM(L12:L53)</f>
        <v>-5.4922865480768763</v>
      </c>
      <c r="M55" s="14">
        <f>SUM(M12:M53)</f>
        <v>821365573</v>
      </c>
      <c r="N55" s="15">
        <f>O55</f>
        <v>100.00000000000001</v>
      </c>
      <c r="O55" s="15">
        <f>SUM(O12:O53)</f>
        <v>100.00000000000001</v>
      </c>
      <c r="P55" s="15">
        <f>Q55</f>
        <v>94.492268591728873</v>
      </c>
      <c r="Q55" s="15">
        <f>SUM(Q12:Q53)</f>
        <v>94.492268591728873</v>
      </c>
      <c r="R55" s="15">
        <f>IF(N55=0,0,P55/N55*100)</f>
        <v>94.492268591728859</v>
      </c>
      <c r="S55" s="15">
        <f>SUM(S12:S53)</f>
        <v>-4.7600044977261513</v>
      </c>
      <c r="T55" s="15">
        <f>IF(G55&gt;0,J55/G55*100,J55)</f>
        <v>91.48662385635437</v>
      </c>
      <c r="U55" s="15">
        <f>IF(O55&gt;0,Q55/O55*100,Q55)</f>
        <v>94.492268591728859</v>
      </c>
      <c r="V55" s="15">
        <f>AVERAGE(T55:U55)</f>
        <v>92.989446224041615</v>
      </c>
      <c r="W55" s="15"/>
    </row>
    <row r="56" spans="1:24">
      <c r="C56" s="16">
        <f>[7]Damkar!$C$38</f>
        <v>7928364010</v>
      </c>
    </row>
    <row r="57" spans="1:24">
      <c r="C57" s="16">
        <f>C55-C56</f>
        <v>1719577760</v>
      </c>
    </row>
    <row r="60" spans="1:24">
      <c r="B60" s="1" t="s">
        <v>490</v>
      </c>
      <c r="C60" s="1" t="s">
        <v>491</v>
      </c>
      <c r="D60" s="1" t="s">
        <v>492</v>
      </c>
    </row>
    <row r="61" spans="1:24">
      <c r="B61" s="1" t="s">
        <v>493</v>
      </c>
      <c r="C61" s="1">
        <f>COUNTIFS($K$11:$K$53,"&gt;=90")</f>
        <v>21</v>
      </c>
      <c r="D61" s="1">
        <f>COUNTIFS($R$11:$R$53,"&gt;=90")</f>
        <v>24</v>
      </c>
    </row>
    <row r="62" spans="1:24">
      <c r="B62" s="1" t="s">
        <v>494</v>
      </c>
      <c r="C62" s="1">
        <f>COUNTIFS($K$11:$K$53,"&gt;=80",$K$11:$K$53,"&lt;90")</f>
        <v>6</v>
      </c>
      <c r="D62" s="1">
        <f>COUNTIFS($R$11:$R$53,"&gt;=80",$R$11:$R$53,"&lt;90")</f>
        <v>5</v>
      </c>
    </row>
    <row r="63" spans="1:24">
      <c r="B63" s="1" t="s">
        <v>495</v>
      </c>
      <c r="C63" s="1">
        <f>COUNTIFS($K$11:$K$53,"&gt;=65",$K$11:$K$53,"&lt;80")</f>
        <v>3</v>
      </c>
      <c r="D63" s="1">
        <f>COUNTIFS($R$11:$R$53,"&gt;=65",$R$11:$R$53,"&lt;80")</f>
        <v>2</v>
      </c>
    </row>
    <row r="64" spans="1:24">
      <c r="B64" s="1" t="s">
        <v>496</v>
      </c>
      <c r="C64" s="1">
        <f>COUNTIF($K$11:$K$53,"&lt;65")</f>
        <v>12</v>
      </c>
      <c r="D64" s="1">
        <f>COUNTIF($R$11:$R$53,"&lt;65")</f>
        <v>11</v>
      </c>
    </row>
    <row r="65" spans="2:4">
      <c r="B65" s="17"/>
      <c r="C65" s="1">
        <f>SUM(C61:C64)</f>
        <v>42</v>
      </c>
      <c r="D65" s="1">
        <f>SUM(D61:D64)</f>
        <v>42</v>
      </c>
    </row>
    <row r="66" spans="2:4">
      <c r="B66" s="17"/>
    </row>
    <row r="67" spans="2:4">
      <c r="B67" s="17"/>
    </row>
    <row r="68" spans="2:4">
      <c r="B68" s="17"/>
    </row>
    <row r="83" spans="2:4" ht="32">
      <c r="B83" t="s">
        <v>189</v>
      </c>
      <c r="C83" s="18" t="s">
        <v>195</v>
      </c>
      <c r="D83" s="18" t="s">
        <v>196</v>
      </c>
    </row>
    <row r="84" spans="2:4">
      <c r="B84" s="207" t="str">
        <f>Cetak!P67</f>
        <v>31 Desember 2023</v>
      </c>
      <c r="C84" s="19">
        <f>I55</f>
        <v>91.486623856354385</v>
      </c>
      <c r="D84" s="19">
        <f>P55</f>
        <v>94.492268591728873</v>
      </c>
    </row>
    <row r="85" spans="2:4">
      <c r="B85" s="207" t="str">
        <f>Cetak!P68</f>
        <v>30  November 2023</v>
      </c>
      <c r="C85" s="19">
        <f>Cetak!D100</f>
        <v>79.93157453254527</v>
      </c>
      <c r="D85" s="19">
        <f>Cetak!E100</f>
        <v>86.856966551342921</v>
      </c>
    </row>
    <row r="86" spans="2:4">
      <c r="B86"/>
      <c r="C86" s="20">
        <f>C84-C85</f>
        <v>11.555049323809115</v>
      </c>
      <c r="D86" s="20">
        <f>D84-D85</f>
        <v>7.6353020403859517</v>
      </c>
    </row>
    <row r="87" spans="2:4">
      <c r="B87"/>
      <c r="C87"/>
      <c r="D87"/>
    </row>
    <row r="88" spans="2:4" ht="32">
      <c r="B88" t="s">
        <v>189</v>
      </c>
      <c r="C88" s="18" t="s">
        <v>195</v>
      </c>
      <c r="D88" s="18" t="s">
        <v>196</v>
      </c>
    </row>
    <row r="89" spans="2:4">
      <c r="B89" s="207" t="str">
        <f>Cetak!P67</f>
        <v>31 Desember 2023</v>
      </c>
      <c r="C89" s="19">
        <f>C84</f>
        <v>91.486623856354385</v>
      </c>
      <c r="D89" s="19">
        <f>D84</f>
        <v>94.492268591728873</v>
      </c>
    </row>
    <row r="90" spans="2:4">
      <c r="B90" s="207" t="str">
        <f>Cetak!P69</f>
        <v>31 Desember 2022</v>
      </c>
      <c r="C90" s="19">
        <f>Cetak!H100</f>
        <v>79.93157453254527</v>
      </c>
      <c r="D90" s="19">
        <f>Cetak!I100</f>
        <v>79.935469256330833</v>
      </c>
    </row>
    <row r="91" spans="2:4">
      <c r="B91"/>
      <c r="C91" s="20">
        <f>C89-C90</f>
        <v>11.555049323809115</v>
      </c>
      <c r="D91" s="20">
        <f>D89-D90</f>
        <v>14.55679933539804</v>
      </c>
    </row>
  </sheetData>
  <sheetProtection formatCells="0" formatColumns="0" formatRows="0" insertColumns="0" insertRows="0" insertHyperlinks="0" deleteColumns="0" deleteRows="0" sort="0" autoFilter="0" pivotTables="0"/>
  <autoFilter ref="B11:X53" xr:uid="{00000000-0009-0000-0000-00003A000000}">
    <sortState xmlns:xlrd2="http://schemas.microsoft.com/office/spreadsheetml/2017/richdata2" ref="B13:X53">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7">
    <cfRule type="cellIs" dxfId="32" priority="8" operator="greaterThanOrEqual">
      <formula>$V$55</formula>
    </cfRule>
    <cfRule type="cellIs" dxfId="31" priority="9" operator="lessThan">
      <formula>$V$55</formula>
    </cfRule>
    <cfRule type="cellIs" dxfId="30" priority="7" operator="greaterThanOrEqual">
      <formula>85</formula>
    </cfRule>
  </conditionalFormatting>
  <conditionalFormatting sqref="W21:W24">
    <cfRule type="cellIs" dxfId="29" priority="12" operator="lessThan">
      <formula>$V$55</formula>
    </cfRule>
    <cfRule type="cellIs" dxfId="28" priority="11" operator="greaterThanOrEqual">
      <formula>$V$55</formula>
    </cfRule>
    <cfRule type="cellIs" dxfId="27" priority="10" operator="greaterThanOrEqual">
      <formula>85</formula>
    </cfRule>
  </conditionalFormatting>
  <conditionalFormatting sqref="W26">
    <cfRule type="cellIs" dxfId="26" priority="1" operator="greaterThanOrEqual">
      <formula>85</formula>
    </cfRule>
    <cfRule type="cellIs" dxfId="25" priority="2" operator="greaterThanOrEqual">
      <formula>$V$55</formula>
    </cfRule>
    <cfRule type="cellIs" dxfId="24" priority="3" operator="lessThan">
      <formula>$V$55</formula>
    </cfRule>
  </conditionalFormatting>
  <conditionalFormatting sqref="W30:W32">
    <cfRule type="cellIs" dxfId="23" priority="4" operator="greaterThanOrEqual">
      <formula>85</formula>
    </cfRule>
    <cfRule type="cellIs" dxfId="22" priority="5" operator="greaterThanOrEqual">
      <formula>$V$55</formula>
    </cfRule>
    <cfRule type="cellIs" dxfId="21" priority="6" operator="lessThan">
      <formula>$V$55</formula>
    </cfRule>
  </conditionalFormatting>
  <conditionalFormatting sqref="W36:W53">
    <cfRule type="cellIs" dxfId="20" priority="16" operator="greaterThanOrEqual">
      <formula>85</formula>
    </cfRule>
    <cfRule type="cellIs" dxfId="19" priority="17" operator="greaterThanOrEqual">
      <formula>$V$55</formula>
    </cfRule>
    <cfRule type="cellIs" dxfId="18" priority="18" operator="lessThan">
      <formula>$V$55</formula>
    </cfRule>
  </conditionalFormatting>
  <pageMargins left="0.7" right="0.7" top="0.75" bottom="0.75" header="0.3" footer="0.3"/>
  <pageSetup paperSize="14" scale="80" fitToHeight="0" orientation="landscape"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00B050"/>
    <pageSetUpPr fitToPage="1"/>
  </sheetPr>
  <dimension ref="A1:AC231"/>
  <sheetViews>
    <sheetView view="pageBreakPreview" zoomScale="70" zoomScaleNormal="80" zoomScaleSheetLayoutView="70" workbookViewId="0">
      <pane xSplit="2" ySplit="11" topLeftCell="H183" activePane="bottomRight" state="frozen"/>
      <selection activeCell="AB17" sqref="AB17"/>
      <selection pane="topRight" activeCell="AB17" sqref="AB17"/>
      <selection pane="bottomLeft" activeCell="AB17" sqref="AB17"/>
      <selection pane="bottomRight" activeCell="M185" sqref="M185"/>
    </sheetView>
  </sheetViews>
  <sheetFormatPr baseColWidth="10" defaultColWidth="9.1640625" defaultRowHeight="15"/>
  <cols>
    <col min="1" max="1" width="4.83203125" style="1" customWidth="1"/>
    <col min="2" max="2" width="35" style="1" customWidth="1"/>
    <col min="3" max="3" width="18" style="1" customWidth="1"/>
    <col min="4" max="4" width="7"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2" width="9" style="1" hidden="1" customWidth="1"/>
    <col min="23" max="23" width="6.33203125"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1486</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293</v>
      </c>
      <c r="C12" s="7">
        <v>0</v>
      </c>
      <c r="D12" s="8">
        <f t="shared" ref="D12:D75" si="0">C12/$C$187*100</f>
        <v>0</v>
      </c>
      <c r="E12" s="7">
        <v>0</v>
      </c>
      <c r="F12" s="8">
        <v>0</v>
      </c>
      <c r="G12" s="8">
        <f t="shared" ref="G12:G75" si="1">F12*D12/100</f>
        <v>0</v>
      </c>
      <c r="H12" s="7">
        <v>0</v>
      </c>
      <c r="I12" s="8">
        <v>0</v>
      </c>
      <c r="J12" s="8">
        <f t="shared" ref="J12:J75" si="2">I12*D12/100</f>
        <v>0</v>
      </c>
      <c r="K12" s="8">
        <f t="shared" ref="K12:K75" si="3">IF(E12=0,0,H12/E12*100)</f>
        <v>0</v>
      </c>
      <c r="L12" s="8">
        <f t="shared" ref="L12:L75" si="4">J12-G12</f>
        <v>0</v>
      </c>
      <c r="M12" s="7">
        <f t="shared" ref="M12:M75" si="5">C12-H12</f>
        <v>0</v>
      </c>
      <c r="N12" s="8">
        <v>0</v>
      </c>
      <c r="O12" s="8">
        <f t="shared" ref="O12:O75" si="6">N12*D12/100</f>
        <v>0</v>
      </c>
      <c r="P12" s="8">
        <v>0</v>
      </c>
      <c r="Q12" s="8">
        <f t="shared" ref="Q12:Q75" si="7">P12*D12/100</f>
        <v>0</v>
      </c>
      <c r="R12" s="8">
        <f t="shared" ref="R12:R75" si="8">IF(N12=0,0,P12/N12*100)</f>
        <v>0</v>
      </c>
      <c r="S12" s="8">
        <f t="shared" ref="S12:S20" si="9">Q12-O12</f>
        <v>0</v>
      </c>
      <c r="T12" s="8">
        <f t="shared" ref="T12:T20" si="10">IF(F12&gt;0,I12/F12*100,I12)</f>
        <v>0</v>
      </c>
      <c r="U12" s="8">
        <f t="shared" ref="U12:U20" si="11">IF(N12&gt;0,P12/N12*100,P12)</f>
        <v>0</v>
      </c>
      <c r="V12" s="8">
        <f t="shared" ref="V12:V20" si="12">AVERAGE(T12:U12)</f>
        <v>0</v>
      </c>
      <c r="W12" s="8">
        <f t="shared" ref="W12:W20" si="13">V12</f>
        <v>0</v>
      </c>
      <c r="X12" s="22">
        <v>1</v>
      </c>
    </row>
    <row r="13" spans="1:29" ht="48">
      <c r="A13" s="9">
        <v>2</v>
      </c>
      <c r="B13" s="9" t="s">
        <v>652</v>
      </c>
      <c r="C13" s="7">
        <v>0</v>
      </c>
      <c r="D13" s="8">
        <f t="shared" si="0"/>
        <v>0</v>
      </c>
      <c r="E13" s="7">
        <v>0</v>
      </c>
      <c r="F13" s="8">
        <v>0</v>
      </c>
      <c r="G13" s="8">
        <f t="shared" si="1"/>
        <v>0</v>
      </c>
      <c r="H13" s="7">
        <v>0</v>
      </c>
      <c r="I13" s="8">
        <v>0</v>
      </c>
      <c r="J13" s="8">
        <f t="shared" si="2"/>
        <v>0</v>
      </c>
      <c r="K13" s="8">
        <f t="shared" si="3"/>
        <v>0</v>
      </c>
      <c r="L13" s="8">
        <f t="shared" si="4"/>
        <v>0</v>
      </c>
      <c r="M13" s="7">
        <f t="shared" si="5"/>
        <v>0</v>
      </c>
      <c r="N13" s="8">
        <v>0</v>
      </c>
      <c r="O13" s="8">
        <f t="shared" si="6"/>
        <v>0</v>
      </c>
      <c r="P13" s="8">
        <v>0</v>
      </c>
      <c r="Q13" s="8">
        <f t="shared" si="7"/>
        <v>0</v>
      </c>
      <c r="R13" s="8">
        <f t="shared" si="8"/>
        <v>0</v>
      </c>
      <c r="S13" s="8">
        <f t="shared" si="9"/>
        <v>0</v>
      </c>
      <c r="T13" s="8">
        <f t="shared" si="10"/>
        <v>0</v>
      </c>
      <c r="U13" s="8">
        <f t="shared" si="11"/>
        <v>0</v>
      </c>
      <c r="V13" s="8">
        <f t="shared" si="12"/>
        <v>0</v>
      </c>
      <c r="W13" s="8">
        <f t="shared" si="13"/>
        <v>0</v>
      </c>
      <c r="X13" s="22">
        <v>2</v>
      </c>
    </row>
    <row r="14" spans="1:29" ht="32">
      <c r="A14" s="9">
        <v>3</v>
      </c>
      <c r="B14" s="9" t="s">
        <v>299</v>
      </c>
      <c r="C14" s="7">
        <v>61800000</v>
      </c>
      <c r="D14" s="8">
        <f t="shared" si="0"/>
        <v>0.68602045750080454</v>
      </c>
      <c r="E14" s="7">
        <v>61800000</v>
      </c>
      <c r="F14" s="8">
        <f t="shared" ref="F14:F77" si="14">E14/C14*100</f>
        <v>100</v>
      </c>
      <c r="G14" s="8">
        <f t="shared" si="1"/>
        <v>0.68602045750080454</v>
      </c>
      <c r="H14" s="7">
        <v>60880000</v>
      </c>
      <c r="I14" s="8">
        <f t="shared" ref="I14:I77" si="15">H14/C14*100</f>
        <v>98.511326860841422</v>
      </c>
      <c r="J14" s="8">
        <f t="shared" si="2"/>
        <v>0.67580785522085729</v>
      </c>
      <c r="K14" s="8">
        <f t="shared" si="3"/>
        <v>98.511326860841422</v>
      </c>
      <c r="L14" s="8">
        <f t="shared" si="4"/>
        <v>-1.0212602279947247E-2</v>
      </c>
      <c r="M14" s="7">
        <f t="shared" si="5"/>
        <v>920000</v>
      </c>
      <c r="N14" s="8">
        <v>100</v>
      </c>
      <c r="O14" s="8">
        <f t="shared" si="6"/>
        <v>0.68602045750080454</v>
      </c>
      <c r="P14" s="8">
        <v>100</v>
      </c>
      <c r="Q14" s="8">
        <f t="shared" si="7"/>
        <v>0.68602045750080454</v>
      </c>
      <c r="R14" s="8">
        <f t="shared" si="8"/>
        <v>100</v>
      </c>
      <c r="S14" s="8">
        <f t="shared" si="9"/>
        <v>0</v>
      </c>
      <c r="T14" s="8">
        <f t="shared" si="10"/>
        <v>98.511326860841422</v>
      </c>
      <c r="U14" s="8">
        <f t="shared" si="11"/>
        <v>100</v>
      </c>
      <c r="V14" s="8">
        <f t="shared" si="12"/>
        <v>99.255663430420711</v>
      </c>
      <c r="W14" s="8">
        <f t="shared" si="13"/>
        <v>99.255663430420711</v>
      </c>
      <c r="X14" s="22">
        <v>3</v>
      </c>
    </row>
    <row r="15" spans="1:29" ht="32">
      <c r="A15" s="9">
        <v>4</v>
      </c>
      <c r="B15" s="9" t="s">
        <v>377</v>
      </c>
      <c r="C15" s="7">
        <v>1518500</v>
      </c>
      <c r="D15" s="8">
        <f t="shared" si="0"/>
        <v>1.6856344089239025E-2</v>
      </c>
      <c r="E15" s="7">
        <v>1518500</v>
      </c>
      <c r="F15" s="8">
        <f t="shared" si="14"/>
        <v>100</v>
      </c>
      <c r="G15" s="8">
        <f t="shared" si="1"/>
        <v>1.6856344089239025E-2</v>
      </c>
      <c r="H15" s="7">
        <v>1230000</v>
      </c>
      <c r="I15" s="8">
        <f t="shared" si="15"/>
        <v>81.000987816924592</v>
      </c>
      <c r="J15" s="8">
        <f t="shared" si="2"/>
        <v>1.3653805222103389E-2</v>
      </c>
      <c r="K15" s="8">
        <f t="shared" si="3"/>
        <v>81.000987816924592</v>
      </c>
      <c r="L15" s="8">
        <f t="shared" si="4"/>
        <v>-3.2025388671356354E-3</v>
      </c>
      <c r="M15" s="7">
        <f t="shared" si="5"/>
        <v>288500</v>
      </c>
      <c r="N15" s="8">
        <v>100</v>
      </c>
      <c r="O15" s="8">
        <f t="shared" si="6"/>
        <v>1.6856344089239025E-2</v>
      </c>
      <c r="P15" s="8">
        <v>100</v>
      </c>
      <c r="Q15" s="8">
        <f t="shared" si="7"/>
        <v>1.6856344089239025E-2</v>
      </c>
      <c r="R15" s="8">
        <f t="shared" si="8"/>
        <v>100</v>
      </c>
      <c r="S15" s="8">
        <f t="shared" si="9"/>
        <v>0</v>
      </c>
      <c r="T15" s="8">
        <f t="shared" si="10"/>
        <v>81.000987816924592</v>
      </c>
      <c r="U15" s="8">
        <f t="shared" si="11"/>
        <v>100</v>
      </c>
      <c r="V15" s="8">
        <f t="shared" si="12"/>
        <v>90.500493908462289</v>
      </c>
      <c r="W15" s="8">
        <f t="shared" si="13"/>
        <v>90.500493908462289</v>
      </c>
      <c r="X15" s="22">
        <v>4</v>
      </c>
    </row>
    <row r="16" spans="1:29" ht="32">
      <c r="A16" s="9">
        <v>5</v>
      </c>
      <c r="B16" s="9" t="s">
        <v>244</v>
      </c>
      <c r="C16" s="7">
        <v>6285700</v>
      </c>
      <c r="D16" s="8">
        <f t="shared" si="0"/>
        <v>6.9775384946809169E-2</v>
      </c>
      <c r="E16" s="7">
        <v>6285700</v>
      </c>
      <c r="F16" s="8">
        <f t="shared" si="14"/>
        <v>100</v>
      </c>
      <c r="G16" s="8">
        <f t="shared" si="1"/>
        <v>6.9775384946809169E-2</v>
      </c>
      <c r="H16" s="7">
        <v>4594000</v>
      </c>
      <c r="I16" s="8">
        <f t="shared" si="15"/>
        <v>73.086529742113044</v>
      </c>
      <c r="J16" s="8">
        <f t="shared" si="2"/>
        <v>5.0996407471823553E-2</v>
      </c>
      <c r="K16" s="8">
        <f t="shared" si="3"/>
        <v>73.086529742113044</v>
      </c>
      <c r="L16" s="8">
        <f t="shared" si="4"/>
        <v>-1.8778977474985616E-2</v>
      </c>
      <c r="M16" s="7">
        <f t="shared" si="5"/>
        <v>1691700</v>
      </c>
      <c r="N16" s="8">
        <v>100</v>
      </c>
      <c r="O16" s="8">
        <f t="shared" si="6"/>
        <v>6.9775384946809169E-2</v>
      </c>
      <c r="P16" s="8">
        <v>100</v>
      </c>
      <c r="Q16" s="8">
        <f t="shared" si="7"/>
        <v>6.9775384946809169E-2</v>
      </c>
      <c r="R16" s="8">
        <f t="shared" si="8"/>
        <v>100</v>
      </c>
      <c r="S16" s="8">
        <f t="shared" si="9"/>
        <v>0</v>
      </c>
      <c r="T16" s="8">
        <f t="shared" si="10"/>
        <v>73.086529742113044</v>
      </c>
      <c r="U16" s="8">
        <f t="shared" si="11"/>
        <v>100</v>
      </c>
      <c r="V16" s="8">
        <f t="shared" si="12"/>
        <v>86.543264871056522</v>
      </c>
      <c r="W16" s="8">
        <f t="shared" si="13"/>
        <v>86.543264871056522</v>
      </c>
      <c r="X16" s="22">
        <v>5</v>
      </c>
    </row>
    <row r="17" spans="1:24" ht="16">
      <c r="A17" s="9">
        <v>6</v>
      </c>
      <c r="B17" s="9" t="s">
        <v>300</v>
      </c>
      <c r="C17" s="7">
        <v>5379900</v>
      </c>
      <c r="D17" s="8">
        <f t="shared" si="0"/>
        <v>5.9720411962921979E-2</v>
      </c>
      <c r="E17" s="7">
        <v>5379900</v>
      </c>
      <c r="F17" s="8">
        <f t="shared" si="14"/>
        <v>100</v>
      </c>
      <c r="G17" s="8">
        <f t="shared" si="1"/>
        <v>5.9720411962921972E-2</v>
      </c>
      <c r="H17" s="7">
        <v>4823000</v>
      </c>
      <c r="I17" s="8">
        <f t="shared" si="15"/>
        <v>89.648506477815573</v>
      </c>
      <c r="J17" s="8">
        <f t="shared" si="2"/>
        <v>5.3538457387158261E-2</v>
      </c>
      <c r="K17" s="8">
        <f t="shared" si="3"/>
        <v>89.648506477815573</v>
      </c>
      <c r="L17" s="8">
        <f t="shared" si="4"/>
        <v>-6.1819545757637109E-3</v>
      </c>
      <c r="M17" s="7">
        <f t="shared" si="5"/>
        <v>556900</v>
      </c>
      <c r="N17" s="8">
        <v>100</v>
      </c>
      <c r="O17" s="8">
        <f t="shared" si="6"/>
        <v>5.9720411962921972E-2</v>
      </c>
      <c r="P17" s="8">
        <v>100</v>
      </c>
      <c r="Q17" s="8">
        <f t="shared" si="7"/>
        <v>5.9720411962921972E-2</v>
      </c>
      <c r="R17" s="8">
        <f t="shared" si="8"/>
        <v>100</v>
      </c>
      <c r="S17" s="8">
        <f t="shared" si="9"/>
        <v>0</v>
      </c>
      <c r="T17" s="8">
        <f t="shared" si="10"/>
        <v>89.648506477815573</v>
      </c>
      <c r="U17" s="8">
        <f t="shared" si="11"/>
        <v>100</v>
      </c>
      <c r="V17" s="8">
        <f t="shared" si="12"/>
        <v>94.824253238907787</v>
      </c>
      <c r="W17" s="8">
        <f t="shared" si="13"/>
        <v>94.824253238907787</v>
      </c>
      <c r="X17" s="22">
        <v>6</v>
      </c>
    </row>
    <row r="18" spans="1:24" ht="16">
      <c r="A18" s="9">
        <v>7</v>
      </c>
      <c r="B18" s="9" t="s">
        <v>248</v>
      </c>
      <c r="C18" s="7">
        <v>46016400</v>
      </c>
      <c r="D18" s="8">
        <f t="shared" si="0"/>
        <v>0.51081216473365731</v>
      </c>
      <c r="E18" s="7">
        <v>46016400</v>
      </c>
      <c r="F18" s="8">
        <f t="shared" si="14"/>
        <v>100</v>
      </c>
      <c r="G18" s="8">
        <f t="shared" si="1"/>
        <v>0.51081216473365731</v>
      </c>
      <c r="H18" s="7">
        <v>37382500</v>
      </c>
      <c r="I18" s="8">
        <f t="shared" si="15"/>
        <v>81.237341469563034</v>
      </c>
      <c r="J18" s="8">
        <f t="shared" si="2"/>
        <v>0.41497022253274807</v>
      </c>
      <c r="K18" s="8">
        <f t="shared" si="3"/>
        <v>81.237341469563034</v>
      </c>
      <c r="L18" s="8">
        <f t="shared" si="4"/>
        <v>-9.5841942200909247E-2</v>
      </c>
      <c r="M18" s="7">
        <f t="shared" si="5"/>
        <v>8633900</v>
      </c>
      <c r="N18" s="8">
        <v>100</v>
      </c>
      <c r="O18" s="8">
        <f t="shared" si="6"/>
        <v>0.51081216473365731</v>
      </c>
      <c r="P18" s="8">
        <v>81.23734146956302</v>
      </c>
      <c r="Q18" s="8">
        <f t="shared" si="7"/>
        <v>0.41497022253274801</v>
      </c>
      <c r="R18" s="8">
        <f t="shared" si="8"/>
        <v>81.23734146956302</v>
      </c>
      <c r="S18" s="8">
        <f t="shared" si="9"/>
        <v>-9.5841942200909302E-2</v>
      </c>
      <c r="T18" s="8">
        <f t="shared" si="10"/>
        <v>81.237341469563034</v>
      </c>
      <c r="U18" s="8">
        <f t="shared" si="11"/>
        <v>81.23734146956302</v>
      </c>
      <c r="V18" s="8">
        <f t="shared" si="12"/>
        <v>81.237341469563034</v>
      </c>
      <c r="W18" s="8">
        <f t="shared" si="13"/>
        <v>81.237341469563034</v>
      </c>
      <c r="X18" s="22">
        <v>7</v>
      </c>
    </row>
    <row r="19" spans="1:24" ht="32">
      <c r="A19" s="9">
        <v>8</v>
      </c>
      <c r="B19" s="9" t="s">
        <v>366</v>
      </c>
      <c r="C19" s="7">
        <v>27599200</v>
      </c>
      <c r="D19" s="8">
        <f t="shared" si="0"/>
        <v>0.30636918787469586</v>
      </c>
      <c r="E19" s="7">
        <v>27599200</v>
      </c>
      <c r="F19" s="8">
        <f t="shared" si="14"/>
        <v>100</v>
      </c>
      <c r="G19" s="8">
        <f t="shared" si="1"/>
        <v>0.30636918787469586</v>
      </c>
      <c r="H19" s="7">
        <v>18629400</v>
      </c>
      <c r="I19" s="8">
        <f t="shared" si="15"/>
        <v>67.499782602394276</v>
      </c>
      <c r="J19" s="8">
        <f t="shared" si="2"/>
        <v>0.20679853577614057</v>
      </c>
      <c r="K19" s="8">
        <f t="shared" si="3"/>
        <v>67.499782602394276</v>
      </c>
      <c r="L19" s="8">
        <f t="shared" si="4"/>
        <v>-9.9570652098555285E-2</v>
      </c>
      <c r="M19" s="7">
        <f t="shared" si="5"/>
        <v>8969800</v>
      </c>
      <c r="N19" s="8">
        <v>99.999999999999986</v>
      </c>
      <c r="O19" s="8">
        <f t="shared" si="6"/>
        <v>0.3063691878746958</v>
      </c>
      <c r="P19" s="8">
        <v>67.499782602394276</v>
      </c>
      <c r="Q19" s="8">
        <f t="shared" si="7"/>
        <v>0.20679853577614057</v>
      </c>
      <c r="R19" s="8">
        <f t="shared" si="8"/>
        <v>67.499782602394291</v>
      </c>
      <c r="S19" s="8">
        <f t="shared" si="9"/>
        <v>-9.9570652098555229E-2</v>
      </c>
      <c r="T19" s="8">
        <f t="shared" si="10"/>
        <v>67.499782602394276</v>
      </c>
      <c r="U19" s="8">
        <f t="shared" si="11"/>
        <v>67.499782602394291</v>
      </c>
      <c r="V19" s="8">
        <f t="shared" si="12"/>
        <v>67.499782602394276</v>
      </c>
      <c r="W19" s="8">
        <f t="shared" si="13"/>
        <v>67.499782602394276</v>
      </c>
      <c r="X19" s="22">
        <v>8</v>
      </c>
    </row>
    <row r="20" spans="1:24" ht="32">
      <c r="A20" s="9">
        <v>9</v>
      </c>
      <c r="B20" s="9" t="s">
        <v>249</v>
      </c>
      <c r="C20" s="7">
        <v>5940000</v>
      </c>
      <c r="D20" s="8">
        <f t="shared" si="0"/>
        <v>6.5937888633572472E-2</v>
      </c>
      <c r="E20" s="7">
        <v>5940000</v>
      </c>
      <c r="F20" s="8">
        <f t="shared" si="14"/>
        <v>100</v>
      </c>
      <c r="G20" s="8">
        <f t="shared" si="1"/>
        <v>6.5937888633572472E-2</v>
      </c>
      <c r="H20" s="7">
        <v>3780000</v>
      </c>
      <c r="I20" s="8">
        <f t="shared" si="15"/>
        <v>63.636363636363633</v>
      </c>
      <c r="J20" s="8">
        <f t="shared" si="2"/>
        <v>4.1960474585000664E-2</v>
      </c>
      <c r="K20" s="8">
        <f t="shared" si="3"/>
        <v>63.636363636363633</v>
      </c>
      <c r="L20" s="8">
        <f t="shared" si="4"/>
        <v>-2.3977414048571809E-2</v>
      </c>
      <c r="M20" s="7">
        <f t="shared" si="5"/>
        <v>2160000</v>
      </c>
      <c r="N20" s="8">
        <v>100</v>
      </c>
      <c r="O20" s="8">
        <f t="shared" si="6"/>
        <v>6.5937888633572472E-2</v>
      </c>
      <c r="P20" s="8">
        <v>99.999999999999986</v>
      </c>
      <c r="Q20" s="8">
        <f t="shared" si="7"/>
        <v>6.5937888633572458E-2</v>
      </c>
      <c r="R20" s="8">
        <f t="shared" si="8"/>
        <v>99.999999999999986</v>
      </c>
      <c r="S20" s="8">
        <f t="shared" si="9"/>
        <v>0</v>
      </c>
      <c r="T20" s="8">
        <f t="shared" si="10"/>
        <v>63.636363636363633</v>
      </c>
      <c r="U20" s="8">
        <f t="shared" si="11"/>
        <v>99.999999999999986</v>
      </c>
      <c r="V20" s="8">
        <f t="shared" si="12"/>
        <v>81.818181818181813</v>
      </c>
      <c r="W20" s="8">
        <f t="shared" si="13"/>
        <v>81.818181818181813</v>
      </c>
      <c r="X20" s="22">
        <v>9</v>
      </c>
    </row>
    <row r="21" spans="1:24" ht="16">
      <c r="A21" s="9">
        <v>10</v>
      </c>
      <c r="B21" s="9" t="s">
        <v>252</v>
      </c>
      <c r="C21" s="7">
        <v>5400000</v>
      </c>
      <c r="D21" s="8">
        <f t="shared" si="0"/>
        <v>5.9943535121429525E-2</v>
      </c>
      <c r="E21" s="7">
        <v>5400000</v>
      </c>
      <c r="F21" s="8">
        <f t="shared" si="14"/>
        <v>100</v>
      </c>
      <c r="G21" s="8">
        <f t="shared" si="1"/>
        <v>5.9943535121429525E-2</v>
      </c>
      <c r="H21" s="7">
        <v>4950000</v>
      </c>
      <c r="I21" s="8">
        <f t="shared" si="15"/>
        <v>91.666666666666657</v>
      </c>
      <c r="J21" s="8">
        <f t="shared" si="2"/>
        <v>5.494824052797706E-2</v>
      </c>
      <c r="K21" s="8">
        <f t="shared" si="3"/>
        <v>91.666666666666657</v>
      </c>
      <c r="L21" s="8">
        <f t="shared" si="4"/>
        <v>-4.9952945934524651E-3</v>
      </c>
      <c r="M21" s="7">
        <f t="shared" si="5"/>
        <v>450000</v>
      </c>
      <c r="N21" s="8">
        <v>100.00000000000001</v>
      </c>
      <c r="O21" s="8">
        <f t="shared" si="6"/>
        <v>5.9943535121429532E-2</v>
      </c>
      <c r="P21" s="8">
        <v>91.666666666666686</v>
      </c>
      <c r="Q21" s="8">
        <f t="shared" si="7"/>
        <v>5.4948240527977081E-2</v>
      </c>
      <c r="R21" s="8">
        <f t="shared" si="8"/>
        <v>91.666666666666671</v>
      </c>
      <c r="S21" s="8"/>
      <c r="T21" s="8"/>
      <c r="U21" s="8"/>
      <c r="V21" s="8"/>
      <c r="W21" s="8"/>
      <c r="X21" s="22">
        <v>10</v>
      </c>
    </row>
    <row r="22" spans="1:24" ht="32">
      <c r="A22" s="9">
        <v>11</v>
      </c>
      <c r="B22" s="9" t="s">
        <v>367</v>
      </c>
      <c r="C22" s="7">
        <v>553557000</v>
      </c>
      <c r="D22" s="8">
        <f t="shared" si="0"/>
        <v>6.1448450872616966</v>
      </c>
      <c r="E22" s="7">
        <v>553557000</v>
      </c>
      <c r="F22" s="8">
        <f t="shared" si="14"/>
        <v>100</v>
      </c>
      <c r="G22" s="8">
        <f t="shared" si="1"/>
        <v>6.1448450872616966</v>
      </c>
      <c r="H22" s="7">
        <v>539408500</v>
      </c>
      <c r="I22" s="8">
        <f t="shared" si="15"/>
        <v>97.444075316543731</v>
      </c>
      <c r="J22" s="8">
        <f t="shared" si="2"/>
        <v>5.9877874749162254</v>
      </c>
      <c r="K22" s="8">
        <f t="shared" si="3"/>
        <v>97.444075316543731</v>
      </c>
      <c r="L22" s="8">
        <f t="shared" si="4"/>
        <v>-0.15705761234547122</v>
      </c>
      <c r="M22" s="7">
        <f t="shared" si="5"/>
        <v>14148500</v>
      </c>
      <c r="N22" s="8">
        <v>100</v>
      </c>
      <c r="O22" s="8">
        <f t="shared" si="6"/>
        <v>6.1448450872616966</v>
      </c>
      <c r="P22" s="8">
        <v>97.444075316543717</v>
      </c>
      <c r="Q22" s="8">
        <f t="shared" si="7"/>
        <v>5.9877874749162245</v>
      </c>
      <c r="R22" s="8">
        <f t="shared" si="8"/>
        <v>97.444075316543717</v>
      </c>
      <c r="S22" s="8"/>
      <c r="T22" s="8"/>
      <c r="U22" s="8"/>
      <c r="V22" s="8"/>
      <c r="W22" s="8"/>
      <c r="X22" s="22">
        <v>11</v>
      </c>
    </row>
    <row r="23" spans="1:24" ht="16">
      <c r="A23" s="9">
        <v>12</v>
      </c>
      <c r="B23" s="9" t="s">
        <v>335</v>
      </c>
      <c r="C23" s="7">
        <v>254239900</v>
      </c>
      <c r="D23" s="8">
        <f t="shared" si="0"/>
        <v>2.8222293286886537</v>
      </c>
      <c r="E23" s="7">
        <v>254239900</v>
      </c>
      <c r="F23" s="8">
        <f t="shared" si="14"/>
        <v>100</v>
      </c>
      <c r="G23" s="8">
        <f t="shared" si="1"/>
        <v>2.8222293286886537</v>
      </c>
      <c r="H23" s="7">
        <v>212660000</v>
      </c>
      <c r="I23" s="8">
        <f t="shared" si="15"/>
        <v>83.645407349515168</v>
      </c>
      <c r="J23" s="8">
        <f t="shared" si="2"/>
        <v>2.3606652183191117</v>
      </c>
      <c r="K23" s="8">
        <f t="shared" si="3"/>
        <v>83.645407349515168</v>
      </c>
      <c r="L23" s="8">
        <f t="shared" si="4"/>
        <v>-0.46156411036954204</v>
      </c>
      <c r="M23" s="7">
        <f t="shared" si="5"/>
        <v>41579900</v>
      </c>
      <c r="N23" s="8">
        <v>100.00000000000001</v>
      </c>
      <c r="O23" s="8">
        <f t="shared" si="6"/>
        <v>2.8222293286886542</v>
      </c>
      <c r="P23" s="8">
        <v>100</v>
      </c>
      <c r="Q23" s="8">
        <f t="shared" si="7"/>
        <v>2.8222293286886537</v>
      </c>
      <c r="R23" s="8">
        <f t="shared" si="8"/>
        <v>99.999999999999986</v>
      </c>
      <c r="S23" s="8"/>
      <c r="T23" s="8"/>
      <c r="U23" s="8"/>
      <c r="V23" s="8"/>
      <c r="W23" s="8"/>
      <c r="X23" s="22">
        <v>12</v>
      </c>
    </row>
    <row r="24" spans="1:24" ht="16">
      <c r="A24" s="9">
        <v>13</v>
      </c>
      <c r="B24" s="9" t="s">
        <v>254</v>
      </c>
      <c r="C24" s="7">
        <v>303278600</v>
      </c>
      <c r="D24" s="8">
        <f t="shared" si="0"/>
        <v>3.3665910019774028</v>
      </c>
      <c r="E24" s="7">
        <v>303278600</v>
      </c>
      <c r="F24" s="8">
        <f t="shared" si="14"/>
        <v>100</v>
      </c>
      <c r="G24" s="8">
        <f t="shared" si="1"/>
        <v>3.3665910019774028</v>
      </c>
      <c r="H24" s="7">
        <v>286800000</v>
      </c>
      <c r="I24" s="8">
        <f t="shared" si="15"/>
        <v>94.566514089685199</v>
      </c>
      <c r="J24" s="8">
        <f t="shared" si="2"/>
        <v>3.1836677542270349</v>
      </c>
      <c r="K24" s="8">
        <f t="shared" si="3"/>
        <v>94.566514089685199</v>
      </c>
      <c r="L24" s="8">
        <f t="shared" si="4"/>
        <v>-0.18292324775036795</v>
      </c>
      <c r="M24" s="7">
        <f t="shared" si="5"/>
        <v>16478600</v>
      </c>
      <c r="N24" s="8">
        <v>100.00000000000001</v>
      </c>
      <c r="O24" s="8">
        <f t="shared" si="6"/>
        <v>3.3665910019774032</v>
      </c>
      <c r="P24" s="8">
        <v>100</v>
      </c>
      <c r="Q24" s="8">
        <f t="shared" si="7"/>
        <v>3.3665910019774028</v>
      </c>
      <c r="R24" s="8">
        <f t="shared" si="8"/>
        <v>99.999999999999986</v>
      </c>
      <c r="S24" s="8"/>
      <c r="T24" s="8"/>
      <c r="U24" s="8"/>
      <c r="V24" s="8"/>
      <c r="W24" s="8"/>
      <c r="X24" s="22">
        <v>13</v>
      </c>
    </row>
    <row r="25" spans="1:24" ht="32">
      <c r="A25" s="9">
        <v>14</v>
      </c>
      <c r="B25" s="9" t="s">
        <v>472</v>
      </c>
      <c r="C25" s="7">
        <v>0</v>
      </c>
      <c r="D25" s="8">
        <f t="shared" si="0"/>
        <v>0</v>
      </c>
      <c r="E25" s="7">
        <v>0</v>
      </c>
      <c r="F25" s="8">
        <v>0</v>
      </c>
      <c r="G25" s="8">
        <f t="shared" si="1"/>
        <v>0</v>
      </c>
      <c r="H25" s="7">
        <v>0</v>
      </c>
      <c r="I25" s="8">
        <v>0</v>
      </c>
      <c r="J25" s="8">
        <f t="shared" si="2"/>
        <v>0</v>
      </c>
      <c r="K25" s="8">
        <f t="shared" si="3"/>
        <v>0</v>
      </c>
      <c r="L25" s="8">
        <f t="shared" si="4"/>
        <v>0</v>
      </c>
      <c r="M25" s="7">
        <f t="shared" si="5"/>
        <v>0</v>
      </c>
      <c r="N25" s="8">
        <v>0</v>
      </c>
      <c r="O25" s="8">
        <f t="shared" si="6"/>
        <v>0</v>
      </c>
      <c r="P25" s="8">
        <v>0</v>
      </c>
      <c r="Q25" s="8">
        <f t="shared" si="7"/>
        <v>0</v>
      </c>
      <c r="R25" s="8">
        <f t="shared" si="8"/>
        <v>0</v>
      </c>
      <c r="S25" s="8"/>
      <c r="T25" s="8"/>
      <c r="U25" s="8"/>
      <c r="V25" s="8"/>
      <c r="W25" s="8"/>
      <c r="X25" s="22">
        <v>14</v>
      </c>
    </row>
    <row r="26" spans="1:24" ht="32">
      <c r="A26" s="9">
        <v>15</v>
      </c>
      <c r="B26" s="9" t="s">
        <v>368</v>
      </c>
      <c r="C26" s="7">
        <v>88053500</v>
      </c>
      <c r="D26" s="8">
        <f t="shared" si="0"/>
        <v>0.97745149441014723</v>
      </c>
      <c r="E26" s="7">
        <v>88053500</v>
      </c>
      <c r="F26" s="8">
        <f t="shared" si="14"/>
        <v>100</v>
      </c>
      <c r="G26" s="8">
        <f t="shared" si="1"/>
        <v>0.97745149441014723</v>
      </c>
      <c r="H26" s="7">
        <v>81795000</v>
      </c>
      <c r="I26" s="8">
        <f t="shared" si="15"/>
        <v>92.892389286059043</v>
      </c>
      <c r="J26" s="8">
        <f t="shared" si="2"/>
        <v>0.90797804726987563</v>
      </c>
      <c r="K26" s="8">
        <f t="shared" si="3"/>
        <v>92.892389286059043</v>
      </c>
      <c r="L26" s="8">
        <f t="shared" si="4"/>
        <v>-6.9473447140271594E-2</v>
      </c>
      <c r="M26" s="7">
        <f t="shared" si="5"/>
        <v>6258500</v>
      </c>
      <c r="N26" s="8">
        <v>100</v>
      </c>
      <c r="O26" s="8">
        <f t="shared" si="6"/>
        <v>0.97745149441014723</v>
      </c>
      <c r="P26" s="8">
        <v>100</v>
      </c>
      <c r="Q26" s="8">
        <f t="shared" si="7"/>
        <v>0.97745149441014723</v>
      </c>
      <c r="R26" s="8">
        <f t="shared" si="8"/>
        <v>100</v>
      </c>
      <c r="S26" s="8"/>
      <c r="T26" s="8"/>
      <c r="U26" s="8"/>
      <c r="V26" s="8"/>
      <c r="W26" s="8"/>
      <c r="X26" s="22">
        <v>15</v>
      </c>
    </row>
    <row r="27" spans="1:24" ht="48">
      <c r="A27" s="9">
        <v>16</v>
      </c>
      <c r="B27" s="9" t="s">
        <v>922</v>
      </c>
      <c r="C27" s="7">
        <v>166500000</v>
      </c>
      <c r="D27" s="8">
        <f t="shared" si="0"/>
        <v>1.8482589995774104</v>
      </c>
      <c r="E27" s="7">
        <v>166500000</v>
      </c>
      <c r="F27" s="8">
        <f t="shared" si="14"/>
        <v>100</v>
      </c>
      <c r="G27" s="8">
        <f t="shared" si="1"/>
        <v>1.8482589995774104</v>
      </c>
      <c r="H27" s="7">
        <v>164524500</v>
      </c>
      <c r="I27" s="8">
        <f t="shared" si="15"/>
        <v>98.813513513513513</v>
      </c>
      <c r="J27" s="8">
        <f t="shared" si="2"/>
        <v>1.826329656312154</v>
      </c>
      <c r="K27" s="8">
        <f t="shared" si="3"/>
        <v>98.813513513513513</v>
      </c>
      <c r="L27" s="8">
        <f t="shared" si="4"/>
        <v>-2.1929343265256307E-2</v>
      </c>
      <c r="M27" s="7">
        <f t="shared" si="5"/>
        <v>1975500</v>
      </c>
      <c r="N27" s="8">
        <v>100</v>
      </c>
      <c r="O27" s="8">
        <f t="shared" si="6"/>
        <v>1.8482589995774104</v>
      </c>
      <c r="P27" s="8">
        <v>100</v>
      </c>
      <c r="Q27" s="8">
        <f t="shared" si="7"/>
        <v>1.8482589995774104</v>
      </c>
      <c r="R27" s="8">
        <f t="shared" si="8"/>
        <v>100</v>
      </c>
      <c r="S27" s="8"/>
      <c r="T27" s="8"/>
      <c r="U27" s="8"/>
      <c r="V27" s="8"/>
      <c r="W27" s="8"/>
      <c r="X27" s="22">
        <v>16</v>
      </c>
    </row>
    <row r="28" spans="1:24" ht="32">
      <c r="A28" s="9">
        <v>17</v>
      </c>
      <c r="B28" s="9" t="s">
        <v>369</v>
      </c>
      <c r="C28" s="7">
        <v>94995600</v>
      </c>
      <c r="D28" s="8">
        <f t="shared" si="0"/>
        <v>1.0545133490706056</v>
      </c>
      <c r="E28" s="7">
        <v>94995600</v>
      </c>
      <c r="F28" s="8">
        <f t="shared" si="14"/>
        <v>100</v>
      </c>
      <c r="G28" s="8">
        <f t="shared" si="1"/>
        <v>1.0545133490706056</v>
      </c>
      <c r="H28" s="7">
        <v>83999271</v>
      </c>
      <c r="I28" s="8">
        <f t="shared" si="15"/>
        <v>88.424380708159106</v>
      </c>
      <c r="J28" s="8">
        <f t="shared" si="2"/>
        <v>0.93244689840055106</v>
      </c>
      <c r="K28" s="8">
        <f t="shared" si="3"/>
        <v>88.424380708159106</v>
      </c>
      <c r="L28" s="8">
        <f t="shared" si="4"/>
        <v>-0.1220664506700545</v>
      </c>
      <c r="M28" s="7">
        <f t="shared" si="5"/>
        <v>10996329</v>
      </c>
      <c r="N28" s="8">
        <v>100.00000000000003</v>
      </c>
      <c r="O28" s="8">
        <f t="shared" si="6"/>
        <v>1.0545133490706058</v>
      </c>
      <c r="P28" s="8">
        <v>88.424380708159106</v>
      </c>
      <c r="Q28" s="8">
        <f t="shared" si="7"/>
        <v>0.93244689840055106</v>
      </c>
      <c r="R28" s="8">
        <f t="shared" si="8"/>
        <v>88.424380708159077</v>
      </c>
      <c r="S28" s="8"/>
      <c r="T28" s="8"/>
      <c r="U28" s="8"/>
      <c r="V28" s="8"/>
      <c r="W28" s="8"/>
      <c r="X28" s="22">
        <v>17</v>
      </c>
    </row>
    <row r="29" spans="1:24" ht="16">
      <c r="A29" s="9">
        <v>18</v>
      </c>
      <c r="B29" s="9" t="s">
        <v>1487</v>
      </c>
      <c r="C29" s="7">
        <v>116383200</v>
      </c>
      <c r="D29" s="8">
        <f t="shared" si="0"/>
        <v>1.2919297105082141</v>
      </c>
      <c r="E29" s="7">
        <v>116383200</v>
      </c>
      <c r="F29" s="8">
        <f t="shared" si="14"/>
        <v>100</v>
      </c>
      <c r="G29" s="8">
        <f t="shared" si="1"/>
        <v>1.2919297105082144</v>
      </c>
      <c r="H29" s="7">
        <v>116350200</v>
      </c>
      <c r="I29" s="8">
        <f t="shared" si="15"/>
        <v>99.971645392118447</v>
      </c>
      <c r="J29" s="8">
        <f t="shared" si="2"/>
        <v>1.2915633889046942</v>
      </c>
      <c r="K29" s="8">
        <f t="shared" si="3"/>
        <v>99.971645392118447</v>
      </c>
      <c r="L29" s="8">
        <f t="shared" si="4"/>
        <v>-3.6632160352012555E-4</v>
      </c>
      <c r="M29" s="7">
        <f t="shared" si="5"/>
        <v>33000</v>
      </c>
      <c r="N29" s="8">
        <v>99.999999999999972</v>
      </c>
      <c r="O29" s="8">
        <f t="shared" si="6"/>
        <v>1.2919297105082137</v>
      </c>
      <c r="P29" s="8">
        <v>99.971645392118447</v>
      </c>
      <c r="Q29" s="8">
        <f t="shared" si="7"/>
        <v>1.2915633889046942</v>
      </c>
      <c r="R29" s="8">
        <f t="shared" si="8"/>
        <v>99.971645392118475</v>
      </c>
      <c r="S29" s="8"/>
      <c r="T29" s="8"/>
      <c r="U29" s="8"/>
      <c r="V29" s="8"/>
      <c r="W29" s="8"/>
      <c r="X29" s="22">
        <v>18</v>
      </c>
    </row>
    <row r="30" spans="1:24" ht="64">
      <c r="A30" s="9">
        <v>19</v>
      </c>
      <c r="B30" s="9" t="s">
        <v>338</v>
      </c>
      <c r="C30" s="7">
        <v>68760000</v>
      </c>
      <c r="D30" s="8">
        <f t="shared" si="0"/>
        <v>0.76328101387953595</v>
      </c>
      <c r="E30" s="7">
        <v>68760000</v>
      </c>
      <c r="F30" s="8">
        <f t="shared" si="14"/>
        <v>100</v>
      </c>
      <c r="G30" s="8">
        <f t="shared" si="1"/>
        <v>0.76328101387953595</v>
      </c>
      <c r="H30" s="7">
        <v>61695000</v>
      </c>
      <c r="I30" s="8">
        <f t="shared" si="15"/>
        <v>89.725130890052355</v>
      </c>
      <c r="J30" s="8">
        <f t="shared" si="2"/>
        <v>0.68485488876233236</v>
      </c>
      <c r="K30" s="8">
        <f t="shared" si="3"/>
        <v>89.725130890052355</v>
      </c>
      <c r="L30" s="8">
        <f t="shared" si="4"/>
        <v>-7.8426125117203593E-2</v>
      </c>
      <c r="M30" s="7">
        <f t="shared" si="5"/>
        <v>7065000</v>
      </c>
      <c r="N30" s="8">
        <v>100</v>
      </c>
      <c r="O30" s="8">
        <f t="shared" si="6"/>
        <v>0.76328101387953595</v>
      </c>
      <c r="P30" s="8">
        <v>89.725130890052355</v>
      </c>
      <c r="Q30" s="8">
        <f t="shared" si="7"/>
        <v>0.68485488876233236</v>
      </c>
      <c r="R30" s="8">
        <f t="shared" si="8"/>
        <v>89.725130890052355</v>
      </c>
      <c r="S30" s="8"/>
      <c r="T30" s="8"/>
      <c r="U30" s="8"/>
      <c r="V30" s="8"/>
      <c r="W30" s="8"/>
      <c r="X30" s="22">
        <v>19</v>
      </c>
    </row>
    <row r="31" spans="1:24" ht="64">
      <c r="A31" s="9">
        <v>20</v>
      </c>
      <c r="B31" s="9" t="s">
        <v>1488</v>
      </c>
      <c r="C31" s="7">
        <v>75260000</v>
      </c>
      <c r="D31" s="8">
        <f t="shared" si="0"/>
        <v>0.83543526911829358</v>
      </c>
      <c r="E31" s="7">
        <v>75260000</v>
      </c>
      <c r="F31" s="8">
        <f t="shared" si="14"/>
        <v>100</v>
      </c>
      <c r="G31" s="8">
        <f t="shared" si="1"/>
        <v>0.83543526911829358</v>
      </c>
      <c r="H31" s="7">
        <v>68510000</v>
      </c>
      <c r="I31" s="8">
        <f t="shared" si="15"/>
        <v>91.031092213659321</v>
      </c>
      <c r="J31" s="8">
        <f t="shared" si="2"/>
        <v>0.76050585021650674</v>
      </c>
      <c r="K31" s="8">
        <f t="shared" si="3"/>
        <v>91.031092213659321</v>
      </c>
      <c r="L31" s="8">
        <f t="shared" si="4"/>
        <v>-7.4929418901786837E-2</v>
      </c>
      <c r="M31" s="7">
        <f t="shared" si="5"/>
        <v>6750000</v>
      </c>
      <c r="N31" s="8">
        <v>100</v>
      </c>
      <c r="O31" s="8">
        <f t="shared" si="6"/>
        <v>0.83543526911829358</v>
      </c>
      <c r="P31" s="8">
        <v>91.031092213659321</v>
      </c>
      <c r="Q31" s="8">
        <f t="shared" si="7"/>
        <v>0.76050585021650674</v>
      </c>
      <c r="R31" s="8">
        <f t="shared" si="8"/>
        <v>91.031092213659321</v>
      </c>
      <c r="S31" s="8"/>
      <c r="T31" s="8"/>
      <c r="U31" s="8"/>
      <c r="V31" s="8"/>
      <c r="W31" s="8"/>
      <c r="X31" s="22">
        <v>20</v>
      </c>
    </row>
    <row r="32" spans="1:24" ht="16">
      <c r="A32" s="9">
        <v>21</v>
      </c>
      <c r="B32" s="9" t="s">
        <v>256</v>
      </c>
      <c r="C32" s="7">
        <v>16920000</v>
      </c>
      <c r="D32" s="8">
        <f t="shared" si="0"/>
        <v>0.18782307671381249</v>
      </c>
      <c r="E32" s="7">
        <v>16920000</v>
      </c>
      <c r="F32" s="8">
        <f t="shared" si="14"/>
        <v>100</v>
      </c>
      <c r="G32" s="8">
        <f t="shared" si="1"/>
        <v>0.18782307671381246</v>
      </c>
      <c r="H32" s="7">
        <v>9788000</v>
      </c>
      <c r="I32" s="8">
        <f t="shared" si="15"/>
        <v>57.84869976359338</v>
      </c>
      <c r="J32" s="8">
        <f t="shared" si="2"/>
        <v>0.10865320773491705</v>
      </c>
      <c r="K32" s="8">
        <f t="shared" si="3"/>
        <v>57.84869976359338</v>
      </c>
      <c r="L32" s="8">
        <f t="shared" si="4"/>
        <v>-7.9169868978895414E-2</v>
      </c>
      <c r="M32" s="7">
        <f t="shared" si="5"/>
        <v>7132000</v>
      </c>
      <c r="N32" s="8">
        <v>100</v>
      </c>
      <c r="O32" s="8">
        <f t="shared" si="6"/>
        <v>0.18782307671381246</v>
      </c>
      <c r="P32" s="8">
        <v>57.84869976359338</v>
      </c>
      <c r="Q32" s="8">
        <f t="shared" si="7"/>
        <v>0.10865320773491705</v>
      </c>
      <c r="R32" s="8">
        <f t="shared" si="8"/>
        <v>57.84869976359338</v>
      </c>
      <c r="S32" s="8"/>
      <c r="T32" s="8"/>
      <c r="U32" s="8"/>
      <c r="V32" s="8"/>
      <c r="W32" s="8"/>
      <c r="X32" s="22">
        <v>21</v>
      </c>
    </row>
    <row r="33" spans="1:24" ht="32">
      <c r="A33" s="9">
        <v>22</v>
      </c>
      <c r="B33" s="9" t="s">
        <v>475</v>
      </c>
      <c r="C33" s="7">
        <v>574393990</v>
      </c>
      <c r="D33" s="8">
        <f t="shared" si="0"/>
        <v>6.3761493172413033</v>
      </c>
      <c r="E33" s="7">
        <v>574393990</v>
      </c>
      <c r="F33" s="8">
        <f t="shared" si="14"/>
        <v>100</v>
      </c>
      <c r="G33" s="8">
        <f t="shared" si="1"/>
        <v>6.3761493172413033</v>
      </c>
      <c r="H33" s="7">
        <v>555304000</v>
      </c>
      <c r="I33" s="8">
        <f t="shared" si="15"/>
        <v>96.676499000276792</v>
      </c>
      <c r="J33" s="8">
        <f t="shared" si="2"/>
        <v>6.1642379309389446</v>
      </c>
      <c r="K33" s="8">
        <f t="shared" si="3"/>
        <v>96.676499000276792</v>
      </c>
      <c r="L33" s="8">
        <f t="shared" si="4"/>
        <v>-0.21191138630235873</v>
      </c>
      <c r="M33" s="7">
        <f t="shared" si="5"/>
        <v>19089990</v>
      </c>
      <c r="N33" s="8">
        <v>100</v>
      </c>
      <c r="O33" s="8">
        <f t="shared" si="6"/>
        <v>6.3761493172413033</v>
      </c>
      <c r="P33" s="8">
        <v>100</v>
      </c>
      <c r="Q33" s="8">
        <f t="shared" si="7"/>
        <v>6.3761493172413033</v>
      </c>
      <c r="R33" s="8">
        <f t="shared" si="8"/>
        <v>100</v>
      </c>
      <c r="S33" s="8"/>
      <c r="T33" s="8"/>
      <c r="U33" s="8"/>
      <c r="V33" s="8"/>
      <c r="W33" s="8"/>
      <c r="X33" s="22">
        <v>22</v>
      </c>
    </row>
    <row r="34" spans="1:24" ht="48">
      <c r="A34" s="9">
        <v>23</v>
      </c>
      <c r="B34" s="9" t="s">
        <v>371</v>
      </c>
      <c r="C34" s="7">
        <v>6100000</v>
      </c>
      <c r="D34" s="8">
        <f t="shared" si="0"/>
        <v>6.7713993377911133E-2</v>
      </c>
      <c r="E34" s="7">
        <v>6100000</v>
      </c>
      <c r="F34" s="8">
        <f t="shared" si="14"/>
        <v>100</v>
      </c>
      <c r="G34" s="8">
        <f t="shared" si="1"/>
        <v>6.7713993377911133E-2</v>
      </c>
      <c r="H34" s="7">
        <v>5205000</v>
      </c>
      <c r="I34" s="8">
        <f t="shared" si="15"/>
        <v>85.327868852459019</v>
      </c>
      <c r="J34" s="8">
        <f t="shared" si="2"/>
        <v>5.7778907464266796E-2</v>
      </c>
      <c r="K34" s="8">
        <f t="shared" si="3"/>
        <v>85.327868852459019</v>
      </c>
      <c r="L34" s="8">
        <f t="shared" si="4"/>
        <v>-9.935085913644337E-3</v>
      </c>
      <c r="M34" s="7">
        <f t="shared" si="5"/>
        <v>895000</v>
      </c>
      <c r="N34" s="8">
        <v>100</v>
      </c>
      <c r="O34" s="8">
        <f t="shared" si="6"/>
        <v>6.7713993377911133E-2</v>
      </c>
      <c r="P34" s="8">
        <v>85.327868852459005</v>
      </c>
      <c r="Q34" s="8">
        <f t="shared" si="7"/>
        <v>5.7778907464266789E-2</v>
      </c>
      <c r="R34" s="8">
        <f t="shared" si="8"/>
        <v>85.327868852459005</v>
      </c>
      <c r="S34" s="8"/>
      <c r="T34" s="8"/>
      <c r="U34" s="8"/>
      <c r="V34" s="8"/>
      <c r="W34" s="8"/>
      <c r="X34" s="22">
        <v>23</v>
      </c>
    </row>
    <row r="35" spans="1:24" ht="64">
      <c r="A35" s="9">
        <v>24</v>
      </c>
      <c r="B35" s="9" t="s">
        <v>1489</v>
      </c>
      <c r="C35" s="7">
        <v>84075000</v>
      </c>
      <c r="D35" s="8">
        <f t="shared" si="0"/>
        <v>0.93328753987670132</v>
      </c>
      <c r="E35" s="7">
        <v>84075000</v>
      </c>
      <c r="F35" s="8">
        <f t="shared" si="14"/>
        <v>100</v>
      </c>
      <c r="G35" s="8">
        <f t="shared" si="1"/>
        <v>0.93328753987670121</v>
      </c>
      <c r="H35" s="7">
        <v>47000000</v>
      </c>
      <c r="I35" s="8">
        <f t="shared" si="15"/>
        <v>55.902468034493012</v>
      </c>
      <c r="J35" s="8">
        <f t="shared" si="2"/>
        <v>0.5217307686494792</v>
      </c>
      <c r="K35" s="8">
        <f t="shared" si="3"/>
        <v>55.902468034493012</v>
      </c>
      <c r="L35" s="8">
        <f t="shared" si="4"/>
        <v>-0.41155677122722201</v>
      </c>
      <c r="M35" s="7">
        <f t="shared" si="5"/>
        <v>37075000</v>
      </c>
      <c r="N35" s="8">
        <v>100</v>
      </c>
      <c r="O35" s="8">
        <f t="shared" si="6"/>
        <v>0.93328753987670121</v>
      </c>
      <c r="P35" s="8">
        <v>55.902468034493012</v>
      </c>
      <c r="Q35" s="8">
        <f t="shared" si="7"/>
        <v>0.5217307686494792</v>
      </c>
      <c r="R35" s="8">
        <f t="shared" si="8"/>
        <v>55.902468034493012</v>
      </c>
      <c r="S35" s="8"/>
      <c r="T35" s="8"/>
      <c r="U35" s="8"/>
      <c r="V35" s="8"/>
      <c r="W35" s="8"/>
      <c r="X35" s="22">
        <v>24</v>
      </c>
    </row>
    <row r="36" spans="1:24" ht="32">
      <c r="A36" s="9">
        <v>25</v>
      </c>
      <c r="B36" s="9" t="s">
        <v>1490</v>
      </c>
      <c r="C36" s="7">
        <v>21900000</v>
      </c>
      <c r="D36" s="8">
        <f t="shared" si="0"/>
        <v>0.24310433688135308</v>
      </c>
      <c r="E36" s="7">
        <v>21900000</v>
      </c>
      <c r="F36" s="8">
        <f t="shared" si="14"/>
        <v>100</v>
      </c>
      <c r="G36" s="8">
        <f t="shared" si="1"/>
        <v>0.24310433688135308</v>
      </c>
      <c r="H36" s="7">
        <v>21900000</v>
      </c>
      <c r="I36" s="8">
        <f t="shared" si="15"/>
        <v>100</v>
      </c>
      <c r="J36" s="8">
        <f t="shared" si="2"/>
        <v>0.24310433688135308</v>
      </c>
      <c r="K36" s="8">
        <f t="shared" si="3"/>
        <v>100</v>
      </c>
      <c r="L36" s="8">
        <f t="shared" si="4"/>
        <v>0</v>
      </c>
      <c r="M36" s="7">
        <f t="shared" si="5"/>
        <v>0</v>
      </c>
      <c r="N36" s="8">
        <v>100</v>
      </c>
      <c r="O36" s="8">
        <f t="shared" si="6"/>
        <v>0.24310433688135308</v>
      </c>
      <c r="P36" s="8">
        <v>100</v>
      </c>
      <c r="Q36" s="8">
        <f t="shared" si="7"/>
        <v>0.24310433688135308</v>
      </c>
      <c r="R36" s="8">
        <f t="shared" si="8"/>
        <v>100</v>
      </c>
      <c r="S36" s="8"/>
      <c r="T36" s="8"/>
      <c r="U36" s="8"/>
      <c r="V36" s="8"/>
      <c r="W36" s="8"/>
      <c r="X36" s="22">
        <v>25</v>
      </c>
    </row>
    <row r="37" spans="1:24" ht="64">
      <c r="A37" s="9">
        <v>26</v>
      </c>
      <c r="B37" s="9" t="s">
        <v>1491</v>
      </c>
      <c r="C37" s="7">
        <v>598348800</v>
      </c>
      <c r="D37" s="8">
        <f t="shared" si="0"/>
        <v>6.6420633903083726</v>
      </c>
      <c r="E37" s="7">
        <v>598348800</v>
      </c>
      <c r="F37" s="8">
        <f t="shared" si="14"/>
        <v>100</v>
      </c>
      <c r="G37" s="8">
        <f t="shared" si="1"/>
        <v>6.6420633903083726</v>
      </c>
      <c r="H37" s="7">
        <v>593877600</v>
      </c>
      <c r="I37" s="8">
        <f t="shared" si="15"/>
        <v>99.252743550250287</v>
      </c>
      <c r="J37" s="8">
        <f t="shared" si="2"/>
        <v>6.5924301432278289</v>
      </c>
      <c r="K37" s="8">
        <f t="shared" si="3"/>
        <v>99.252743550250287</v>
      </c>
      <c r="L37" s="8">
        <f t="shared" si="4"/>
        <v>-4.9633247080543619E-2</v>
      </c>
      <c r="M37" s="7">
        <f t="shared" si="5"/>
        <v>4471200</v>
      </c>
      <c r="N37" s="8">
        <v>99.999999999999986</v>
      </c>
      <c r="O37" s="8">
        <f t="shared" si="6"/>
        <v>6.6420633903083717</v>
      </c>
      <c r="P37" s="8">
        <v>99.252743550250273</v>
      </c>
      <c r="Q37" s="8">
        <f t="shared" si="7"/>
        <v>6.5924301432278272</v>
      </c>
      <c r="R37" s="8">
        <f t="shared" si="8"/>
        <v>99.252743550250287</v>
      </c>
      <c r="S37" s="8"/>
      <c r="T37" s="8"/>
      <c r="U37" s="8"/>
      <c r="V37" s="8"/>
      <c r="W37" s="8"/>
      <c r="X37" s="22">
        <v>26</v>
      </c>
    </row>
    <row r="38" spans="1:24" ht="16">
      <c r="A38" s="9">
        <v>27</v>
      </c>
      <c r="B38" s="9" t="s">
        <v>1492</v>
      </c>
      <c r="C38" s="7">
        <v>105225000</v>
      </c>
      <c r="D38" s="8">
        <f t="shared" si="0"/>
        <v>1.168066385768967</v>
      </c>
      <c r="E38" s="7">
        <v>105225000</v>
      </c>
      <c r="F38" s="8">
        <f t="shared" si="14"/>
        <v>100</v>
      </c>
      <c r="G38" s="8">
        <f t="shared" si="1"/>
        <v>1.168066385768967</v>
      </c>
      <c r="H38" s="7">
        <v>104925000</v>
      </c>
      <c r="I38" s="8">
        <f t="shared" si="15"/>
        <v>99.714896650035627</v>
      </c>
      <c r="J38" s="8">
        <f t="shared" si="2"/>
        <v>1.1647361893733319</v>
      </c>
      <c r="K38" s="8">
        <f t="shared" si="3"/>
        <v>99.714896650035627</v>
      </c>
      <c r="L38" s="8">
        <f t="shared" si="4"/>
        <v>-3.3301963956351432E-3</v>
      </c>
      <c r="M38" s="7">
        <f t="shared" si="5"/>
        <v>300000</v>
      </c>
      <c r="N38" s="8">
        <v>100.00000000000001</v>
      </c>
      <c r="O38" s="8">
        <f t="shared" si="6"/>
        <v>1.1680663857689673</v>
      </c>
      <c r="P38" s="8">
        <v>99.714896650035655</v>
      </c>
      <c r="Q38" s="8">
        <f t="shared" si="7"/>
        <v>1.1647361893733323</v>
      </c>
      <c r="R38" s="8">
        <f t="shared" si="8"/>
        <v>99.714896650035641</v>
      </c>
      <c r="S38" s="8"/>
      <c r="T38" s="8"/>
      <c r="U38" s="8"/>
      <c r="V38" s="8"/>
      <c r="W38" s="8"/>
      <c r="X38" s="22">
        <v>27</v>
      </c>
    </row>
    <row r="39" spans="1:24" ht="32">
      <c r="A39" s="9">
        <v>28</v>
      </c>
      <c r="B39" s="9" t="s">
        <v>1493</v>
      </c>
      <c r="C39" s="7">
        <v>7100000</v>
      </c>
      <c r="D39" s="8">
        <f t="shared" si="0"/>
        <v>7.8814648030027704E-2</v>
      </c>
      <c r="E39" s="7">
        <v>7100000</v>
      </c>
      <c r="F39" s="8">
        <f t="shared" si="14"/>
        <v>100</v>
      </c>
      <c r="G39" s="8">
        <f t="shared" si="1"/>
        <v>7.8814648030027704E-2</v>
      </c>
      <c r="H39" s="7">
        <v>7000000</v>
      </c>
      <c r="I39" s="8">
        <f t="shared" si="15"/>
        <v>98.591549295774655</v>
      </c>
      <c r="J39" s="8">
        <f t="shared" si="2"/>
        <v>7.7704582564816049E-2</v>
      </c>
      <c r="K39" s="8">
        <f t="shared" si="3"/>
        <v>98.591549295774655</v>
      </c>
      <c r="L39" s="8">
        <f t="shared" si="4"/>
        <v>-1.1100654652116543E-3</v>
      </c>
      <c r="M39" s="7">
        <f t="shared" si="5"/>
        <v>100000</v>
      </c>
      <c r="N39" s="8">
        <v>100</v>
      </c>
      <c r="O39" s="8">
        <f t="shared" si="6"/>
        <v>7.8814648030027704E-2</v>
      </c>
      <c r="P39" s="8">
        <v>98.591549295774655</v>
      </c>
      <c r="Q39" s="8">
        <f t="shared" si="7"/>
        <v>7.7704582564816049E-2</v>
      </c>
      <c r="R39" s="8">
        <f t="shared" si="8"/>
        <v>98.591549295774655</v>
      </c>
      <c r="S39" s="8"/>
      <c r="T39" s="8"/>
      <c r="U39" s="8"/>
      <c r="V39" s="8"/>
      <c r="W39" s="8"/>
      <c r="X39" s="22">
        <v>28</v>
      </c>
    </row>
    <row r="40" spans="1:24" ht="96">
      <c r="A40" s="9">
        <v>29</v>
      </c>
      <c r="B40" s="9" t="s">
        <v>1494</v>
      </c>
      <c r="C40" s="7">
        <v>7100000</v>
      </c>
      <c r="D40" s="8">
        <f t="shared" si="0"/>
        <v>7.8814648030027704E-2</v>
      </c>
      <c r="E40" s="7">
        <v>7100000</v>
      </c>
      <c r="F40" s="8">
        <f t="shared" si="14"/>
        <v>100</v>
      </c>
      <c r="G40" s="8">
        <f t="shared" si="1"/>
        <v>7.8814648030027704E-2</v>
      </c>
      <c r="H40" s="7">
        <v>7050000</v>
      </c>
      <c r="I40" s="8">
        <f t="shared" si="15"/>
        <v>99.295774647887328</v>
      </c>
      <c r="J40" s="8">
        <f t="shared" si="2"/>
        <v>7.825961529742187E-2</v>
      </c>
      <c r="K40" s="8">
        <f t="shared" si="3"/>
        <v>99.295774647887328</v>
      </c>
      <c r="L40" s="8">
        <f t="shared" si="4"/>
        <v>-5.5503273260583408E-4</v>
      </c>
      <c r="M40" s="7">
        <f t="shared" si="5"/>
        <v>50000</v>
      </c>
      <c r="N40" s="8">
        <v>100</v>
      </c>
      <c r="O40" s="8">
        <f t="shared" si="6"/>
        <v>7.8814648030027704E-2</v>
      </c>
      <c r="P40" s="8">
        <v>99.295774647887328</v>
      </c>
      <c r="Q40" s="8">
        <f t="shared" si="7"/>
        <v>7.825961529742187E-2</v>
      </c>
      <c r="R40" s="8">
        <f t="shared" si="8"/>
        <v>99.295774647887328</v>
      </c>
      <c r="S40" s="8"/>
      <c r="T40" s="8"/>
      <c r="U40" s="8"/>
      <c r="V40" s="8"/>
      <c r="W40" s="8"/>
      <c r="X40" s="22">
        <v>29</v>
      </c>
    </row>
    <row r="41" spans="1:24" ht="16">
      <c r="A41" s="9">
        <v>30</v>
      </c>
      <c r="B41" s="9" t="s">
        <v>1495</v>
      </c>
      <c r="C41" s="7">
        <v>7100000</v>
      </c>
      <c r="D41" s="8">
        <f t="shared" si="0"/>
        <v>7.8814648030027704E-2</v>
      </c>
      <c r="E41" s="7">
        <v>7100000</v>
      </c>
      <c r="F41" s="8">
        <f t="shared" si="14"/>
        <v>100</v>
      </c>
      <c r="G41" s="8">
        <f t="shared" si="1"/>
        <v>7.8814648030027704E-2</v>
      </c>
      <c r="H41" s="7">
        <v>7000000</v>
      </c>
      <c r="I41" s="8">
        <f t="shared" si="15"/>
        <v>98.591549295774655</v>
      </c>
      <c r="J41" s="8">
        <f t="shared" si="2"/>
        <v>7.7704582564816049E-2</v>
      </c>
      <c r="K41" s="8">
        <f t="shared" si="3"/>
        <v>98.591549295774655</v>
      </c>
      <c r="L41" s="8">
        <f t="shared" si="4"/>
        <v>-1.1100654652116543E-3</v>
      </c>
      <c r="M41" s="7">
        <f t="shared" si="5"/>
        <v>100000</v>
      </c>
      <c r="N41" s="8">
        <v>100</v>
      </c>
      <c r="O41" s="8">
        <f t="shared" si="6"/>
        <v>7.8814648030027704E-2</v>
      </c>
      <c r="P41" s="8">
        <v>98.591549295774655</v>
      </c>
      <c r="Q41" s="8">
        <f t="shared" si="7"/>
        <v>7.7704582564816049E-2</v>
      </c>
      <c r="R41" s="8">
        <f t="shared" si="8"/>
        <v>98.591549295774655</v>
      </c>
      <c r="S41" s="8"/>
      <c r="T41" s="8"/>
      <c r="U41" s="8"/>
      <c r="V41" s="8"/>
      <c r="W41" s="8"/>
      <c r="X41" s="22">
        <v>30</v>
      </c>
    </row>
    <row r="42" spans="1:24" ht="64">
      <c r="A42" s="9">
        <v>31</v>
      </c>
      <c r="B42" s="9" t="s">
        <v>1496</v>
      </c>
      <c r="C42" s="7">
        <v>7100000</v>
      </c>
      <c r="D42" s="8">
        <f t="shared" si="0"/>
        <v>7.8814648030027704E-2</v>
      </c>
      <c r="E42" s="7">
        <v>7100000</v>
      </c>
      <c r="F42" s="8">
        <f t="shared" si="14"/>
        <v>100</v>
      </c>
      <c r="G42" s="8">
        <f t="shared" si="1"/>
        <v>7.8814648030027704E-2</v>
      </c>
      <c r="H42" s="7">
        <v>7050000</v>
      </c>
      <c r="I42" s="8">
        <f t="shared" si="15"/>
        <v>99.295774647887328</v>
      </c>
      <c r="J42" s="8">
        <f t="shared" si="2"/>
        <v>7.825961529742187E-2</v>
      </c>
      <c r="K42" s="8">
        <f t="shared" si="3"/>
        <v>99.295774647887328</v>
      </c>
      <c r="L42" s="8">
        <f t="shared" si="4"/>
        <v>-5.5503273260583408E-4</v>
      </c>
      <c r="M42" s="7">
        <f t="shared" si="5"/>
        <v>50000</v>
      </c>
      <c r="N42" s="8">
        <v>100</v>
      </c>
      <c r="O42" s="8">
        <f t="shared" si="6"/>
        <v>7.8814648030027704E-2</v>
      </c>
      <c r="P42" s="8">
        <v>99.295774647887328</v>
      </c>
      <c r="Q42" s="8">
        <f t="shared" si="7"/>
        <v>7.825961529742187E-2</v>
      </c>
      <c r="R42" s="8">
        <f t="shared" si="8"/>
        <v>99.295774647887328</v>
      </c>
      <c r="S42" s="8"/>
      <c r="T42" s="8"/>
      <c r="U42" s="8"/>
      <c r="V42" s="8"/>
      <c r="W42" s="8"/>
      <c r="X42" s="22">
        <v>31</v>
      </c>
    </row>
    <row r="43" spans="1:24" ht="64">
      <c r="A43" s="9">
        <v>32</v>
      </c>
      <c r="B43" s="9" t="s">
        <v>1497</v>
      </c>
      <c r="C43" s="7">
        <v>7100000</v>
      </c>
      <c r="D43" s="8">
        <f t="shared" si="0"/>
        <v>7.8814648030027704E-2</v>
      </c>
      <c r="E43" s="7">
        <v>7100000</v>
      </c>
      <c r="F43" s="8">
        <f t="shared" si="14"/>
        <v>100</v>
      </c>
      <c r="G43" s="8">
        <f t="shared" si="1"/>
        <v>7.8814648030027704E-2</v>
      </c>
      <c r="H43" s="7">
        <v>7050000</v>
      </c>
      <c r="I43" s="8">
        <f t="shared" si="15"/>
        <v>99.295774647887328</v>
      </c>
      <c r="J43" s="8">
        <f t="shared" si="2"/>
        <v>7.825961529742187E-2</v>
      </c>
      <c r="K43" s="8">
        <f t="shared" si="3"/>
        <v>99.295774647887328</v>
      </c>
      <c r="L43" s="8">
        <f t="shared" si="4"/>
        <v>-5.5503273260583408E-4</v>
      </c>
      <c r="M43" s="7">
        <f t="shared" si="5"/>
        <v>50000</v>
      </c>
      <c r="N43" s="8">
        <v>100</v>
      </c>
      <c r="O43" s="8">
        <f t="shared" si="6"/>
        <v>7.8814648030027704E-2</v>
      </c>
      <c r="P43" s="8">
        <v>99.295774647887328</v>
      </c>
      <c r="Q43" s="8">
        <f t="shared" si="7"/>
        <v>7.825961529742187E-2</v>
      </c>
      <c r="R43" s="8">
        <f t="shared" si="8"/>
        <v>99.295774647887328</v>
      </c>
      <c r="S43" s="8"/>
      <c r="T43" s="8"/>
      <c r="U43" s="8"/>
      <c r="V43" s="8"/>
      <c r="W43" s="8"/>
      <c r="X43" s="22">
        <v>32</v>
      </c>
    </row>
    <row r="44" spans="1:24" ht="48">
      <c r="A44" s="9">
        <v>33</v>
      </c>
      <c r="B44" s="9" t="s">
        <v>1498</v>
      </c>
      <c r="C44" s="7">
        <v>7100000</v>
      </c>
      <c r="D44" s="8">
        <f t="shared" si="0"/>
        <v>7.8814648030027704E-2</v>
      </c>
      <c r="E44" s="7">
        <v>7100000</v>
      </c>
      <c r="F44" s="8">
        <f t="shared" si="14"/>
        <v>100</v>
      </c>
      <c r="G44" s="8">
        <f t="shared" si="1"/>
        <v>7.8814648030027704E-2</v>
      </c>
      <c r="H44" s="7">
        <v>7025000</v>
      </c>
      <c r="I44" s="8">
        <f t="shared" si="15"/>
        <v>98.943661971830991</v>
      </c>
      <c r="J44" s="8">
        <f t="shared" si="2"/>
        <v>7.7982098931118959E-2</v>
      </c>
      <c r="K44" s="8">
        <f t="shared" si="3"/>
        <v>98.943661971830991</v>
      </c>
      <c r="L44" s="8">
        <f t="shared" si="4"/>
        <v>-8.3254909890874418E-4</v>
      </c>
      <c r="M44" s="7">
        <f t="shared" si="5"/>
        <v>75000</v>
      </c>
      <c r="N44" s="8">
        <v>100</v>
      </c>
      <c r="O44" s="8">
        <f t="shared" si="6"/>
        <v>7.8814648030027704E-2</v>
      </c>
      <c r="P44" s="8">
        <v>98.943661971830991</v>
      </c>
      <c r="Q44" s="8">
        <f t="shared" si="7"/>
        <v>7.7982098931118959E-2</v>
      </c>
      <c r="R44" s="8">
        <f t="shared" si="8"/>
        <v>98.943661971830991</v>
      </c>
      <c r="S44" s="8"/>
      <c r="T44" s="8"/>
      <c r="U44" s="8"/>
      <c r="V44" s="8"/>
      <c r="W44" s="8"/>
      <c r="X44" s="22">
        <v>33</v>
      </c>
    </row>
    <row r="45" spans="1:24" ht="64">
      <c r="A45" s="9">
        <v>34</v>
      </c>
      <c r="B45" s="9" t="s">
        <v>1499</v>
      </c>
      <c r="C45" s="7">
        <v>30150000</v>
      </c>
      <c r="D45" s="8">
        <f t="shared" si="0"/>
        <v>0.3346847377613148</v>
      </c>
      <c r="E45" s="7">
        <v>30150000</v>
      </c>
      <c r="F45" s="8">
        <f t="shared" si="14"/>
        <v>100</v>
      </c>
      <c r="G45" s="8">
        <f t="shared" si="1"/>
        <v>0.3346847377613148</v>
      </c>
      <c r="H45" s="7">
        <v>30150000</v>
      </c>
      <c r="I45" s="8">
        <f t="shared" si="15"/>
        <v>100</v>
      </c>
      <c r="J45" s="8">
        <f t="shared" si="2"/>
        <v>0.3346847377613148</v>
      </c>
      <c r="K45" s="8">
        <f t="shared" si="3"/>
        <v>100</v>
      </c>
      <c r="L45" s="8">
        <f t="shared" si="4"/>
        <v>0</v>
      </c>
      <c r="M45" s="7">
        <f t="shared" si="5"/>
        <v>0</v>
      </c>
      <c r="N45" s="8">
        <v>99.999999999999986</v>
      </c>
      <c r="O45" s="8">
        <f t="shared" si="6"/>
        <v>0.33468473776131474</v>
      </c>
      <c r="P45" s="8">
        <v>99.999999999999986</v>
      </c>
      <c r="Q45" s="8">
        <f t="shared" si="7"/>
        <v>0.33468473776131474</v>
      </c>
      <c r="R45" s="8">
        <f t="shared" si="8"/>
        <v>100</v>
      </c>
      <c r="S45" s="8"/>
      <c r="T45" s="8"/>
      <c r="U45" s="8"/>
      <c r="V45" s="8"/>
      <c r="W45" s="8"/>
      <c r="X45" s="22">
        <v>34</v>
      </c>
    </row>
    <row r="46" spans="1:24" ht="32">
      <c r="A46" s="9">
        <v>35</v>
      </c>
      <c r="B46" s="9" t="s">
        <v>1500</v>
      </c>
      <c r="C46" s="7">
        <v>12600000</v>
      </c>
      <c r="D46" s="8">
        <f t="shared" si="0"/>
        <v>0.13986824861666888</v>
      </c>
      <c r="E46" s="7">
        <v>12600000</v>
      </c>
      <c r="F46" s="8">
        <f t="shared" si="14"/>
        <v>100</v>
      </c>
      <c r="G46" s="8">
        <f t="shared" si="1"/>
        <v>0.13986824861666888</v>
      </c>
      <c r="H46" s="7">
        <v>12600000</v>
      </c>
      <c r="I46" s="8">
        <f t="shared" si="15"/>
        <v>100</v>
      </c>
      <c r="J46" s="8">
        <f t="shared" si="2"/>
        <v>0.13986824861666888</v>
      </c>
      <c r="K46" s="8">
        <f t="shared" si="3"/>
        <v>100</v>
      </c>
      <c r="L46" s="8">
        <f t="shared" si="4"/>
        <v>0</v>
      </c>
      <c r="M46" s="7">
        <f t="shared" si="5"/>
        <v>0</v>
      </c>
      <c r="N46" s="8">
        <v>100</v>
      </c>
      <c r="O46" s="8">
        <f t="shared" si="6"/>
        <v>0.13986824861666888</v>
      </c>
      <c r="P46" s="8">
        <v>100</v>
      </c>
      <c r="Q46" s="8">
        <f t="shared" si="7"/>
        <v>0.13986824861666888</v>
      </c>
      <c r="R46" s="8">
        <f t="shared" si="8"/>
        <v>100</v>
      </c>
      <c r="S46" s="8"/>
      <c r="T46" s="8"/>
      <c r="U46" s="8"/>
      <c r="V46" s="8"/>
      <c r="W46" s="8"/>
      <c r="X46" s="22">
        <v>35</v>
      </c>
    </row>
    <row r="47" spans="1:24" ht="80">
      <c r="A47" s="9">
        <v>36</v>
      </c>
      <c r="B47" s="9" t="s">
        <v>1501</v>
      </c>
      <c r="C47" s="7">
        <v>10100000</v>
      </c>
      <c r="D47" s="8">
        <f t="shared" si="0"/>
        <v>0.11211661198637743</v>
      </c>
      <c r="E47" s="7">
        <v>10100000</v>
      </c>
      <c r="F47" s="8">
        <f t="shared" si="14"/>
        <v>100</v>
      </c>
      <c r="G47" s="8">
        <f t="shared" si="1"/>
        <v>0.11211661198637742</v>
      </c>
      <c r="H47" s="7">
        <v>10100000</v>
      </c>
      <c r="I47" s="8">
        <f t="shared" si="15"/>
        <v>100</v>
      </c>
      <c r="J47" s="8">
        <f t="shared" si="2"/>
        <v>0.11211661198637742</v>
      </c>
      <c r="K47" s="8">
        <f t="shared" si="3"/>
        <v>100</v>
      </c>
      <c r="L47" s="8">
        <f t="shared" si="4"/>
        <v>0</v>
      </c>
      <c r="M47" s="7">
        <f t="shared" si="5"/>
        <v>0</v>
      </c>
      <c r="N47" s="8">
        <v>100</v>
      </c>
      <c r="O47" s="8">
        <f t="shared" si="6"/>
        <v>0.11211661198637742</v>
      </c>
      <c r="P47" s="8">
        <v>100</v>
      </c>
      <c r="Q47" s="8">
        <f t="shared" si="7"/>
        <v>0.11211661198637742</v>
      </c>
      <c r="R47" s="8">
        <f t="shared" si="8"/>
        <v>100</v>
      </c>
      <c r="S47" s="8"/>
      <c r="T47" s="8"/>
      <c r="U47" s="8"/>
      <c r="V47" s="8"/>
      <c r="W47" s="8"/>
      <c r="X47" s="22">
        <v>36</v>
      </c>
    </row>
    <row r="48" spans="1:24" ht="32">
      <c r="A48" s="9">
        <v>37</v>
      </c>
      <c r="B48" s="9" t="s">
        <v>1502</v>
      </c>
      <c r="C48" s="7">
        <v>14900000</v>
      </c>
      <c r="D48" s="8">
        <f t="shared" si="0"/>
        <v>0.16539975431653703</v>
      </c>
      <c r="E48" s="7">
        <v>14900000</v>
      </c>
      <c r="F48" s="8">
        <f t="shared" si="14"/>
        <v>100</v>
      </c>
      <c r="G48" s="8">
        <f t="shared" si="1"/>
        <v>0.165399754316537</v>
      </c>
      <c r="H48" s="7">
        <v>14900000</v>
      </c>
      <c r="I48" s="8">
        <f t="shared" si="15"/>
        <v>100</v>
      </c>
      <c r="J48" s="8">
        <f t="shared" si="2"/>
        <v>0.165399754316537</v>
      </c>
      <c r="K48" s="8">
        <f t="shared" si="3"/>
        <v>100</v>
      </c>
      <c r="L48" s="8">
        <f t="shared" si="4"/>
        <v>0</v>
      </c>
      <c r="M48" s="7">
        <f t="shared" si="5"/>
        <v>0</v>
      </c>
      <c r="N48" s="8">
        <v>100</v>
      </c>
      <c r="O48" s="8">
        <f t="shared" si="6"/>
        <v>0.165399754316537</v>
      </c>
      <c r="P48" s="8">
        <v>100</v>
      </c>
      <c r="Q48" s="8">
        <f t="shared" si="7"/>
        <v>0.165399754316537</v>
      </c>
      <c r="R48" s="8">
        <f t="shared" si="8"/>
        <v>100</v>
      </c>
      <c r="S48" s="8"/>
      <c r="T48" s="8"/>
      <c r="U48" s="8"/>
      <c r="V48" s="8"/>
      <c r="W48" s="8"/>
      <c r="X48" s="22">
        <v>37</v>
      </c>
    </row>
    <row r="49" spans="1:24" ht="16">
      <c r="A49" s="9">
        <v>38</v>
      </c>
      <c r="B49" s="9" t="s">
        <v>248</v>
      </c>
      <c r="C49" s="7">
        <v>16594300</v>
      </c>
      <c r="D49" s="8">
        <f t="shared" si="0"/>
        <v>0.18420759349361812</v>
      </c>
      <c r="E49" s="7">
        <v>16594300</v>
      </c>
      <c r="F49" s="8">
        <f t="shared" si="14"/>
        <v>100</v>
      </c>
      <c r="G49" s="8">
        <f t="shared" si="1"/>
        <v>0.18420759349361812</v>
      </c>
      <c r="H49" s="7">
        <v>13628000</v>
      </c>
      <c r="I49" s="8">
        <f t="shared" si="15"/>
        <v>82.124584947843545</v>
      </c>
      <c r="J49" s="8">
        <f t="shared" si="2"/>
        <v>0.15127972159904474</v>
      </c>
      <c r="K49" s="8">
        <f t="shared" si="3"/>
        <v>82.124584947843545</v>
      </c>
      <c r="L49" s="8">
        <f t="shared" si="4"/>
        <v>-3.2927871894573385E-2</v>
      </c>
      <c r="M49" s="7">
        <f t="shared" si="5"/>
        <v>2966300</v>
      </c>
      <c r="N49" s="8">
        <v>100</v>
      </c>
      <c r="O49" s="8">
        <f t="shared" si="6"/>
        <v>0.18420759349361812</v>
      </c>
      <c r="P49" s="8">
        <v>99.999999999999986</v>
      </c>
      <c r="Q49" s="8">
        <f t="shared" si="7"/>
        <v>0.18420759349361809</v>
      </c>
      <c r="R49" s="8">
        <f t="shared" si="8"/>
        <v>99.999999999999986</v>
      </c>
      <c r="S49" s="8"/>
      <c r="T49" s="8"/>
      <c r="U49" s="8"/>
      <c r="V49" s="8"/>
      <c r="W49" s="8"/>
      <c r="X49" s="22">
        <v>38</v>
      </c>
    </row>
    <row r="50" spans="1:24" ht="32">
      <c r="A50" s="9">
        <v>39</v>
      </c>
      <c r="B50" s="9" t="s">
        <v>369</v>
      </c>
      <c r="C50" s="7">
        <v>11481600</v>
      </c>
      <c r="D50" s="8">
        <f t="shared" si="0"/>
        <v>0.12745327645374169</v>
      </c>
      <c r="E50" s="7">
        <v>11481600</v>
      </c>
      <c r="F50" s="8">
        <f t="shared" si="14"/>
        <v>100</v>
      </c>
      <c r="G50" s="8">
        <f t="shared" si="1"/>
        <v>0.12745327645374169</v>
      </c>
      <c r="H50" s="7">
        <v>6601048</v>
      </c>
      <c r="I50" s="8">
        <f t="shared" si="15"/>
        <v>57.492405239687848</v>
      </c>
      <c r="J50" s="8">
        <f t="shared" si="2"/>
        <v>7.3275954190044817E-2</v>
      </c>
      <c r="K50" s="8">
        <f t="shared" si="3"/>
        <v>57.492405239687848</v>
      </c>
      <c r="L50" s="8">
        <f t="shared" si="4"/>
        <v>-5.417732226369687E-2</v>
      </c>
      <c r="M50" s="7">
        <f t="shared" si="5"/>
        <v>4880552</v>
      </c>
      <c r="N50" s="8">
        <v>99.999999999999972</v>
      </c>
      <c r="O50" s="8">
        <f t="shared" si="6"/>
        <v>0.12745327645374163</v>
      </c>
      <c r="P50" s="8">
        <v>57.492405239687841</v>
      </c>
      <c r="Q50" s="8">
        <f t="shared" si="7"/>
        <v>7.3275954190044817E-2</v>
      </c>
      <c r="R50" s="8">
        <f t="shared" si="8"/>
        <v>57.492405239687862</v>
      </c>
      <c r="S50" s="8"/>
      <c r="T50" s="8"/>
      <c r="U50" s="8"/>
      <c r="V50" s="8"/>
      <c r="W50" s="8"/>
      <c r="X50" s="22">
        <v>39</v>
      </c>
    </row>
    <row r="51" spans="1:24" ht="16">
      <c r="A51" s="9">
        <v>40</v>
      </c>
      <c r="B51" s="9" t="s">
        <v>1487</v>
      </c>
      <c r="C51" s="7">
        <v>69829920</v>
      </c>
      <c r="D51" s="8">
        <f t="shared" si="0"/>
        <v>0.77515782630492847</v>
      </c>
      <c r="E51" s="7">
        <v>69829920</v>
      </c>
      <c r="F51" s="8">
        <f t="shared" si="14"/>
        <v>100</v>
      </c>
      <c r="G51" s="8">
        <f t="shared" si="1"/>
        <v>0.77515782630492847</v>
      </c>
      <c r="H51" s="7">
        <v>69810120</v>
      </c>
      <c r="I51" s="8">
        <f t="shared" si="15"/>
        <v>99.971645392118447</v>
      </c>
      <c r="J51" s="8">
        <f t="shared" si="2"/>
        <v>0.77493803334281652</v>
      </c>
      <c r="K51" s="8">
        <f t="shared" si="3"/>
        <v>99.971645392118447</v>
      </c>
      <c r="L51" s="8">
        <f t="shared" si="4"/>
        <v>-2.197929621119421E-4</v>
      </c>
      <c r="M51" s="7">
        <f t="shared" si="5"/>
        <v>19800</v>
      </c>
      <c r="N51" s="8">
        <v>99.999999999999972</v>
      </c>
      <c r="O51" s="8">
        <f t="shared" si="6"/>
        <v>0.77515782630492824</v>
      </c>
      <c r="P51" s="8">
        <v>99.971645392118447</v>
      </c>
      <c r="Q51" s="8">
        <f t="shared" si="7"/>
        <v>0.77493803334281652</v>
      </c>
      <c r="R51" s="8">
        <f t="shared" si="8"/>
        <v>99.971645392118475</v>
      </c>
      <c r="S51" s="8"/>
      <c r="T51" s="8"/>
      <c r="U51" s="8"/>
      <c r="V51" s="8"/>
      <c r="W51" s="8"/>
      <c r="X51" s="22">
        <v>40</v>
      </c>
    </row>
    <row r="52" spans="1:24" ht="64">
      <c r="A52" s="9">
        <v>41</v>
      </c>
      <c r="B52" s="9" t="s">
        <v>338</v>
      </c>
      <c r="C52" s="7">
        <v>0</v>
      </c>
      <c r="D52" s="8">
        <f t="shared" si="0"/>
        <v>0</v>
      </c>
      <c r="E52" s="7">
        <v>0</v>
      </c>
      <c r="F52" s="8">
        <v>0</v>
      </c>
      <c r="G52" s="8">
        <f t="shared" si="1"/>
        <v>0</v>
      </c>
      <c r="H52" s="7">
        <v>0</v>
      </c>
      <c r="I52" s="8">
        <v>0</v>
      </c>
      <c r="J52" s="8">
        <f t="shared" si="2"/>
        <v>0</v>
      </c>
      <c r="K52" s="8">
        <f t="shared" si="3"/>
        <v>0</v>
      </c>
      <c r="L52" s="8">
        <f t="shared" si="4"/>
        <v>0</v>
      </c>
      <c r="M52" s="7">
        <f t="shared" si="5"/>
        <v>0</v>
      </c>
      <c r="N52" s="8">
        <v>0</v>
      </c>
      <c r="O52" s="8">
        <f t="shared" si="6"/>
        <v>0</v>
      </c>
      <c r="P52" s="8">
        <v>0</v>
      </c>
      <c r="Q52" s="8">
        <f t="shared" si="7"/>
        <v>0</v>
      </c>
      <c r="R52" s="8">
        <f t="shared" si="8"/>
        <v>0</v>
      </c>
      <c r="S52" s="8"/>
      <c r="T52" s="8"/>
      <c r="U52" s="8"/>
      <c r="V52" s="8"/>
      <c r="W52" s="8"/>
      <c r="X52" s="22">
        <v>41</v>
      </c>
    </row>
    <row r="53" spans="1:24" ht="64">
      <c r="A53" s="9">
        <v>42</v>
      </c>
      <c r="B53" s="9" t="s">
        <v>1488</v>
      </c>
      <c r="C53" s="7">
        <v>4550000</v>
      </c>
      <c r="D53" s="8">
        <f t="shared" si="0"/>
        <v>5.0507978667130436E-2</v>
      </c>
      <c r="E53" s="7">
        <v>4550000</v>
      </c>
      <c r="F53" s="8">
        <f t="shared" si="14"/>
        <v>100</v>
      </c>
      <c r="G53" s="8">
        <f t="shared" si="1"/>
        <v>5.0507978667130436E-2</v>
      </c>
      <c r="H53" s="7">
        <v>3783700</v>
      </c>
      <c r="I53" s="8">
        <f t="shared" si="15"/>
        <v>83.158241758241758</v>
      </c>
      <c r="J53" s="8">
        <f t="shared" si="2"/>
        <v>4.2001547007213501E-2</v>
      </c>
      <c r="K53" s="8">
        <f t="shared" si="3"/>
        <v>83.158241758241758</v>
      </c>
      <c r="L53" s="8">
        <f t="shared" si="4"/>
        <v>-8.5064316599169354E-3</v>
      </c>
      <c r="M53" s="7">
        <f t="shared" si="5"/>
        <v>766300</v>
      </c>
      <c r="N53" s="8">
        <v>99.999999999999972</v>
      </c>
      <c r="O53" s="8">
        <f t="shared" si="6"/>
        <v>5.0507978667130422E-2</v>
      </c>
      <c r="P53" s="8">
        <v>83.158241758241743</v>
      </c>
      <c r="Q53" s="8">
        <f t="shared" si="7"/>
        <v>4.2001547007213501E-2</v>
      </c>
      <c r="R53" s="8">
        <f t="shared" si="8"/>
        <v>83.158241758241772</v>
      </c>
      <c r="S53" s="8"/>
      <c r="T53" s="8"/>
      <c r="U53" s="8"/>
      <c r="V53" s="8"/>
      <c r="W53" s="8"/>
      <c r="X53" s="22">
        <v>42</v>
      </c>
    </row>
    <row r="54" spans="1:24" ht="16">
      <c r="A54" s="9">
        <v>43</v>
      </c>
      <c r="B54" s="9" t="s">
        <v>256</v>
      </c>
      <c r="C54" s="7">
        <v>3330000</v>
      </c>
      <c r="D54" s="8">
        <f t="shared" si="0"/>
        <v>3.6965179991548205E-2</v>
      </c>
      <c r="E54" s="7">
        <v>3330000</v>
      </c>
      <c r="F54" s="8">
        <f t="shared" si="14"/>
        <v>100</v>
      </c>
      <c r="G54" s="8">
        <f t="shared" si="1"/>
        <v>3.6965179991548205E-2</v>
      </c>
      <c r="H54" s="7">
        <v>2843000</v>
      </c>
      <c r="I54" s="8">
        <f t="shared" si="15"/>
        <v>85.37537537537537</v>
      </c>
      <c r="J54" s="8">
        <f t="shared" si="2"/>
        <v>3.155916117596743E-2</v>
      </c>
      <c r="K54" s="8">
        <f t="shared" si="3"/>
        <v>85.37537537537537</v>
      </c>
      <c r="L54" s="8">
        <f t="shared" si="4"/>
        <v>-5.4060188155807751E-3</v>
      </c>
      <c r="M54" s="7">
        <f t="shared" si="5"/>
        <v>487000</v>
      </c>
      <c r="N54" s="8">
        <v>100</v>
      </c>
      <c r="O54" s="8">
        <f t="shared" si="6"/>
        <v>3.6965179991548205E-2</v>
      </c>
      <c r="P54" s="8">
        <v>85.375375375375384</v>
      </c>
      <c r="Q54" s="8">
        <f t="shared" si="7"/>
        <v>3.1559161175967437E-2</v>
      </c>
      <c r="R54" s="8">
        <f t="shared" si="8"/>
        <v>85.375375375375384</v>
      </c>
      <c r="S54" s="8"/>
      <c r="T54" s="8"/>
      <c r="U54" s="8"/>
      <c r="V54" s="8"/>
      <c r="W54" s="8"/>
      <c r="X54" s="22">
        <v>43</v>
      </c>
    </row>
    <row r="55" spans="1:24" ht="48">
      <c r="A55" s="9">
        <v>44</v>
      </c>
      <c r="B55" s="9" t="s">
        <v>1503</v>
      </c>
      <c r="C55" s="7">
        <v>21889000</v>
      </c>
      <c r="D55" s="8">
        <f t="shared" si="0"/>
        <v>0.2429822296801798</v>
      </c>
      <c r="E55" s="7">
        <v>21889000</v>
      </c>
      <c r="F55" s="8">
        <f t="shared" si="14"/>
        <v>100</v>
      </c>
      <c r="G55" s="8">
        <f t="shared" si="1"/>
        <v>0.24298222968017982</v>
      </c>
      <c r="H55" s="7">
        <v>21790000</v>
      </c>
      <c r="I55" s="8">
        <f t="shared" si="15"/>
        <v>99.547718031888166</v>
      </c>
      <c r="J55" s="8">
        <f t="shared" si="2"/>
        <v>0.24188326486962025</v>
      </c>
      <c r="K55" s="8">
        <f t="shared" si="3"/>
        <v>99.547718031888166</v>
      </c>
      <c r="L55" s="8">
        <f t="shared" si="4"/>
        <v>-1.0989648105595717E-3</v>
      </c>
      <c r="M55" s="7">
        <f t="shared" si="5"/>
        <v>99000</v>
      </c>
      <c r="N55" s="8">
        <v>99.999999999999986</v>
      </c>
      <c r="O55" s="8">
        <f t="shared" si="6"/>
        <v>0.24298222968017977</v>
      </c>
      <c r="P55" s="8">
        <v>99.547718031888166</v>
      </c>
      <c r="Q55" s="8">
        <f t="shared" si="7"/>
        <v>0.24188326486962025</v>
      </c>
      <c r="R55" s="8">
        <f t="shared" si="8"/>
        <v>99.547718031888181</v>
      </c>
      <c r="S55" s="8"/>
      <c r="T55" s="8"/>
      <c r="U55" s="8"/>
      <c r="V55" s="8"/>
      <c r="W55" s="8"/>
      <c r="X55" s="22">
        <v>44</v>
      </c>
    </row>
    <row r="56" spans="1:24" ht="32">
      <c r="A56" s="9">
        <v>45</v>
      </c>
      <c r="B56" s="9" t="s">
        <v>1504</v>
      </c>
      <c r="C56" s="7">
        <v>166359600</v>
      </c>
      <c r="D56" s="8">
        <f t="shared" si="0"/>
        <v>1.8467004676642533</v>
      </c>
      <c r="E56" s="7">
        <v>166359600</v>
      </c>
      <c r="F56" s="8">
        <f t="shared" si="14"/>
        <v>100</v>
      </c>
      <c r="G56" s="8">
        <f t="shared" si="1"/>
        <v>1.8467004676642533</v>
      </c>
      <c r="H56" s="7">
        <v>154240000</v>
      </c>
      <c r="I56" s="8">
        <f t="shared" si="15"/>
        <v>92.714817780278381</v>
      </c>
      <c r="J56" s="8">
        <f t="shared" si="2"/>
        <v>1.7121649735424611</v>
      </c>
      <c r="K56" s="8">
        <f t="shared" si="3"/>
        <v>92.714817780278381</v>
      </c>
      <c r="L56" s="8">
        <f t="shared" si="4"/>
        <v>-0.13453549412179222</v>
      </c>
      <c r="M56" s="7">
        <f t="shared" si="5"/>
        <v>12119600</v>
      </c>
      <c r="N56" s="8">
        <v>100</v>
      </c>
      <c r="O56" s="8">
        <f t="shared" si="6"/>
        <v>1.8467004676642533</v>
      </c>
      <c r="P56" s="8">
        <v>100</v>
      </c>
      <c r="Q56" s="8">
        <f t="shared" si="7"/>
        <v>1.8467004676642533</v>
      </c>
      <c r="R56" s="8">
        <f t="shared" si="8"/>
        <v>100</v>
      </c>
      <c r="S56" s="8"/>
      <c r="T56" s="8"/>
      <c r="U56" s="8"/>
      <c r="V56" s="8"/>
      <c r="W56" s="8"/>
      <c r="X56" s="22">
        <v>45</v>
      </c>
    </row>
    <row r="57" spans="1:24" ht="16">
      <c r="A57" s="9">
        <v>46</v>
      </c>
      <c r="B57" s="9" t="s">
        <v>1505</v>
      </c>
      <c r="C57" s="7">
        <v>362343300</v>
      </c>
      <c r="D57" s="8">
        <f t="shared" si="0"/>
        <v>4.0222478388082727</v>
      </c>
      <c r="E57" s="7">
        <v>362343300</v>
      </c>
      <c r="F57" s="8">
        <f t="shared" si="14"/>
        <v>100</v>
      </c>
      <c r="G57" s="8">
        <f t="shared" si="1"/>
        <v>4.0222478388082727</v>
      </c>
      <c r="H57" s="7">
        <v>362333300</v>
      </c>
      <c r="I57" s="8">
        <f t="shared" si="15"/>
        <v>99.997240186309497</v>
      </c>
      <c r="J57" s="8">
        <f t="shared" si="2"/>
        <v>4.0221368322617517</v>
      </c>
      <c r="K57" s="8">
        <f t="shared" si="3"/>
        <v>99.997240186309497</v>
      </c>
      <c r="L57" s="8">
        <f t="shared" si="4"/>
        <v>-1.1100654652107522E-4</v>
      </c>
      <c r="M57" s="7">
        <f t="shared" si="5"/>
        <v>10000</v>
      </c>
      <c r="N57" s="8">
        <v>100</v>
      </c>
      <c r="O57" s="8">
        <f t="shared" si="6"/>
        <v>4.0222478388082727</v>
      </c>
      <c r="P57" s="8">
        <v>99.997240186309497</v>
      </c>
      <c r="Q57" s="8">
        <f t="shared" si="7"/>
        <v>4.0221368322617517</v>
      </c>
      <c r="R57" s="8">
        <f t="shared" si="8"/>
        <v>99.997240186309497</v>
      </c>
      <c r="S57" s="8"/>
      <c r="T57" s="8"/>
      <c r="U57" s="8"/>
      <c r="V57" s="8"/>
      <c r="W57" s="8"/>
      <c r="X57" s="22">
        <v>46</v>
      </c>
    </row>
    <row r="58" spans="1:24" ht="32">
      <c r="A58" s="9">
        <v>47</v>
      </c>
      <c r="B58" s="9" t="s">
        <v>1506</v>
      </c>
      <c r="C58" s="7">
        <v>0</v>
      </c>
      <c r="D58" s="8">
        <f t="shared" si="0"/>
        <v>0</v>
      </c>
      <c r="E58" s="7">
        <v>0</v>
      </c>
      <c r="F58" s="8">
        <v>0</v>
      </c>
      <c r="G58" s="8">
        <f t="shared" si="1"/>
        <v>0</v>
      </c>
      <c r="H58" s="7">
        <v>0</v>
      </c>
      <c r="I58" s="8">
        <v>0</v>
      </c>
      <c r="J58" s="8">
        <f t="shared" si="2"/>
        <v>0</v>
      </c>
      <c r="K58" s="8">
        <f t="shared" si="3"/>
        <v>0</v>
      </c>
      <c r="L58" s="8">
        <f t="shared" si="4"/>
        <v>0</v>
      </c>
      <c r="M58" s="7">
        <f t="shared" si="5"/>
        <v>0</v>
      </c>
      <c r="N58" s="8">
        <v>0</v>
      </c>
      <c r="O58" s="8">
        <f t="shared" si="6"/>
        <v>0</v>
      </c>
      <c r="P58" s="8">
        <v>0</v>
      </c>
      <c r="Q58" s="8">
        <f t="shared" si="7"/>
        <v>0</v>
      </c>
      <c r="R58" s="8">
        <f t="shared" si="8"/>
        <v>0</v>
      </c>
      <c r="S58" s="8"/>
      <c r="T58" s="8"/>
      <c r="U58" s="8"/>
      <c r="V58" s="8"/>
      <c r="W58" s="8"/>
      <c r="X58" s="22">
        <v>47</v>
      </c>
    </row>
    <row r="59" spans="1:24" ht="32">
      <c r="A59" s="9">
        <v>48</v>
      </c>
      <c r="B59" s="9" t="s">
        <v>1507</v>
      </c>
      <c r="C59" s="7">
        <v>0</v>
      </c>
      <c r="D59" s="8">
        <f t="shared" si="0"/>
        <v>0</v>
      </c>
      <c r="E59" s="7">
        <v>0</v>
      </c>
      <c r="F59" s="8">
        <v>0</v>
      </c>
      <c r="G59" s="8">
        <f t="shared" si="1"/>
        <v>0</v>
      </c>
      <c r="H59" s="7">
        <v>0</v>
      </c>
      <c r="I59" s="8">
        <v>0</v>
      </c>
      <c r="J59" s="8">
        <f t="shared" si="2"/>
        <v>0</v>
      </c>
      <c r="K59" s="8">
        <f t="shared" si="3"/>
        <v>0</v>
      </c>
      <c r="L59" s="8">
        <f t="shared" si="4"/>
        <v>0</v>
      </c>
      <c r="M59" s="7">
        <f t="shared" si="5"/>
        <v>0</v>
      </c>
      <c r="N59" s="8">
        <v>0</v>
      </c>
      <c r="O59" s="8">
        <f t="shared" si="6"/>
        <v>0</v>
      </c>
      <c r="P59" s="8">
        <v>0</v>
      </c>
      <c r="Q59" s="8">
        <f t="shared" si="7"/>
        <v>0</v>
      </c>
      <c r="R59" s="8">
        <f t="shared" si="8"/>
        <v>0</v>
      </c>
      <c r="S59" s="8"/>
      <c r="T59" s="8"/>
      <c r="U59" s="8"/>
      <c r="V59" s="8"/>
      <c r="W59" s="8"/>
      <c r="X59" s="22">
        <v>48</v>
      </c>
    </row>
    <row r="60" spans="1:24" ht="32">
      <c r="A60" s="9">
        <v>49</v>
      </c>
      <c r="B60" s="9" t="s">
        <v>1508</v>
      </c>
      <c r="C60" s="7">
        <v>0</v>
      </c>
      <c r="D60" s="8">
        <f t="shared" si="0"/>
        <v>0</v>
      </c>
      <c r="E60" s="7">
        <v>0</v>
      </c>
      <c r="F60" s="8">
        <v>0</v>
      </c>
      <c r="G60" s="8">
        <f t="shared" si="1"/>
        <v>0</v>
      </c>
      <c r="H60" s="7">
        <v>0</v>
      </c>
      <c r="I60" s="8">
        <v>0</v>
      </c>
      <c r="J60" s="8">
        <f t="shared" si="2"/>
        <v>0</v>
      </c>
      <c r="K60" s="8">
        <f t="shared" si="3"/>
        <v>0</v>
      </c>
      <c r="L60" s="8">
        <f t="shared" si="4"/>
        <v>0</v>
      </c>
      <c r="M60" s="7">
        <f t="shared" si="5"/>
        <v>0</v>
      </c>
      <c r="N60" s="8">
        <v>0</v>
      </c>
      <c r="O60" s="8">
        <f t="shared" si="6"/>
        <v>0</v>
      </c>
      <c r="P60" s="8">
        <v>0</v>
      </c>
      <c r="Q60" s="8">
        <f t="shared" si="7"/>
        <v>0</v>
      </c>
      <c r="R60" s="8">
        <f t="shared" si="8"/>
        <v>0</v>
      </c>
      <c r="S60" s="8"/>
      <c r="T60" s="8"/>
      <c r="U60" s="8"/>
      <c r="V60" s="8"/>
      <c r="W60" s="8"/>
      <c r="X60" s="22">
        <v>49</v>
      </c>
    </row>
    <row r="61" spans="1:24" ht="48">
      <c r="A61" s="9">
        <v>50</v>
      </c>
      <c r="B61" s="9" t="s">
        <v>1509</v>
      </c>
      <c r="C61" s="7">
        <v>0</v>
      </c>
      <c r="D61" s="8">
        <f t="shared" si="0"/>
        <v>0</v>
      </c>
      <c r="E61" s="7">
        <v>0</v>
      </c>
      <c r="F61" s="8">
        <v>0</v>
      </c>
      <c r="G61" s="8">
        <f t="shared" si="1"/>
        <v>0</v>
      </c>
      <c r="H61" s="7">
        <v>0</v>
      </c>
      <c r="I61" s="8">
        <v>0</v>
      </c>
      <c r="J61" s="8">
        <f t="shared" si="2"/>
        <v>0</v>
      </c>
      <c r="K61" s="8">
        <f t="shared" si="3"/>
        <v>0</v>
      </c>
      <c r="L61" s="8">
        <f t="shared" si="4"/>
        <v>0</v>
      </c>
      <c r="M61" s="7">
        <f t="shared" si="5"/>
        <v>0</v>
      </c>
      <c r="N61" s="8">
        <v>0</v>
      </c>
      <c r="O61" s="8">
        <f t="shared" si="6"/>
        <v>0</v>
      </c>
      <c r="P61" s="8">
        <v>0</v>
      </c>
      <c r="Q61" s="8">
        <f t="shared" si="7"/>
        <v>0</v>
      </c>
      <c r="R61" s="8">
        <f t="shared" si="8"/>
        <v>0</v>
      </c>
      <c r="S61" s="8"/>
      <c r="T61" s="8"/>
      <c r="U61" s="8"/>
      <c r="V61" s="8"/>
      <c r="W61" s="8"/>
      <c r="X61" s="22">
        <v>50</v>
      </c>
    </row>
    <row r="62" spans="1:24" ht="32">
      <c r="A62" s="9">
        <v>51</v>
      </c>
      <c r="B62" s="9" t="s">
        <v>377</v>
      </c>
      <c r="C62" s="7">
        <v>517500</v>
      </c>
      <c r="D62" s="8">
        <f t="shared" si="0"/>
        <v>5.7445887824703291E-3</v>
      </c>
      <c r="E62" s="7">
        <v>517500</v>
      </c>
      <c r="F62" s="8">
        <f t="shared" si="14"/>
        <v>100</v>
      </c>
      <c r="G62" s="8">
        <f t="shared" si="1"/>
        <v>5.7445887824703291E-3</v>
      </c>
      <c r="H62" s="7">
        <v>465000</v>
      </c>
      <c r="I62" s="8">
        <f t="shared" si="15"/>
        <v>89.85507246376811</v>
      </c>
      <c r="J62" s="8">
        <f t="shared" si="2"/>
        <v>5.1618044132342089E-3</v>
      </c>
      <c r="K62" s="8">
        <f t="shared" si="3"/>
        <v>89.85507246376811</v>
      </c>
      <c r="L62" s="8">
        <f t="shared" si="4"/>
        <v>-5.8278436923612023E-4</v>
      </c>
      <c r="M62" s="7">
        <f t="shared" si="5"/>
        <v>52500</v>
      </c>
      <c r="N62" s="8">
        <v>100</v>
      </c>
      <c r="O62" s="8">
        <f t="shared" si="6"/>
        <v>5.7445887824703291E-3</v>
      </c>
      <c r="P62" s="8">
        <v>100</v>
      </c>
      <c r="Q62" s="8">
        <f t="shared" si="7"/>
        <v>5.7445887824703291E-3</v>
      </c>
      <c r="R62" s="8">
        <f t="shared" si="8"/>
        <v>100</v>
      </c>
      <c r="S62" s="8"/>
      <c r="T62" s="8"/>
      <c r="U62" s="8"/>
      <c r="V62" s="8"/>
      <c r="W62" s="8"/>
      <c r="X62" s="22">
        <v>51</v>
      </c>
    </row>
    <row r="63" spans="1:24" ht="16">
      <c r="A63" s="9">
        <v>52</v>
      </c>
      <c r="B63" s="9" t="s">
        <v>300</v>
      </c>
      <c r="C63" s="7">
        <v>3747700</v>
      </c>
      <c r="D63" s="8">
        <f t="shared" si="0"/>
        <v>4.1601923439737301E-2</v>
      </c>
      <c r="E63" s="7">
        <v>3747700</v>
      </c>
      <c r="F63" s="8">
        <f t="shared" si="14"/>
        <v>100</v>
      </c>
      <c r="G63" s="8">
        <f t="shared" si="1"/>
        <v>4.1601923439737301E-2</v>
      </c>
      <c r="H63" s="7">
        <v>3253200</v>
      </c>
      <c r="I63" s="8">
        <f t="shared" si="15"/>
        <v>86.805240547535817</v>
      </c>
      <c r="J63" s="8">
        <f t="shared" si="2"/>
        <v>3.611264971426565E-2</v>
      </c>
      <c r="K63" s="8">
        <f t="shared" si="3"/>
        <v>86.805240547535817</v>
      </c>
      <c r="L63" s="8">
        <f t="shared" si="4"/>
        <v>-5.4892737254716509E-3</v>
      </c>
      <c r="M63" s="7">
        <f t="shared" si="5"/>
        <v>494500</v>
      </c>
      <c r="N63" s="8">
        <v>100</v>
      </c>
      <c r="O63" s="8">
        <f t="shared" si="6"/>
        <v>4.1601923439737301E-2</v>
      </c>
      <c r="P63" s="8">
        <v>100</v>
      </c>
      <c r="Q63" s="8">
        <f t="shared" si="7"/>
        <v>4.1601923439737301E-2</v>
      </c>
      <c r="R63" s="8">
        <f t="shared" si="8"/>
        <v>100</v>
      </c>
      <c r="S63" s="8"/>
      <c r="T63" s="8"/>
      <c r="U63" s="8"/>
      <c r="V63" s="8"/>
      <c r="W63" s="8"/>
      <c r="X63" s="22">
        <v>52</v>
      </c>
    </row>
    <row r="64" spans="1:24" ht="16">
      <c r="A64" s="9">
        <v>53</v>
      </c>
      <c r="B64" s="9" t="s">
        <v>248</v>
      </c>
      <c r="C64" s="7">
        <v>16052200</v>
      </c>
      <c r="D64" s="8">
        <f t="shared" si="0"/>
        <v>0.17818992860670574</v>
      </c>
      <c r="E64" s="7">
        <v>16052200</v>
      </c>
      <c r="F64" s="8">
        <f t="shared" si="14"/>
        <v>100</v>
      </c>
      <c r="G64" s="8">
        <f t="shared" si="1"/>
        <v>0.17818992860670574</v>
      </c>
      <c r="H64" s="7">
        <v>12041000</v>
      </c>
      <c r="I64" s="8">
        <f t="shared" si="15"/>
        <v>75.011524900013711</v>
      </c>
      <c r="J64" s="8">
        <f t="shared" si="2"/>
        <v>0.13366298266613572</v>
      </c>
      <c r="K64" s="8">
        <f t="shared" si="3"/>
        <v>75.011524900013711</v>
      </c>
      <c r="L64" s="8">
        <f t="shared" si="4"/>
        <v>-4.4526945940570023E-2</v>
      </c>
      <c r="M64" s="7">
        <f t="shared" si="5"/>
        <v>4011200</v>
      </c>
      <c r="N64" s="8">
        <v>100</v>
      </c>
      <c r="O64" s="8">
        <f t="shared" si="6"/>
        <v>0.17818992860670574</v>
      </c>
      <c r="P64" s="8">
        <v>91.027986513252387</v>
      </c>
      <c r="Q64" s="8">
        <f t="shared" si="7"/>
        <v>0.16220270418008617</v>
      </c>
      <c r="R64" s="8">
        <f t="shared" si="8"/>
        <v>91.027986513252387</v>
      </c>
      <c r="S64" s="8"/>
      <c r="T64" s="8"/>
      <c r="U64" s="8"/>
      <c r="V64" s="8"/>
      <c r="W64" s="8"/>
      <c r="X64" s="22">
        <v>53</v>
      </c>
    </row>
    <row r="65" spans="1:24" ht="32">
      <c r="A65" s="9">
        <v>54</v>
      </c>
      <c r="B65" s="9" t="s">
        <v>369</v>
      </c>
      <c r="C65" s="7">
        <v>8527000</v>
      </c>
      <c r="D65" s="8">
        <f t="shared" si="0"/>
        <v>9.4655282218598064E-2</v>
      </c>
      <c r="E65" s="7">
        <v>8527000</v>
      </c>
      <c r="F65" s="8">
        <f t="shared" si="14"/>
        <v>100</v>
      </c>
      <c r="G65" s="8">
        <f t="shared" si="1"/>
        <v>9.4655282218598064E-2</v>
      </c>
      <c r="H65" s="7">
        <v>7369566</v>
      </c>
      <c r="I65" s="8">
        <f t="shared" si="15"/>
        <v>86.426246041984285</v>
      </c>
      <c r="J65" s="8">
        <f t="shared" si="2"/>
        <v>8.1807007101980161E-2</v>
      </c>
      <c r="K65" s="8">
        <f t="shared" si="3"/>
        <v>86.426246041984285</v>
      </c>
      <c r="L65" s="8">
        <f t="shared" si="4"/>
        <v>-1.2848275116617902E-2</v>
      </c>
      <c r="M65" s="7">
        <f t="shared" si="5"/>
        <v>1157434</v>
      </c>
      <c r="N65" s="8">
        <v>100</v>
      </c>
      <c r="O65" s="8">
        <f t="shared" si="6"/>
        <v>9.4655282218598064E-2</v>
      </c>
      <c r="P65" s="8">
        <v>86.426246041984285</v>
      </c>
      <c r="Q65" s="8">
        <f t="shared" si="7"/>
        <v>8.1807007101980161E-2</v>
      </c>
      <c r="R65" s="8">
        <f t="shared" si="8"/>
        <v>86.426246041984285</v>
      </c>
      <c r="S65" s="8"/>
      <c r="T65" s="8"/>
      <c r="U65" s="8"/>
      <c r="V65" s="8"/>
      <c r="W65" s="8"/>
      <c r="X65" s="22">
        <v>54</v>
      </c>
    </row>
    <row r="66" spans="1:24" ht="16">
      <c r="A66" s="9">
        <v>55</v>
      </c>
      <c r="B66" s="9" t="s">
        <v>1487</v>
      </c>
      <c r="C66" s="7">
        <v>69829920</v>
      </c>
      <c r="D66" s="8">
        <f t="shared" si="0"/>
        <v>0.77515782630492847</v>
      </c>
      <c r="E66" s="7">
        <v>69829920</v>
      </c>
      <c r="F66" s="8">
        <f t="shared" si="14"/>
        <v>100</v>
      </c>
      <c r="G66" s="8">
        <f t="shared" si="1"/>
        <v>0.77515782630492847</v>
      </c>
      <c r="H66" s="7">
        <v>69810120</v>
      </c>
      <c r="I66" s="8">
        <f t="shared" si="15"/>
        <v>99.971645392118447</v>
      </c>
      <c r="J66" s="8">
        <f t="shared" si="2"/>
        <v>0.77493803334281652</v>
      </c>
      <c r="K66" s="8">
        <f t="shared" si="3"/>
        <v>99.971645392118447</v>
      </c>
      <c r="L66" s="8">
        <f t="shared" si="4"/>
        <v>-2.197929621119421E-4</v>
      </c>
      <c r="M66" s="7">
        <f t="shared" si="5"/>
        <v>19800</v>
      </c>
      <c r="N66" s="8">
        <v>99.999999999999972</v>
      </c>
      <c r="O66" s="8">
        <f t="shared" si="6"/>
        <v>0.77515782630492824</v>
      </c>
      <c r="P66" s="8">
        <v>99.971645392118447</v>
      </c>
      <c r="Q66" s="8">
        <f t="shared" si="7"/>
        <v>0.77493803334281652</v>
      </c>
      <c r="R66" s="8">
        <f t="shared" si="8"/>
        <v>99.971645392118475</v>
      </c>
      <c r="S66" s="8"/>
      <c r="T66" s="8"/>
      <c r="U66" s="8"/>
      <c r="V66" s="8"/>
      <c r="W66" s="8"/>
      <c r="X66" s="22">
        <v>55</v>
      </c>
    </row>
    <row r="67" spans="1:24" ht="64">
      <c r="A67" s="9">
        <v>56</v>
      </c>
      <c r="B67" s="9" t="s">
        <v>338</v>
      </c>
      <c r="C67" s="7">
        <v>0</v>
      </c>
      <c r="D67" s="8">
        <f t="shared" si="0"/>
        <v>0</v>
      </c>
      <c r="E67" s="7">
        <v>0</v>
      </c>
      <c r="F67" s="8">
        <v>0</v>
      </c>
      <c r="G67" s="8">
        <f t="shared" si="1"/>
        <v>0</v>
      </c>
      <c r="H67" s="7">
        <v>0</v>
      </c>
      <c r="I67" s="8">
        <v>0</v>
      </c>
      <c r="J67" s="8">
        <f t="shared" si="2"/>
        <v>0</v>
      </c>
      <c r="K67" s="8">
        <f t="shared" si="3"/>
        <v>0</v>
      </c>
      <c r="L67" s="8">
        <f t="shared" si="4"/>
        <v>0</v>
      </c>
      <c r="M67" s="7">
        <f t="shared" si="5"/>
        <v>0</v>
      </c>
      <c r="N67" s="8">
        <v>0</v>
      </c>
      <c r="O67" s="8">
        <f t="shared" si="6"/>
        <v>0</v>
      </c>
      <c r="P67" s="8">
        <v>0</v>
      </c>
      <c r="Q67" s="8">
        <f t="shared" si="7"/>
        <v>0</v>
      </c>
      <c r="R67" s="8">
        <f t="shared" si="8"/>
        <v>0</v>
      </c>
      <c r="S67" s="8"/>
      <c r="T67" s="8"/>
      <c r="U67" s="8"/>
      <c r="V67" s="8"/>
      <c r="W67" s="8"/>
      <c r="X67" s="22">
        <v>56</v>
      </c>
    </row>
    <row r="68" spans="1:24" ht="64">
      <c r="A68" s="9">
        <v>57</v>
      </c>
      <c r="B68" s="9" t="s">
        <v>1488</v>
      </c>
      <c r="C68" s="7">
        <v>4550000</v>
      </c>
      <c r="D68" s="8">
        <f t="shared" si="0"/>
        <v>5.0507978667130436E-2</v>
      </c>
      <c r="E68" s="7">
        <v>4550000</v>
      </c>
      <c r="F68" s="8">
        <f t="shared" si="14"/>
        <v>100</v>
      </c>
      <c r="G68" s="8">
        <f t="shared" si="1"/>
        <v>5.0507978667130436E-2</v>
      </c>
      <c r="H68" s="7">
        <v>4009500</v>
      </c>
      <c r="I68" s="8">
        <f t="shared" si="15"/>
        <v>88.120879120879124</v>
      </c>
      <c r="J68" s="8">
        <f t="shared" si="2"/>
        <v>4.4508074827661427E-2</v>
      </c>
      <c r="K68" s="8">
        <f t="shared" si="3"/>
        <v>88.120879120879124</v>
      </c>
      <c r="L68" s="8">
        <f t="shared" si="4"/>
        <v>-5.9999038394690091E-3</v>
      </c>
      <c r="M68" s="7">
        <f t="shared" si="5"/>
        <v>540500</v>
      </c>
      <c r="N68" s="8">
        <v>100.00000000000001</v>
      </c>
      <c r="O68" s="8">
        <f t="shared" si="6"/>
        <v>5.0507978667130443E-2</v>
      </c>
      <c r="P68" s="8">
        <v>88.120879120879124</v>
      </c>
      <c r="Q68" s="8">
        <f t="shared" si="7"/>
        <v>4.4508074827661427E-2</v>
      </c>
      <c r="R68" s="8">
        <f t="shared" si="8"/>
        <v>88.12087912087911</v>
      </c>
      <c r="S68" s="8"/>
      <c r="T68" s="8"/>
      <c r="U68" s="8"/>
      <c r="V68" s="8"/>
      <c r="W68" s="8"/>
      <c r="X68" s="22">
        <v>57</v>
      </c>
    </row>
    <row r="69" spans="1:24" ht="16">
      <c r="A69" s="9">
        <v>58</v>
      </c>
      <c r="B69" s="9" t="s">
        <v>256</v>
      </c>
      <c r="C69" s="7">
        <v>7020000</v>
      </c>
      <c r="D69" s="8">
        <f t="shared" si="0"/>
        <v>7.792659565785838E-2</v>
      </c>
      <c r="E69" s="7">
        <v>7020000</v>
      </c>
      <c r="F69" s="8">
        <f t="shared" si="14"/>
        <v>100</v>
      </c>
      <c r="G69" s="8">
        <f t="shared" si="1"/>
        <v>7.792659565785838E-2</v>
      </c>
      <c r="H69" s="7">
        <v>4220000</v>
      </c>
      <c r="I69" s="8">
        <f t="shared" si="15"/>
        <v>60.113960113960118</v>
      </c>
      <c r="J69" s="8">
        <f t="shared" si="2"/>
        <v>4.6844762631931963E-2</v>
      </c>
      <c r="K69" s="8">
        <f t="shared" si="3"/>
        <v>60.113960113960118</v>
      </c>
      <c r="L69" s="8">
        <f t="shared" si="4"/>
        <v>-3.1081833025926417E-2</v>
      </c>
      <c r="M69" s="7">
        <f t="shared" si="5"/>
        <v>2800000</v>
      </c>
      <c r="N69" s="8">
        <v>100</v>
      </c>
      <c r="O69" s="8">
        <f t="shared" si="6"/>
        <v>7.792659565785838E-2</v>
      </c>
      <c r="P69" s="8">
        <v>60.113960113960111</v>
      </c>
      <c r="Q69" s="8">
        <f t="shared" si="7"/>
        <v>4.6844762631931963E-2</v>
      </c>
      <c r="R69" s="8">
        <f t="shared" si="8"/>
        <v>60.113960113960104</v>
      </c>
      <c r="S69" s="8"/>
      <c r="T69" s="8"/>
      <c r="U69" s="8"/>
      <c r="V69" s="8"/>
      <c r="W69" s="8"/>
      <c r="X69" s="22">
        <v>58</v>
      </c>
    </row>
    <row r="70" spans="1:24" ht="48">
      <c r="A70" s="9">
        <v>59</v>
      </c>
      <c r="B70" s="9" t="s">
        <v>1503</v>
      </c>
      <c r="C70" s="7">
        <v>24029600</v>
      </c>
      <c r="D70" s="8">
        <f t="shared" si="0"/>
        <v>0.2667442910285005</v>
      </c>
      <c r="E70" s="7">
        <v>24029600</v>
      </c>
      <c r="F70" s="8">
        <f t="shared" si="14"/>
        <v>100</v>
      </c>
      <c r="G70" s="8">
        <f t="shared" si="1"/>
        <v>0.2667442910285005</v>
      </c>
      <c r="H70" s="7">
        <v>22957100</v>
      </c>
      <c r="I70" s="8">
        <f t="shared" si="15"/>
        <v>95.536754669241262</v>
      </c>
      <c r="J70" s="8">
        <f t="shared" si="2"/>
        <v>0.25483883891410547</v>
      </c>
      <c r="K70" s="8">
        <f t="shared" si="3"/>
        <v>95.536754669241262</v>
      </c>
      <c r="L70" s="8">
        <f t="shared" si="4"/>
        <v>-1.1905452114395032E-2</v>
      </c>
      <c r="M70" s="7">
        <f t="shared" si="5"/>
        <v>1072500</v>
      </c>
      <c r="N70" s="8">
        <v>100</v>
      </c>
      <c r="O70" s="8">
        <f t="shared" si="6"/>
        <v>0.2667442910285005</v>
      </c>
      <c r="P70" s="8">
        <v>95.536754669241276</v>
      </c>
      <c r="Q70" s="8">
        <f t="shared" si="7"/>
        <v>0.25483883891410547</v>
      </c>
      <c r="R70" s="8">
        <f t="shared" si="8"/>
        <v>95.536754669241276</v>
      </c>
      <c r="S70" s="8"/>
      <c r="T70" s="8"/>
      <c r="U70" s="8"/>
      <c r="V70" s="8"/>
      <c r="W70" s="8"/>
      <c r="X70" s="22">
        <v>59</v>
      </c>
    </row>
    <row r="71" spans="1:24" ht="32">
      <c r="A71" s="9">
        <v>60</v>
      </c>
      <c r="B71" s="9" t="s">
        <v>1504</v>
      </c>
      <c r="C71" s="7">
        <v>160670700</v>
      </c>
      <c r="D71" s="8">
        <f t="shared" si="0"/>
        <v>1.783549953413827</v>
      </c>
      <c r="E71" s="7">
        <v>160670700</v>
      </c>
      <c r="F71" s="8">
        <f t="shared" si="14"/>
        <v>100</v>
      </c>
      <c r="G71" s="8">
        <f t="shared" si="1"/>
        <v>1.783549953413827</v>
      </c>
      <c r="H71" s="7">
        <v>155840000</v>
      </c>
      <c r="I71" s="8">
        <f t="shared" si="15"/>
        <v>96.993415725455861</v>
      </c>
      <c r="J71" s="8">
        <f t="shared" si="2"/>
        <v>1.7299260209858476</v>
      </c>
      <c r="K71" s="8">
        <f t="shared" si="3"/>
        <v>96.993415725455861</v>
      </c>
      <c r="L71" s="8">
        <f t="shared" si="4"/>
        <v>-5.362393242797947E-2</v>
      </c>
      <c r="M71" s="7">
        <f t="shared" si="5"/>
        <v>4830700</v>
      </c>
      <c r="N71" s="8">
        <v>99.999999999999986</v>
      </c>
      <c r="O71" s="8">
        <f t="shared" si="6"/>
        <v>1.7835499534138268</v>
      </c>
      <c r="P71" s="8">
        <v>100</v>
      </c>
      <c r="Q71" s="8">
        <f t="shared" si="7"/>
        <v>1.783549953413827</v>
      </c>
      <c r="R71" s="8">
        <f t="shared" si="8"/>
        <v>100.00000000000003</v>
      </c>
      <c r="S71" s="8"/>
      <c r="T71" s="8"/>
      <c r="U71" s="8"/>
      <c r="V71" s="8"/>
      <c r="W71" s="8"/>
      <c r="X71" s="22">
        <v>60</v>
      </c>
    </row>
    <row r="72" spans="1:24" ht="16">
      <c r="A72" s="9">
        <v>61</v>
      </c>
      <c r="B72" s="9" t="s">
        <v>1505</v>
      </c>
      <c r="C72" s="7">
        <v>318931300</v>
      </c>
      <c r="D72" s="8">
        <f t="shared" si="0"/>
        <v>3.5403462190505879</v>
      </c>
      <c r="E72" s="7">
        <v>318931300</v>
      </c>
      <c r="F72" s="8">
        <f t="shared" si="14"/>
        <v>100</v>
      </c>
      <c r="G72" s="8">
        <f t="shared" si="1"/>
        <v>3.5403462190505879</v>
      </c>
      <c r="H72" s="7">
        <v>317242300</v>
      </c>
      <c r="I72" s="8">
        <f t="shared" si="15"/>
        <v>99.470418864501539</v>
      </c>
      <c r="J72" s="8">
        <f t="shared" si="2"/>
        <v>3.521597213343163</v>
      </c>
      <c r="K72" s="8">
        <f t="shared" si="3"/>
        <v>99.470418864501539</v>
      </c>
      <c r="L72" s="8">
        <f t="shared" si="4"/>
        <v>-1.8749005707424882E-2</v>
      </c>
      <c r="M72" s="7">
        <f t="shared" si="5"/>
        <v>1689000</v>
      </c>
      <c r="N72" s="8">
        <v>100</v>
      </c>
      <c r="O72" s="8">
        <f t="shared" si="6"/>
        <v>3.5403462190505879</v>
      </c>
      <c r="P72" s="8">
        <v>99.470418864501525</v>
      </c>
      <c r="Q72" s="8">
        <f t="shared" si="7"/>
        <v>3.5215972133431626</v>
      </c>
      <c r="R72" s="8">
        <f t="shared" si="8"/>
        <v>99.470418864501525</v>
      </c>
      <c r="S72" s="8"/>
      <c r="T72" s="8"/>
      <c r="U72" s="8"/>
      <c r="V72" s="8"/>
      <c r="W72" s="8"/>
      <c r="X72" s="22">
        <v>61</v>
      </c>
    </row>
    <row r="73" spans="1:24" ht="32">
      <c r="A73" s="9">
        <v>62</v>
      </c>
      <c r="B73" s="9" t="s">
        <v>1506</v>
      </c>
      <c r="C73" s="7">
        <v>0</v>
      </c>
      <c r="D73" s="8">
        <f t="shared" si="0"/>
        <v>0</v>
      </c>
      <c r="E73" s="7">
        <v>0</v>
      </c>
      <c r="F73" s="8">
        <v>0</v>
      </c>
      <c r="G73" s="8">
        <f t="shared" si="1"/>
        <v>0</v>
      </c>
      <c r="H73" s="7">
        <v>0</v>
      </c>
      <c r="I73" s="8">
        <v>0</v>
      </c>
      <c r="J73" s="8">
        <f t="shared" si="2"/>
        <v>0</v>
      </c>
      <c r="K73" s="8">
        <f t="shared" si="3"/>
        <v>0</v>
      </c>
      <c r="L73" s="8">
        <f t="shared" si="4"/>
        <v>0</v>
      </c>
      <c r="M73" s="7">
        <f t="shared" si="5"/>
        <v>0</v>
      </c>
      <c r="N73" s="8">
        <v>0</v>
      </c>
      <c r="O73" s="8">
        <f t="shared" si="6"/>
        <v>0</v>
      </c>
      <c r="P73" s="8">
        <v>0</v>
      </c>
      <c r="Q73" s="8">
        <f t="shared" si="7"/>
        <v>0</v>
      </c>
      <c r="R73" s="8">
        <f t="shared" si="8"/>
        <v>0</v>
      </c>
      <c r="S73" s="8"/>
      <c r="T73" s="8"/>
      <c r="U73" s="8"/>
      <c r="V73" s="8"/>
      <c r="W73" s="8"/>
      <c r="X73" s="22">
        <v>62</v>
      </c>
    </row>
    <row r="74" spans="1:24" ht="32">
      <c r="A74" s="9">
        <v>63</v>
      </c>
      <c r="B74" s="9" t="s">
        <v>1507</v>
      </c>
      <c r="C74" s="7">
        <v>0</v>
      </c>
      <c r="D74" s="8">
        <f t="shared" si="0"/>
        <v>0</v>
      </c>
      <c r="E74" s="7">
        <v>0</v>
      </c>
      <c r="F74" s="8">
        <v>0</v>
      </c>
      <c r="G74" s="8">
        <f t="shared" si="1"/>
        <v>0</v>
      </c>
      <c r="H74" s="7">
        <v>0</v>
      </c>
      <c r="I74" s="8">
        <v>0</v>
      </c>
      <c r="J74" s="8">
        <f t="shared" si="2"/>
        <v>0</v>
      </c>
      <c r="K74" s="8">
        <f t="shared" si="3"/>
        <v>0</v>
      </c>
      <c r="L74" s="8">
        <f t="shared" si="4"/>
        <v>0</v>
      </c>
      <c r="M74" s="7">
        <f t="shared" si="5"/>
        <v>0</v>
      </c>
      <c r="N74" s="8">
        <v>0</v>
      </c>
      <c r="O74" s="8">
        <f t="shared" si="6"/>
        <v>0</v>
      </c>
      <c r="P74" s="8">
        <v>0</v>
      </c>
      <c r="Q74" s="8">
        <f t="shared" si="7"/>
        <v>0</v>
      </c>
      <c r="R74" s="8">
        <f t="shared" si="8"/>
        <v>0</v>
      </c>
      <c r="S74" s="8"/>
      <c r="T74" s="8"/>
      <c r="U74" s="8"/>
      <c r="V74" s="8"/>
      <c r="W74" s="8"/>
      <c r="X74" s="22">
        <v>63</v>
      </c>
    </row>
    <row r="75" spans="1:24" ht="32">
      <c r="A75" s="9">
        <v>64</v>
      </c>
      <c r="B75" s="9" t="s">
        <v>1508</v>
      </c>
      <c r="C75" s="7">
        <v>0</v>
      </c>
      <c r="D75" s="8">
        <f t="shared" si="0"/>
        <v>0</v>
      </c>
      <c r="E75" s="7">
        <v>0</v>
      </c>
      <c r="F75" s="8">
        <v>0</v>
      </c>
      <c r="G75" s="8">
        <f t="shared" si="1"/>
        <v>0</v>
      </c>
      <c r="H75" s="7">
        <v>0</v>
      </c>
      <c r="I75" s="8">
        <v>0</v>
      </c>
      <c r="J75" s="8">
        <f t="shared" si="2"/>
        <v>0</v>
      </c>
      <c r="K75" s="8">
        <f t="shared" si="3"/>
        <v>0</v>
      </c>
      <c r="L75" s="8">
        <f t="shared" si="4"/>
        <v>0</v>
      </c>
      <c r="M75" s="7">
        <f t="shared" si="5"/>
        <v>0</v>
      </c>
      <c r="N75" s="8">
        <v>0</v>
      </c>
      <c r="O75" s="8">
        <f t="shared" si="6"/>
        <v>0</v>
      </c>
      <c r="P75" s="8">
        <v>0</v>
      </c>
      <c r="Q75" s="8">
        <f t="shared" si="7"/>
        <v>0</v>
      </c>
      <c r="R75" s="8">
        <f t="shared" si="8"/>
        <v>0</v>
      </c>
      <c r="S75" s="8"/>
      <c r="T75" s="8"/>
      <c r="U75" s="8"/>
      <c r="V75" s="8"/>
      <c r="W75" s="8"/>
      <c r="X75" s="22">
        <v>64</v>
      </c>
    </row>
    <row r="76" spans="1:24" ht="48">
      <c r="A76" s="9">
        <v>65</v>
      </c>
      <c r="B76" s="9" t="s">
        <v>1509</v>
      </c>
      <c r="C76" s="7">
        <v>0</v>
      </c>
      <c r="D76" s="8">
        <f t="shared" ref="D76:D139" si="16">C76/$C$187*100</f>
        <v>0</v>
      </c>
      <c r="E76" s="7">
        <v>0</v>
      </c>
      <c r="F76" s="8">
        <v>0</v>
      </c>
      <c r="G76" s="8">
        <f t="shared" ref="G76:G139" si="17">F76*D76/100</f>
        <v>0</v>
      </c>
      <c r="H76" s="7">
        <v>0</v>
      </c>
      <c r="I76" s="8">
        <v>0</v>
      </c>
      <c r="J76" s="8">
        <f t="shared" ref="J76:J139" si="18">I76*D76/100</f>
        <v>0</v>
      </c>
      <c r="K76" s="8">
        <f t="shared" ref="K76:K139" si="19">IF(E76=0,0,H76/E76*100)</f>
        <v>0</v>
      </c>
      <c r="L76" s="8">
        <f t="shared" ref="L76:L139" si="20">J76-G76</f>
        <v>0</v>
      </c>
      <c r="M76" s="7">
        <f t="shared" ref="M76:M139" si="21">C76-H76</f>
        <v>0</v>
      </c>
      <c r="N76" s="8">
        <v>0</v>
      </c>
      <c r="O76" s="8">
        <f t="shared" ref="O76:O139" si="22">N76*D76/100</f>
        <v>0</v>
      </c>
      <c r="P76" s="8">
        <v>0</v>
      </c>
      <c r="Q76" s="8">
        <f t="shared" ref="Q76:Q139" si="23">P76*D76/100</f>
        <v>0</v>
      </c>
      <c r="R76" s="8">
        <f t="shared" ref="R76:R139" si="24">IF(N76=0,0,P76/N76*100)</f>
        <v>0</v>
      </c>
      <c r="S76" s="8"/>
      <c r="T76" s="8"/>
      <c r="U76" s="8"/>
      <c r="V76" s="8"/>
      <c r="W76" s="8"/>
      <c r="X76" s="22">
        <v>65</v>
      </c>
    </row>
    <row r="77" spans="1:24" ht="32">
      <c r="A77" s="9">
        <v>66</v>
      </c>
      <c r="B77" s="9" t="s">
        <v>377</v>
      </c>
      <c r="C77" s="7">
        <v>517500</v>
      </c>
      <c r="D77" s="8">
        <f t="shared" si="16"/>
        <v>5.7445887824703291E-3</v>
      </c>
      <c r="E77" s="7">
        <v>517500</v>
      </c>
      <c r="F77" s="8">
        <f t="shared" si="14"/>
        <v>100</v>
      </c>
      <c r="G77" s="8">
        <f t="shared" si="17"/>
        <v>5.7445887824703291E-3</v>
      </c>
      <c r="H77" s="7">
        <v>455000</v>
      </c>
      <c r="I77" s="8">
        <f t="shared" si="15"/>
        <v>87.922705314009661</v>
      </c>
      <c r="J77" s="8">
        <f t="shared" si="18"/>
        <v>5.0507978667130426E-3</v>
      </c>
      <c r="K77" s="8">
        <f t="shared" si="19"/>
        <v>87.922705314009661</v>
      </c>
      <c r="L77" s="8">
        <f t="shared" si="20"/>
        <v>-6.9379091575728653E-4</v>
      </c>
      <c r="M77" s="7">
        <f t="shared" si="21"/>
        <v>62500</v>
      </c>
      <c r="N77" s="8">
        <v>100</v>
      </c>
      <c r="O77" s="8">
        <f t="shared" si="22"/>
        <v>5.7445887824703291E-3</v>
      </c>
      <c r="P77" s="8">
        <v>100</v>
      </c>
      <c r="Q77" s="8">
        <f t="shared" si="23"/>
        <v>5.7445887824703291E-3</v>
      </c>
      <c r="R77" s="8">
        <f t="shared" si="24"/>
        <v>100</v>
      </c>
      <c r="S77" s="8"/>
      <c r="T77" s="8"/>
      <c r="U77" s="8"/>
      <c r="V77" s="8"/>
      <c r="W77" s="8"/>
      <c r="X77" s="22">
        <v>66</v>
      </c>
    </row>
    <row r="78" spans="1:24" ht="16">
      <c r="A78" s="9">
        <v>67</v>
      </c>
      <c r="B78" s="9" t="s">
        <v>300</v>
      </c>
      <c r="C78" s="7">
        <v>2726900</v>
      </c>
      <c r="D78" s="8">
        <f t="shared" si="16"/>
        <v>3.0270375170856696E-2</v>
      </c>
      <c r="E78" s="7">
        <v>2726900</v>
      </c>
      <c r="F78" s="8">
        <f t="shared" ref="F78:F141" si="25">E78/C78*100</f>
        <v>100</v>
      </c>
      <c r="G78" s="8">
        <f t="shared" si="17"/>
        <v>3.0270375170856692E-2</v>
      </c>
      <c r="H78" s="7">
        <v>2040000</v>
      </c>
      <c r="I78" s="8">
        <f t="shared" ref="I78:I141" si="26">H78/C78*100</f>
        <v>74.810224063955417</v>
      </c>
      <c r="J78" s="8">
        <f t="shared" si="18"/>
        <v>2.264533549031782E-2</v>
      </c>
      <c r="K78" s="8">
        <f t="shared" si="19"/>
        <v>74.810224063955417</v>
      </c>
      <c r="L78" s="8">
        <f t="shared" si="20"/>
        <v>-7.6250396805388719E-3</v>
      </c>
      <c r="M78" s="7">
        <f t="shared" si="21"/>
        <v>686900</v>
      </c>
      <c r="N78" s="8">
        <v>100</v>
      </c>
      <c r="O78" s="8">
        <f t="shared" si="22"/>
        <v>3.0270375170856692E-2</v>
      </c>
      <c r="P78" s="8">
        <v>100</v>
      </c>
      <c r="Q78" s="8">
        <f t="shared" si="23"/>
        <v>3.0270375170856692E-2</v>
      </c>
      <c r="R78" s="8">
        <f t="shared" si="24"/>
        <v>100</v>
      </c>
      <c r="S78" s="8"/>
      <c r="T78" s="8"/>
      <c r="U78" s="8"/>
      <c r="V78" s="8"/>
      <c r="W78" s="8"/>
      <c r="X78" s="22">
        <v>67</v>
      </c>
    </row>
    <row r="79" spans="1:24" ht="16">
      <c r="A79" s="9">
        <v>68</v>
      </c>
      <c r="B79" s="9" t="s">
        <v>248</v>
      </c>
      <c r="C79" s="7">
        <v>23397500</v>
      </c>
      <c r="D79" s="8">
        <f t="shared" si="16"/>
        <v>0.25972756722289764</v>
      </c>
      <c r="E79" s="7">
        <v>23397500</v>
      </c>
      <c r="F79" s="8">
        <f t="shared" si="25"/>
        <v>100</v>
      </c>
      <c r="G79" s="8">
        <f t="shared" si="17"/>
        <v>0.25972756722289764</v>
      </c>
      <c r="H79" s="7">
        <v>14994500</v>
      </c>
      <c r="I79" s="8">
        <f t="shared" si="26"/>
        <v>64.085906613954478</v>
      </c>
      <c r="J79" s="8">
        <f t="shared" si="18"/>
        <v>0.16644876618116203</v>
      </c>
      <c r="K79" s="8">
        <f t="shared" si="19"/>
        <v>64.085906613954478</v>
      </c>
      <c r="L79" s="8">
        <f t="shared" si="20"/>
        <v>-9.3278801041735609E-2</v>
      </c>
      <c r="M79" s="7">
        <f t="shared" si="21"/>
        <v>8403000</v>
      </c>
      <c r="N79" s="8">
        <v>100</v>
      </c>
      <c r="O79" s="8">
        <f t="shared" si="22"/>
        <v>0.25972756722289764</v>
      </c>
      <c r="P79" s="8">
        <v>87.661859850530959</v>
      </c>
      <c r="Q79" s="8">
        <f t="shared" si="23"/>
        <v>0.22768201597213011</v>
      </c>
      <c r="R79" s="8">
        <f t="shared" si="24"/>
        <v>87.661859850530959</v>
      </c>
      <c r="S79" s="8"/>
      <c r="T79" s="8"/>
      <c r="U79" s="8"/>
      <c r="V79" s="8"/>
      <c r="W79" s="8"/>
      <c r="X79" s="22">
        <v>68</v>
      </c>
    </row>
    <row r="80" spans="1:24" ht="32">
      <c r="A80" s="9">
        <v>69</v>
      </c>
      <c r="B80" s="9" t="s">
        <v>369</v>
      </c>
      <c r="C80" s="7">
        <v>5493000</v>
      </c>
      <c r="D80" s="8">
        <f t="shared" si="16"/>
        <v>6.0975896004076366E-2</v>
      </c>
      <c r="E80" s="7">
        <v>5493000</v>
      </c>
      <c r="F80" s="8">
        <f t="shared" si="25"/>
        <v>100</v>
      </c>
      <c r="G80" s="8">
        <f t="shared" si="17"/>
        <v>6.0975896004076366E-2</v>
      </c>
      <c r="H80" s="7">
        <v>3577056</v>
      </c>
      <c r="I80" s="8">
        <f t="shared" si="26"/>
        <v>65.120262151829593</v>
      </c>
      <c r="J80" s="8">
        <f t="shared" si="18"/>
        <v>3.9707663327281512E-2</v>
      </c>
      <c r="K80" s="8">
        <f t="shared" si="19"/>
        <v>65.120262151829593</v>
      </c>
      <c r="L80" s="8">
        <f t="shared" si="20"/>
        <v>-2.1268232676794854E-2</v>
      </c>
      <c r="M80" s="7">
        <f t="shared" si="21"/>
        <v>1915944</v>
      </c>
      <c r="N80" s="8">
        <v>99.999999999999986</v>
      </c>
      <c r="O80" s="8">
        <f t="shared" si="22"/>
        <v>6.0975896004076359E-2</v>
      </c>
      <c r="P80" s="8">
        <v>65.120262151829593</v>
      </c>
      <c r="Q80" s="8">
        <f t="shared" si="23"/>
        <v>3.9707663327281512E-2</v>
      </c>
      <c r="R80" s="8">
        <f t="shared" si="24"/>
        <v>65.120262151829593</v>
      </c>
      <c r="S80" s="8"/>
      <c r="T80" s="8"/>
      <c r="U80" s="8"/>
      <c r="V80" s="8"/>
      <c r="W80" s="8"/>
      <c r="X80" s="22">
        <v>69</v>
      </c>
    </row>
    <row r="81" spans="1:24" ht="16">
      <c r="A81" s="9">
        <v>70</v>
      </c>
      <c r="B81" s="9" t="s">
        <v>1487</v>
      </c>
      <c r="C81" s="7">
        <v>69829920</v>
      </c>
      <c r="D81" s="8">
        <f t="shared" si="16"/>
        <v>0.77515782630492847</v>
      </c>
      <c r="E81" s="7">
        <v>69829920</v>
      </c>
      <c r="F81" s="8">
        <f t="shared" si="25"/>
        <v>100</v>
      </c>
      <c r="G81" s="8">
        <f t="shared" si="17"/>
        <v>0.77515782630492847</v>
      </c>
      <c r="H81" s="7">
        <v>69810120</v>
      </c>
      <c r="I81" s="8">
        <f t="shared" si="26"/>
        <v>99.971645392118447</v>
      </c>
      <c r="J81" s="8">
        <f t="shared" si="18"/>
        <v>0.77493803334281652</v>
      </c>
      <c r="K81" s="8">
        <f t="shared" si="19"/>
        <v>99.971645392118447</v>
      </c>
      <c r="L81" s="8">
        <f t="shared" si="20"/>
        <v>-2.197929621119421E-4</v>
      </c>
      <c r="M81" s="7">
        <f t="shared" si="21"/>
        <v>19800</v>
      </c>
      <c r="N81" s="8">
        <v>99.999999999999972</v>
      </c>
      <c r="O81" s="8">
        <f t="shared" si="22"/>
        <v>0.77515782630492824</v>
      </c>
      <c r="P81" s="8">
        <v>99.971645392118447</v>
      </c>
      <c r="Q81" s="8">
        <f t="shared" si="23"/>
        <v>0.77493803334281652</v>
      </c>
      <c r="R81" s="8">
        <f t="shared" si="24"/>
        <v>99.971645392118475</v>
      </c>
      <c r="S81" s="8"/>
      <c r="T81" s="8"/>
      <c r="U81" s="8"/>
      <c r="V81" s="8"/>
      <c r="W81" s="8"/>
      <c r="X81" s="22">
        <v>70</v>
      </c>
    </row>
    <row r="82" spans="1:24" ht="64">
      <c r="A82" s="9">
        <v>71</v>
      </c>
      <c r="B82" s="9" t="s">
        <v>338</v>
      </c>
      <c r="C82" s="7">
        <v>0</v>
      </c>
      <c r="D82" s="8">
        <f t="shared" si="16"/>
        <v>0</v>
      </c>
      <c r="E82" s="7">
        <v>0</v>
      </c>
      <c r="F82" s="8">
        <v>0</v>
      </c>
      <c r="G82" s="8">
        <f t="shared" si="17"/>
        <v>0</v>
      </c>
      <c r="H82" s="7">
        <v>0</v>
      </c>
      <c r="I82" s="8">
        <v>0</v>
      </c>
      <c r="J82" s="8">
        <f t="shared" si="18"/>
        <v>0</v>
      </c>
      <c r="K82" s="8">
        <f t="shared" si="19"/>
        <v>0</v>
      </c>
      <c r="L82" s="8">
        <f t="shared" si="20"/>
        <v>0</v>
      </c>
      <c r="M82" s="7">
        <f t="shared" si="21"/>
        <v>0</v>
      </c>
      <c r="N82" s="8">
        <v>0</v>
      </c>
      <c r="O82" s="8">
        <f t="shared" si="22"/>
        <v>0</v>
      </c>
      <c r="P82" s="8">
        <v>0</v>
      </c>
      <c r="Q82" s="8">
        <f t="shared" si="23"/>
        <v>0</v>
      </c>
      <c r="R82" s="8">
        <f t="shared" si="24"/>
        <v>0</v>
      </c>
      <c r="S82" s="8"/>
      <c r="T82" s="8"/>
      <c r="U82" s="8"/>
      <c r="V82" s="8"/>
      <c r="W82" s="8"/>
      <c r="X82" s="22">
        <v>71</v>
      </c>
    </row>
    <row r="83" spans="1:24" ht="64">
      <c r="A83" s="9">
        <v>72</v>
      </c>
      <c r="B83" s="9" t="s">
        <v>1488</v>
      </c>
      <c r="C83" s="7">
        <v>4800000</v>
      </c>
      <c r="D83" s="8">
        <f t="shared" si="16"/>
        <v>5.3283142330159579E-2</v>
      </c>
      <c r="E83" s="7">
        <v>4800000</v>
      </c>
      <c r="F83" s="8">
        <f t="shared" si="25"/>
        <v>100</v>
      </c>
      <c r="G83" s="8">
        <f t="shared" si="17"/>
        <v>5.3283142330159586E-2</v>
      </c>
      <c r="H83" s="7">
        <v>3968900</v>
      </c>
      <c r="I83" s="8">
        <f t="shared" si="26"/>
        <v>82.685416666666669</v>
      </c>
      <c r="J83" s="8">
        <f t="shared" si="18"/>
        <v>4.4057388248785488E-2</v>
      </c>
      <c r="K83" s="8">
        <f t="shared" si="19"/>
        <v>82.685416666666669</v>
      </c>
      <c r="L83" s="8">
        <f t="shared" si="20"/>
        <v>-9.2257540813740976E-3</v>
      </c>
      <c r="M83" s="7">
        <f t="shared" si="21"/>
        <v>831100</v>
      </c>
      <c r="N83" s="8">
        <v>100</v>
      </c>
      <c r="O83" s="8">
        <f t="shared" si="22"/>
        <v>5.3283142330159586E-2</v>
      </c>
      <c r="P83" s="8">
        <v>82.685416666666654</v>
      </c>
      <c r="Q83" s="8">
        <f t="shared" si="23"/>
        <v>4.4057388248785481E-2</v>
      </c>
      <c r="R83" s="8">
        <f t="shared" si="24"/>
        <v>82.685416666666654</v>
      </c>
      <c r="S83" s="8"/>
      <c r="T83" s="8"/>
      <c r="U83" s="8"/>
      <c r="V83" s="8"/>
      <c r="W83" s="8"/>
      <c r="X83" s="22">
        <v>72</v>
      </c>
    </row>
    <row r="84" spans="1:24" ht="16">
      <c r="A84" s="9">
        <v>73</v>
      </c>
      <c r="B84" s="9" t="s">
        <v>256</v>
      </c>
      <c r="C84" s="7">
        <v>6210000</v>
      </c>
      <c r="D84" s="8">
        <f t="shared" si="16"/>
        <v>6.8935065389643946E-2</v>
      </c>
      <c r="E84" s="7">
        <v>6210000</v>
      </c>
      <c r="F84" s="8">
        <f t="shared" si="25"/>
        <v>100</v>
      </c>
      <c r="G84" s="8">
        <f t="shared" si="17"/>
        <v>6.8935065389643946E-2</v>
      </c>
      <c r="H84" s="7">
        <v>2641500</v>
      </c>
      <c r="I84" s="8">
        <f t="shared" si="26"/>
        <v>42.536231884057976</v>
      </c>
      <c r="J84" s="8">
        <f t="shared" si="18"/>
        <v>2.9322379263565942E-2</v>
      </c>
      <c r="K84" s="8">
        <f t="shared" si="19"/>
        <v>42.536231884057976</v>
      </c>
      <c r="L84" s="8">
        <f t="shared" si="20"/>
        <v>-3.9612686126078003E-2</v>
      </c>
      <c r="M84" s="7">
        <f t="shared" si="21"/>
        <v>3568500</v>
      </c>
      <c r="N84" s="8">
        <v>100</v>
      </c>
      <c r="O84" s="8">
        <f t="shared" si="22"/>
        <v>6.8935065389643946E-2</v>
      </c>
      <c r="P84" s="8">
        <v>42.536231884057969</v>
      </c>
      <c r="Q84" s="8">
        <f t="shared" si="23"/>
        <v>2.9322379263565939E-2</v>
      </c>
      <c r="R84" s="8">
        <f t="shared" si="24"/>
        <v>42.536231884057969</v>
      </c>
      <c r="S84" s="8"/>
      <c r="T84" s="8"/>
      <c r="U84" s="8"/>
      <c r="V84" s="8"/>
      <c r="W84" s="8"/>
      <c r="X84" s="22">
        <v>73</v>
      </c>
    </row>
    <row r="85" spans="1:24" ht="48">
      <c r="A85" s="9">
        <v>74</v>
      </c>
      <c r="B85" s="9" t="s">
        <v>1503</v>
      </c>
      <c r="C85" s="7">
        <v>26963000</v>
      </c>
      <c r="D85" s="8">
        <f t="shared" si="16"/>
        <v>0.29930695138501928</v>
      </c>
      <c r="E85" s="7">
        <v>26963000</v>
      </c>
      <c r="F85" s="8">
        <f t="shared" si="25"/>
        <v>100</v>
      </c>
      <c r="G85" s="8">
        <f t="shared" si="17"/>
        <v>0.29930695138501928</v>
      </c>
      <c r="H85" s="7">
        <v>26365000</v>
      </c>
      <c r="I85" s="8">
        <f t="shared" si="26"/>
        <v>97.782145903645727</v>
      </c>
      <c r="J85" s="8">
        <f t="shared" si="18"/>
        <v>0.29266875990305352</v>
      </c>
      <c r="K85" s="8">
        <f t="shared" si="19"/>
        <v>97.782145903645727</v>
      </c>
      <c r="L85" s="8">
        <f t="shared" si="20"/>
        <v>-6.6381914819657606E-3</v>
      </c>
      <c r="M85" s="7">
        <f t="shared" si="21"/>
        <v>598000</v>
      </c>
      <c r="N85" s="8">
        <v>100</v>
      </c>
      <c r="O85" s="8">
        <f t="shared" si="22"/>
        <v>0.29930695138501928</v>
      </c>
      <c r="P85" s="8">
        <v>97.782145903645741</v>
      </c>
      <c r="Q85" s="8">
        <f t="shared" si="23"/>
        <v>0.29266875990305358</v>
      </c>
      <c r="R85" s="8">
        <f t="shared" si="24"/>
        <v>97.782145903645741</v>
      </c>
      <c r="S85" s="8"/>
      <c r="T85" s="8"/>
      <c r="U85" s="8"/>
      <c r="V85" s="8"/>
      <c r="W85" s="8"/>
      <c r="X85" s="22">
        <v>74</v>
      </c>
    </row>
    <row r="86" spans="1:24" ht="32">
      <c r="A86" s="9">
        <v>75</v>
      </c>
      <c r="B86" s="9" t="s">
        <v>1504</v>
      </c>
      <c r="C86" s="7">
        <v>165105100</v>
      </c>
      <c r="D86" s="8">
        <f t="shared" si="16"/>
        <v>1.8327746964031728</v>
      </c>
      <c r="E86" s="7">
        <v>165105100</v>
      </c>
      <c r="F86" s="8">
        <f t="shared" si="25"/>
        <v>100</v>
      </c>
      <c r="G86" s="8">
        <f t="shared" si="17"/>
        <v>1.832774696403173</v>
      </c>
      <c r="H86" s="7">
        <v>161640000</v>
      </c>
      <c r="I86" s="8">
        <f t="shared" si="26"/>
        <v>97.901276217391214</v>
      </c>
      <c r="J86" s="8">
        <f t="shared" si="18"/>
        <v>1.7943098179681234</v>
      </c>
      <c r="K86" s="8">
        <f t="shared" si="19"/>
        <v>97.901276217391214</v>
      </c>
      <c r="L86" s="8">
        <f t="shared" si="20"/>
        <v>-3.8464878435049643E-2</v>
      </c>
      <c r="M86" s="7">
        <f t="shared" si="21"/>
        <v>3465100</v>
      </c>
      <c r="N86" s="8">
        <v>100</v>
      </c>
      <c r="O86" s="8">
        <f t="shared" si="22"/>
        <v>1.832774696403173</v>
      </c>
      <c r="P86" s="8">
        <v>100</v>
      </c>
      <c r="Q86" s="8">
        <f t="shared" si="23"/>
        <v>1.832774696403173</v>
      </c>
      <c r="R86" s="8">
        <f t="shared" si="24"/>
        <v>100</v>
      </c>
      <c r="S86" s="8"/>
      <c r="T86" s="8"/>
      <c r="U86" s="8"/>
      <c r="V86" s="8"/>
      <c r="W86" s="8"/>
      <c r="X86" s="22">
        <v>75</v>
      </c>
    </row>
    <row r="87" spans="1:24" ht="16">
      <c r="A87" s="9">
        <v>76</v>
      </c>
      <c r="B87" s="9" t="s">
        <v>1510</v>
      </c>
      <c r="C87" s="7">
        <v>6043800</v>
      </c>
      <c r="D87" s="8">
        <f t="shared" si="16"/>
        <v>6.7090136586462179E-2</v>
      </c>
      <c r="E87" s="7">
        <v>6043800</v>
      </c>
      <c r="F87" s="8">
        <f t="shared" si="25"/>
        <v>100</v>
      </c>
      <c r="G87" s="8">
        <f t="shared" si="17"/>
        <v>6.7090136586462179E-2</v>
      </c>
      <c r="H87" s="7">
        <v>5705000</v>
      </c>
      <c r="I87" s="8">
        <f t="shared" si="26"/>
        <v>94.394255269863336</v>
      </c>
      <c r="J87" s="8">
        <f t="shared" si="18"/>
        <v>6.3329234790325095E-2</v>
      </c>
      <c r="K87" s="8">
        <f t="shared" si="19"/>
        <v>94.394255269863336</v>
      </c>
      <c r="L87" s="8">
        <f t="shared" si="20"/>
        <v>-3.7609017961370839E-3</v>
      </c>
      <c r="M87" s="7">
        <f t="shared" si="21"/>
        <v>338800</v>
      </c>
      <c r="N87" s="8">
        <v>100</v>
      </c>
      <c r="O87" s="8">
        <f t="shared" si="22"/>
        <v>6.7090136586462179E-2</v>
      </c>
      <c r="P87" s="8">
        <v>94.394255269863336</v>
      </c>
      <c r="Q87" s="8">
        <f t="shared" si="23"/>
        <v>6.3329234790325095E-2</v>
      </c>
      <c r="R87" s="8">
        <f t="shared" si="24"/>
        <v>94.394255269863336</v>
      </c>
      <c r="S87" s="8"/>
      <c r="T87" s="8"/>
      <c r="U87" s="8"/>
      <c r="V87" s="8"/>
      <c r="W87" s="8"/>
      <c r="X87" s="22">
        <v>76</v>
      </c>
    </row>
    <row r="88" spans="1:24" ht="16">
      <c r="A88" s="9">
        <v>77</v>
      </c>
      <c r="B88" s="9" t="s">
        <v>1505</v>
      </c>
      <c r="C88" s="7">
        <v>321574900</v>
      </c>
      <c r="D88" s="8">
        <f t="shared" si="16"/>
        <v>3.5696919096889235</v>
      </c>
      <c r="E88" s="7">
        <v>321574900</v>
      </c>
      <c r="F88" s="8">
        <f t="shared" si="25"/>
        <v>100</v>
      </c>
      <c r="G88" s="8">
        <f t="shared" si="17"/>
        <v>3.5696919096889235</v>
      </c>
      <c r="H88" s="7">
        <v>320789200</v>
      </c>
      <c r="I88" s="8">
        <f t="shared" si="26"/>
        <v>99.755671229315467</v>
      </c>
      <c r="J88" s="8">
        <f t="shared" si="18"/>
        <v>3.5609701253287551</v>
      </c>
      <c r="K88" s="8">
        <f t="shared" si="19"/>
        <v>99.755671229315467</v>
      </c>
      <c r="L88" s="8">
        <f t="shared" si="20"/>
        <v>-8.7217843601683498E-3</v>
      </c>
      <c r="M88" s="7">
        <f t="shared" si="21"/>
        <v>785700</v>
      </c>
      <c r="N88" s="8">
        <v>99.999999999999986</v>
      </c>
      <c r="O88" s="8">
        <f t="shared" si="22"/>
        <v>3.569691909688923</v>
      </c>
      <c r="P88" s="8">
        <v>99.755671229315453</v>
      </c>
      <c r="Q88" s="8">
        <f t="shared" si="23"/>
        <v>3.5609701253287547</v>
      </c>
      <c r="R88" s="8">
        <f t="shared" si="24"/>
        <v>99.755671229315467</v>
      </c>
      <c r="S88" s="8"/>
      <c r="T88" s="8"/>
      <c r="U88" s="8"/>
      <c r="V88" s="8"/>
      <c r="W88" s="8"/>
      <c r="X88" s="22">
        <v>77</v>
      </c>
    </row>
    <row r="89" spans="1:24" ht="32">
      <c r="A89" s="9">
        <v>78</v>
      </c>
      <c r="B89" s="9" t="s">
        <v>1506</v>
      </c>
      <c r="C89" s="7">
        <v>0</v>
      </c>
      <c r="D89" s="8">
        <f t="shared" si="16"/>
        <v>0</v>
      </c>
      <c r="E89" s="7">
        <v>0</v>
      </c>
      <c r="F89" s="8">
        <v>0</v>
      </c>
      <c r="G89" s="8">
        <f t="shared" si="17"/>
        <v>0</v>
      </c>
      <c r="H89" s="7">
        <v>0</v>
      </c>
      <c r="I89" s="8">
        <v>0</v>
      </c>
      <c r="J89" s="8">
        <f t="shared" si="18"/>
        <v>0</v>
      </c>
      <c r="K89" s="8">
        <f t="shared" si="19"/>
        <v>0</v>
      </c>
      <c r="L89" s="8">
        <f t="shared" si="20"/>
        <v>0</v>
      </c>
      <c r="M89" s="7">
        <f t="shared" si="21"/>
        <v>0</v>
      </c>
      <c r="N89" s="8">
        <v>0</v>
      </c>
      <c r="O89" s="8">
        <f t="shared" si="22"/>
        <v>0</v>
      </c>
      <c r="P89" s="8">
        <v>0</v>
      </c>
      <c r="Q89" s="8">
        <f t="shared" si="23"/>
        <v>0</v>
      </c>
      <c r="R89" s="8">
        <f t="shared" si="24"/>
        <v>0</v>
      </c>
      <c r="S89" s="8"/>
      <c r="T89" s="8"/>
      <c r="U89" s="8"/>
      <c r="V89" s="8"/>
      <c r="W89" s="8"/>
      <c r="X89" s="22">
        <v>78</v>
      </c>
    </row>
    <row r="90" spans="1:24" ht="32">
      <c r="A90" s="9">
        <v>79</v>
      </c>
      <c r="B90" s="9" t="s">
        <v>1507</v>
      </c>
      <c r="C90" s="7">
        <v>0</v>
      </c>
      <c r="D90" s="8">
        <f t="shared" si="16"/>
        <v>0</v>
      </c>
      <c r="E90" s="7">
        <v>0</v>
      </c>
      <c r="F90" s="8">
        <v>0</v>
      </c>
      <c r="G90" s="8">
        <f t="shared" si="17"/>
        <v>0</v>
      </c>
      <c r="H90" s="7">
        <v>0</v>
      </c>
      <c r="I90" s="8">
        <v>0</v>
      </c>
      <c r="J90" s="8">
        <f t="shared" si="18"/>
        <v>0</v>
      </c>
      <c r="K90" s="8">
        <f t="shared" si="19"/>
        <v>0</v>
      </c>
      <c r="L90" s="8">
        <f t="shared" si="20"/>
        <v>0</v>
      </c>
      <c r="M90" s="7">
        <f t="shared" si="21"/>
        <v>0</v>
      </c>
      <c r="N90" s="8">
        <v>0</v>
      </c>
      <c r="O90" s="8">
        <f t="shared" si="22"/>
        <v>0</v>
      </c>
      <c r="P90" s="8">
        <v>0</v>
      </c>
      <c r="Q90" s="8">
        <f t="shared" si="23"/>
        <v>0</v>
      </c>
      <c r="R90" s="8">
        <f t="shared" si="24"/>
        <v>0</v>
      </c>
      <c r="S90" s="8"/>
      <c r="T90" s="8"/>
      <c r="U90" s="8"/>
      <c r="V90" s="8"/>
      <c r="W90" s="8"/>
      <c r="X90" s="22">
        <v>79</v>
      </c>
    </row>
    <row r="91" spans="1:24" ht="32">
      <c r="A91" s="9">
        <v>80</v>
      </c>
      <c r="B91" s="9" t="s">
        <v>1508</v>
      </c>
      <c r="C91" s="7">
        <v>0</v>
      </c>
      <c r="D91" s="8">
        <f t="shared" si="16"/>
        <v>0</v>
      </c>
      <c r="E91" s="7">
        <v>0</v>
      </c>
      <c r="F91" s="8">
        <v>0</v>
      </c>
      <c r="G91" s="8">
        <f t="shared" si="17"/>
        <v>0</v>
      </c>
      <c r="H91" s="7">
        <v>0</v>
      </c>
      <c r="I91" s="8">
        <v>0</v>
      </c>
      <c r="J91" s="8">
        <f t="shared" si="18"/>
        <v>0</v>
      </c>
      <c r="K91" s="8">
        <f t="shared" si="19"/>
        <v>0</v>
      </c>
      <c r="L91" s="8">
        <f t="shared" si="20"/>
        <v>0</v>
      </c>
      <c r="M91" s="7">
        <f t="shared" si="21"/>
        <v>0</v>
      </c>
      <c r="N91" s="8">
        <v>0</v>
      </c>
      <c r="O91" s="8">
        <f t="shared" si="22"/>
        <v>0</v>
      </c>
      <c r="P91" s="8">
        <v>0</v>
      </c>
      <c r="Q91" s="8">
        <f t="shared" si="23"/>
        <v>0</v>
      </c>
      <c r="R91" s="8">
        <f t="shared" si="24"/>
        <v>0</v>
      </c>
      <c r="S91" s="8"/>
      <c r="T91" s="8"/>
      <c r="U91" s="8"/>
      <c r="V91" s="8"/>
      <c r="W91" s="8"/>
      <c r="X91" s="22">
        <v>80</v>
      </c>
    </row>
    <row r="92" spans="1:24" ht="48">
      <c r="A92" s="9">
        <v>81</v>
      </c>
      <c r="B92" s="9" t="s">
        <v>1509</v>
      </c>
      <c r="C92" s="7">
        <v>0</v>
      </c>
      <c r="D92" s="8">
        <f t="shared" si="16"/>
        <v>0</v>
      </c>
      <c r="E92" s="7">
        <v>0</v>
      </c>
      <c r="F92" s="8">
        <v>0</v>
      </c>
      <c r="G92" s="8">
        <f t="shared" si="17"/>
        <v>0</v>
      </c>
      <c r="H92" s="7">
        <v>0</v>
      </c>
      <c r="I92" s="8">
        <v>0</v>
      </c>
      <c r="J92" s="8">
        <f t="shared" si="18"/>
        <v>0</v>
      </c>
      <c r="K92" s="8">
        <f t="shared" si="19"/>
        <v>0</v>
      </c>
      <c r="L92" s="8">
        <f t="shared" si="20"/>
        <v>0</v>
      </c>
      <c r="M92" s="7">
        <f t="shared" si="21"/>
        <v>0</v>
      </c>
      <c r="N92" s="8">
        <v>0</v>
      </c>
      <c r="O92" s="8">
        <f t="shared" si="22"/>
        <v>0</v>
      </c>
      <c r="P92" s="8">
        <v>0</v>
      </c>
      <c r="Q92" s="8">
        <f t="shared" si="23"/>
        <v>0</v>
      </c>
      <c r="R92" s="8">
        <f t="shared" si="24"/>
        <v>0</v>
      </c>
      <c r="S92" s="8"/>
      <c r="T92" s="8"/>
      <c r="U92" s="8"/>
      <c r="V92" s="8"/>
      <c r="W92" s="8"/>
      <c r="X92" s="22">
        <v>81</v>
      </c>
    </row>
    <row r="93" spans="1:24" ht="32">
      <c r="A93" s="9">
        <v>82</v>
      </c>
      <c r="B93" s="9" t="s">
        <v>377</v>
      </c>
      <c r="C93" s="7">
        <v>1101500</v>
      </c>
      <c r="D93" s="8">
        <f t="shared" si="16"/>
        <v>1.2227371099306411E-2</v>
      </c>
      <c r="E93" s="7">
        <v>1101500</v>
      </c>
      <c r="F93" s="8">
        <f t="shared" si="25"/>
        <v>100</v>
      </c>
      <c r="G93" s="8">
        <f t="shared" si="17"/>
        <v>1.2227371099306409E-2</v>
      </c>
      <c r="H93" s="7">
        <v>1025000</v>
      </c>
      <c r="I93" s="8">
        <f t="shared" si="26"/>
        <v>93.054925102133453</v>
      </c>
      <c r="J93" s="8">
        <f t="shared" si="18"/>
        <v>1.1378171018419491E-2</v>
      </c>
      <c r="K93" s="8">
        <f t="shared" si="19"/>
        <v>93.054925102133453</v>
      </c>
      <c r="L93" s="8">
        <f t="shared" si="20"/>
        <v>-8.492000808869183E-4</v>
      </c>
      <c r="M93" s="7">
        <f t="shared" si="21"/>
        <v>76500</v>
      </c>
      <c r="N93" s="8">
        <v>100</v>
      </c>
      <c r="O93" s="8">
        <f t="shared" si="22"/>
        <v>1.2227371099306409E-2</v>
      </c>
      <c r="P93" s="8">
        <v>100</v>
      </c>
      <c r="Q93" s="8">
        <f t="shared" si="23"/>
        <v>1.2227371099306409E-2</v>
      </c>
      <c r="R93" s="8">
        <f t="shared" si="24"/>
        <v>100</v>
      </c>
      <c r="S93" s="8"/>
      <c r="T93" s="8"/>
      <c r="U93" s="8"/>
      <c r="V93" s="8"/>
      <c r="W93" s="8"/>
      <c r="X93" s="22">
        <v>82</v>
      </c>
    </row>
    <row r="94" spans="1:24" ht="16">
      <c r="A94" s="9">
        <v>83</v>
      </c>
      <c r="B94" s="9" t="s">
        <v>300</v>
      </c>
      <c r="C94" s="7">
        <v>3587800</v>
      </c>
      <c r="D94" s="8">
        <f t="shared" si="16"/>
        <v>3.9826928760863863E-2</v>
      </c>
      <c r="E94" s="7">
        <v>3587800</v>
      </c>
      <c r="F94" s="8">
        <f t="shared" si="25"/>
        <v>100</v>
      </c>
      <c r="G94" s="8">
        <f t="shared" si="17"/>
        <v>3.9826928760863863E-2</v>
      </c>
      <c r="H94" s="7">
        <v>3116500</v>
      </c>
      <c r="I94" s="8">
        <f t="shared" si="26"/>
        <v>86.863816266235574</v>
      </c>
      <c r="J94" s="8">
        <f t="shared" si="18"/>
        <v>3.4595190223321318E-2</v>
      </c>
      <c r="K94" s="8">
        <f t="shared" si="19"/>
        <v>86.863816266235574</v>
      </c>
      <c r="L94" s="8">
        <f t="shared" si="20"/>
        <v>-5.2317385375425449E-3</v>
      </c>
      <c r="M94" s="7">
        <f t="shared" si="21"/>
        <v>471300</v>
      </c>
      <c r="N94" s="8">
        <v>100</v>
      </c>
      <c r="O94" s="8">
        <f t="shared" si="22"/>
        <v>3.9826928760863863E-2</v>
      </c>
      <c r="P94" s="8">
        <v>100</v>
      </c>
      <c r="Q94" s="8">
        <f t="shared" si="23"/>
        <v>3.9826928760863863E-2</v>
      </c>
      <c r="R94" s="8">
        <f t="shared" si="24"/>
        <v>100</v>
      </c>
      <c r="S94" s="8"/>
      <c r="T94" s="8"/>
      <c r="U94" s="8"/>
      <c r="V94" s="8"/>
      <c r="W94" s="8"/>
      <c r="X94" s="22">
        <v>83</v>
      </c>
    </row>
    <row r="95" spans="1:24" ht="16">
      <c r="A95" s="9">
        <v>84</v>
      </c>
      <c r="B95" s="9" t="s">
        <v>248</v>
      </c>
      <c r="C95" s="7">
        <v>20738000</v>
      </c>
      <c r="D95" s="8">
        <f t="shared" si="16"/>
        <v>0.23020537617559361</v>
      </c>
      <c r="E95" s="7">
        <v>20738000</v>
      </c>
      <c r="F95" s="8">
        <f t="shared" si="25"/>
        <v>100</v>
      </c>
      <c r="G95" s="8">
        <f t="shared" si="17"/>
        <v>0.23020537617559364</v>
      </c>
      <c r="H95" s="7">
        <v>17054500</v>
      </c>
      <c r="I95" s="8">
        <f t="shared" si="26"/>
        <v>82.237920725238695</v>
      </c>
      <c r="J95" s="8">
        <f t="shared" si="18"/>
        <v>0.18931611476452218</v>
      </c>
      <c r="K95" s="8">
        <f t="shared" si="19"/>
        <v>82.237920725238695</v>
      </c>
      <c r="L95" s="8">
        <f t="shared" si="20"/>
        <v>-4.0889261411071465E-2</v>
      </c>
      <c r="M95" s="7">
        <f t="shared" si="21"/>
        <v>3683500</v>
      </c>
      <c r="N95" s="8">
        <v>99.999999999999986</v>
      </c>
      <c r="O95" s="8">
        <f t="shared" si="22"/>
        <v>0.23020537617559358</v>
      </c>
      <c r="P95" s="8">
        <v>100</v>
      </c>
      <c r="Q95" s="8">
        <f t="shared" si="23"/>
        <v>0.23020537617559364</v>
      </c>
      <c r="R95" s="8">
        <f t="shared" si="24"/>
        <v>100.00000000000003</v>
      </c>
      <c r="S95" s="8"/>
      <c r="T95" s="8"/>
      <c r="U95" s="8"/>
      <c r="V95" s="8"/>
      <c r="W95" s="8"/>
      <c r="X95" s="22">
        <v>84</v>
      </c>
    </row>
    <row r="96" spans="1:24" ht="32">
      <c r="A96" s="9">
        <v>85</v>
      </c>
      <c r="B96" s="9" t="s">
        <v>369</v>
      </c>
      <c r="C96" s="7">
        <v>10194360</v>
      </c>
      <c r="D96" s="8">
        <f t="shared" si="16"/>
        <v>0.11316406975935116</v>
      </c>
      <c r="E96" s="7">
        <v>10194360</v>
      </c>
      <c r="F96" s="8">
        <f t="shared" si="25"/>
        <v>100</v>
      </c>
      <c r="G96" s="8">
        <f t="shared" si="17"/>
        <v>0.11316406975935117</v>
      </c>
      <c r="H96" s="7">
        <v>7323448</v>
      </c>
      <c r="I96" s="8">
        <f t="shared" si="26"/>
        <v>71.83823212050585</v>
      </c>
      <c r="J96" s="8">
        <f t="shared" si="18"/>
        <v>8.1295067110733837E-2</v>
      </c>
      <c r="K96" s="8">
        <f t="shared" si="19"/>
        <v>71.83823212050585</v>
      </c>
      <c r="L96" s="8">
        <f t="shared" si="20"/>
        <v>-3.1869002648617334E-2</v>
      </c>
      <c r="M96" s="7">
        <f t="shared" si="21"/>
        <v>2870912</v>
      </c>
      <c r="N96" s="8">
        <v>99.999999999999957</v>
      </c>
      <c r="O96" s="8">
        <f t="shared" si="22"/>
        <v>0.11316406975935112</v>
      </c>
      <c r="P96" s="8">
        <v>71.83823212050585</v>
      </c>
      <c r="Q96" s="8">
        <f t="shared" si="23"/>
        <v>8.1295067110733837E-2</v>
      </c>
      <c r="R96" s="8">
        <f t="shared" si="24"/>
        <v>71.838232120505879</v>
      </c>
      <c r="S96" s="8"/>
      <c r="T96" s="8"/>
      <c r="U96" s="8"/>
      <c r="V96" s="8"/>
      <c r="W96" s="8"/>
      <c r="X96" s="22">
        <v>85</v>
      </c>
    </row>
    <row r="97" spans="1:24" ht="16">
      <c r="A97" s="9">
        <v>86</v>
      </c>
      <c r="B97" s="9" t="s">
        <v>1487</v>
      </c>
      <c r="C97" s="7">
        <v>69829920</v>
      </c>
      <c r="D97" s="8">
        <f t="shared" si="16"/>
        <v>0.77515782630492847</v>
      </c>
      <c r="E97" s="7">
        <v>69829920</v>
      </c>
      <c r="F97" s="8">
        <f t="shared" si="25"/>
        <v>100</v>
      </c>
      <c r="G97" s="8">
        <f t="shared" si="17"/>
        <v>0.77515782630492847</v>
      </c>
      <c r="H97" s="7">
        <v>69810120</v>
      </c>
      <c r="I97" s="8">
        <f t="shared" si="26"/>
        <v>99.971645392118447</v>
      </c>
      <c r="J97" s="8">
        <f t="shared" si="18"/>
        <v>0.77493803334281652</v>
      </c>
      <c r="K97" s="8">
        <f t="shared" si="19"/>
        <v>99.971645392118447</v>
      </c>
      <c r="L97" s="8">
        <f t="shared" si="20"/>
        <v>-2.197929621119421E-4</v>
      </c>
      <c r="M97" s="7">
        <f t="shared" si="21"/>
        <v>19800</v>
      </c>
      <c r="N97" s="8">
        <v>99.999999999999972</v>
      </c>
      <c r="O97" s="8">
        <f t="shared" si="22"/>
        <v>0.77515782630492824</v>
      </c>
      <c r="P97" s="8">
        <v>99.971645392118447</v>
      </c>
      <c r="Q97" s="8">
        <f t="shared" si="23"/>
        <v>0.77493803334281652</v>
      </c>
      <c r="R97" s="8">
        <f t="shared" si="24"/>
        <v>99.971645392118475</v>
      </c>
      <c r="S97" s="8"/>
      <c r="T97" s="8"/>
      <c r="U97" s="8"/>
      <c r="V97" s="8"/>
      <c r="W97" s="8"/>
      <c r="X97" s="22">
        <v>86</v>
      </c>
    </row>
    <row r="98" spans="1:24" ht="64">
      <c r="A98" s="9">
        <v>87</v>
      </c>
      <c r="B98" s="9" t="s">
        <v>338</v>
      </c>
      <c r="C98" s="7">
        <v>0</v>
      </c>
      <c r="D98" s="8">
        <f t="shared" si="16"/>
        <v>0</v>
      </c>
      <c r="E98" s="7">
        <v>0</v>
      </c>
      <c r="F98" s="8">
        <v>0</v>
      </c>
      <c r="G98" s="8">
        <f t="shared" si="17"/>
        <v>0</v>
      </c>
      <c r="H98" s="7">
        <v>0</v>
      </c>
      <c r="I98" s="8">
        <v>0</v>
      </c>
      <c r="J98" s="8">
        <f t="shared" si="18"/>
        <v>0</v>
      </c>
      <c r="K98" s="8">
        <f t="shared" si="19"/>
        <v>0</v>
      </c>
      <c r="L98" s="8">
        <f t="shared" si="20"/>
        <v>0</v>
      </c>
      <c r="M98" s="7">
        <f t="shared" si="21"/>
        <v>0</v>
      </c>
      <c r="N98" s="8">
        <v>0</v>
      </c>
      <c r="O98" s="8">
        <f t="shared" si="22"/>
        <v>0</v>
      </c>
      <c r="P98" s="8">
        <v>0</v>
      </c>
      <c r="Q98" s="8">
        <f t="shared" si="23"/>
        <v>0</v>
      </c>
      <c r="R98" s="8">
        <f t="shared" si="24"/>
        <v>0</v>
      </c>
      <c r="S98" s="8"/>
      <c r="T98" s="8"/>
      <c r="U98" s="8"/>
      <c r="V98" s="8"/>
      <c r="W98" s="8"/>
      <c r="X98" s="22">
        <v>87</v>
      </c>
    </row>
    <row r="99" spans="1:24" ht="64">
      <c r="A99" s="9">
        <v>88</v>
      </c>
      <c r="B99" s="9" t="s">
        <v>1488</v>
      </c>
      <c r="C99" s="7">
        <v>4800000</v>
      </c>
      <c r="D99" s="8">
        <f t="shared" si="16"/>
        <v>5.3283142330159579E-2</v>
      </c>
      <c r="E99" s="7">
        <v>4800000</v>
      </c>
      <c r="F99" s="8">
        <f t="shared" si="25"/>
        <v>100</v>
      </c>
      <c r="G99" s="8">
        <f t="shared" si="17"/>
        <v>5.3283142330159586E-2</v>
      </c>
      <c r="H99" s="7">
        <v>4067500</v>
      </c>
      <c r="I99" s="8">
        <f t="shared" si="26"/>
        <v>84.739583333333329</v>
      </c>
      <c r="J99" s="8">
        <f t="shared" si="18"/>
        <v>4.5151912797484178E-2</v>
      </c>
      <c r="K99" s="8">
        <f t="shared" si="19"/>
        <v>84.739583333333329</v>
      </c>
      <c r="L99" s="8">
        <f t="shared" si="20"/>
        <v>-8.1312295326754075E-3</v>
      </c>
      <c r="M99" s="7">
        <f t="shared" si="21"/>
        <v>732500</v>
      </c>
      <c r="N99" s="8">
        <v>100</v>
      </c>
      <c r="O99" s="8">
        <f t="shared" si="22"/>
        <v>5.3283142330159586E-2</v>
      </c>
      <c r="P99" s="8">
        <v>84.739583333333329</v>
      </c>
      <c r="Q99" s="8">
        <f t="shared" si="23"/>
        <v>4.5151912797484178E-2</v>
      </c>
      <c r="R99" s="8">
        <f t="shared" si="24"/>
        <v>84.739583333333329</v>
      </c>
      <c r="S99" s="8"/>
      <c r="T99" s="8"/>
      <c r="U99" s="8"/>
      <c r="V99" s="8"/>
      <c r="W99" s="8"/>
      <c r="X99" s="22">
        <v>88</v>
      </c>
    </row>
    <row r="100" spans="1:24" ht="16">
      <c r="A100" s="9">
        <v>89</v>
      </c>
      <c r="B100" s="9" t="s">
        <v>256</v>
      </c>
      <c r="C100" s="7">
        <v>7020000</v>
      </c>
      <c r="D100" s="8">
        <f t="shared" si="16"/>
        <v>7.792659565785838E-2</v>
      </c>
      <c r="E100" s="7">
        <v>7020000</v>
      </c>
      <c r="F100" s="8">
        <f t="shared" si="25"/>
        <v>100</v>
      </c>
      <c r="G100" s="8">
        <f t="shared" si="17"/>
        <v>7.792659565785838E-2</v>
      </c>
      <c r="H100" s="7">
        <v>3520000</v>
      </c>
      <c r="I100" s="8">
        <f t="shared" si="26"/>
        <v>50.142450142450144</v>
      </c>
      <c r="J100" s="8">
        <f t="shared" si="18"/>
        <v>3.9074304375450362E-2</v>
      </c>
      <c r="K100" s="8">
        <f t="shared" si="19"/>
        <v>50.142450142450144</v>
      </c>
      <c r="L100" s="8">
        <f t="shared" si="20"/>
        <v>-3.8852291282408018E-2</v>
      </c>
      <c r="M100" s="7">
        <f t="shared" si="21"/>
        <v>3500000</v>
      </c>
      <c r="N100" s="8">
        <v>100</v>
      </c>
      <c r="O100" s="8">
        <f t="shared" si="22"/>
        <v>7.792659565785838E-2</v>
      </c>
      <c r="P100" s="8">
        <v>50.142450142450144</v>
      </c>
      <c r="Q100" s="8">
        <f t="shared" si="23"/>
        <v>3.9074304375450362E-2</v>
      </c>
      <c r="R100" s="8">
        <f t="shared" si="24"/>
        <v>50.142450142450144</v>
      </c>
      <c r="S100" s="8"/>
      <c r="T100" s="8"/>
      <c r="U100" s="8"/>
      <c r="V100" s="8"/>
      <c r="W100" s="8"/>
      <c r="X100" s="22">
        <v>89</v>
      </c>
    </row>
    <row r="101" spans="1:24" ht="48">
      <c r="A101" s="9">
        <v>90</v>
      </c>
      <c r="B101" s="9" t="s">
        <v>1503</v>
      </c>
      <c r="C101" s="7">
        <v>20113000</v>
      </c>
      <c r="D101" s="8">
        <f t="shared" si="16"/>
        <v>0.22326746701802075</v>
      </c>
      <c r="E101" s="7">
        <v>20113000</v>
      </c>
      <c r="F101" s="8">
        <f t="shared" si="25"/>
        <v>100</v>
      </c>
      <c r="G101" s="8">
        <f t="shared" si="17"/>
        <v>0.22326746701802075</v>
      </c>
      <c r="H101" s="7">
        <v>19889700</v>
      </c>
      <c r="I101" s="8">
        <f t="shared" si="26"/>
        <v>98.88977278377169</v>
      </c>
      <c r="J101" s="8">
        <f t="shared" si="18"/>
        <v>0.22078869083420311</v>
      </c>
      <c r="K101" s="8">
        <f t="shared" si="19"/>
        <v>98.88977278377169</v>
      </c>
      <c r="L101" s="8">
        <f t="shared" si="20"/>
        <v>-2.4787761838176436E-3</v>
      </c>
      <c r="M101" s="7">
        <f t="shared" si="21"/>
        <v>223300</v>
      </c>
      <c r="N101" s="8">
        <v>100</v>
      </c>
      <c r="O101" s="8">
        <f t="shared" si="22"/>
        <v>0.22326746701802075</v>
      </c>
      <c r="P101" s="8">
        <v>98.88977278377169</v>
      </c>
      <c r="Q101" s="8">
        <f t="shared" si="23"/>
        <v>0.22078869083420311</v>
      </c>
      <c r="R101" s="8">
        <f t="shared" si="24"/>
        <v>98.88977278377169</v>
      </c>
      <c r="S101" s="8"/>
      <c r="T101" s="8"/>
      <c r="U101" s="8"/>
      <c r="V101" s="8"/>
      <c r="W101" s="8"/>
      <c r="X101" s="22">
        <v>90</v>
      </c>
    </row>
    <row r="102" spans="1:24" ht="32">
      <c r="A102" s="9">
        <v>91</v>
      </c>
      <c r="B102" s="9" t="s">
        <v>1511</v>
      </c>
      <c r="C102" s="7">
        <v>163886800</v>
      </c>
      <c r="D102" s="8">
        <f t="shared" si="16"/>
        <v>1.8192507688404993</v>
      </c>
      <c r="E102" s="7">
        <v>163886800</v>
      </c>
      <c r="F102" s="8">
        <f t="shared" si="25"/>
        <v>100</v>
      </c>
      <c r="G102" s="8">
        <f t="shared" si="17"/>
        <v>1.8192507688404993</v>
      </c>
      <c r="H102" s="7">
        <v>148980000</v>
      </c>
      <c r="I102" s="8">
        <f t="shared" si="26"/>
        <v>90.904209490941312</v>
      </c>
      <c r="J102" s="8">
        <f t="shared" si="18"/>
        <v>1.6537755300723278</v>
      </c>
      <c r="K102" s="8">
        <f t="shared" si="19"/>
        <v>90.904209490941312</v>
      </c>
      <c r="L102" s="8">
        <f t="shared" si="20"/>
        <v>-0.1654752387681715</v>
      </c>
      <c r="M102" s="7">
        <f t="shared" si="21"/>
        <v>14906800</v>
      </c>
      <c r="N102" s="8">
        <v>100</v>
      </c>
      <c r="O102" s="8">
        <f t="shared" si="22"/>
        <v>1.8192507688404993</v>
      </c>
      <c r="P102" s="8">
        <v>99.99</v>
      </c>
      <c r="Q102" s="8">
        <f t="shared" si="23"/>
        <v>1.8190688437636151</v>
      </c>
      <c r="R102" s="8">
        <f t="shared" si="24"/>
        <v>99.99</v>
      </c>
      <c r="S102" s="8"/>
      <c r="T102" s="8"/>
      <c r="U102" s="8"/>
      <c r="V102" s="8"/>
      <c r="W102" s="8"/>
      <c r="X102" s="22">
        <v>91</v>
      </c>
    </row>
    <row r="103" spans="1:24" ht="16">
      <c r="A103" s="9">
        <v>92</v>
      </c>
      <c r="B103" s="9" t="s">
        <v>1510</v>
      </c>
      <c r="C103" s="7">
        <v>5969200</v>
      </c>
      <c r="D103" s="8">
        <f t="shared" si="16"/>
        <v>6.6262027749414282E-2</v>
      </c>
      <c r="E103" s="7">
        <v>5969200</v>
      </c>
      <c r="F103" s="8">
        <f t="shared" si="25"/>
        <v>100</v>
      </c>
      <c r="G103" s="8">
        <f t="shared" si="17"/>
        <v>6.6262027749414282E-2</v>
      </c>
      <c r="H103" s="7">
        <v>5880000</v>
      </c>
      <c r="I103" s="8">
        <f t="shared" si="26"/>
        <v>98.505662400321654</v>
      </c>
      <c r="J103" s="8">
        <f t="shared" si="18"/>
        <v>6.527184935444548E-2</v>
      </c>
      <c r="K103" s="8">
        <f t="shared" si="19"/>
        <v>98.505662400321654</v>
      </c>
      <c r="L103" s="8">
        <f t="shared" si="20"/>
        <v>-9.90178394968802E-4</v>
      </c>
      <c r="M103" s="7">
        <f t="shared" si="21"/>
        <v>89200</v>
      </c>
      <c r="N103" s="8">
        <v>100</v>
      </c>
      <c r="O103" s="8">
        <f t="shared" si="22"/>
        <v>6.6262027749414282E-2</v>
      </c>
      <c r="P103" s="8">
        <v>98.505662400321654</v>
      </c>
      <c r="Q103" s="8">
        <f t="shared" si="23"/>
        <v>6.527184935444548E-2</v>
      </c>
      <c r="R103" s="8">
        <f t="shared" si="24"/>
        <v>98.505662400321654</v>
      </c>
      <c r="S103" s="8"/>
      <c r="T103" s="8"/>
      <c r="U103" s="8"/>
      <c r="V103" s="8"/>
      <c r="W103" s="8"/>
      <c r="X103" s="22">
        <v>92</v>
      </c>
    </row>
    <row r="104" spans="1:24" ht="16">
      <c r="A104" s="9">
        <v>93</v>
      </c>
      <c r="B104" s="9" t="s">
        <v>1505</v>
      </c>
      <c r="C104" s="7">
        <v>332967700</v>
      </c>
      <c r="D104" s="8">
        <f t="shared" si="16"/>
        <v>3.6961594480095576</v>
      </c>
      <c r="E104" s="7">
        <v>332967700</v>
      </c>
      <c r="F104" s="8">
        <f t="shared" si="25"/>
        <v>100</v>
      </c>
      <c r="G104" s="8">
        <f t="shared" si="17"/>
        <v>3.6961594480095581</v>
      </c>
      <c r="H104" s="7">
        <v>331547400</v>
      </c>
      <c r="I104" s="8">
        <f t="shared" si="26"/>
        <v>99.573442108648976</v>
      </c>
      <c r="J104" s="8">
        <f t="shared" si="18"/>
        <v>3.6803931882071566</v>
      </c>
      <c r="K104" s="8">
        <f t="shared" si="19"/>
        <v>99.573442108648976</v>
      </c>
      <c r="L104" s="8">
        <f t="shared" si="20"/>
        <v>-1.5766259802401539E-2</v>
      </c>
      <c r="M104" s="7">
        <f t="shared" si="21"/>
        <v>1420300</v>
      </c>
      <c r="N104" s="8">
        <v>100</v>
      </c>
      <c r="O104" s="8">
        <f t="shared" si="22"/>
        <v>3.6961594480095581</v>
      </c>
      <c r="P104" s="8">
        <v>99.573442108648976</v>
      </c>
      <c r="Q104" s="8">
        <f t="shared" si="23"/>
        <v>3.6803931882071566</v>
      </c>
      <c r="R104" s="8">
        <f t="shared" si="24"/>
        <v>99.573442108648976</v>
      </c>
      <c r="S104" s="8"/>
      <c r="T104" s="8"/>
      <c r="U104" s="8"/>
      <c r="V104" s="8"/>
      <c r="W104" s="8"/>
      <c r="X104" s="22">
        <v>93</v>
      </c>
    </row>
    <row r="105" spans="1:24" ht="32">
      <c r="A105" s="9">
        <v>94</v>
      </c>
      <c r="B105" s="9" t="s">
        <v>1506</v>
      </c>
      <c r="C105" s="7">
        <v>0</v>
      </c>
      <c r="D105" s="8">
        <f t="shared" si="16"/>
        <v>0</v>
      </c>
      <c r="E105" s="7">
        <v>0</v>
      </c>
      <c r="F105" s="8">
        <v>0</v>
      </c>
      <c r="G105" s="8">
        <f t="shared" si="17"/>
        <v>0</v>
      </c>
      <c r="H105" s="7">
        <v>0</v>
      </c>
      <c r="I105" s="8">
        <v>0</v>
      </c>
      <c r="J105" s="8">
        <f t="shared" si="18"/>
        <v>0</v>
      </c>
      <c r="K105" s="8">
        <f t="shared" si="19"/>
        <v>0</v>
      </c>
      <c r="L105" s="8">
        <f t="shared" si="20"/>
        <v>0</v>
      </c>
      <c r="M105" s="7">
        <f t="shared" si="21"/>
        <v>0</v>
      </c>
      <c r="N105" s="8">
        <v>0</v>
      </c>
      <c r="O105" s="8">
        <f t="shared" si="22"/>
        <v>0</v>
      </c>
      <c r="P105" s="8">
        <v>0</v>
      </c>
      <c r="Q105" s="8">
        <f t="shared" si="23"/>
        <v>0</v>
      </c>
      <c r="R105" s="8">
        <f t="shared" si="24"/>
        <v>0</v>
      </c>
      <c r="S105" s="8"/>
      <c r="T105" s="8"/>
      <c r="U105" s="8"/>
      <c r="V105" s="8"/>
      <c r="W105" s="8"/>
      <c r="X105" s="22">
        <v>94</v>
      </c>
    </row>
    <row r="106" spans="1:24" ht="32">
      <c r="A106" s="9">
        <v>95</v>
      </c>
      <c r="B106" s="9" t="s">
        <v>1507</v>
      </c>
      <c r="C106" s="7">
        <v>0</v>
      </c>
      <c r="D106" s="8">
        <f t="shared" si="16"/>
        <v>0</v>
      </c>
      <c r="E106" s="7">
        <v>0</v>
      </c>
      <c r="F106" s="8">
        <v>0</v>
      </c>
      <c r="G106" s="8">
        <f t="shared" si="17"/>
        <v>0</v>
      </c>
      <c r="H106" s="7">
        <v>0</v>
      </c>
      <c r="I106" s="8">
        <v>0</v>
      </c>
      <c r="J106" s="8">
        <f t="shared" si="18"/>
        <v>0</v>
      </c>
      <c r="K106" s="8">
        <f t="shared" si="19"/>
        <v>0</v>
      </c>
      <c r="L106" s="8">
        <f t="shared" si="20"/>
        <v>0</v>
      </c>
      <c r="M106" s="7">
        <f t="shared" si="21"/>
        <v>0</v>
      </c>
      <c r="N106" s="8">
        <v>0</v>
      </c>
      <c r="O106" s="8">
        <f t="shared" si="22"/>
        <v>0</v>
      </c>
      <c r="P106" s="8">
        <v>0</v>
      </c>
      <c r="Q106" s="8">
        <f t="shared" si="23"/>
        <v>0</v>
      </c>
      <c r="R106" s="8">
        <f t="shared" si="24"/>
        <v>0</v>
      </c>
      <c r="S106" s="8"/>
      <c r="T106" s="8"/>
      <c r="U106" s="8"/>
      <c r="V106" s="8"/>
      <c r="W106" s="8"/>
      <c r="X106" s="22">
        <v>95</v>
      </c>
    </row>
    <row r="107" spans="1:24" ht="32">
      <c r="A107" s="9">
        <v>96</v>
      </c>
      <c r="B107" s="9" t="s">
        <v>1508</v>
      </c>
      <c r="C107" s="7">
        <v>0</v>
      </c>
      <c r="D107" s="8">
        <f t="shared" si="16"/>
        <v>0</v>
      </c>
      <c r="E107" s="7">
        <v>0</v>
      </c>
      <c r="F107" s="8">
        <v>0</v>
      </c>
      <c r="G107" s="8">
        <f t="shared" si="17"/>
        <v>0</v>
      </c>
      <c r="H107" s="7">
        <v>0</v>
      </c>
      <c r="I107" s="8">
        <v>0</v>
      </c>
      <c r="J107" s="8">
        <f t="shared" si="18"/>
        <v>0</v>
      </c>
      <c r="K107" s="8">
        <f t="shared" si="19"/>
        <v>0</v>
      </c>
      <c r="L107" s="8">
        <f t="shared" si="20"/>
        <v>0</v>
      </c>
      <c r="M107" s="7">
        <f t="shared" si="21"/>
        <v>0</v>
      </c>
      <c r="N107" s="8">
        <v>0</v>
      </c>
      <c r="O107" s="8">
        <f t="shared" si="22"/>
        <v>0</v>
      </c>
      <c r="P107" s="8">
        <v>0</v>
      </c>
      <c r="Q107" s="8">
        <f t="shared" si="23"/>
        <v>0</v>
      </c>
      <c r="R107" s="8">
        <f t="shared" si="24"/>
        <v>0</v>
      </c>
      <c r="S107" s="8"/>
      <c r="T107" s="8"/>
      <c r="U107" s="8"/>
      <c r="V107" s="8"/>
      <c r="W107" s="8"/>
      <c r="X107" s="22">
        <v>96</v>
      </c>
    </row>
    <row r="108" spans="1:24" ht="48">
      <c r="A108" s="9">
        <v>97</v>
      </c>
      <c r="B108" s="9" t="s">
        <v>1509</v>
      </c>
      <c r="C108" s="7">
        <v>0</v>
      </c>
      <c r="D108" s="8">
        <f t="shared" si="16"/>
        <v>0</v>
      </c>
      <c r="E108" s="7">
        <v>0</v>
      </c>
      <c r="F108" s="8">
        <v>0</v>
      </c>
      <c r="G108" s="8">
        <f t="shared" si="17"/>
        <v>0</v>
      </c>
      <c r="H108" s="7">
        <v>0</v>
      </c>
      <c r="I108" s="8">
        <v>0</v>
      </c>
      <c r="J108" s="8">
        <f t="shared" si="18"/>
        <v>0</v>
      </c>
      <c r="K108" s="8">
        <f t="shared" si="19"/>
        <v>0</v>
      </c>
      <c r="L108" s="8">
        <f t="shared" si="20"/>
        <v>0</v>
      </c>
      <c r="M108" s="7">
        <f t="shared" si="21"/>
        <v>0</v>
      </c>
      <c r="N108" s="8">
        <v>0</v>
      </c>
      <c r="O108" s="8">
        <f t="shared" si="22"/>
        <v>0</v>
      </c>
      <c r="P108" s="8">
        <v>0</v>
      </c>
      <c r="Q108" s="8">
        <f t="shared" si="23"/>
        <v>0</v>
      </c>
      <c r="R108" s="8">
        <f t="shared" si="24"/>
        <v>0</v>
      </c>
      <c r="S108" s="8"/>
      <c r="T108" s="8"/>
      <c r="U108" s="8"/>
      <c r="V108" s="8"/>
      <c r="W108" s="8"/>
      <c r="X108" s="22">
        <v>97</v>
      </c>
    </row>
    <row r="109" spans="1:24" ht="32">
      <c r="A109" s="9">
        <v>98</v>
      </c>
      <c r="B109" s="9" t="s">
        <v>377</v>
      </c>
      <c r="C109" s="7">
        <v>1327000</v>
      </c>
      <c r="D109" s="8">
        <f t="shared" si="16"/>
        <v>1.4730568723358699E-2</v>
      </c>
      <c r="E109" s="7">
        <v>1327000</v>
      </c>
      <c r="F109" s="8">
        <f t="shared" si="25"/>
        <v>100</v>
      </c>
      <c r="G109" s="8">
        <f t="shared" si="17"/>
        <v>1.4730568723358699E-2</v>
      </c>
      <c r="H109" s="7">
        <v>1210000</v>
      </c>
      <c r="I109" s="8">
        <f t="shared" si="26"/>
        <v>91.183119819140927</v>
      </c>
      <c r="J109" s="8">
        <f t="shared" si="18"/>
        <v>1.343179212906106E-2</v>
      </c>
      <c r="K109" s="8">
        <f t="shared" si="19"/>
        <v>91.183119819140927</v>
      </c>
      <c r="L109" s="8">
        <f t="shared" si="20"/>
        <v>-1.2987765942976386E-3</v>
      </c>
      <c r="M109" s="7">
        <f t="shared" si="21"/>
        <v>117000</v>
      </c>
      <c r="N109" s="8">
        <v>100</v>
      </c>
      <c r="O109" s="8">
        <f t="shared" si="22"/>
        <v>1.4730568723358699E-2</v>
      </c>
      <c r="P109" s="8">
        <v>100</v>
      </c>
      <c r="Q109" s="8">
        <f t="shared" si="23"/>
        <v>1.4730568723358699E-2</v>
      </c>
      <c r="R109" s="8">
        <f t="shared" si="24"/>
        <v>100</v>
      </c>
      <c r="S109" s="8"/>
      <c r="T109" s="8"/>
      <c r="U109" s="8"/>
      <c r="V109" s="8"/>
      <c r="W109" s="8"/>
      <c r="X109" s="22">
        <v>98</v>
      </c>
    </row>
    <row r="110" spans="1:24" ht="16">
      <c r="A110" s="9">
        <v>99</v>
      </c>
      <c r="B110" s="9" t="s">
        <v>300</v>
      </c>
      <c r="C110" s="7">
        <v>2493700</v>
      </c>
      <c r="D110" s="8">
        <f t="shared" si="16"/>
        <v>2.7681702505983112E-2</v>
      </c>
      <c r="E110" s="7">
        <v>2493700</v>
      </c>
      <c r="F110" s="8">
        <f t="shared" si="25"/>
        <v>100</v>
      </c>
      <c r="G110" s="8">
        <f t="shared" si="17"/>
        <v>2.7681702505983109E-2</v>
      </c>
      <c r="H110" s="7">
        <v>2199000</v>
      </c>
      <c r="I110" s="8">
        <f t="shared" si="26"/>
        <v>88.182219192364769</v>
      </c>
      <c r="J110" s="8">
        <f t="shared" si="18"/>
        <v>2.441033958000436E-2</v>
      </c>
      <c r="K110" s="8">
        <f t="shared" si="19"/>
        <v>88.182219192364769</v>
      </c>
      <c r="L110" s="8">
        <f t="shared" si="20"/>
        <v>-3.2713629259787484E-3</v>
      </c>
      <c r="M110" s="7">
        <f t="shared" si="21"/>
        <v>294700</v>
      </c>
      <c r="N110" s="8">
        <v>100</v>
      </c>
      <c r="O110" s="8">
        <f t="shared" si="22"/>
        <v>2.7681702505983109E-2</v>
      </c>
      <c r="P110" s="8">
        <v>100</v>
      </c>
      <c r="Q110" s="8">
        <f t="shared" si="23"/>
        <v>2.7681702505983109E-2</v>
      </c>
      <c r="R110" s="8">
        <f t="shared" si="24"/>
        <v>100</v>
      </c>
      <c r="S110" s="8"/>
      <c r="T110" s="8"/>
      <c r="U110" s="8"/>
      <c r="V110" s="8"/>
      <c r="W110" s="8"/>
      <c r="X110" s="22">
        <v>99</v>
      </c>
    </row>
    <row r="111" spans="1:24" ht="16">
      <c r="A111" s="9">
        <v>100</v>
      </c>
      <c r="B111" s="9" t="s">
        <v>248</v>
      </c>
      <c r="C111" s="7">
        <v>17624100</v>
      </c>
      <c r="D111" s="8">
        <f t="shared" si="16"/>
        <v>0.19563904765436779</v>
      </c>
      <c r="E111" s="7">
        <v>17624100</v>
      </c>
      <c r="F111" s="8">
        <f t="shared" si="25"/>
        <v>100</v>
      </c>
      <c r="G111" s="8">
        <f t="shared" si="17"/>
        <v>0.19563904765436779</v>
      </c>
      <c r="H111" s="7">
        <v>14613700</v>
      </c>
      <c r="I111" s="8">
        <f t="shared" si="26"/>
        <v>82.91884408281841</v>
      </c>
      <c r="J111" s="8">
        <f t="shared" si="18"/>
        <v>0.16222163688963603</v>
      </c>
      <c r="K111" s="8">
        <f t="shared" si="19"/>
        <v>82.91884408281841</v>
      </c>
      <c r="L111" s="8">
        <f t="shared" si="20"/>
        <v>-3.3417410764731759E-2</v>
      </c>
      <c r="M111" s="7">
        <f t="shared" si="21"/>
        <v>3010400</v>
      </c>
      <c r="N111" s="8">
        <v>100</v>
      </c>
      <c r="O111" s="8">
        <f t="shared" si="22"/>
        <v>0.19563904765436779</v>
      </c>
      <c r="P111" s="8">
        <v>100</v>
      </c>
      <c r="Q111" s="8">
        <f t="shared" si="23"/>
        <v>0.19563904765436779</v>
      </c>
      <c r="R111" s="8">
        <f t="shared" si="24"/>
        <v>100</v>
      </c>
      <c r="S111" s="8"/>
      <c r="T111" s="8"/>
      <c r="U111" s="8"/>
      <c r="V111" s="8"/>
      <c r="W111" s="8"/>
      <c r="X111" s="22">
        <v>100</v>
      </c>
    </row>
    <row r="112" spans="1:24" ht="32">
      <c r="A112" s="9">
        <v>101</v>
      </c>
      <c r="B112" s="9" t="s">
        <v>369</v>
      </c>
      <c r="C112" s="7">
        <v>4284000</v>
      </c>
      <c r="D112" s="8">
        <f t="shared" si="16"/>
        <v>4.7555204529667418E-2</v>
      </c>
      <c r="E112" s="7">
        <v>4284000</v>
      </c>
      <c r="F112" s="8">
        <f t="shared" si="25"/>
        <v>100</v>
      </c>
      <c r="G112" s="8">
        <f t="shared" si="17"/>
        <v>4.7555204529667418E-2</v>
      </c>
      <c r="H112" s="7">
        <v>3571106</v>
      </c>
      <c r="I112" s="8">
        <f t="shared" si="26"/>
        <v>83.359150326797376</v>
      </c>
      <c r="J112" s="8">
        <f t="shared" si="18"/>
        <v>3.9641614432101416E-2</v>
      </c>
      <c r="K112" s="8">
        <f t="shared" si="19"/>
        <v>83.359150326797376</v>
      </c>
      <c r="L112" s="8">
        <f t="shared" si="20"/>
        <v>-7.913590097566002E-3</v>
      </c>
      <c r="M112" s="7">
        <f t="shared" si="21"/>
        <v>712894</v>
      </c>
      <c r="N112" s="8">
        <v>100.00000000000003</v>
      </c>
      <c r="O112" s="8">
        <f t="shared" si="22"/>
        <v>4.7555204529667432E-2</v>
      </c>
      <c r="P112" s="8">
        <v>83.359150326797391</v>
      </c>
      <c r="Q112" s="8">
        <f t="shared" si="23"/>
        <v>3.964161443210143E-2</v>
      </c>
      <c r="R112" s="8">
        <f t="shared" si="24"/>
        <v>83.359150326797376</v>
      </c>
      <c r="S112" s="8"/>
      <c r="T112" s="8"/>
      <c r="U112" s="8"/>
      <c r="V112" s="8"/>
      <c r="W112" s="8"/>
      <c r="X112" s="22">
        <v>101</v>
      </c>
    </row>
    <row r="113" spans="1:24" ht="16">
      <c r="A113" s="9">
        <v>102</v>
      </c>
      <c r="B113" s="9" t="s">
        <v>1487</v>
      </c>
      <c r="C113" s="7">
        <v>69829920</v>
      </c>
      <c r="D113" s="8">
        <f t="shared" si="16"/>
        <v>0.77515782630492847</v>
      </c>
      <c r="E113" s="7">
        <v>69829920</v>
      </c>
      <c r="F113" s="8">
        <f t="shared" si="25"/>
        <v>100</v>
      </c>
      <c r="G113" s="8">
        <f t="shared" si="17"/>
        <v>0.77515782630492847</v>
      </c>
      <c r="H113" s="7">
        <v>69810120</v>
      </c>
      <c r="I113" s="8">
        <f t="shared" si="26"/>
        <v>99.971645392118447</v>
      </c>
      <c r="J113" s="8">
        <f t="shared" si="18"/>
        <v>0.77493803334281652</v>
      </c>
      <c r="K113" s="8">
        <f t="shared" si="19"/>
        <v>99.971645392118447</v>
      </c>
      <c r="L113" s="8">
        <f t="shared" si="20"/>
        <v>-2.197929621119421E-4</v>
      </c>
      <c r="M113" s="7">
        <f t="shared" si="21"/>
        <v>19800</v>
      </c>
      <c r="N113" s="8">
        <v>99.999999999999972</v>
      </c>
      <c r="O113" s="8">
        <f t="shared" si="22"/>
        <v>0.77515782630492824</v>
      </c>
      <c r="P113" s="8">
        <v>99.971645392118447</v>
      </c>
      <c r="Q113" s="8">
        <f t="shared" si="23"/>
        <v>0.77493803334281652</v>
      </c>
      <c r="R113" s="8">
        <f t="shared" si="24"/>
        <v>99.971645392118475</v>
      </c>
      <c r="S113" s="8"/>
      <c r="T113" s="8"/>
      <c r="U113" s="8"/>
      <c r="V113" s="8"/>
      <c r="W113" s="8"/>
      <c r="X113" s="22">
        <v>102</v>
      </c>
    </row>
    <row r="114" spans="1:24" ht="64">
      <c r="A114" s="9">
        <v>103</v>
      </c>
      <c r="B114" s="9" t="s">
        <v>338</v>
      </c>
      <c r="C114" s="7">
        <v>0</v>
      </c>
      <c r="D114" s="8">
        <f t="shared" si="16"/>
        <v>0</v>
      </c>
      <c r="E114" s="7">
        <v>0</v>
      </c>
      <c r="F114" s="8">
        <v>0</v>
      </c>
      <c r="G114" s="8">
        <f t="shared" si="17"/>
        <v>0</v>
      </c>
      <c r="H114" s="7">
        <v>0</v>
      </c>
      <c r="I114" s="8">
        <v>0</v>
      </c>
      <c r="J114" s="8">
        <f t="shared" si="18"/>
        <v>0</v>
      </c>
      <c r="K114" s="8">
        <f t="shared" si="19"/>
        <v>0</v>
      </c>
      <c r="L114" s="8">
        <f t="shared" si="20"/>
        <v>0</v>
      </c>
      <c r="M114" s="7">
        <f t="shared" si="21"/>
        <v>0</v>
      </c>
      <c r="N114" s="8">
        <v>0</v>
      </c>
      <c r="O114" s="8">
        <f t="shared" si="22"/>
        <v>0</v>
      </c>
      <c r="P114" s="8">
        <v>0</v>
      </c>
      <c r="Q114" s="8">
        <f t="shared" si="23"/>
        <v>0</v>
      </c>
      <c r="R114" s="8">
        <f t="shared" si="24"/>
        <v>0</v>
      </c>
      <c r="S114" s="8"/>
      <c r="T114" s="8"/>
      <c r="U114" s="8"/>
      <c r="V114" s="8"/>
      <c r="W114" s="8"/>
      <c r="X114" s="22">
        <v>103</v>
      </c>
    </row>
    <row r="115" spans="1:24" ht="64">
      <c r="A115" s="9">
        <v>104</v>
      </c>
      <c r="B115" s="9" t="s">
        <v>1488</v>
      </c>
      <c r="C115" s="7">
        <v>4550000</v>
      </c>
      <c r="D115" s="8">
        <f t="shared" si="16"/>
        <v>5.0507978667130436E-2</v>
      </c>
      <c r="E115" s="7">
        <v>4550000</v>
      </c>
      <c r="F115" s="8">
        <f t="shared" si="25"/>
        <v>100</v>
      </c>
      <c r="G115" s="8">
        <f t="shared" si="17"/>
        <v>5.0507978667130436E-2</v>
      </c>
      <c r="H115" s="7">
        <v>3749500</v>
      </c>
      <c r="I115" s="8">
        <f t="shared" si="26"/>
        <v>82.406593406593416</v>
      </c>
      <c r="J115" s="8">
        <f t="shared" si="18"/>
        <v>4.1621904618111119E-2</v>
      </c>
      <c r="K115" s="8">
        <f t="shared" si="19"/>
        <v>82.406593406593416</v>
      </c>
      <c r="L115" s="8">
        <f t="shared" si="20"/>
        <v>-8.8860740490193171E-3</v>
      </c>
      <c r="M115" s="7">
        <f t="shared" si="21"/>
        <v>800500</v>
      </c>
      <c r="N115" s="8">
        <v>100</v>
      </c>
      <c r="O115" s="8">
        <f t="shared" si="22"/>
        <v>5.0507978667130436E-2</v>
      </c>
      <c r="P115" s="8">
        <v>82.406593406593402</v>
      </c>
      <c r="Q115" s="8">
        <f t="shared" si="23"/>
        <v>4.1621904618111112E-2</v>
      </c>
      <c r="R115" s="8">
        <f t="shared" si="24"/>
        <v>82.406593406593402</v>
      </c>
      <c r="S115" s="8"/>
      <c r="T115" s="8"/>
      <c r="U115" s="8"/>
      <c r="V115" s="8"/>
      <c r="W115" s="8"/>
      <c r="X115" s="22">
        <v>104</v>
      </c>
    </row>
    <row r="116" spans="1:24" ht="16">
      <c r="A116" s="9">
        <v>105</v>
      </c>
      <c r="B116" s="9" t="s">
        <v>256</v>
      </c>
      <c r="C116" s="7">
        <v>3330000</v>
      </c>
      <c r="D116" s="8">
        <f t="shared" si="16"/>
        <v>3.6965179991548205E-2</v>
      </c>
      <c r="E116" s="7">
        <v>3330000</v>
      </c>
      <c r="F116" s="8">
        <f t="shared" si="25"/>
        <v>100</v>
      </c>
      <c r="G116" s="8">
        <f t="shared" si="17"/>
        <v>3.6965179991548205E-2</v>
      </c>
      <c r="H116" s="7">
        <v>1466000</v>
      </c>
      <c r="I116" s="8">
        <f t="shared" si="26"/>
        <v>44.024024024024023</v>
      </c>
      <c r="J116" s="8">
        <f t="shared" si="18"/>
        <v>1.6273559720002904E-2</v>
      </c>
      <c r="K116" s="8">
        <f t="shared" si="19"/>
        <v>44.024024024024023</v>
      </c>
      <c r="L116" s="8">
        <f t="shared" si="20"/>
        <v>-2.0691620271545301E-2</v>
      </c>
      <c r="M116" s="7">
        <f t="shared" si="21"/>
        <v>1864000</v>
      </c>
      <c r="N116" s="8">
        <v>100</v>
      </c>
      <c r="O116" s="8">
        <f t="shared" si="22"/>
        <v>3.6965179991548205E-2</v>
      </c>
      <c r="P116" s="8">
        <v>44.024024024024023</v>
      </c>
      <c r="Q116" s="8">
        <f t="shared" si="23"/>
        <v>1.6273559720002904E-2</v>
      </c>
      <c r="R116" s="8">
        <f t="shared" si="24"/>
        <v>44.024024024024023</v>
      </c>
      <c r="S116" s="8"/>
      <c r="T116" s="8"/>
      <c r="U116" s="8"/>
      <c r="V116" s="8"/>
      <c r="W116" s="8"/>
      <c r="X116" s="22">
        <v>105</v>
      </c>
    </row>
    <row r="117" spans="1:24" ht="48">
      <c r="A117" s="9">
        <v>106</v>
      </c>
      <c r="B117" s="9" t="s">
        <v>1503</v>
      </c>
      <c r="C117" s="7">
        <v>19713000</v>
      </c>
      <c r="D117" s="8">
        <f t="shared" si="16"/>
        <v>0.2188272051571741</v>
      </c>
      <c r="E117" s="7">
        <v>19713000</v>
      </c>
      <c r="F117" s="8">
        <f t="shared" si="25"/>
        <v>100</v>
      </c>
      <c r="G117" s="8">
        <f t="shared" si="17"/>
        <v>0.2188272051571741</v>
      </c>
      <c r="H117" s="7">
        <v>19464700</v>
      </c>
      <c r="I117" s="8">
        <f t="shared" si="26"/>
        <v>98.740425100187693</v>
      </c>
      <c r="J117" s="8">
        <f t="shared" si="18"/>
        <v>0.21607091260705358</v>
      </c>
      <c r="K117" s="8">
        <f t="shared" si="19"/>
        <v>98.740425100187693</v>
      </c>
      <c r="L117" s="8">
        <f t="shared" si="20"/>
        <v>-2.756292550120526E-3</v>
      </c>
      <c r="M117" s="7">
        <f t="shared" si="21"/>
        <v>248300</v>
      </c>
      <c r="N117" s="8">
        <v>100</v>
      </c>
      <c r="O117" s="8">
        <f t="shared" si="22"/>
        <v>0.2188272051571741</v>
      </c>
      <c r="P117" s="8">
        <v>98.740425100187693</v>
      </c>
      <c r="Q117" s="8">
        <f t="shared" si="23"/>
        <v>0.21607091260705358</v>
      </c>
      <c r="R117" s="8">
        <f t="shared" si="24"/>
        <v>98.740425100187693</v>
      </c>
      <c r="S117" s="8"/>
      <c r="T117" s="8"/>
      <c r="U117" s="8"/>
      <c r="V117" s="8"/>
      <c r="W117" s="8"/>
      <c r="X117" s="22">
        <v>106</v>
      </c>
    </row>
    <row r="118" spans="1:24" ht="32">
      <c r="A118" s="9">
        <v>107</v>
      </c>
      <c r="B118" s="9" t="s">
        <v>1511</v>
      </c>
      <c r="C118" s="7">
        <v>154027600</v>
      </c>
      <c r="D118" s="8">
        <f t="shared" si="16"/>
        <v>1.7098071944943516</v>
      </c>
      <c r="E118" s="7">
        <v>154027600</v>
      </c>
      <c r="F118" s="8">
        <f t="shared" si="25"/>
        <v>100</v>
      </c>
      <c r="G118" s="8">
        <f t="shared" si="17"/>
        <v>1.7098071944943516</v>
      </c>
      <c r="H118" s="7">
        <v>147060000</v>
      </c>
      <c r="I118" s="8">
        <f t="shared" si="26"/>
        <v>95.476395139572389</v>
      </c>
      <c r="J118" s="8">
        <f t="shared" si="18"/>
        <v>1.632462273140264</v>
      </c>
      <c r="K118" s="8">
        <f t="shared" si="19"/>
        <v>95.476395139572389</v>
      </c>
      <c r="L118" s="8">
        <f t="shared" si="20"/>
        <v>-7.7344921354087548E-2</v>
      </c>
      <c r="M118" s="7">
        <f t="shared" si="21"/>
        <v>6967600</v>
      </c>
      <c r="N118" s="8">
        <v>100</v>
      </c>
      <c r="O118" s="8">
        <f t="shared" si="22"/>
        <v>1.7098071944943516</v>
      </c>
      <c r="P118" s="8">
        <v>99.95</v>
      </c>
      <c r="Q118" s="8">
        <f t="shared" si="23"/>
        <v>1.7089522908971047</v>
      </c>
      <c r="R118" s="8">
        <f t="shared" si="24"/>
        <v>99.95</v>
      </c>
      <c r="S118" s="8"/>
      <c r="T118" s="8"/>
      <c r="U118" s="8"/>
      <c r="V118" s="8"/>
      <c r="W118" s="8"/>
      <c r="X118" s="22">
        <v>107</v>
      </c>
    </row>
    <row r="119" spans="1:24" ht="16">
      <c r="A119" s="9">
        <v>108</v>
      </c>
      <c r="B119" s="9" t="s">
        <v>1505</v>
      </c>
      <c r="C119" s="7">
        <v>385174300</v>
      </c>
      <c r="D119" s="8">
        <f t="shared" si="16"/>
        <v>4.2756868851707468</v>
      </c>
      <c r="E119" s="7">
        <v>385174300</v>
      </c>
      <c r="F119" s="8">
        <f t="shared" si="25"/>
        <v>100</v>
      </c>
      <c r="G119" s="8">
        <f t="shared" si="17"/>
        <v>4.2756868851707468</v>
      </c>
      <c r="H119" s="7">
        <v>377887200</v>
      </c>
      <c r="I119" s="8">
        <f t="shared" si="26"/>
        <v>98.108103266495192</v>
      </c>
      <c r="J119" s="8">
        <f t="shared" si="18"/>
        <v>4.1947953046553081</v>
      </c>
      <c r="K119" s="8">
        <f t="shared" si="19"/>
        <v>98.108103266495192</v>
      </c>
      <c r="L119" s="8">
        <f t="shared" si="20"/>
        <v>-8.0891580515438655E-2</v>
      </c>
      <c r="M119" s="7">
        <f t="shared" si="21"/>
        <v>7287100</v>
      </c>
      <c r="N119" s="8">
        <v>99.999999999999972</v>
      </c>
      <c r="O119" s="8">
        <f t="shared" si="22"/>
        <v>4.2756868851707459</v>
      </c>
      <c r="P119" s="8">
        <v>98.108103266495206</v>
      </c>
      <c r="Q119" s="8">
        <f t="shared" si="23"/>
        <v>4.1947953046553081</v>
      </c>
      <c r="R119" s="8">
        <f t="shared" si="24"/>
        <v>98.108103266495235</v>
      </c>
      <c r="S119" s="8"/>
      <c r="T119" s="8"/>
      <c r="U119" s="8"/>
      <c r="V119" s="8"/>
      <c r="W119" s="8"/>
      <c r="X119" s="22">
        <v>108</v>
      </c>
    </row>
    <row r="120" spans="1:24" ht="32">
      <c r="A120" s="9">
        <v>109</v>
      </c>
      <c r="B120" s="9" t="s">
        <v>1506</v>
      </c>
      <c r="C120" s="7">
        <v>0</v>
      </c>
      <c r="D120" s="8">
        <f t="shared" si="16"/>
        <v>0</v>
      </c>
      <c r="E120" s="7">
        <v>0</v>
      </c>
      <c r="F120" s="8">
        <v>0</v>
      </c>
      <c r="G120" s="8">
        <f t="shared" si="17"/>
        <v>0</v>
      </c>
      <c r="H120" s="7">
        <v>0</v>
      </c>
      <c r="I120" s="8">
        <v>0</v>
      </c>
      <c r="J120" s="8">
        <f t="shared" si="18"/>
        <v>0</v>
      </c>
      <c r="K120" s="8">
        <f t="shared" si="19"/>
        <v>0</v>
      </c>
      <c r="L120" s="8">
        <f t="shared" si="20"/>
        <v>0</v>
      </c>
      <c r="M120" s="7">
        <f t="shared" si="21"/>
        <v>0</v>
      </c>
      <c r="N120" s="8">
        <v>0</v>
      </c>
      <c r="O120" s="8">
        <f t="shared" si="22"/>
        <v>0</v>
      </c>
      <c r="P120" s="8">
        <v>0</v>
      </c>
      <c r="Q120" s="8">
        <f t="shared" si="23"/>
        <v>0</v>
      </c>
      <c r="R120" s="8">
        <f t="shared" si="24"/>
        <v>0</v>
      </c>
      <c r="S120" s="8"/>
      <c r="T120" s="8"/>
      <c r="U120" s="8"/>
      <c r="V120" s="8"/>
      <c r="W120" s="8"/>
      <c r="X120" s="22">
        <v>109</v>
      </c>
    </row>
    <row r="121" spans="1:24" ht="32">
      <c r="A121" s="9">
        <v>110</v>
      </c>
      <c r="B121" s="9" t="s">
        <v>1507</v>
      </c>
      <c r="C121" s="7">
        <v>0</v>
      </c>
      <c r="D121" s="8">
        <f t="shared" si="16"/>
        <v>0</v>
      </c>
      <c r="E121" s="7">
        <v>0</v>
      </c>
      <c r="F121" s="8">
        <v>0</v>
      </c>
      <c r="G121" s="8">
        <f t="shared" si="17"/>
        <v>0</v>
      </c>
      <c r="H121" s="7">
        <v>0</v>
      </c>
      <c r="I121" s="8">
        <v>0</v>
      </c>
      <c r="J121" s="8">
        <f t="shared" si="18"/>
        <v>0</v>
      </c>
      <c r="K121" s="8">
        <f t="shared" si="19"/>
        <v>0</v>
      </c>
      <c r="L121" s="8">
        <f t="shared" si="20"/>
        <v>0</v>
      </c>
      <c r="M121" s="7">
        <f t="shared" si="21"/>
        <v>0</v>
      </c>
      <c r="N121" s="8">
        <v>0</v>
      </c>
      <c r="O121" s="8">
        <f t="shared" si="22"/>
        <v>0</v>
      </c>
      <c r="P121" s="8">
        <v>0</v>
      </c>
      <c r="Q121" s="8">
        <f t="shared" si="23"/>
        <v>0</v>
      </c>
      <c r="R121" s="8">
        <f t="shared" si="24"/>
        <v>0</v>
      </c>
      <c r="S121" s="8"/>
      <c r="T121" s="8"/>
      <c r="U121" s="8"/>
      <c r="V121" s="8"/>
      <c r="W121" s="8"/>
      <c r="X121" s="22">
        <v>110</v>
      </c>
    </row>
    <row r="122" spans="1:24" ht="32">
      <c r="A122" s="9">
        <v>111</v>
      </c>
      <c r="B122" s="9" t="s">
        <v>1508</v>
      </c>
      <c r="C122" s="7">
        <v>0</v>
      </c>
      <c r="D122" s="8">
        <f t="shared" si="16"/>
        <v>0</v>
      </c>
      <c r="E122" s="7">
        <v>0</v>
      </c>
      <c r="F122" s="8">
        <v>0</v>
      </c>
      <c r="G122" s="8">
        <f t="shared" si="17"/>
        <v>0</v>
      </c>
      <c r="H122" s="7">
        <v>0</v>
      </c>
      <c r="I122" s="8">
        <v>0</v>
      </c>
      <c r="J122" s="8">
        <f t="shared" si="18"/>
        <v>0</v>
      </c>
      <c r="K122" s="8">
        <f t="shared" si="19"/>
        <v>0</v>
      </c>
      <c r="L122" s="8">
        <f t="shared" si="20"/>
        <v>0</v>
      </c>
      <c r="M122" s="7">
        <f t="shared" si="21"/>
        <v>0</v>
      </c>
      <c r="N122" s="8">
        <v>0</v>
      </c>
      <c r="O122" s="8">
        <f t="shared" si="22"/>
        <v>0</v>
      </c>
      <c r="P122" s="8">
        <v>0</v>
      </c>
      <c r="Q122" s="8">
        <f t="shared" si="23"/>
        <v>0</v>
      </c>
      <c r="R122" s="8">
        <f t="shared" si="24"/>
        <v>0</v>
      </c>
      <c r="S122" s="8"/>
      <c r="T122" s="8"/>
      <c r="U122" s="8"/>
      <c r="V122" s="8"/>
      <c r="W122" s="8"/>
      <c r="X122" s="22">
        <v>111</v>
      </c>
    </row>
    <row r="123" spans="1:24" ht="48">
      <c r="A123" s="9">
        <v>112</v>
      </c>
      <c r="B123" s="9" t="s">
        <v>1509</v>
      </c>
      <c r="C123" s="7">
        <v>0</v>
      </c>
      <c r="D123" s="8">
        <f t="shared" si="16"/>
        <v>0</v>
      </c>
      <c r="E123" s="7">
        <v>0</v>
      </c>
      <c r="F123" s="8">
        <v>0</v>
      </c>
      <c r="G123" s="8">
        <f t="shared" si="17"/>
        <v>0</v>
      </c>
      <c r="H123" s="7">
        <v>0</v>
      </c>
      <c r="I123" s="8">
        <v>0</v>
      </c>
      <c r="J123" s="8">
        <f t="shared" si="18"/>
        <v>0</v>
      </c>
      <c r="K123" s="8">
        <f t="shared" si="19"/>
        <v>0</v>
      </c>
      <c r="L123" s="8">
        <f t="shared" si="20"/>
        <v>0</v>
      </c>
      <c r="M123" s="7">
        <f t="shared" si="21"/>
        <v>0</v>
      </c>
      <c r="N123" s="8">
        <v>0</v>
      </c>
      <c r="O123" s="8">
        <f t="shared" si="22"/>
        <v>0</v>
      </c>
      <c r="P123" s="8">
        <v>0</v>
      </c>
      <c r="Q123" s="8">
        <f t="shared" si="23"/>
        <v>0</v>
      </c>
      <c r="R123" s="8">
        <f t="shared" si="24"/>
        <v>0</v>
      </c>
      <c r="S123" s="8"/>
      <c r="T123" s="8"/>
      <c r="U123" s="8"/>
      <c r="V123" s="8"/>
      <c r="W123" s="8"/>
      <c r="X123" s="22">
        <v>112</v>
      </c>
    </row>
    <row r="124" spans="1:24" ht="32">
      <c r="A124" s="9">
        <v>113</v>
      </c>
      <c r="B124" s="9" t="s">
        <v>377</v>
      </c>
      <c r="C124" s="7">
        <v>517500</v>
      </c>
      <c r="D124" s="8">
        <f t="shared" si="16"/>
        <v>5.7445887824703291E-3</v>
      </c>
      <c r="E124" s="7">
        <v>517500</v>
      </c>
      <c r="F124" s="8">
        <f t="shared" si="25"/>
        <v>100</v>
      </c>
      <c r="G124" s="8">
        <f t="shared" si="17"/>
        <v>5.7445887824703291E-3</v>
      </c>
      <c r="H124" s="7">
        <v>465000</v>
      </c>
      <c r="I124" s="8">
        <f t="shared" si="26"/>
        <v>89.85507246376811</v>
      </c>
      <c r="J124" s="8">
        <f t="shared" si="18"/>
        <v>5.1618044132342089E-3</v>
      </c>
      <c r="K124" s="8">
        <f t="shared" si="19"/>
        <v>89.85507246376811</v>
      </c>
      <c r="L124" s="8">
        <f t="shared" si="20"/>
        <v>-5.8278436923612023E-4</v>
      </c>
      <c r="M124" s="7">
        <f t="shared" si="21"/>
        <v>52500</v>
      </c>
      <c r="N124" s="8">
        <v>100</v>
      </c>
      <c r="O124" s="8">
        <f t="shared" si="22"/>
        <v>5.7445887824703291E-3</v>
      </c>
      <c r="P124" s="8">
        <v>100</v>
      </c>
      <c r="Q124" s="8">
        <f t="shared" si="23"/>
        <v>5.7445887824703291E-3</v>
      </c>
      <c r="R124" s="8">
        <f t="shared" si="24"/>
        <v>100</v>
      </c>
      <c r="S124" s="8"/>
      <c r="T124" s="8"/>
      <c r="U124" s="8"/>
      <c r="V124" s="8"/>
      <c r="W124" s="8"/>
      <c r="X124" s="22">
        <v>113</v>
      </c>
    </row>
    <row r="125" spans="1:24" ht="16">
      <c r="A125" s="9">
        <v>114</v>
      </c>
      <c r="B125" s="9" t="s">
        <v>300</v>
      </c>
      <c r="C125" s="7">
        <v>2726900</v>
      </c>
      <c r="D125" s="8">
        <f t="shared" si="16"/>
        <v>3.0270375170856696E-2</v>
      </c>
      <c r="E125" s="7">
        <v>2726900</v>
      </c>
      <c r="F125" s="8">
        <f t="shared" si="25"/>
        <v>100</v>
      </c>
      <c r="G125" s="8">
        <f t="shared" si="17"/>
        <v>3.0270375170856692E-2</v>
      </c>
      <c r="H125" s="7">
        <v>2220800</v>
      </c>
      <c r="I125" s="8">
        <f t="shared" si="26"/>
        <v>81.440463530015776</v>
      </c>
      <c r="J125" s="8">
        <f t="shared" si="18"/>
        <v>2.4652333851420499E-2</v>
      </c>
      <c r="K125" s="8">
        <f t="shared" si="19"/>
        <v>81.440463530015776</v>
      </c>
      <c r="L125" s="8">
        <f t="shared" si="20"/>
        <v>-5.6180413194361935E-3</v>
      </c>
      <c r="M125" s="7">
        <f t="shared" si="21"/>
        <v>506100</v>
      </c>
      <c r="N125" s="8">
        <v>100</v>
      </c>
      <c r="O125" s="8">
        <f t="shared" si="22"/>
        <v>3.0270375170856692E-2</v>
      </c>
      <c r="P125" s="8">
        <v>100</v>
      </c>
      <c r="Q125" s="8">
        <f t="shared" si="23"/>
        <v>3.0270375170856692E-2</v>
      </c>
      <c r="R125" s="8">
        <f t="shared" si="24"/>
        <v>100</v>
      </c>
      <c r="S125" s="8"/>
      <c r="T125" s="8"/>
      <c r="U125" s="8"/>
      <c r="V125" s="8"/>
      <c r="W125" s="8"/>
      <c r="X125" s="22">
        <v>114</v>
      </c>
    </row>
    <row r="126" spans="1:24" ht="16">
      <c r="A126" s="9">
        <v>115</v>
      </c>
      <c r="B126" s="9" t="s">
        <v>248</v>
      </c>
      <c r="C126" s="7">
        <v>20392300</v>
      </c>
      <c r="D126" s="8">
        <f t="shared" si="16"/>
        <v>0.2263678798623569</v>
      </c>
      <c r="E126" s="7">
        <v>20392300</v>
      </c>
      <c r="F126" s="8">
        <f t="shared" si="25"/>
        <v>100</v>
      </c>
      <c r="G126" s="8">
        <f t="shared" si="17"/>
        <v>0.22636787986235687</v>
      </c>
      <c r="H126" s="7">
        <v>16206000</v>
      </c>
      <c r="I126" s="8">
        <f t="shared" si="26"/>
        <v>79.471172942728387</v>
      </c>
      <c r="J126" s="8">
        <f t="shared" si="18"/>
        <v>0.17989720929220127</v>
      </c>
      <c r="K126" s="8">
        <f t="shared" si="19"/>
        <v>79.471172942728387</v>
      </c>
      <c r="L126" s="8">
        <f t="shared" si="20"/>
        <v>-4.6470670570155609E-2</v>
      </c>
      <c r="M126" s="7">
        <f t="shared" si="21"/>
        <v>4186300</v>
      </c>
      <c r="N126" s="8">
        <v>99.999999999999986</v>
      </c>
      <c r="O126" s="8">
        <f t="shared" si="22"/>
        <v>0.22636787986235687</v>
      </c>
      <c r="P126" s="8">
        <v>99.999999999999986</v>
      </c>
      <c r="Q126" s="8">
        <f t="shared" si="23"/>
        <v>0.22636787986235687</v>
      </c>
      <c r="R126" s="8">
        <f t="shared" si="24"/>
        <v>100</v>
      </c>
      <c r="S126" s="8"/>
      <c r="T126" s="8"/>
      <c r="U126" s="8"/>
      <c r="V126" s="8"/>
      <c r="W126" s="8"/>
      <c r="X126" s="22">
        <v>115</v>
      </c>
    </row>
    <row r="127" spans="1:24" ht="32">
      <c r="A127" s="9">
        <v>116</v>
      </c>
      <c r="B127" s="9" t="s">
        <v>369</v>
      </c>
      <c r="C127" s="7">
        <v>12217500</v>
      </c>
      <c r="D127" s="8">
        <f t="shared" si="16"/>
        <v>0.13562224821223429</v>
      </c>
      <c r="E127" s="7">
        <v>12217500</v>
      </c>
      <c r="F127" s="8">
        <f t="shared" si="25"/>
        <v>100</v>
      </c>
      <c r="G127" s="8">
        <f t="shared" si="17"/>
        <v>0.13562224821223429</v>
      </c>
      <c r="H127" s="7">
        <v>9347153</v>
      </c>
      <c r="I127" s="8">
        <f t="shared" si="26"/>
        <v>76.506265602619195</v>
      </c>
      <c r="J127" s="8">
        <f t="shared" si="18"/>
        <v>0.10375951743349543</v>
      </c>
      <c r="K127" s="8">
        <f t="shared" si="19"/>
        <v>76.506265602619195</v>
      </c>
      <c r="L127" s="8">
        <f t="shared" si="20"/>
        <v>-3.1862730778738857E-2</v>
      </c>
      <c r="M127" s="7">
        <f t="shared" si="21"/>
        <v>2870347</v>
      </c>
      <c r="N127" s="8">
        <v>99.999999999999972</v>
      </c>
      <c r="O127" s="8">
        <f t="shared" si="22"/>
        <v>0.13562224821223423</v>
      </c>
      <c r="P127" s="8">
        <v>76.506265602619195</v>
      </c>
      <c r="Q127" s="8">
        <f t="shared" si="23"/>
        <v>0.10375951743349543</v>
      </c>
      <c r="R127" s="8">
        <f t="shared" si="24"/>
        <v>76.506265602619223</v>
      </c>
      <c r="S127" s="8"/>
      <c r="T127" s="8"/>
      <c r="U127" s="8"/>
      <c r="V127" s="8"/>
      <c r="W127" s="8"/>
      <c r="X127" s="22">
        <v>116</v>
      </c>
    </row>
    <row r="128" spans="1:24" ht="16">
      <c r="A128" s="9">
        <v>117</v>
      </c>
      <c r="B128" s="9" t="s">
        <v>1487</v>
      </c>
      <c r="C128" s="7">
        <v>69829920</v>
      </c>
      <c r="D128" s="8">
        <f t="shared" si="16"/>
        <v>0.77515782630492847</v>
      </c>
      <c r="E128" s="7">
        <v>69829920</v>
      </c>
      <c r="F128" s="8">
        <f t="shared" si="25"/>
        <v>100</v>
      </c>
      <c r="G128" s="8">
        <f t="shared" si="17"/>
        <v>0.77515782630492847</v>
      </c>
      <c r="H128" s="7">
        <v>69810120</v>
      </c>
      <c r="I128" s="8">
        <f t="shared" si="26"/>
        <v>99.971645392118447</v>
      </c>
      <c r="J128" s="8">
        <f t="shared" si="18"/>
        <v>0.77493803334281652</v>
      </c>
      <c r="K128" s="8">
        <f t="shared" si="19"/>
        <v>99.971645392118447</v>
      </c>
      <c r="L128" s="8">
        <f t="shared" si="20"/>
        <v>-2.197929621119421E-4</v>
      </c>
      <c r="M128" s="7">
        <f t="shared" si="21"/>
        <v>19800</v>
      </c>
      <c r="N128" s="8">
        <v>99.999999999999972</v>
      </c>
      <c r="O128" s="8">
        <f t="shared" si="22"/>
        <v>0.77515782630492824</v>
      </c>
      <c r="P128" s="8">
        <v>99.971645392118447</v>
      </c>
      <c r="Q128" s="8">
        <f t="shared" si="23"/>
        <v>0.77493803334281652</v>
      </c>
      <c r="R128" s="8">
        <f t="shared" si="24"/>
        <v>99.971645392118475</v>
      </c>
      <c r="S128" s="8"/>
      <c r="T128" s="8"/>
      <c r="U128" s="8"/>
      <c r="V128" s="8"/>
      <c r="W128" s="8"/>
      <c r="X128" s="22">
        <v>117</v>
      </c>
    </row>
    <row r="129" spans="1:24" ht="64">
      <c r="A129" s="9">
        <v>118</v>
      </c>
      <c r="B129" s="9" t="s">
        <v>338</v>
      </c>
      <c r="C129" s="7">
        <v>0</v>
      </c>
      <c r="D129" s="8">
        <f t="shared" si="16"/>
        <v>0</v>
      </c>
      <c r="E129" s="7">
        <v>0</v>
      </c>
      <c r="F129" s="8">
        <v>0</v>
      </c>
      <c r="G129" s="8">
        <f t="shared" si="17"/>
        <v>0</v>
      </c>
      <c r="H129" s="7">
        <v>0</v>
      </c>
      <c r="I129" s="8">
        <v>0</v>
      </c>
      <c r="J129" s="8">
        <f t="shared" si="18"/>
        <v>0</v>
      </c>
      <c r="K129" s="8">
        <f t="shared" si="19"/>
        <v>0</v>
      </c>
      <c r="L129" s="8">
        <f t="shared" si="20"/>
        <v>0</v>
      </c>
      <c r="M129" s="7">
        <f t="shared" si="21"/>
        <v>0</v>
      </c>
      <c r="N129" s="8">
        <v>0</v>
      </c>
      <c r="O129" s="8">
        <f t="shared" si="22"/>
        <v>0</v>
      </c>
      <c r="P129" s="8">
        <v>0</v>
      </c>
      <c r="Q129" s="8">
        <f t="shared" si="23"/>
        <v>0</v>
      </c>
      <c r="R129" s="8">
        <f t="shared" si="24"/>
        <v>0</v>
      </c>
      <c r="S129" s="8"/>
      <c r="T129" s="8"/>
      <c r="U129" s="8"/>
      <c r="V129" s="8"/>
      <c r="W129" s="8"/>
      <c r="X129" s="22">
        <v>118</v>
      </c>
    </row>
    <row r="130" spans="1:24" ht="64">
      <c r="A130" s="9">
        <v>119</v>
      </c>
      <c r="B130" s="9" t="s">
        <v>1488</v>
      </c>
      <c r="C130" s="7">
        <v>4550000</v>
      </c>
      <c r="D130" s="8">
        <f t="shared" si="16"/>
        <v>5.0507978667130436E-2</v>
      </c>
      <c r="E130" s="7">
        <v>4550000</v>
      </c>
      <c r="F130" s="8">
        <f t="shared" si="25"/>
        <v>100</v>
      </c>
      <c r="G130" s="8">
        <f t="shared" si="17"/>
        <v>5.0507978667130436E-2</v>
      </c>
      <c r="H130" s="7">
        <v>3987400</v>
      </c>
      <c r="I130" s="8">
        <f t="shared" si="26"/>
        <v>87.635164835164829</v>
      </c>
      <c r="J130" s="8">
        <f t="shared" si="18"/>
        <v>4.4262750359849647E-2</v>
      </c>
      <c r="K130" s="8">
        <f t="shared" si="19"/>
        <v>87.635164835164829</v>
      </c>
      <c r="L130" s="8">
        <f t="shared" si="20"/>
        <v>-6.2452283072807896E-3</v>
      </c>
      <c r="M130" s="7">
        <f t="shared" si="21"/>
        <v>562600</v>
      </c>
      <c r="N130" s="8">
        <v>100</v>
      </c>
      <c r="O130" s="8">
        <f t="shared" si="22"/>
        <v>5.0507978667130436E-2</v>
      </c>
      <c r="P130" s="8">
        <v>87.635164835164829</v>
      </c>
      <c r="Q130" s="8">
        <f t="shared" si="23"/>
        <v>4.4262750359849647E-2</v>
      </c>
      <c r="R130" s="8">
        <f t="shared" si="24"/>
        <v>87.635164835164829</v>
      </c>
      <c r="S130" s="8"/>
      <c r="T130" s="8"/>
      <c r="U130" s="8"/>
      <c r="V130" s="8"/>
      <c r="W130" s="8"/>
      <c r="X130" s="22">
        <v>119</v>
      </c>
    </row>
    <row r="131" spans="1:24" ht="16">
      <c r="A131" s="9">
        <v>120</v>
      </c>
      <c r="B131" s="9" t="s">
        <v>256</v>
      </c>
      <c r="C131" s="7">
        <v>1950000</v>
      </c>
      <c r="D131" s="8">
        <f t="shared" si="16"/>
        <v>2.1646276571627328E-2</v>
      </c>
      <c r="E131" s="7">
        <v>1950000</v>
      </c>
      <c r="F131" s="8">
        <f t="shared" si="25"/>
        <v>100</v>
      </c>
      <c r="G131" s="8">
        <f t="shared" si="17"/>
        <v>2.1646276571627331E-2</v>
      </c>
      <c r="H131" s="7">
        <v>1735000</v>
      </c>
      <c r="I131" s="8">
        <f t="shared" si="26"/>
        <v>88.974358974358964</v>
      </c>
      <c r="J131" s="8">
        <f t="shared" si="18"/>
        <v>1.9259635821422261E-2</v>
      </c>
      <c r="K131" s="8">
        <f t="shared" si="19"/>
        <v>88.974358974358964</v>
      </c>
      <c r="L131" s="8">
        <f t="shared" si="20"/>
        <v>-2.3866407502050706E-3</v>
      </c>
      <c r="M131" s="7">
        <f t="shared" si="21"/>
        <v>215000</v>
      </c>
      <c r="N131" s="8">
        <v>100</v>
      </c>
      <c r="O131" s="8">
        <f t="shared" si="22"/>
        <v>2.1646276571627331E-2</v>
      </c>
      <c r="P131" s="8">
        <v>88.974358974358978</v>
      </c>
      <c r="Q131" s="8">
        <f t="shared" si="23"/>
        <v>1.9259635821422264E-2</v>
      </c>
      <c r="R131" s="8">
        <f t="shared" si="24"/>
        <v>88.974358974358978</v>
      </c>
      <c r="S131" s="8"/>
      <c r="T131" s="8"/>
      <c r="U131" s="8"/>
      <c r="V131" s="8"/>
      <c r="W131" s="8"/>
      <c r="X131" s="22">
        <v>120</v>
      </c>
    </row>
    <row r="132" spans="1:24" ht="48">
      <c r="A132" s="9">
        <v>121</v>
      </c>
      <c r="B132" s="9" t="s">
        <v>1503</v>
      </c>
      <c r="C132" s="7">
        <v>20947800</v>
      </c>
      <c r="D132" s="8">
        <f t="shared" si="16"/>
        <v>0.23253429352160768</v>
      </c>
      <c r="E132" s="7">
        <v>20947800</v>
      </c>
      <c r="F132" s="8">
        <f t="shared" si="25"/>
        <v>100</v>
      </c>
      <c r="G132" s="8">
        <f t="shared" si="17"/>
        <v>0.23253429352160768</v>
      </c>
      <c r="H132" s="7">
        <v>20304800</v>
      </c>
      <c r="I132" s="8">
        <f t="shared" si="26"/>
        <v>96.930465251720946</v>
      </c>
      <c r="J132" s="8">
        <f t="shared" si="18"/>
        <v>0.22539657258029672</v>
      </c>
      <c r="K132" s="8">
        <f t="shared" si="19"/>
        <v>96.930465251720946</v>
      </c>
      <c r="L132" s="8">
        <f t="shared" si="20"/>
        <v>-7.1377209413109599E-3</v>
      </c>
      <c r="M132" s="7">
        <f t="shared" si="21"/>
        <v>643000</v>
      </c>
      <c r="N132" s="8">
        <v>100</v>
      </c>
      <c r="O132" s="8">
        <f t="shared" si="22"/>
        <v>0.23253429352160768</v>
      </c>
      <c r="P132" s="8">
        <v>96.930465251720946</v>
      </c>
      <c r="Q132" s="8">
        <f t="shared" si="23"/>
        <v>0.22539657258029672</v>
      </c>
      <c r="R132" s="8">
        <f t="shared" si="24"/>
        <v>96.930465251720946</v>
      </c>
      <c r="S132" s="8"/>
      <c r="T132" s="8"/>
      <c r="U132" s="8"/>
      <c r="V132" s="8"/>
      <c r="W132" s="8"/>
      <c r="X132" s="22">
        <v>121</v>
      </c>
    </row>
    <row r="133" spans="1:24" ht="32">
      <c r="A133" s="9">
        <v>122</v>
      </c>
      <c r="B133" s="9" t="s">
        <v>1504</v>
      </c>
      <c r="C133" s="7">
        <v>163801000</v>
      </c>
      <c r="D133" s="8">
        <f t="shared" si="16"/>
        <v>1.8182983326713476</v>
      </c>
      <c r="E133" s="7">
        <v>163801000</v>
      </c>
      <c r="F133" s="8">
        <f t="shared" si="25"/>
        <v>100</v>
      </c>
      <c r="G133" s="8">
        <f t="shared" si="17"/>
        <v>1.8182983326713476</v>
      </c>
      <c r="H133" s="7">
        <v>156628000</v>
      </c>
      <c r="I133" s="8">
        <f t="shared" si="26"/>
        <v>95.620905855275609</v>
      </c>
      <c r="J133" s="8">
        <f t="shared" si="18"/>
        <v>1.7386733368517153</v>
      </c>
      <c r="K133" s="8">
        <f t="shared" si="19"/>
        <v>95.620905855275609</v>
      </c>
      <c r="L133" s="8">
        <f t="shared" si="20"/>
        <v>-7.9624995819632227E-2</v>
      </c>
      <c r="M133" s="7">
        <f t="shared" si="21"/>
        <v>7173000</v>
      </c>
      <c r="N133" s="8">
        <v>100</v>
      </c>
      <c r="O133" s="8">
        <f t="shared" si="22"/>
        <v>1.8182983326713476</v>
      </c>
      <c r="P133" s="8">
        <v>100</v>
      </c>
      <c r="Q133" s="8">
        <f t="shared" si="23"/>
        <v>1.8182983326713476</v>
      </c>
      <c r="R133" s="8">
        <f t="shared" si="24"/>
        <v>100</v>
      </c>
      <c r="S133" s="8"/>
      <c r="T133" s="8"/>
      <c r="U133" s="8"/>
      <c r="V133" s="8"/>
      <c r="W133" s="8"/>
      <c r="X133" s="22">
        <v>122</v>
      </c>
    </row>
    <row r="134" spans="1:24" ht="16">
      <c r="A134" s="9">
        <v>123</v>
      </c>
      <c r="B134" s="9" t="s">
        <v>1505</v>
      </c>
      <c r="C134" s="7">
        <v>199959300</v>
      </c>
      <c r="D134" s="8">
        <f t="shared" si="16"/>
        <v>2.2196791337789743</v>
      </c>
      <c r="E134" s="7">
        <v>199959300</v>
      </c>
      <c r="F134" s="8">
        <f t="shared" si="25"/>
        <v>100</v>
      </c>
      <c r="G134" s="8">
        <f t="shared" si="17"/>
        <v>2.2196791337789743</v>
      </c>
      <c r="H134" s="7">
        <v>199623600</v>
      </c>
      <c r="I134" s="8">
        <f t="shared" si="26"/>
        <v>99.832115835572537</v>
      </c>
      <c r="J134" s="8">
        <f t="shared" si="18"/>
        <v>2.2159526440122588</v>
      </c>
      <c r="K134" s="8">
        <f t="shared" si="19"/>
        <v>99.832115835572537</v>
      </c>
      <c r="L134" s="8">
        <f t="shared" si="20"/>
        <v>-3.7264897667155239E-3</v>
      </c>
      <c r="M134" s="7">
        <f t="shared" si="21"/>
        <v>335700</v>
      </c>
      <c r="N134" s="8">
        <v>100</v>
      </c>
      <c r="O134" s="8">
        <f t="shared" si="22"/>
        <v>2.2196791337789743</v>
      </c>
      <c r="P134" s="8">
        <v>99.832115835572537</v>
      </c>
      <c r="Q134" s="8">
        <f t="shared" si="23"/>
        <v>2.2159526440122588</v>
      </c>
      <c r="R134" s="8">
        <f t="shared" si="24"/>
        <v>99.832115835572537</v>
      </c>
      <c r="S134" s="8"/>
      <c r="T134" s="8"/>
      <c r="U134" s="8"/>
      <c r="V134" s="8"/>
      <c r="W134" s="8"/>
      <c r="X134" s="22">
        <v>123</v>
      </c>
    </row>
    <row r="135" spans="1:24" ht="32">
      <c r="A135" s="9">
        <v>124</v>
      </c>
      <c r="B135" s="9" t="s">
        <v>1506</v>
      </c>
      <c r="C135" s="7">
        <v>0</v>
      </c>
      <c r="D135" s="8">
        <f t="shared" si="16"/>
        <v>0</v>
      </c>
      <c r="E135" s="7">
        <v>0</v>
      </c>
      <c r="F135" s="8">
        <v>0</v>
      </c>
      <c r="G135" s="8">
        <f t="shared" si="17"/>
        <v>0</v>
      </c>
      <c r="H135" s="7">
        <v>0</v>
      </c>
      <c r="I135" s="8">
        <v>0</v>
      </c>
      <c r="J135" s="8">
        <f t="shared" si="18"/>
        <v>0</v>
      </c>
      <c r="K135" s="8">
        <f t="shared" si="19"/>
        <v>0</v>
      </c>
      <c r="L135" s="8">
        <f t="shared" si="20"/>
        <v>0</v>
      </c>
      <c r="M135" s="7">
        <f t="shared" si="21"/>
        <v>0</v>
      </c>
      <c r="N135" s="8">
        <v>0</v>
      </c>
      <c r="O135" s="8">
        <f t="shared" si="22"/>
        <v>0</v>
      </c>
      <c r="P135" s="8">
        <v>0</v>
      </c>
      <c r="Q135" s="8">
        <f t="shared" si="23"/>
        <v>0</v>
      </c>
      <c r="R135" s="8">
        <f t="shared" si="24"/>
        <v>0</v>
      </c>
      <c r="S135" s="8"/>
      <c r="T135" s="8"/>
      <c r="U135" s="8"/>
      <c r="V135" s="8"/>
      <c r="W135" s="8"/>
      <c r="X135" s="22">
        <v>124</v>
      </c>
    </row>
    <row r="136" spans="1:24" ht="32">
      <c r="A136" s="9">
        <v>125</v>
      </c>
      <c r="B136" s="9" t="s">
        <v>1507</v>
      </c>
      <c r="C136" s="7">
        <v>0</v>
      </c>
      <c r="D136" s="8">
        <f t="shared" si="16"/>
        <v>0</v>
      </c>
      <c r="E136" s="7">
        <v>0</v>
      </c>
      <c r="F136" s="8">
        <v>0</v>
      </c>
      <c r="G136" s="8">
        <f t="shared" si="17"/>
        <v>0</v>
      </c>
      <c r="H136" s="7">
        <v>0</v>
      </c>
      <c r="I136" s="8">
        <v>0</v>
      </c>
      <c r="J136" s="8">
        <f t="shared" si="18"/>
        <v>0</v>
      </c>
      <c r="K136" s="8">
        <f t="shared" si="19"/>
        <v>0</v>
      </c>
      <c r="L136" s="8">
        <f t="shared" si="20"/>
        <v>0</v>
      </c>
      <c r="M136" s="7">
        <f t="shared" si="21"/>
        <v>0</v>
      </c>
      <c r="N136" s="8">
        <v>0</v>
      </c>
      <c r="O136" s="8">
        <f t="shared" si="22"/>
        <v>0</v>
      </c>
      <c r="P136" s="8">
        <v>0</v>
      </c>
      <c r="Q136" s="8">
        <f t="shared" si="23"/>
        <v>0</v>
      </c>
      <c r="R136" s="8">
        <f t="shared" si="24"/>
        <v>0</v>
      </c>
      <c r="S136" s="8"/>
      <c r="T136" s="8"/>
      <c r="U136" s="8"/>
      <c r="V136" s="8"/>
      <c r="W136" s="8"/>
      <c r="X136" s="22">
        <v>125</v>
      </c>
    </row>
    <row r="137" spans="1:24" ht="32">
      <c r="A137" s="9">
        <v>126</v>
      </c>
      <c r="B137" s="9" t="s">
        <v>1508</v>
      </c>
      <c r="C137" s="7">
        <v>0</v>
      </c>
      <c r="D137" s="8">
        <f t="shared" si="16"/>
        <v>0</v>
      </c>
      <c r="E137" s="7">
        <v>0</v>
      </c>
      <c r="F137" s="8">
        <v>0</v>
      </c>
      <c r="G137" s="8">
        <f t="shared" si="17"/>
        <v>0</v>
      </c>
      <c r="H137" s="7">
        <v>0</v>
      </c>
      <c r="I137" s="8">
        <v>0</v>
      </c>
      <c r="J137" s="8">
        <f t="shared" si="18"/>
        <v>0</v>
      </c>
      <c r="K137" s="8">
        <f t="shared" si="19"/>
        <v>0</v>
      </c>
      <c r="L137" s="8">
        <f t="shared" si="20"/>
        <v>0</v>
      </c>
      <c r="M137" s="7">
        <f t="shared" si="21"/>
        <v>0</v>
      </c>
      <c r="N137" s="8">
        <v>0</v>
      </c>
      <c r="O137" s="8">
        <f t="shared" si="22"/>
        <v>0</v>
      </c>
      <c r="P137" s="8">
        <v>0</v>
      </c>
      <c r="Q137" s="8">
        <f t="shared" si="23"/>
        <v>0</v>
      </c>
      <c r="R137" s="8">
        <f t="shared" si="24"/>
        <v>0</v>
      </c>
      <c r="S137" s="8"/>
      <c r="T137" s="8"/>
      <c r="U137" s="8"/>
      <c r="V137" s="8"/>
      <c r="W137" s="8"/>
      <c r="X137" s="22">
        <v>126</v>
      </c>
    </row>
    <row r="138" spans="1:24" ht="48">
      <c r="A138" s="9">
        <v>127</v>
      </c>
      <c r="B138" s="9" t="s">
        <v>1509</v>
      </c>
      <c r="C138" s="7">
        <v>0</v>
      </c>
      <c r="D138" s="8">
        <f t="shared" si="16"/>
        <v>0</v>
      </c>
      <c r="E138" s="7">
        <v>0</v>
      </c>
      <c r="F138" s="8">
        <v>0</v>
      </c>
      <c r="G138" s="8">
        <f t="shared" si="17"/>
        <v>0</v>
      </c>
      <c r="H138" s="7">
        <v>0</v>
      </c>
      <c r="I138" s="8">
        <v>0</v>
      </c>
      <c r="J138" s="8">
        <f t="shared" si="18"/>
        <v>0</v>
      </c>
      <c r="K138" s="8">
        <f t="shared" si="19"/>
        <v>0</v>
      </c>
      <c r="L138" s="8">
        <f t="shared" si="20"/>
        <v>0</v>
      </c>
      <c r="M138" s="7">
        <f t="shared" si="21"/>
        <v>0</v>
      </c>
      <c r="N138" s="8">
        <v>0</v>
      </c>
      <c r="O138" s="8">
        <f t="shared" si="22"/>
        <v>0</v>
      </c>
      <c r="P138" s="8">
        <v>0</v>
      </c>
      <c r="Q138" s="8">
        <f t="shared" si="23"/>
        <v>0</v>
      </c>
      <c r="R138" s="8">
        <f t="shared" si="24"/>
        <v>0</v>
      </c>
      <c r="S138" s="8"/>
      <c r="T138" s="8"/>
      <c r="U138" s="8"/>
      <c r="V138" s="8"/>
      <c r="W138" s="8"/>
      <c r="X138" s="22">
        <v>127</v>
      </c>
    </row>
    <row r="139" spans="1:24" ht="32">
      <c r="A139" s="9">
        <v>128</v>
      </c>
      <c r="B139" s="9" t="s">
        <v>377</v>
      </c>
      <c r="C139" s="7">
        <v>517500</v>
      </c>
      <c r="D139" s="8">
        <f t="shared" si="16"/>
        <v>5.7445887824703291E-3</v>
      </c>
      <c r="E139" s="7">
        <v>517500</v>
      </c>
      <c r="F139" s="8">
        <f t="shared" si="25"/>
        <v>100</v>
      </c>
      <c r="G139" s="8">
        <f t="shared" si="17"/>
        <v>5.7445887824703291E-3</v>
      </c>
      <c r="H139" s="7">
        <v>465000</v>
      </c>
      <c r="I139" s="8">
        <f t="shared" si="26"/>
        <v>89.85507246376811</v>
      </c>
      <c r="J139" s="8">
        <f t="shared" si="18"/>
        <v>5.1618044132342089E-3</v>
      </c>
      <c r="K139" s="8">
        <f t="shared" si="19"/>
        <v>89.85507246376811</v>
      </c>
      <c r="L139" s="8">
        <f t="shared" si="20"/>
        <v>-5.8278436923612023E-4</v>
      </c>
      <c r="M139" s="7">
        <f t="shared" si="21"/>
        <v>52500</v>
      </c>
      <c r="N139" s="8">
        <v>100</v>
      </c>
      <c r="O139" s="8">
        <f t="shared" si="22"/>
        <v>5.7445887824703291E-3</v>
      </c>
      <c r="P139" s="8">
        <v>100</v>
      </c>
      <c r="Q139" s="8">
        <f t="shared" si="23"/>
        <v>5.7445887824703291E-3</v>
      </c>
      <c r="R139" s="8">
        <f t="shared" si="24"/>
        <v>100</v>
      </c>
      <c r="S139" s="8"/>
      <c r="T139" s="8"/>
      <c r="U139" s="8"/>
      <c r="V139" s="8"/>
      <c r="W139" s="8"/>
      <c r="X139" s="22">
        <v>128</v>
      </c>
    </row>
    <row r="140" spans="1:24" ht="16">
      <c r="A140" s="9">
        <v>129</v>
      </c>
      <c r="B140" s="9" t="s">
        <v>300</v>
      </c>
      <c r="C140" s="7">
        <v>3949000</v>
      </c>
      <c r="D140" s="8">
        <f t="shared" ref="D140:D185" si="27">C140/$C$187*100</f>
        <v>4.3836485221208366E-2</v>
      </c>
      <c r="E140" s="7">
        <v>3949000</v>
      </c>
      <c r="F140" s="8">
        <f t="shared" si="25"/>
        <v>100</v>
      </c>
      <c r="G140" s="8">
        <f t="shared" ref="G140:G185" si="28">F140*D140/100</f>
        <v>4.3836485221208366E-2</v>
      </c>
      <c r="H140" s="7">
        <v>3369700</v>
      </c>
      <c r="I140" s="8">
        <f t="shared" si="26"/>
        <v>85.330463408457831</v>
      </c>
      <c r="J140" s="8">
        <f t="shared" ref="J140:J185" si="29">I140*D140/100</f>
        <v>3.7405875981237229E-2</v>
      </c>
      <c r="K140" s="8">
        <f t="shared" ref="K140:K185" si="30">IF(E140=0,0,H140/E140*100)</f>
        <v>85.330463408457831</v>
      </c>
      <c r="L140" s="8">
        <f t="shared" ref="L140:L185" si="31">J140-G140</f>
        <v>-6.430609239971137E-3</v>
      </c>
      <c r="M140" s="7">
        <f t="shared" ref="M140:M185" si="32">C140-H140</f>
        <v>579300</v>
      </c>
      <c r="N140" s="8">
        <v>100</v>
      </c>
      <c r="O140" s="8">
        <f t="shared" ref="O140:O185" si="33">N140*D140/100</f>
        <v>4.3836485221208366E-2</v>
      </c>
      <c r="P140" s="8">
        <v>100</v>
      </c>
      <c r="Q140" s="8">
        <f t="shared" ref="Q140:Q185" si="34">P140*D140/100</f>
        <v>4.3836485221208366E-2</v>
      </c>
      <c r="R140" s="8">
        <f t="shared" ref="R140:R185" si="35">IF(N140=0,0,P140/N140*100)</f>
        <v>100</v>
      </c>
      <c r="S140" s="8"/>
      <c r="T140" s="8"/>
      <c r="U140" s="8"/>
      <c r="V140" s="8"/>
      <c r="W140" s="8"/>
      <c r="X140" s="22">
        <v>129</v>
      </c>
    </row>
    <row r="141" spans="1:24" ht="16">
      <c r="A141" s="9">
        <v>130</v>
      </c>
      <c r="B141" s="9" t="s">
        <v>248</v>
      </c>
      <c r="C141" s="7">
        <v>18138700</v>
      </c>
      <c r="D141" s="8">
        <f t="shared" si="27"/>
        <v>0.20135144453834697</v>
      </c>
      <c r="E141" s="7">
        <v>18138700</v>
      </c>
      <c r="F141" s="8">
        <f t="shared" si="25"/>
        <v>100</v>
      </c>
      <c r="G141" s="8">
        <f t="shared" si="28"/>
        <v>0.20135144453834697</v>
      </c>
      <c r="H141" s="7">
        <v>15771500</v>
      </c>
      <c r="I141" s="8">
        <f t="shared" si="26"/>
        <v>86.949450622150422</v>
      </c>
      <c r="J141" s="8">
        <f t="shared" si="29"/>
        <v>0.1750739748458566</v>
      </c>
      <c r="K141" s="8">
        <f t="shared" si="30"/>
        <v>86.949450622150422</v>
      </c>
      <c r="L141" s="8">
        <f t="shared" si="31"/>
        <v>-2.6277469692490368E-2</v>
      </c>
      <c r="M141" s="7">
        <f t="shared" si="32"/>
        <v>2367200</v>
      </c>
      <c r="N141" s="8">
        <v>100.00000000000001</v>
      </c>
      <c r="O141" s="8">
        <f t="shared" si="33"/>
        <v>0.20135144453834697</v>
      </c>
      <c r="P141" s="8">
        <v>100</v>
      </c>
      <c r="Q141" s="8">
        <f t="shared" si="34"/>
        <v>0.20135144453834697</v>
      </c>
      <c r="R141" s="8">
        <f t="shared" si="35"/>
        <v>99.999999999999986</v>
      </c>
      <c r="S141" s="8"/>
      <c r="T141" s="8"/>
      <c r="U141" s="8"/>
      <c r="V141" s="8"/>
      <c r="W141" s="8"/>
      <c r="X141" s="22">
        <v>130</v>
      </c>
    </row>
    <row r="142" spans="1:24" ht="32">
      <c r="A142" s="9">
        <v>131</v>
      </c>
      <c r="B142" s="9" t="s">
        <v>249</v>
      </c>
      <c r="C142" s="7">
        <v>1980000</v>
      </c>
      <c r="D142" s="8">
        <f t="shared" si="27"/>
        <v>2.1979296211190824E-2</v>
      </c>
      <c r="E142" s="7">
        <v>1980000</v>
      </c>
      <c r="F142" s="8">
        <f t="shared" ref="F142:F181" si="36">E142/C142*100</f>
        <v>100</v>
      </c>
      <c r="G142" s="8">
        <f t="shared" si="28"/>
        <v>2.1979296211190828E-2</v>
      </c>
      <c r="H142" s="7">
        <v>1680000</v>
      </c>
      <c r="I142" s="8">
        <f t="shared" ref="I142:I181" si="37">H142/C142*100</f>
        <v>84.848484848484844</v>
      </c>
      <c r="J142" s="8">
        <f t="shared" si="29"/>
        <v>1.8649099815555851E-2</v>
      </c>
      <c r="K142" s="8">
        <f t="shared" si="30"/>
        <v>84.848484848484844</v>
      </c>
      <c r="L142" s="8">
        <f t="shared" si="31"/>
        <v>-3.3301963956349767E-3</v>
      </c>
      <c r="M142" s="7">
        <f t="shared" si="32"/>
        <v>300000</v>
      </c>
      <c r="N142" s="8">
        <v>100</v>
      </c>
      <c r="O142" s="8">
        <f t="shared" si="33"/>
        <v>2.1979296211190828E-2</v>
      </c>
      <c r="P142" s="8">
        <v>84.848484848484858</v>
      </c>
      <c r="Q142" s="8">
        <f t="shared" si="34"/>
        <v>1.8649099815555851E-2</v>
      </c>
      <c r="R142" s="8">
        <f t="shared" si="35"/>
        <v>84.848484848484858</v>
      </c>
      <c r="S142" s="8"/>
      <c r="T142" s="8"/>
      <c r="U142" s="8"/>
      <c r="V142" s="8"/>
      <c r="W142" s="8"/>
      <c r="X142" s="22">
        <v>131</v>
      </c>
    </row>
    <row r="143" spans="1:24" ht="32">
      <c r="A143" s="9">
        <v>132</v>
      </c>
      <c r="B143" s="9" t="s">
        <v>369</v>
      </c>
      <c r="C143" s="7">
        <v>10380360</v>
      </c>
      <c r="D143" s="8">
        <f t="shared" si="27"/>
        <v>0.11522879152464484</v>
      </c>
      <c r="E143" s="7">
        <v>10380360</v>
      </c>
      <c r="F143" s="8">
        <f t="shared" si="36"/>
        <v>100</v>
      </c>
      <c r="G143" s="8">
        <f t="shared" si="28"/>
        <v>0.11522879152464484</v>
      </c>
      <c r="H143" s="7">
        <v>8104919</v>
      </c>
      <c r="I143" s="8">
        <f t="shared" si="37"/>
        <v>78.079363336146329</v>
      </c>
      <c r="J143" s="8">
        <f t="shared" si="29"/>
        <v>8.9969906802378027E-2</v>
      </c>
      <c r="K143" s="8">
        <f t="shared" si="30"/>
        <v>78.079363336146329</v>
      </c>
      <c r="L143" s="8">
        <f t="shared" si="31"/>
        <v>-2.5258884722266811E-2</v>
      </c>
      <c r="M143" s="7">
        <f t="shared" si="32"/>
        <v>2275441</v>
      </c>
      <c r="N143" s="8">
        <v>99.999999999999957</v>
      </c>
      <c r="O143" s="8">
        <f t="shared" si="33"/>
        <v>0.1152287915246448</v>
      </c>
      <c r="P143" s="8">
        <v>78.079363336146343</v>
      </c>
      <c r="Q143" s="8">
        <f t="shared" si="34"/>
        <v>8.9969906802378041E-2</v>
      </c>
      <c r="R143" s="8">
        <f t="shared" si="35"/>
        <v>78.079363336146372</v>
      </c>
      <c r="S143" s="8"/>
      <c r="T143" s="8"/>
      <c r="U143" s="8"/>
      <c r="V143" s="8"/>
      <c r="W143" s="8"/>
      <c r="X143" s="22">
        <v>132</v>
      </c>
    </row>
    <row r="144" spans="1:24" ht="16">
      <c r="A144" s="9">
        <v>133</v>
      </c>
      <c r="B144" s="9" t="s">
        <v>1487</v>
      </c>
      <c r="C144" s="7">
        <v>69829920</v>
      </c>
      <c r="D144" s="8">
        <f t="shared" si="27"/>
        <v>0.77515782630492847</v>
      </c>
      <c r="E144" s="7">
        <v>69829920</v>
      </c>
      <c r="F144" s="8">
        <f t="shared" si="36"/>
        <v>100</v>
      </c>
      <c r="G144" s="8">
        <f t="shared" si="28"/>
        <v>0.77515782630492847</v>
      </c>
      <c r="H144" s="7">
        <v>69810120</v>
      </c>
      <c r="I144" s="8">
        <f t="shared" si="37"/>
        <v>99.971645392118447</v>
      </c>
      <c r="J144" s="8">
        <f t="shared" si="29"/>
        <v>0.77493803334281652</v>
      </c>
      <c r="K144" s="8">
        <f t="shared" si="30"/>
        <v>99.971645392118447</v>
      </c>
      <c r="L144" s="8">
        <f t="shared" si="31"/>
        <v>-2.197929621119421E-4</v>
      </c>
      <c r="M144" s="7">
        <f t="shared" si="32"/>
        <v>19800</v>
      </c>
      <c r="N144" s="8">
        <v>99.999999999999972</v>
      </c>
      <c r="O144" s="8">
        <f t="shared" si="33"/>
        <v>0.77515782630492824</v>
      </c>
      <c r="P144" s="8">
        <v>99.971645392118447</v>
      </c>
      <c r="Q144" s="8">
        <f t="shared" si="34"/>
        <v>0.77493803334281652</v>
      </c>
      <c r="R144" s="8">
        <f t="shared" si="35"/>
        <v>99.971645392118475</v>
      </c>
      <c r="S144" s="8"/>
      <c r="T144" s="8"/>
      <c r="U144" s="8"/>
      <c r="V144" s="8"/>
      <c r="W144" s="8"/>
      <c r="X144" s="22">
        <v>133</v>
      </c>
    </row>
    <row r="145" spans="1:24" ht="64">
      <c r="A145" s="9">
        <v>134</v>
      </c>
      <c r="B145" s="9" t="s">
        <v>338</v>
      </c>
      <c r="C145" s="7">
        <v>0</v>
      </c>
      <c r="D145" s="8">
        <f t="shared" si="27"/>
        <v>0</v>
      </c>
      <c r="E145" s="7">
        <v>0</v>
      </c>
      <c r="F145" s="8">
        <v>0</v>
      </c>
      <c r="G145" s="8">
        <f t="shared" si="28"/>
        <v>0</v>
      </c>
      <c r="H145" s="7">
        <v>0</v>
      </c>
      <c r="I145" s="8">
        <v>0</v>
      </c>
      <c r="J145" s="8">
        <f t="shared" si="29"/>
        <v>0</v>
      </c>
      <c r="K145" s="8">
        <f t="shared" si="30"/>
        <v>0</v>
      </c>
      <c r="L145" s="8">
        <f t="shared" si="31"/>
        <v>0</v>
      </c>
      <c r="M145" s="7">
        <f t="shared" si="32"/>
        <v>0</v>
      </c>
      <c r="N145" s="8">
        <v>0</v>
      </c>
      <c r="O145" s="8">
        <f t="shared" si="33"/>
        <v>0</v>
      </c>
      <c r="P145" s="8">
        <v>0</v>
      </c>
      <c r="Q145" s="8">
        <f t="shared" si="34"/>
        <v>0</v>
      </c>
      <c r="R145" s="8">
        <f t="shared" si="35"/>
        <v>0</v>
      </c>
      <c r="S145" s="8"/>
      <c r="T145" s="8"/>
      <c r="U145" s="8"/>
      <c r="V145" s="8"/>
      <c r="W145" s="8"/>
      <c r="X145" s="22">
        <v>134</v>
      </c>
    </row>
    <row r="146" spans="1:24" ht="64">
      <c r="A146" s="9">
        <v>135</v>
      </c>
      <c r="B146" s="9" t="s">
        <v>1488</v>
      </c>
      <c r="C146" s="7">
        <v>4800000</v>
      </c>
      <c r="D146" s="8">
        <f t="shared" si="27"/>
        <v>5.3283142330159579E-2</v>
      </c>
      <c r="E146" s="7">
        <v>4800000</v>
      </c>
      <c r="F146" s="8">
        <f t="shared" si="36"/>
        <v>100</v>
      </c>
      <c r="G146" s="8">
        <f t="shared" si="28"/>
        <v>5.3283142330159586E-2</v>
      </c>
      <c r="H146" s="7">
        <v>4292000</v>
      </c>
      <c r="I146" s="8">
        <f t="shared" si="37"/>
        <v>89.416666666666671</v>
      </c>
      <c r="J146" s="8">
        <f t="shared" si="29"/>
        <v>4.7644009766884363E-2</v>
      </c>
      <c r="K146" s="8">
        <f t="shared" si="30"/>
        <v>89.416666666666671</v>
      </c>
      <c r="L146" s="8">
        <f t="shared" si="31"/>
        <v>-5.6391325632752232E-3</v>
      </c>
      <c r="M146" s="7">
        <f t="shared" si="32"/>
        <v>508000</v>
      </c>
      <c r="N146" s="8">
        <v>100</v>
      </c>
      <c r="O146" s="8">
        <f t="shared" si="33"/>
        <v>5.3283142330159586E-2</v>
      </c>
      <c r="P146" s="8">
        <v>99.999999999999986</v>
      </c>
      <c r="Q146" s="8">
        <f t="shared" si="34"/>
        <v>5.3283142330159572E-2</v>
      </c>
      <c r="R146" s="8">
        <f t="shared" si="35"/>
        <v>99.999999999999986</v>
      </c>
      <c r="S146" s="8"/>
      <c r="T146" s="8"/>
      <c r="U146" s="8"/>
      <c r="V146" s="8"/>
      <c r="W146" s="8"/>
      <c r="X146" s="22">
        <v>135</v>
      </c>
    </row>
    <row r="147" spans="1:24" ht="16">
      <c r="A147" s="9">
        <v>136</v>
      </c>
      <c r="B147" s="9" t="s">
        <v>256</v>
      </c>
      <c r="C147" s="7">
        <v>2720000</v>
      </c>
      <c r="D147" s="8">
        <f t="shared" si="27"/>
        <v>3.0193780653757094E-2</v>
      </c>
      <c r="E147" s="7">
        <v>2720000</v>
      </c>
      <c r="F147" s="8">
        <f t="shared" si="36"/>
        <v>100</v>
      </c>
      <c r="G147" s="8">
        <f t="shared" si="28"/>
        <v>3.0193780653757094E-2</v>
      </c>
      <c r="H147" s="7">
        <v>2279000</v>
      </c>
      <c r="I147" s="8">
        <f t="shared" si="37"/>
        <v>83.786764705882348</v>
      </c>
      <c r="J147" s="8">
        <f t="shared" si="29"/>
        <v>2.529839195217368E-2</v>
      </c>
      <c r="K147" s="8">
        <f t="shared" si="30"/>
        <v>83.786764705882348</v>
      </c>
      <c r="L147" s="8">
        <f t="shared" si="31"/>
        <v>-4.8953887015834134E-3</v>
      </c>
      <c r="M147" s="7">
        <f t="shared" si="32"/>
        <v>441000</v>
      </c>
      <c r="N147" s="8">
        <v>100</v>
      </c>
      <c r="O147" s="8">
        <f t="shared" si="33"/>
        <v>3.0193780653757094E-2</v>
      </c>
      <c r="P147" s="8">
        <v>100</v>
      </c>
      <c r="Q147" s="8">
        <f t="shared" si="34"/>
        <v>3.0193780653757094E-2</v>
      </c>
      <c r="R147" s="8">
        <f t="shared" si="35"/>
        <v>100</v>
      </c>
      <c r="S147" s="8"/>
      <c r="T147" s="8"/>
      <c r="U147" s="8"/>
      <c r="V147" s="8"/>
      <c r="W147" s="8"/>
      <c r="X147" s="22">
        <v>136</v>
      </c>
    </row>
    <row r="148" spans="1:24" ht="48">
      <c r="A148" s="9">
        <v>137</v>
      </c>
      <c r="B148" s="9" t="s">
        <v>1503</v>
      </c>
      <c r="C148" s="7">
        <v>21513400</v>
      </c>
      <c r="D148" s="8">
        <f t="shared" si="27"/>
        <v>0.2388128237928448</v>
      </c>
      <c r="E148" s="7">
        <v>21513400</v>
      </c>
      <c r="F148" s="8">
        <f t="shared" si="36"/>
        <v>100</v>
      </c>
      <c r="G148" s="8">
        <f t="shared" si="28"/>
        <v>0.23881282379284477</v>
      </c>
      <c r="H148" s="7">
        <v>21235000</v>
      </c>
      <c r="I148" s="8">
        <f t="shared" si="37"/>
        <v>98.705922820195781</v>
      </c>
      <c r="J148" s="8">
        <f t="shared" si="29"/>
        <v>0.23572240153769553</v>
      </c>
      <c r="K148" s="8">
        <f t="shared" si="30"/>
        <v>98.705922820195781</v>
      </c>
      <c r="L148" s="8">
        <f t="shared" si="31"/>
        <v>-3.0904222551492444E-3</v>
      </c>
      <c r="M148" s="7">
        <f t="shared" si="32"/>
        <v>278400</v>
      </c>
      <c r="N148" s="8">
        <v>99.999999999999972</v>
      </c>
      <c r="O148" s="8">
        <f t="shared" si="33"/>
        <v>0.23881282379284474</v>
      </c>
      <c r="P148" s="8">
        <v>100</v>
      </c>
      <c r="Q148" s="8">
        <f t="shared" si="34"/>
        <v>0.23881282379284477</v>
      </c>
      <c r="R148" s="8">
        <f t="shared" si="35"/>
        <v>100.00000000000003</v>
      </c>
      <c r="S148" s="8"/>
      <c r="T148" s="8"/>
      <c r="U148" s="8"/>
      <c r="V148" s="8"/>
      <c r="W148" s="8"/>
      <c r="X148" s="22">
        <v>137</v>
      </c>
    </row>
    <row r="149" spans="1:24" ht="32">
      <c r="A149" s="9">
        <v>138</v>
      </c>
      <c r="B149" s="9" t="s">
        <v>1504</v>
      </c>
      <c r="C149" s="7">
        <v>161608200</v>
      </c>
      <c r="D149" s="8">
        <f t="shared" si="27"/>
        <v>1.7939568171501865</v>
      </c>
      <c r="E149" s="7">
        <v>161608200</v>
      </c>
      <c r="F149" s="8">
        <f t="shared" si="36"/>
        <v>100</v>
      </c>
      <c r="G149" s="8">
        <f t="shared" si="28"/>
        <v>1.7939568171501863</v>
      </c>
      <c r="H149" s="7">
        <v>156500000</v>
      </c>
      <c r="I149" s="8">
        <f t="shared" si="37"/>
        <v>96.839145538407095</v>
      </c>
      <c r="J149" s="8">
        <f t="shared" si="29"/>
        <v>1.7372524530562448</v>
      </c>
      <c r="K149" s="8">
        <f t="shared" si="30"/>
        <v>96.839145538407095</v>
      </c>
      <c r="L149" s="8">
        <f t="shared" si="31"/>
        <v>-5.6704364093941528E-2</v>
      </c>
      <c r="M149" s="7">
        <f t="shared" si="32"/>
        <v>5108200</v>
      </c>
      <c r="N149" s="8">
        <v>100</v>
      </c>
      <c r="O149" s="8">
        <f t="shared" si="33"/>
        <v>1.7939568171501863</v>
      </c>
      <c r="P149" s="8">
        <v>99.95</v>
      </c>
      <c r="Q149" s="8">
        <f t="shared" si="34"/>
        <v>1.7930598387416115</v>
      </c>
      <c r="R149" s="8">
        <f t="shared" si="35"/>
        <v>99.95</v>
      </c>
      <c r="S149" s="8"/>
      <c r="T149" s="8"/>
      <c r="U149" s="8"/>
      <c r="V149" s="8"/>
      <c r="W149" s="8"/>
      <c r="X149" s="22">
        <v>138</v>
      </c>
    </row>
    <row r="150" spans="1:24" ht="16">
      <c r="A150" s="9">
        <v>139</v>
      </c>
      <c r="B150" s="9" t="s">
        <v>1510</v>
      </c>
      <c r="C150" s="7">
        <v>12887200</v>
      </c>
      <c r="D150" s="8">
        <f t="shared" si="27"/>
        <v>0.14305635663275676</v>
      </c>
      <c r="E150" s="7">
        <v>12887200</v>
      </c>
      <c r="F150" s="8">
        <f t="shared" si="36"/>
        <v>100</v>
      </c>
      <c r="G150" s="8">
        <f t="shared" si="28"/>
        <v>0.14305635663275676</v>
      </c>
      <c r="H150" s="7">
        <v>12328100</v>
      </c>
      <c r="I150" s="8">
        <f t="shared" si="37"/>
        <v>95.661586690669807</v>
      </c>
      <c r="J150" s="8">
        <f t="shared" si="29"/>
        <v>0.13684998061675838</v>
      </c>
      <c r="K150" s="8">
        <f t="shared" si="30"/>
        <v>95.661586690669807</v>
      </c>
      <c r="L150" s="8">
        <f t="shared" si="31"/>
        <v>-6.2063760159983827E-3</v>
      </c>
      <c r="M150" s="7">
        <f t="shared" si="32"/>
        <v>559100</v>
      </c>
      <c r="N150" s="8">
        <v>100</v>
      </c>
      <c r="O150" s="8">
        <f t="shared" si="33"/>
        <v>0.14305635663275676</v>
      </c>
      <c r="P150" s="8">
        <v>95.661586690669807</v>
      </c>
      <c r="Q150" s="8">
        <f t="shared" si="34"/>
        <v>0.13684998061675838</v>
      </c>
      <c r="R150" s="8">
        <f t="shared" si="35"/>
        <v>95.661586690669807</v>
      </c>
      <c r="S150" s="8"/>
      <c r="T150" s="8"/>
      <c r="U150" s="8"/>
      <c r="V150" s="8"/>
      <c r="W150" s="8"/>
      <c r="X150" s="22">
        <v>139</v>
      </c>
    </row>
    <row r="151" spans="1:24" ht="16">
      <c r="A151" s="9">
        <v>140</v>
      </c>
      <c r="B151" s="9" t="s">
        <v>1505</v>
      </c>
      <c r="C151" s="7">
        <v>352205900</v>
      </c>
      <c r="D151" s="8">
        <f t="shared" si="27"/>
        <v>3.9097160623379064</v>
      </c>
      <c r="E151" s="7">
        <v>352205900</v>
      </c>
      <c r="F151" s="8">
        <f t="shared" si="36"/>
        <v>100</v>
      </c>
      <c r="G151" s="8">
        <f t="shared" si="28"/>
        <v>3.9097160623379064</v>
      </c>
      <c r="H151" s="7">
        <v>351453600</v>
      </c>
      <c r="I151" s="8">
        <f t="shared" si="37"/>
        <v>99.786403350994405</v>
      </c>
      <c r="J151" s="8">
        <f t="shared" si="29"/>
        <v>3.9013650398431192</v>
      </c>
      <c r="K151" s="8">
        <f t="shared" si="30"/>
        <v>99.786403350994405</v>
      </c>
      <c r="L151" s="8">
        <f t="shared" si="31"/>
        <v>-8.3510224947871414E-3</v>
      </c>
      <c r="M151" s="7">
        <f t="shared" si="32"/>
        <v>752300</v>
      </c>
      <c r="N151" s="8">
        <v>100</v>
      </c>
      <c r="O151" s="8">
        <f t="shared" si="33"/>
        <v>3.9097160623379064</v>
      </c>
      <c r="P151" s="8">
        <v>99.786403350994391</v>
      </c>
      <c r="Q151" s="8">
        <f t="shared" si="34"/>
        <v>3.9013650398431183</v>
      </c>
      <c r="R151" s="8">
        <f t="shared" si="35"/>
        <v>99.786403350994391</v>
      </c>
      <c r="S151" s="8"/>
      <c r="T151" s="8"/>
      <c r="U151" s="8"/>
      <c r="V151" s="8"/>
      <c r="W151" s="8"/>
      <c r="X151" s="22">
        <v>140</v>
      </c>
    </row>
    <row r="152" spans="1:24" ht="32">
      <c r="A152" s="9">
        <v>141</v>
      </c>
      <c r="B152" s="9" t="s">
        <v>1506</v>
      </c>
      <c r="C152" s="7">
        <v>0</v>
      </c>
      <c r="D152" s="8">
        <f t="shared" si="27"/>
        <v>0</v>
      </c>
      <c r="E152" s="7">
        <v>0</v>
      </c>
      <c r="F152" s="8">
        <v>0</v>
      </c>
      <c r="G152" s="8">
        <f t="shared" si="28"/>
        <v>0</v>
      </c>
      <c r="H152" s="7">
        <v>0</v>
      </c>
      <c r="I152" s="8">
        <v>0</v>
      </c>
      <c r="J152" s="8">
        <f t="shared" si="29"/>
        <v>0</v>
      </c>
      <c r="K152" s="8">
        <f t="shared" si="30"/>
        <v>0</v>
      </c>
      <c r="L152" s="8">
        <f t="shared" si="31"/>
        <v>0</v>
      </c>
      <c r="M152" s="7">
        <f t="shared" si="32"/>
        <v>0</v>
      </c>
      <c r="N152" s="8">
        <v>0</v>
      </c>
      <c r="O152" s="8">
        <f t="shared" si="33"/>
        <v>0</v>
      </c>
      <c r="P152" s="8">
        <v>0</v>
      </c>
      <c r="Q152" s="8">
        <f t="shared" si="34"/>
        <v>0</v>
      </c>
      <c r="R152" s="8">
        <f t="shared" si="35"/>
        <v>0</v>
      </c>
      <c r="S152" s="8"/>
      <c r="T152" s="8"/>
      <c r="U152" s="8"/>
      <c r="V152" s="8"/>
      <c r="W152" s="8"/>
      <c r="X152" s="22">
        <v>141</v>
      </c>
    </row>
    <row r="153" spans="1:24" ht="32">
      <c r="A153" s="9">
        <v>142</v>
      </c>
      <c r="B153" s="9" t="s">
        <v>1507</v>
      </c>
      <c r="C153" s="7">
        <v>0</v>
      </c>
      <c r="D153" s="8">
        <f t="shared" si="27"/>
        <v>0</v>
      </c>
      <c r="E153" s="7">
        <v>0</v>
      </c>
      <c r="F153" s="8">
        <v>0</v>
      </c>
      <c r="G153" s="8">
        <f t="shared" si="28"/>
        <v>0</v>
      </c>
      <c r="H153" s="7">
        <v>0</v>
      </c>
      <c r="I153" s="8">
        <v>0</v>
      </c>
      <c r="J153" s="8">
        <f t="shared" si="29"/>
        <v>0</v>
      </c>
      <c r="K153" s="8">
        <f t="shared" si="30"/>
        <v>0</v>
      </c>
      <c r="L153" s="8">
        <f t="shared" si="31"/>
        <v>0</v>
      </c>
      <c r="M153" s="7">
        <f t="shared" si="32"/>
        <v>0</v>
      </c>
      <c r="N153" s="8">
        <v>0</v>
      </c>
      <c r="O153" s="8">
        <f t="shared" si="33"/>
        <v>0</v>
      </c>
      <c r="P153" s="8">
        <v>0</v>
      </c>
      <c r="Q153" s="8">
        <f t="shared" si="34"/>
        <v>0</v>
      </c>
      <c r="R153" s="8">
        <f t="shared" si="35"/>
        <v>0</v>
      </c>
      <c r="S153" s="8"/>
      <c r="T153" s="8"/>
      <c r="U153" s="8"/>
      <c r="V153" s="8"/>
      <c r="W153" s="8"/>
      <c r="X153" s="22">
        <v>142</v>
      </c>
    </row>
    <row r="154" spans="1:24" ht="32">
      <c r="A154" s="9">
        <v>143</v>
      </c>
      <c r="B154" s="9" t="s">
        <v>1508</v>
      </c>
      <c r="C154" s="7">
        <v>0</v>
      </c>
      <c r="D154" s="8">
        <f t="shared" si="27"/>
        <v>0</v>
      </c>
      <c r="E154" s="7">
        <v>0</v>
      </c>
      <c r="F154" s="8">
        <v>0</v>
      </c>
      <c r="G154" s="8">
        <f t="shared" si="28"/>
        <v>0</v>
      </c>
      <c r="H154" s="7">
        <v>0</v>
      </c>
      <c r="I154" s="8">
        <v>0</v>
      </c>
      <c r="J154" s="8">
        <f t="shared" si="29"/>
        <v>0</v>
      </c>
      <c r="K154" s="8">
        <f t="shared" si="30"/>
        <v>0</v>
      </c>
      <c r="L154" s="8">
        <f t="shared" si="31"/>
        <v>0</v>
      </c>
      <c r="M154" s="7">
        <f t="shared" si="32"/>
        <v>0</v>
      </c>
      <c r="N154" s="8">
        <v>0</v>
      </c>
      <c r="O154" s="8">
        <f t="shared" si="33"/>
        <v>0</v>
      </c>
      <c r="P154" s="8">
        <v>0</v>
      </c>
      <c r="Q154" s="8">
        <f t="shared" si="34"/>
        <v>0</v>
      </c>
      <c r="R154" s="8">
        <f t="shared" si="35"/>
        <v>0</v>
      </c>
      <c r="S154" s="8"/>
      <c r="T154" s="8"/>
      <c r="U154" s="8"/>
      <c r="V154" s="8"/>
      <c r="W154" s="8"/>
      <c r="X154" s="22">
        <v>143</v>
      </c>
    </row>
    <row r="155" spans="1:24" ht="48">
      <c r="A155" s="9">
        <v>144</v>
      </c>
      <c r="B155" s="9" t="s">
        <v>1509</v>
      </c>
      <c r="C155" s="7">
        <v>0</v>
      </c>
      <c r="D155" s="8">
        <f t="shared" si="27"/>
        <v>0</v>
      </c>
      <c r="E155" s="7">
        <v>0</v>
      </c>
      <c r="F155" s="8">
        <v>0</v>
      </c>
      <c r="G155" s="8">
        <f t="shared" si="28"/>
        <v>0</v>
      </c>
      <c r="H155" s="7">
        <v>0</v>
      </c>
      <c r="I155" s="8">
        <v>0</v>
      </c>
      <c r="J155" s="8">
        <f t="shared" si="29"/>
        <v>0</v>
      </c>
      <c r="K155" s="8">
        <f t="shared" si="30"/>
        <v>0</v>
      </c>
      <c r="L155" s="8">
        <f t="shared" si="31"/>
        <v>0</v>
      </c>
      <c r="M155" s="7">
        <f t="shared" si="32"/>
        <v>0</v>
      </c>
      <c r="N155" s="8">
        <v>0</v>
      </c>
      <c r="O155" s="8">
        <f t="shared" si="33"/>
        <v>0</v>
      </c>
      <c r="P155" s="8">
        <v>0</v>
      </c>
      <c r="Q155" s="8">
        <f t="shared" si="34"/>
        <v>0</v>
      </c>
      <c r="R155" s="8">
        <f t="shared" si="35"/>
        <v>0</v>
      </c>
      <c r="S155" s="8"/>
      <c r="T155" s="8"/>
      <c r="U155" s="8"/>
      <c r="V155" s="8"/>
      <c r="W155" s="8"/>
      <c r="X155" s="22">
        <v>144</v>
      </c>
    </row>
    <row r="156" spans="1:24" ht="16">
      <c r="A156" s="9">
        <v>145</v>
      </c>
      <c r="B156" s="9" t="s">
        <v>300</v>
      </c>
      <c r="C156" s="7">
        <v>3631300</v>
      </c>
      <c r="D156" s="8">
        <f t="shared" si="27"/>
        <v>4.0309807238230931E-2</v>
      </c>
      <c r="E156" s="7">
        <v>3631300</v>
      </c>
      <c r="F156" s="8">
        <f t="shared" si="36"/>
        <v>100</v>
      </c>
      <c r="G156" s="8">
        <f t="shared" si="28"/>
        <v>4.0309807238230938E-2</v>
      </c>
      <c r="H156" s="7">
        <v>3012000</v>
      </c>
      <c r="I156" s="8">
        <f t="shared" si="37"/>
        <v>82.945501610993304</v>
      </c>
      <c r="J156" s="8">
        <f t="shared" si="29"/>
        <v>3.3435171812175132E-2</v>
      </c>
      <c r="K156" s="8">
        <f t="shared" si="30"/>
        <v>82.945501610993304</v>
      </c>
      <c r="L156" s="8">
        <f t="shared" si="31"/>
        <v>-6.8746354260558057E-3</v>
      </c>
      <c r="M156" s="7">
        <f t="shared" si="32"/>
        <v>619300</v>
      </c>
      <c r="N156" s="8">
        <v>100</v>
      </c>
      <c r="O156" s="8">
        <f t="shared" si="33"/>
        <v>4.0309807238230938E-2</v>
      </c>
      <c r="P156" s="8">
        <v>100</v>
      </c>
      <c r="Q156" s="8">
        <f t="shared" si="34"/>
        <v>4.0309807238230938E-2</v>
      </c>
      <c r="R156" s="8">
        <f t="shared" si="35"/>
        <v>100</v>
      </c>
      <c r="S156" s="8"/>
      <c r="T156" s="8"/>
      <c r="U156" s="8"/>
      <c r="V156" s="8"/>
      <c r="W156" s="8"/>
      <c r="X156" s="22">
        <v>145</v>
      </c>
    </row>
    <row r="157" spans="1:24" ht="16">
      <c r="A157" s="9">
        <v>146</v>
      </c>
      <c r="B157" s="9" t="s">
        <v>248</v>
      </c>
      <c r="C157" s="7">
        <v>19936600</v>
      </c>
      <c r="D157" s="8">
        <f t="shared" si="27"/>
        <v>0.22130931153738739</v>
      </c>
      <c r="E157" s="7">
        <v>19936600</v>
      </c>
      <c r="F157" s="8">
        <f t="shared" si="36"/>
        <v>100</v>
      </c>
      <c r="G157" s="8">
        <f t="shared" si="28"/>
        <v>0.22130931153738739</v>
      </c>
      <c r="H157" s="7">
        <v>15869300</v>
      </c>
      <c r="I157" s="8">
        <f t="shared" si="37"/>
        <v>79.598828285665562</v>
      </c>
      <c r="J157" s="8">
        <f t="shared" si="29"/>
        <v>0.17615961887083362</v>
      </c>
      <c r="K157" s="8">
        <f t="shared" si="30"/>
        <v>79.598828285665562</v>
      </c>
      <c r="L157" s="8">
        <f t="shared" si="31"/>
        <v>-4.5149692666553776E-2</v>
      </c>
      <c r="M157" s="7">
        <f t="shared" si="32"/>
        <v>4067300</v>
      </c>
      <c r="N157" s="8">
        <v>100</v>
      </c>
      <c r="O157" s="8">
        <f t="shared" si="33"/>
        <v>0.22130931153738739</v>
      </c>
      <c r="P157" s="8">
        <v>98.755390713970115</v>
      </c>
      <c r="Q157" s="8">
        <f t="shared" si="34"/>
        <v>0.21855487529514428</v>
      </c>
      <c r="R157" s="8">
        <f t="shared" si="35"/>
        <v>98.755390713970115</v>
      </c>
      <c r="S157" s="8"/>
      <c r="T157" s="8"/>
      <c r="U157" s="8"/>
      <c r="V157" s="8"/>
      <c r="W157" s="8"/>
      <c r="X157" s="22">
        <v>146</v>
      </c>
    </row>
    <row r="158" spans="1:24" ht="32">
      <c r="A158" s="9">
        <v>147</v>
      </c>
      <c r="B158" s="9" t="s">
        <v>369</v>
      </c>
      <c r="C158" s="7">
        <v>17295000</v>
      </c>
      <c r="D158" s="8">
        <f t="shared" si="27"/>
        <v>0.19198582220835622</v>
      </c>
      <c r="E158" s="7">
        <v>17295000</v>
      </c>
      <c r="F158" s="8">
        <f t="shared" si="36"/>
        <v>100</v>
      </c>
      <c r="G158" s="8">
        <f t="shared" si="28"/>
        <v>0.19198582220835622</v>
      </c>
      <c r="H158" s="7">
        <v>15077887</v>
      </c>
      <c r="I158" s="8">
        <f t="shared" si="37"/>
        <v>87.180612893899962</v>
      </c>
      <c r="J158" s="8">
        <f t="shared" si="29"/>
        <v>0.16737441647063808</v>
      </c>
      <c r="K158" s="8">
        <f t="shared" si="30"/>
        <v>87.180612893899962</v>
      </c>
      <c r="L158" s="8">
        <f t="shared" si="31"/>
        <v>-2.4611405737718139E-2</v>
      </c>
      <c r="M158" s="7">
        <f t="shared" si="32"/>
        <v>2217113</v>
      </c>
      <c r="N158" s="8">
        <v>100.00000000000001</v>
      </c>
      <c r="O158" s="8">
        <f t="shared" si="33"/>
        <v>0.19198582220835625</v>
      </c>
      <c r="P158" s="8">
        <v>87.180612893899962</v>
      </c>
      <c r="Q158" s="8">
        <f t="shared" si="34"/>
        <v>0.16737441647063808</v>
      </c>
      <c r="R158" s="8">
        <f t="shared" si="35"/>
        <v>87.180612893899948</v>
      </c>
      <c r="S158" s="8"/>
      <c r="T158" s="8"/>
      <c r="U158" s="8"/>
      <c r="V158" s="8"/>
      <c r="W158" s="8"/>
      <c r="X158" s="22">
        <v>147</v>
      </c>
    </row>
    <row r="159" spans="1:24" ht="16">
      <c r="A159" s="9">
        <v>148</v>
      </c>
      <c r="B159" s="9" t="s">
        <v>1487</v>
      </c>
      <c r="C159" s="7">
        <v>69829920</v>
      </c>
      <c r="D159" s="8">
        <f t="shared" si="27"/>
        <v>0.77515782630492847</v>
      </c>
      <c r="E159" s="7">
        <v>69829920</v>
      </c>
      <c r="F159" s="8">
        <f t="shared" si="36"/>
        <v>100</v>
      </c>
      <c r="G159" s="8">
        <f t="shared" si="28"/>
        <v>0.77515782630492847</v>
      </c>
      <c r="H159" s="7">
        <v>69810120</v>
      </c>
      <c r="I159" s="8">
        <f t="shared" si="37"/>
        <v>99.971645392118447</v>
      </c>
      <c r="J159" s="8">
        <f t="shared" si="29"/>
        <v>0.77493803334281652</v>
      </c>
      <c r="K159" s="8">
        <f t="shared" si="30"/>
        <v>99.971645392118447</v>
      </c>
      <c r="L159" s="8">
        <f t="shared" si="31"/>
        <v>-2.197929621119421E-4</v>
      </c>
      <c r="M159" s="7">
        <f t="shared" si="32"/>
        <v>19800</v>
      </c>
      <c r="N159" s="8">
        <v>99.999999999999972</v>
      </c>
      <c r="O159" s="8">
        <f t="shared" si="33"/>
        <v>0.77515782630492824</v>
      </c>
      <c r="P159" s="8">
        <v>99.971645392118447</v>
      </c>
      <c r="Q159" s="8">
        <f t="shared" si="34"/>
        <v>0.77493803334281652</v>
      </c>
      <c r="R159" s="8">
        <f t="shared" si="35"/>
        <v>99.971645392118475</v>
      </c>
      <c r="S159" s="8"/>
      <c r="T159" s="8"/>
      <c r="U159" s="8"/>
      <c r="V159" s="8"/>
      <c r="W159" s="8"/>
      <c r="X159" s="22">
        <v>148</v>
      </c>
    </row>
    <row r="160" spans="1:24" ht="64">
      <c r="A160" s="9">
        <v>149</v>
      </c>
      <c r="B160" s="9" t="s">
        <v>338</v>
      </c>
      <c r="C160" s="7">
        <v>0</v>
      </c>
      <c r="D160" s="8">
        <f t="shared" si="27"/>
        <v>0</v>
      </c>
      <c r="E160" s="7">
        <v>0</v>
      </c>
      <c r="F160" s="8">
        <v>0</v>
      </c>
      <c r="G160" s="8">
        <f t="shared" si="28"/>
        <v>0</v>
      </c>
      <c r="H160" s="7">
        <v>0</v>
      </c>
      <c r="I160" s="8">
        <v>0</v>
      </c>
      <c r="J160" s="8">
        <f t="shared" si="29"/>
        <v>0</v>
      </c>
      <c r="K160" s="8">
        <f t="shared" si="30"/>
        <v>0</v>
      </c>
      <c r="L160" s="8">
        <f t="shared" si="31"/>
        <v>0</v>
      </c>
      <c r="M160" s="7">
        <f t="shared" si="32"/>
        <v>0</v>
      </c>
      <c r="N160" s="8">
        <v>0</v>
      </c>
      <c r="O160" s="8">
        <f t="shared" si="33"/>
        <v>0</v>
      </c>
      <c r="P160" s="8">
        <v>0</v>
      </c>
      <c r="Q160" s="8">
        <f t="shared" si="34"/>
        <v>0</v>
      </c>
      <c r="R160" s="8">
        <f t="shared" si="35"/>
        <v>0</v>
      </c>
      <c r="S160" s="8"/>
      <c r="T160" s="8"/>
      <c r="U160" s="8"/>
      <c r="V160" s="8"/>
      <c r="W160" s="8"/>
      <c r="X160" s="22">
        <v>149</v>
      </c>
    </row>
    <row r="161" spans="1:24" ht="64">
      <c r="A161" s="9">
        <v>150</v>
      </c>
      <c r="B161" s="9" t="s">
        <v>1488</v>
      </c>
      <c r="C161" s="7">
        <v>4550000</v>
      </c>
      <c r="D161" s="8">
        <f t="shared" si="27"/>
        <v>5.0507978667130436E-2</v>
      </c>
      <c r="E161" s="7">
        <v>4550000</v>
      </c>
      <c r="F161" s="8">
        <f t="shared" si="36"/>
        <v>100</v>
      </c>
      <c r="G161" s="8">
        <f t="shared" si="28"/>
        <v>5.0507978667130436E-2</v>
      </c>
      <c r="H161" s="7">
        <v>3841200</v>
      </c>
      <c r="I161" s="8">
        <f t="shared" si="37"/>
        <v>84.42197802197802</v>
      </c>
      <c r="J161" s="8">
        <f t="shared" si="29"/>
        <v>4.2639834649710204E-2</v>
      </c>
      <c r="K161" s="8">
        <f t="shared" si="30"/>
        <v>84.42197802197802</v>
      </c>
      <c r="L161" s="8">
        <f t="shared" si="31"/>
        <v>-7.8681440174202325E-3</v>
      </c>
      <c r="M161" s="7">
        <f t="shared" si="32"/>
        <v>708800</v>
      </c>
      <c r="N161" s="8">
        <v>99.999999999999986</v>
      </c>
      <c r="O161" s="8">
        <f t="shared" si="33"/>
        <v>5.0507978667130429E-2</v>
      </c>
      <c r="P161" s="8">
        <v>84.42197802197802</v>
      </c>
      <c r="Q161" s="8">
        <f t="shared" si="34"/>
        <v>4.2639834649710204E-2</v>
      </c>
      <c r="R161" s="8">
        <f t="shared" si="35"/>
        <v>84.421978021978035</v>
      </c>
      <c r="S161" s="8"/>
      <c r="T161" s="8"/>
      <c r="U161" s="8"/>
      <c r="V161" s="8"/>
      <c r="W161" s="8"/>
      <c r="X161" s="22">
        <v>150</v>
      </c>
    </row>
    <row r="162" spans="1:24" ht="16">
      <c r="A162" s="9">
        <v>151</v>
      </c>
      <c r="B162" s="9" t="s">
        <v>256</v>
      </c>
      <c r="C162" s="7">
        <v>4670000</v>
      </c>
      <c r="D162" s="8">
        <f t="shared" si="27"/>
        <v>5.1840057225384414E-2</v>
      </c>
      <c r="E162" s="7">
        <v>4670000</v>
      </c>
      <c r="F162" s="8">
        <f t="shared" si="36"/>
        <v>100</v>
      </c>
      <c r="G162" s="8">
        <f t="shared" si="28"/>
        <v>5.1840057225384414E-2</v>
      </c>
      <c r="H162" s="7">
        <v>3911000</v>
      </c>
      <c r="I162" s="8">
        <f t="shared" si="37"/>
        <v>83.747323340471098</v>
      </c>
      <c r="J162" s="8">
        <f t="shared" si="29"/>
        <v>4.3414660344427938E-2</v>
      </c>
      <c r="K162" s="8">
        <f t="shared" si="30"/>
        <v>83.747323340471098</v>
      </c>
      <c r="L162" s="8">
        <f t="shared" si="31"/>
        <v>-8.4253968809564761E-3</v>
      </c>
      <c r="M162" s="7">
        <f t="shared" si="32"/>
        <v>759000</v>
      </c>
      <c r="N162" s="8">
        <v>100</v>
      </c>
      <c r="O162" s="8">
        <f t="shared" si="33"/>
        <v>5.1840057225384414E-2</v>
      </c>
      <c r="P162" s="8">
        <v>83.747323340471098</v>
      </c>
      <c r="Q162" s="8">
        <f t="shared" si="34"/>
        <v>4.3414660344427938E-2</v>
      </c>
      <c r="R162" s="8">
        <f t="shared" si="35"/>
        <v>83.747323340471098</v>
      </c>
      <c r="S162" s="8"/>
      <c r="T162" s="8"/>
      <c r="U162" s="8"/>
      <c r="V162" s="8"/>
      <c r="W162" s="8"/>
      <c r="X162" s="22">
        <v>151</v>
      </c>
    </row>
    <row r="163" spans="1:24" ht="48">
      <c r="A163" s="9">
        <v>152</v>
      </c>
      <c r="B163" s="9" t="s">
        <v>1503</v>
      </c>
      <c r="C163" s="7">
        <v>22697400</v>
      </c>
      <c r="D163" s="8">
        <f t="shared" si="27"/>
        <v>0.25195599890095083</v>
      </c>
      <c r="E163" s="7">
        <v>22697400</v>
      </c>
      <c r="F163" s="8">
        <f t="shared" si="36"/>
        <v>100</v>
      </c>
      <c r="G163" s="8">
        <f t="shared" si="28"/>
        <v>0.25195599890095083</v>
      </c>
      <c r="H163" s="7">
        <v>22278000</v>
      </c>
      <c r="I163" s="8">
        <f t="shared" si="37"/>
        <v>98.152211266488678</v>
      </c>
      <c r="J163" s="8">
        <f t="shared" si="29"/>
        <v>0.24730038433985313</v>
      </c>
      <c r="K163" s="8">
        <f t="shared" si="30"/>
        <v>98.152211266488678</v>
      </c>
      <c r="L163" s="8">
        <f t="shared" si="31"/>
        <v>-4.6556145610976984E-3</v>
      </c>
      <c r="M163" s="7">
        <f t="shared" si="32"/>
        <v>419400</v>
      </c>
      <c r="N163" s="8">
        <v>100</v>
      </c>
      <c r="O163" s="8">
        <f t="shared" si="33"/>
        <v>0.25195599890095083</v>
      </c>
      <c r="P163" s="8">
        <v>98.152211266488663</v>
      </c>
      <c r="Q163" s="8">
        <f t="shared" si="34"/>
        <v>0.2473003843398531</v>
      </c>
      <c r="R163" s="8">
        <f t="shared" si="35"/>
        <v>98.152211266488663</v>
      </c>
      <c r="S163" s="8">
        <f>Q163-O163</f>
        <v>-4.6556145610977262E-3</v>
      </c>
      <c r="T163" s="8">
        <f>IF(F163&gt;0,I163/F163*100,I163)</f>
        <v>98.152211266488678</v>
      </c>
      <c r="U163" s="8">
        <f>IF(N163&gt;0,P163/N163*100,P163)</f>
        <v>98.152211266488663</v>
      </c>
      <c r="V163" s="8">
        <f>AVERAGE(T163:U163)</f>
        <v>98.152211266488678</v>
      </c>
      <c r="W163" s="8">
        <f>V163</f>
        <v>98.152211266488678</v>
      </c>
      <c r="X163" s="22">
        <v>152</v>
      </c>
    </row>
    <row r="164" spans="1:24" ht="32">
      <c r="A164" s="9">
        <v>153</v>
      </c>
      <c r="B164" s="9" t="s">
        <v>1504</v>
      </c>
      <c r="C164" s="7">
        <v>136334800</v>
      </c>
      <c r="D164" s="8">
        <f t="shared" si="27"/>
        <v>1.5134055318653834</v>
      </c>
      <c r="E164" s="7">
        <v>136334800</v>
      </c>
      <c r="F164" s="8">
        <f t="shared" si="36"/>
        <v>100</v>
      </c>
      <c r="G164" s="8">
        <f t="shared" si="28"/>
        <v>1.5134055318653834</v>
      </c>
      <c r="H164" s="7">
        <v>126000000</v>
      </c>
      <c r="I164" s="8">
        <f t="shared" si="37"/>
        <v>92.419543652831109</v>
      </c>
      <c r="J164" s="8">
        <f t="shared" si="29"/>
        <v>1.3986824861666889</v>
      </c>
      <c r="K164" s="8">
        <f t="shared" si="30"/>
        <v>92.419543652831109</v>
      </c>
      <c r="L164" s="8">
        <f t="shared" si="31"/>
        <v>-0.11472304569869451</v>
      </c>
      <c r="M164" s="7">
        <f t="shared" si="32"/>
        <v>10334800</v>
      </c>
      <c r="N164" s="8">
        <v>100</v>
      </c>
      <c r="O164" s="8">
        <f t="shared" si="33"/>
        <v>1.5134055318653834</v>
      </c>
      <c r="P164" s="8">
        <v>100</v>
      </c>
      <c r="Q164" s="8">
        <f t="shared" si="34"/>
        <v>1.5134055318653834</v>
      </c>
      <c r="R164" s="8">
        <f t="shared" si="35"/>
        <v>100</v>
      </c>
      <c r="S164" s="8">
        <f>Q164-O164</f>
        <v>0</v>
      </c>
      <c r="T164" s="8">
        <f>IF(F164&gt;0,I164/F164*100,I164)</f>
        <v>92.419543652831109</v>
      </c>
      <c r="U164" s="8">
        <f>IF(N164&gt;0,P164/N164*100,P164)</f>
        <v>100</v>
      </c>
      <c r="V164" s="8">
        <f>AVERAGE(T164:U164)</f>
        <v>96.209771826415562</v>
      </c>
      <c r="W164" s="8">
        <f>V164</f>
        <v>96.209771826415562</v>
      </c>
      <c r="X164" s="22">
        <v>153</v>
      </c>
    </row>
    <row r="165" spans="1:24" ht="16">
      <c r="A165" s="9">
        <v>154</v>
      </c>
      <c r="B165" s="9" t="s">
        <v>1510</v>
      </c>
      <c r="C165" s="7">
        <v>18288000</v>
      </c>
      <c r="D165" s="8">
        <f t="shared" si="27"/>
        <v>0.20300877227790801</v>
      </c>
      <c r="E165" s="7">
        <v>18288000</v>
      </c>
      <c r="F165" s="8">
        <f t="shared" si="36"/>
        <v>100</v>
      </c>
      <c r="G165" s="8">
        <f t="shared" si="28"/>
        <v>0.20300877227790801</v>
      </c>
      <c r="H165" s="7">
        <v>16945000</v>
      </c>
      <c r="I165" s="8">
        <f t="shared" si="37"/>
        <v>92.656386701662299</v>
      </c>
      <c r="J165" s="8">
        <f t="shared" si="29"/>
        <v>0.18810059308011545</v>
      </c>
      <c r="K165" s="8">
        <f t="shared" si="30"/>
        <v>92.656386701662299</v>
      </c>
      <c r="L165" s="8">
        <f t="shared" si="31"/>
        <v>-1.4908179197792554E-2</v>
      </c>
      <c r="M165" s="7">
        <f t="shared" si="32"/>
        <v>1343000</v>
      </c>
      <c r="N165" s="8">
        <v>100</v>
      </c>
      <c r="O165" s="8">
        <f t="shared" si="33"/>
        <v>0.20300877227790801</v>
      </c>
      <c r="P165" s="8">
        <v>92.656386701662299</v>
      </c>
      <c r="Q165" s="8">
        <f t="shared" si="34"/>
        <v>0.18810059308011545</v>
      </c>
      <c r="R165" s="8">
        <f t="shared" si="35"/>
        <v>92.656386701662299</v>
      </c>
      <c r="S165" s="8">
        <f>Q165-O165</f>
        <v>-1.4908179197792554E-2</v>
      </c>
      <c r="T165" s="8">
        <f>IF(F165&gt;0,I165/F165*100,I165)</f>
        <v>92.656386701662299</v>
      </c>
      <c r="U165" s="8">
        <f>IF(N165&gt;0,P165/N165*100,P165)</f>
        <v>92.656386701662299</v>
      </c>
      <c r="V165" s="8">
        <f>AVERAGE(T165:U165)</f>
        <v>92.656386701662299</v>
      </c>
      <c r="W165" s="8">
        <f>V165</f>
        <v>92.656386701662299</v>
      </c>
      <c r="X165" s="22">
        <v>154</v>
      </c>
    </row>
    <row r="166" spans="1:24" ht="16">
      <c r="A166" s="9">
        <v>155</v>
      </c>
      <c r="B166" s="9" t="s">
        <v>1505</v>
      </c>
      <c r="C166" s="7">
        <v>319050100</v>
      </c>
      <c r="D166" s="8">
        <f t="shared" si="27"/>
        <v>3.5416649768232595</v>
      </c>
      <c r="E166" s="7">
        <v>319050100</v>
      </c>
      <c r="F166" s="8">
        <f t="shared" si="36"/>
        <v>100</v>
      </c>
      <c r="G166" s="8">
        <f t="shared" si="28"/>
        <v>3.5416649768232595</v>
      </c>
      <c r="H166" s="7">
        <v>317566050</v>
      </c>
      <c r="I166" s="8">
        <f t="shared" si="37"/>
        <v>99.534853617033818</v>
      </c>
      <c r="J166" s="8">
        <f t="shared" si="29"/>
        <v>3.5251910502867863</v>
      </c>
      <c r="K166" s="8">
        <f t="shared" si="30"/>
        <v>99.534853617033818</v>
      </c>
      <c r="L166" s="8">
        <f t="shared" si="31"/>
        <v>-1.6473926536473282E-2</v>
      </c>
      <c r="M166" s="7">
        <f t="shared" si="32"/>
        <v>1484050</v>
      </c>
      <c r="N166" s="8">
        <v>99.999999999999972</v>
      </c>
      <c r="O166" s="8">
        <f t="shared" si="33"/>
        <v>3.5416649768232582</v>
      </c>
      <c r="P166" s="8">
        <v>99.534853617033818</v>
      </c>
      <c r="Q166" s="8">
        <f t="shared" si="34"/>
        <v>3.5251910502867863</v>
      </c>
      <c r="R166" s="8">
        <f t="shared" si="35"/>
        <v>99.534853617033846</v>
      </c>
      <c r="S166" s="8">
        <f t="shared" ref="S166:S185" si="38">Q166-O166</f>
        <v>-1.647392653647195E-2</v>
      </c>
      <c r="T166" s="8">
        <f t="shared" ref="T166:T185" si="39">IF(F166&gt;0,I166/F166*100,I166)</f>
        <v>99.534853617033818</v>
      </c>
      <c r="U166" s="8">
        <f t="shared" ref="U166:U185" si="40">IF(N166&gt;0,P166/N166*100,P166)</f>
        <v>99.534853617033846</v>
      </c>
      <c r="V166" s="8">
        <f t="shared" ref="V166:V185" si="41">AVERAGE(T166:U166)</f>
        <v>99.534853617033832</v>
      </c>
      <c r="W166" s="8">
        <f t="shared" ref="W166:W185" si="42">V166</f>
        <v>99.534853617033832</v>
      </c>
      <c r="X166" s="22">
        <v>155</v>
      </c>
    </row>
    <row r="167" spans="1:24" ht="32">
      <c r="A167" s="9">
        <v>156</v>
      </c>
      <c r="B167" s="9" t="s">
        <v>1506</v>
      </c>
      <c r="C167" s="7">
        <v>0</v>
      </c>
      <c r="D167" s="8">
        <f t="shared" si="27"/>
        <v>0</v>
      </c>
      <c r="E167" s="7">
        <v>0</v>
      </c>
      <c r="F167" s="8">
        <v>0</v>
      </c>
      <c r="G167" s="8">
        <f t="shared" si="28"/>
        <v>0</v>
      </c>
      <c r="H167" s="7">
        <v>0</v>
      </c>
      <c r="I167" s="8">
        <v>0</v>
      </c>
      <c r="J167" s="8">
        <f t="shared" si="29"/>
        <v>0</v>
      </c>
      <c r="K167" s="8">
        <f t="shared" si="30"/>
        <v>0</v>
      </c>
      <c r="L167" s="8">
        <f t="shared" si="31"/>
        <v>0</v>
      </c>
      <c r="M167" s="7">
        <f t="shared" si="32"/>
        <v>0</v>
      </c>
      <c r="N167" s="8">
        <v>0</v>
      </c>
      <c r="O167" s="8">
        <f t="shared" si="33"/>
        <v>0</v>
      </c>
      <c r="P167" s="8">
        <v>0</v>
      </c>
      <c r="Q167" s="8">
        <f t="shared" si="34"/>
        <v>0</v>
      </c>
      <c r="R167" s="8">
        <f t="shared" si="35"/>
        <v>0</v>
      </c>
      <c r="S167" s="8">
        <f t="shared" si="38"/>
        <v>0</v>
      </c>
      <c r="T167" s="8">
        <f t="shared" si="39"/>
        <v>0</v>
      </c>
      <c r="U167" s="8">
        <f t="shared" si="40"/>
        <v>0</v>
      </c>
      <c r="V167" s="8">
        <f t="shared" si="41"/>
        <v>0</v>
      </c>
      <c r="W167" s="8">
        <f t="shared" si="42"/>
        <v>0</v>
      </c>
      <c r="X167" s="22">
        <v>156</v>
      </c>
    </row>
    <row r="168" spans="1:24" ht="32">
      <c r="A168" s="9">
        <v>157</v>
      </c>
      <c r="B168" s="9" t="s">
        <v>1507</v>
      </c>
      <c r="C168" s="7">
        <v>0</v>
      </c>
      <c r="D168" s="8">
        <f t="shared" si="27"/>
        <v>0</v>
      </c>
      <c r="E168" s="7">
        <v>0</v>
      </c>
      <c r="F168" s="8">
        <v>0</v>
      </c>
      <c r="G168" s="8">
        <f t="shared" si="28"/>
        <v>0</v>
      </c>
      <c r="H168" s="7">
        <v>0</v>
      </c>
      <c r="I168" s="8">
        <v>0</v>
      </c>
      <c r="J168" s="8">
        <f t="shared" si="29"/>
        <v>0</v>
      </c>
      <c r="K168" s="8">
        <f t="shared" si="30"/>
        <v>0</v>
      </c>
      <c r="L168" s="8">
        <f t="shared" si="31"/>
        <v>0</v>
      </c>
      <c r="M168" s="7">
        <f t="shared" si="32"/>
        <v>0</v>
      </c>
      <c r="N168" s="8">
        <v>0</v>
      </c>
      <c r="O168" s="8">
        <f t="shared" si="33"/>
        <v>0</v>
      </c>
      <c r="P168" s="8">
        <v>0</v>
      </c>
      <c r="Q168" s="8">
        <f t="shared" si="34"/>
        <v>0</v>
      </c>
      <c r="R168" s="8">
        <f t="shared" si="35"/>
        <v>0</v>
      </c>
      <c r="S168" s="8">
        <f t="shared" si="38"/>
        <v>0</v>
      </c>
      <c r="T168" s="8">
        <f t="shared" si="39"/>
        <v>0</v>
      </c>
      <c r="U168" s="8">
        <f t="shared" si="40"/>
        <v>0</v>
      </c>
      <c r="V168" s="8">
        <f t="shared" si="41"/>
        <v>0</v>
      </c>
      <c r="W168" s="8">
        <f t="shared" si="42"/>
        <v>0</v>
      </c>
      <c r="X168" s="22">
        <v>157</v>
      </c>
    </row>
    <row r="169" spans="1:24" ht="32">
      <c r="A169" s="9">
        <v>158</v>
      </c>
      <c r="B169" s="9" t="s">
        <v>1508</v>
      </c>
      <c r="C169" s="7">
        <v>0</v>
      </c>
      <c r="D169" s="8">
        <f t="shared" si="27"/>
        <v>0</v>
      </c>
      <c r="E169" s="7">
        <v>0</v>
      </c>
      <c r="F169" s="8">
        <v>0</v>
      </c>
      <c r="G169" s="8">
        <f t="shared" si="28"/>
        <v>0</v>
      </c>
      <c r="H169" s="7">
        <v>0</v>
      </c>
      <c r="I169" s="8">
        <v>0</v>
      </c>
      <c r="J169" s="8">
        <f t="shared" si="29"/>
        <v>0</v>
      </c>
      <c r="K169" s="8">
        <f t="shared" si="30"/>
        <v>0</v>
      </c>
      <c r="L169" s="8">
        <f t="shared" si="31"/>
        <v>0</v>
      </c>
      <c r="M169" s="7">
        <f t="shared" si="32"/>
        <v>0</v>
      </c>
      <c r="N169" s="8">
        <v>0</v>
      </c>
      <c r="O169" s="8">
        <f t="shared" si="33"/>
        <v>0</v>
      </c>
      <c r="P169" s="8">
        <v>0</v>
      </c>
      <c r="Q169" s="8">
        <f t="shared" si="34"/>
        <v>0</v>
      </c>
      <c r="R169" s="8">
        <f t="shared" si="35"/>
        <v>0</v>
      </c>
      <c r="S169" s="8">
        <f t="shared" si="38"/>
        <v>0</v>
      </c>
      <c r="T169" s="8">
        <f t="shared" si="39"/>
        <v>0</v>
      </c>
      <c r="U169" s="8">
        <f t="shared" si="40"/>
        <v>0</v>
      </c>
      <c r="V169" s="8">
        <f t="shared" si="41"/>
        <v>0</v>
      </c>
      <c r="W169" s="8">
        <f t="shared" si="42"/>
        <v>0</v>
      </c>
      <c r="X169" s="22">
        <v>158</v>
      </c>
    </row>
    <row r="170" spans="1:24" ht="48">
      <c r="A170" s="9">
        <v>159</v>
      </c>
      <c r="B170" s="9" t="s">
        <v>1509</v>
      </c>
      <c r="C170" s="7">
        <v>0</v>
      </c>
      <c r="D170" s="8">
        <f t="shared" si="27"/>
        <v>0</v>
      </c>
      <c r="E170" s="7">
        <v>0</v>
      </c>
      <c r="F170" s="8">
        <v>0</v>
      </c>
      <c r="G170" s="8">
        <f t="shared" si="28"/>
        <v>0</v>
      </c>
      <c r="H170" s="7">
        <v>0</v>
      </c>
      <c r="I170" s="8">
        <v>0</v>
      </c>
      <c r="J170" s="8">
        <f t="shared" si="29"/>
        <v>0</v>
      </c>
      <c r="K170" s="8">
        <f t="shared" si="30"/>
        <v>0</v>
      </c>
      <c r="L170" s="8">
        <f t="shared" si="31"/>
        <v>0</v>
      </c>
      <c r="M170" s="7">
        <f t="shared" si="32"/>
        <v>0</v>
      </c>
      <c r="N170" s="8">
        <v>0</v>
      </c>
      <c r="O170" s="8">
        <f t="shared" si="33"/>
        <v>0</v>
      </c>
      <c r="P170" s="8">
        <v>0</v>
      </c>
      <c r="Q170" s="8">
        <f t="shared" si="34"/>
        <v>0</v>
      </c>
      <c r="R170" s="8">
        <f t="shared" si="35"/>
        <v>0</v>
      </c>
      <c r="S170" s="8">
        <f t="shared" si="38"/>
        <v>0</v>
      </c>
      <c r="T170" s="8">
        <f t="shared" si="39"/>
        <v>0</v>
      </c>
      <c r="U170" s="8">
        <f t="shared" si="40"/>
        <v>0</v>
      </c>
      <c r="V170" s="8">
        <f t="shared" si="41"/>
        <v>0</v>
      </c>
      <c r="W170" s="8">
        <f t="shared" si="42"/>
        <v>0</v>
      </c>
      <c r="X170" s="22">
        <v>159</v>
      </c>
    </row>
    <row r="171" spans="1:24" ht="32">
      <c r="A171" s="9">
        <v>160</v>
      </c>
      <c r="B171" s="9" t="s">
        <v>377</v>
      </c>
      <c r="C171" s="7">
        <v>517500</v>
      </c>
      <c r="D171" s="8">
        <f t="shared" si="27"/>
        <v>5.7445887824703291E-3</v>
      </c>
      <c r="E171" s="7">
        <v>517500</v>
      </c>
      <c r="F171" s="8">
        <f t="shared" si="36"/>
        <v>100</v>
      </c>
      <c r="G171" s="8">
        <f t="shared" si="28"/>
        <v>5.7445887824703291E-3</v>
      </c>
      <c r="H171" s="7">
        <v>430000</v>
      </c>
      <c r="I171" s="8">
        <f t="shared" si="37"/>
        <v>83.091787439613526</v>
      </c>
      <c r="J171" s="8">
        <f t="shared" si="29"/>
        <v>4.773281500410129E-3</v>
      </c>
      <c r="K171" s="8">
        <f t="shared" si="30"/>
        <v>83.091787439613526</v>
      </c>
      <c r="L171" s="8">
        <f t="shared" si="31"/>
        <v>-9.713072820602001E-4</v>
      </c>
      <c r="M171" s="7">
        <f t="shared" si="32"/>
        <v>87500</v>
      </c>
      <c r="N171" s="8">
        <v>100</v>
      </c>
      <c r="O171" s="8">
        <f t="shared" si="33"/>
        <v>5.7445887824703291E-3</v>
      </c>
      <c r="P171" s="8">
        <v>100</v>
      </c>
      <c r="Q171" s="8">
        <f t="shared" si="34"/>
        <v>5.7445887824703291E-3</v>
      </c>
      <c r="R171" s="8">
        <f t="shared" si="35"/>
        <v>100</v>
      </c>
      <c r="S171" s="8">
        <f t="shared" si="38"/>
        <v>0</v>
      </c>
      <c r="T171" s="8">
        <f t="shared" si="39"/>
        <v>83.091787439613526</v>
      </c>
      <c r="U171" s="8">
        <f t="shared" si="40"/>
        <v>100</v>
      </c>
      <c r="V171" s="8">
        <f t="shared" si="41"/>
        <v>91.54589371980677</v>
      </c>
      <c r="W171" s="8">
        <f t="shared" si="42"/>
        <v>91.54589371980677</v>
      </c>
      <c r="X171" s="22">
        <v>160</v>
      </c>
    </row>
    <row r="172" spans="1:24" ht="16">
      <c r="A172" s="9">
        <v>161</v>
      </c>
      <c r="B172" s="9" t="s">
        <v>300</v>
      </c>
      <c r="C172" s="7">
        <v>2286900</v>
      </c>
      <c r="D172" s="8">
        <f t="shared" si="27"/>
        <v>2.5386087123925403E-2</v>
      </c>
      <c r="E172" s="7">
        <v>2286900</v>
      </c>
      <c r="F172" s="8">
        <f t="shared" si="36"/>
        <v>100</v>
      </c>
      <c r="G172" s="8">
        <f t="shared" si="28"/>
        <v>2.5386087123925406E-2</v>
      </c>
      <c r="H172" s="7">
        <v>1984000</v>
      </c>
      <c r="I172" s="8">
        <f t="shared" si="37"/>
        <v>86.754995845904944</v>
      </c>
      <c r="J172" s="8">
        <f t="shared" si="29"/>
        <v>2.2023698829799293E-2</v>
      </c>
      <c r="K172" s="8">
        <f t="shared" si="30"/>
        <v>86.754995845904944</v>
      </c>
      <c r="L172" s="8">
        <f t="shared" si="31"/>
        <v>-3.3623882941261132E-3</v>
      </c>
      <c r="M172" s="7">
        <f t="shared" si="32"/>
        <v>302900</v>
      </c>
      <c r="N172" s="8">
        <v>100</v>
      </c>
      <c r="O172" s="8">
        <f t="shared" si="33"/>
        <v>2.5386087123925406E-2</v>
      </c>
      <c r="P172" s="8">
        <v>100</v>
      </c>
      <c r="Q172" s="8">
        <f t="shared" si="34"/>
        <v>2.5386087123925406E-2</v>
      </c>
      <c r="R172" s="8">
        <f t="shared" si="35"/>
        <v>100</v>
      </c>
      <c r="S172" s="8">
        <f t="shared" si="38"/>
        <v>0</v>
      </c>
      <c r="T172" s="8">
        <f t="shared" si="39"/>
        <v>86.754995845904944</v>
      </c>
      <c r="U172" s="8">
        <f t="shared" si="40"/>
        <v>100</v>
      </c>
      <c r="V172" s="8">
        <f t="shared" si="41"/>
        <v>93.377497922952472</v>
      </c>
      <c r="W172" s="8">
        <f t="shared" si="42"/>
        <v>93.377497922952472</v>
      </c>
      <c r="X172" s="22">
        <v>161</v>
      </c>
    </row>
    <row r="173" spans="1:24" ht="16">
      <c r="A173" s="9">
        <v>162</v>
      </c>
      <c r="B173" s="9" t="s">
        <v>248</v>
      </c>
      <c r="C173" s="7">
        <v>19207900</v>
      </c>
      <c r="D173" s="8">
        <f t="shared" si="27"/>
        <v>0.21322026449239004</v>
      </c>
      <c r="E173" s="7">
        <v>19207900</v>
      </c>
      <c r="F173" s="8">
        <f t="shared" si="36"/>
        <v>100</v>
      </c>
      <c r="G173" s="8">
        <f t="shared" si="28"/>
        <v>0.21322026449239004</v>
      </c>
      <c r="H173" s="7">
        <v>15431300</v>
      </c>
      <c r="I173" s="8">
        <f t="shared" si="37"/>
        <v>80.338298304343525</v>
      </c>
      <c r="J173" s="8">
        <f t="shared" si="29"/>
        <v>0.17129753213320659</v>
      </c>
      <c r="K173" s="8">
        <f t="shared" si="30"/>
        <v>80.338298304343525</v>
      </c>
      <c r="L173" s="8">
        <f t="shared" si="31"/>
        <v>-4.1922732359183451E-2</v>
      </c>
      <c r="M173" s="7">
        <f t="shared" si="32"/>
        <v>3776600</v>
      </c>
      <c r="N173" s="8">
        <v>99.999999999999986</v>
      </c>
      <c r="O173" s="8">
        <f t="shared" si="33"/>
        <v>0.21322026449239001</v>
      </c>
      <c r="P173" s="8">
        <v>100</v>
      </c>
      <c r="Q173" s="8">
        <f t="shared" si="34"/>
        <v>0.21322026449239004</v>
      </c>
      <c r="R173" s="8">
        <f t="shared" si="35"/>
        <v>100.00000000000003</v>
      </c>
      <c r="S173" s="8">
        <f t="shared" si="38"/>
        <v>0</v>
      </c>
      <c r="T173" s="8">
        <f t="shared" si="39"/>
        <v>80.338298304343525</v>
      </c>
      <c r="U173" s="8">
        <f t="shared" si="40"/>
        <v>100.00000000000003</v>
      </c>
      <c r="V173" s="8">
        <f t="shared" si="41"/>
        <v>90.169149152171769</v>
      </c>
      <c r="W173" s="8">
        <f t="shared" si="42"/>
        <v>90.169149152171769</v>
      </c>
      <c r="X173" s="22">
        <v>162</v>
      </c>
    </row>
    <row r="174" spans="1:24" ht="32">
      <c r="A174" s="9">
        <v>163</v>
      </c>
      <c r="B174" s="9" t="s">
        <v>369</v>
      </c>
      <c r="C174" s="7">
        <v>11026320</v>
      </c>
      <c r="D174" s="8">
        <f t="shared" si="27"/>
        <v>0.12239937040372606</v>
      </c>
      <c r="E174" s="7">
        <v>11026320</v>
      </c>
      <c r="F174" s="8">
        <f t="shared" si="36"/>
        <v>100</v>
      </c>
      <c r="G174" s="8">
        <f t="shared" si="28"/>
        <v>0.12239937040372606</v>
      </c>
      <c r="H174" s="7">
        <v>6511342</v>
      </c>
      <c r="I174" s="8">
        <f t="shared" si="37"/>
        <v>59.052721125452557</v>
      </c>
      <c r="J174" s="8">
        <f t="shared" si="29"/>
        <v>7.2280158863822053E-2</v>
      </c>
      <c r="K174" s="8">
        <f t="shared" si="30"/>
        <v>59.052721125452557</v>
      </c>
      <c r="L174" s="8">
        <f t="shared" si="31"/>
        <v>-5.0119211539904007E-2</v>
      </c>
      <c r="M174" s="7">
        <f t="shared" si="32"/>
        <v>4514978</v>
      </c>
      <c r="N174" s="8">
        <v>99.999999999999957</v>
      </c>
      <c r="O174" s="8">
        <f t="shared" si="33"/>
        <v>0.122399370403726</v>
      </c>
      <c r="P174" s="8">
        <v>59.05272112545255</v>
      </c>
      <c r="Q174" s="8">
        <f t="shared" si="34"/>
        <v>7.2280158863822053E-2</v>
      </c>
      <c r="R174" s="8">
        <f t="shared" si="35"/>
        <v>59.052721125452578</v>
      </c>
      <c r="S174" s="8">
        <f t="shared" si="38"/>
        <v>-5.0119211539903952E-2</v>
      </c>
      <c r="T174" s="8">
        <f t="shared" si="39"/>
        <v>59.052721125452557</v>
      </c>
      <c r="U174" s="8">
        <f t="shared" si="40"/>
        <v>59.052721125452578</v>
      </c>
      <c r="V174" s="8">
        <f t="shared" si="41"/>
        <v>59.052721125452564</v>
      </c>
      <c r="W174" s="8">
        <f t="shared" si="42"/>
        <v>59.052721125452564</v>
      </c>
      <c r="X174" s="22">
        <v>163</v>
      </c>
    </row>
    <row r="175" spans="1:24" ht="16">
      <c r="A175" s="9">
        <v>164</v>
      </c>
      <c r="B175" s="9" t="s">
        <v>1487</v>
      </c>
      <c r="C175" s="7">
        <v>69829920</v>
      </c>
      <c r="D175" s="8">
        <f t="shared" si="27"/>
        <v>0.77515782630492847</v>
      </c>
      <c r="E175" s="7">
        <v>69829920</v>
      </c>
      <c r="F175" s="8">
        <f t="shared" si="36"/>
        <v>100</v>
      </c>
      <c r="G175" s="8">
        <f t="shared" si="28"/>
        <v>0.77515782630492847</v>
      </c>
      <c r="H175" s="7">
        <v>65931780</v>
      </c>
      <c r="I175" s="8">
        <f t="shared" si="37"/>
        <v>94.417665092556319</v>
      </c>
      <c r="J175" s="8">
        <f t="shared" si="29"/>
        <v>0.73188592037932676</v>
      </c>
      <c r="K175" s="8">
        <f t="shared" si="30"/>
        <v>94.417665092556319</v>
      </c>
      <c r="L175" s="8">
        <f t="shared" si="31"/>
        <v>-4.3271905925601706E-2</v>
      </c>
      <c r="M175" s="7">
        <f t="shared" si="32"/>
        <v>3898140</v>
      </c>
      <c r="N175" s="8">
        <v>99.999999999999972</v>
      </c>
      <c r="O175" s="8">
        <f t="shared" si="33"/>
        <v>0.77515782630492824</v>
      </c>
      <c r="P175" s="8">
        <v>94.417665092556305</v>
      </c>
      <c r="Q175" s="8">
        <f t="shared" si="34"/>
        <v>0.73188592037932665</v>
      </c>
      <c r="R175" s="8">
        <f t="shared" si="35"/>
        <v>94.417665092556334</v>
      </c>
      <c r="S175" s="8">
        <f t="shared" si="38"/>
        <v>-4.3271905925601595E-2</v>
      </c>
      <c r="T175" s="8">
        <f t="shared" si="39"/>
        <v>94.417665092556319</v>
      </c>
      <c r="U175" s="8">
        <f t="shared" si="40"/>
        <v>94.417665092556334</v>
      </c>
      <c r="V175" s="8">
        <f t="shared" si="41"/>
        <v>94.417665092556319</v>
      </c>
      <c r="W175" s="8">
        <f t="shared" si="42"/>
        <v>94.417665092556319</v>
      </c>
      <c r="X175" s="22">
        <v>164</v>
      </c>
    </row>
    <row r="176" spans="1:24" ht="64">
      <c r="A176" s="9">
        <v>165</v>
      </c>
      <c r="B176" s="9" t="s">
        <v>338</v>
      </c>
      <c r="C176" s="7">
        <v>0</v>
      </c>
      <c r="D176" s="8">
        <f t="shared" si="27"/>
        <v>0</v>
      </c>
      <c r="E176" s="7">
        <v>0</v>
      </c>
      <c r="F176" s="8">
        <v>0</v>
      </c>
      <c r="G176" s="8">
        <f t="shared" si="28"/>
        <v>0</v>
      </c>
      <c r="H176" s="7">
        <v>0</v>
      </c>
      <c r="I176" s="8">
        <v>0</v>
      </c>
      <c r="J176" s="8">
        <f t="shared" si="29"/>
        <v>0</v>
      </c>
      <c r="K176" s="8">
        <f t="shared" si="30"/>
        <v>0</v>
      </c>
      <c r="L176" s="8">
        <f t="shared" si="31"/>
        <v>0</v>
      </c>
      <c r="M176" s="7">
        <f t="shared" si="32"/>
        <v>0</v>
      </c>
      <c r="N176" s="8">
        <v>0</v>
      </c>
      <c r="O176" s="8">
        <f t="shared" si="33"/>
        <v>0</v>
      </c>
      <c r="P176" s="8">
        <v>0</v>
      </c>
      <c r="Q176" s="8">
        <f t="shared" si="34"/>
        <v>0</v>
      </c>
      <c r="R176" s="8">
        <f t="shared" si="35"/>
        <v>0</v>
      </c>
      <c r="S176" s="8">
        <f t="shared" si="38"/>
        <v>0</v>
      </c>
      <c r="T176" s="8">
        <f t="shared" si="39"/>
        <v>0</v>
      </c>
      <c r="U176" s="8">
        <f t="shared" si="40"/>
        <v>0</v>
      </c>
      <c r="V176" s="8">
        <f t="shared" si="41"/>
        <v>0</v>
      </c>
      <c r="W176" s="8">
        <f t="shared" si="42"/>
        <v>0</v>
      </c>
      <c r="X176" s="22">
        <v>165</v>
      </c>
    </row>
    <row r="177" spans="1:24" ht="64">
      <c r="A177" s="9">
        <v>166</v>
      </c>
      <c r="B177" s="9" t="s">
        <v>1488</v>
      </c>
      <c r="C177" s="7">
        <v>4550000</v>
      </c>
      <c r="D177" s="8">
        <f t="shared" si="27"/>
        <v>5.0507978667130436E-2</v>
      </c>
      <c r="E177" s="7">
        <v>4550000</v>
      </c>
      <c r="F177" s="8">
        <f t="shared" si="36"/>
        <v>100</v>
      </c>
      <c r="G177" s="8">
        <f t="shared" si="28"/>
        <v>5.0507978667130436E-2</v>
      </c>
      <c r="H177" s="7">
        <v>4220000</v>
      </c>
      <c r="I177" s="8">
        <f t="shared" si="37"/>
        <v>92.747252747252745</v>
      </c>
      <c r="J177" s="8">
        <f t="shared" si="29"/>
        <v>4.6844762631931963E-2</v>
      </c>
      <c r="K177" s="8">
        <f t="shared" si="30"/>
        <v>92.747252747252745</v>
      </c>
      <c r="L177" s="8">
        <f t="shared" si="31"/>
        <v>-3.663216035198473E-3</v>
      </c>
      <c r="M177" s="7">
        <f t="shared" si="32"/>
        <v>330000</v>
      </c>
      <c r="N177" s="8">
        <v>99.999999999999986</v>
      </c>
      <c r="O177" s="8">
        <f t="shared" si="33"/>
        <v>5.0507978667130429E-2</v>
      </c>
      <c r="P177" s="8">
        <v>92.74725274725273</v>
      </c>
      <c r="Q177" s="8">
        <f t="shared" si="34"/>
        <v>4.6844762631931956E-2</v>
      </c>
      <c r="R177" s="8">
        <f t="shared" si="35"/>
        <v>92.747252747252745</v>
      </c>
      <c r="S177" s="8">
        <f t="shared" si="38"/>
        <v>-3.663216035198473E-3</v>
      </c>
      <c r="T177" s="8">
        <f t="shared" si="39"/>
        <v>92.747252747252745</v>
      </c>
      <c r="U177" s="8">
        <f t="shared" si="40"/>
        <v>92.747252747252745</v>
      </c>
      <c r="V177" s="8">
        <f t="shared" si="41"/>
        <v>92.747252747252745</v>
      </c>
      <c r="W177" s="8">
        <f t="shared" si="42"/>
        <v>92.747252747252745</v>
      </c>
      <c r="X177" s="22">
        <v>166</v>
      </c>
    </row>
    <row r="178" spans="1:24" ht="16">
      <c r="A178" s="9">
        <v>167</v>
      </c>
      <c r="B178" s="9" t="s">
        <v>256</v>
      </c>
      <c r="C178" s="7">
        <v>0</v>
      </c>
      <c r="D178" s="8">
        <f t="shared" si="27"/>
        <v>0</v>
      </c>
      <c r="E178" s="7">
        <v>0</v>
      </c>
      <c r="F178" s="8">
        <v>0</v>
      </c>
      <c r="G178" s="8">
        <f t="shared" si="28"/>
        <v>0</v>
      </c>
      <c r="H178" s="7">
        <v>0</v>
      </c>
      <c r="I178" s="8">
        <v>0</v>
      </c>
      <c r="J178" s="8">
        <f t="shared" si="29"/>
        <v>0</v>
      </c>
      <c r="K178" s="8">
        <f t="shared" si="30"/>
        <v>0</v>
      </c>
      <c r="L178" s="8">
        <f t="shared" si="31"/>
        <v>0</v>
      </c>
      <c r="M178" s="7">
        <f t="shared" si="32"/>
        <v>0</v>
      </c>
      <c r="N178" s="8">
        <v>0</v>
      </c>
      <c r="O178" s="8">
        <f t="shared" si="33"/>
        <v>0</v>
      </c>
      <c r="P178" s="8">
        <v>0</v>
      </c>
      <c r="Q178" s="8">
        <f t="shared" si="34"/>
        <v>0</v>
      </c>
      <c r="R178" s="8">
        <f t="shared" si="35"/>
        <v>0</v>
      </c>
      <c r="S178" s="8">
        <f t="shared" si="38"/>
        <v>0</v>
      </c>
      <c r="T178" s="8">
        <f t="shared" si="39"/>
        <v>0</v>
      </c>
      <c r="U178" s="8">
        <f t="shared" si="40"/>
        <v>0</v>
      </c>
      <c r="V178" s="8">
        <f t="shared" si="41"/>
        <v>0</v>
      </c>
      <c r="W178" s="8">
        <f t="shared" si="42"/>
        <v>0</v>
      </c>
      <c r="X178" s="22">
        <v>167</v>
      </c>
    </row>
    <row r="179" spans="1:24" ht="48">
      <c r="A179" s="9">
        <v>168</v>
      </c>
      <c r="B179" s="9" t="s">
        <v>1503</v>
      </c>
      <c r="C179" s="7">
        <v>21688000</v>
      </c>
      <c r="D179" s="8">
        <f t="shared" si="27"/>
        <v>0.24075099809510433</v>
      </c>
      <c r="E179" s="7">
        <v>21688000</v>
      </c>
      <c r="F179" s="8">
        <f t="shared" si="36"/>
        <v>100</v>
      </c>
      <c r="G179" s="8">
        <f t="shared" si="28"/>
        <v>0.24075099809510433</v>
      </c>
      <c r="H179" s="7">
        <v>21124200</v>
      </c>
      <c r="I179" s="8">
        <f t="shared" si="37"/>
        <v>97.400405754334201</v>
      </c>
      <c r="J179" s="8">
        <f t="shared" si="29"/>
        <v>0.234492449002241</v>
      </c>
      <c r="K179" s="8">
        <f t="shared" si="30"/>
        <v>97.400405754334201</v>
      </c>
      <c r="L179" s="8">
        <f t="shared" si="31"/>
        <v>-6.2585490928633303E-3</v>
      </c>
      <c r="M179" s="7">
        <f t="shared" si="32"/>
        <v>563800</v>
      </c>
      <c r="N179" s="8">
        <v>100.00000000000001</v>
      </c>
      <c r="O179" s="8">
        <f t="shared" si="33"/>
        <v>0.24075099809510436</v>
      </c>
      <c r="P179" s="8">
        <v>97.400405754334201</v>
      </c>
      <c r="Q179" s="8">
        <f t="shared" si="34"/>
        <v>0.234492449002241</v>
      </c>
      <c r="R179" s="8">
        <f t="shared" si="35"/>
        <v>97.400405754334187</v>
      </c>
      <c r="S179" s="8">
        <f t="shared" si="38"/>
        <v>-6.258549092863358E-3</v>
      </c>
      <c r="T179" s="8">
        <f t="shared" si="39"/>
        <v>97.400405754334201</v>
      </c>
      <c r="U179" s="8">
        <f t="shared" si="40"/>
        <v>97.400405754334187</v>
      </c>
      <c r="V179" s="8">
        <f t="shared" si="41"/>
        <v>97.400405754334201</v>
      </c>
      <c r="W179" s="8">
        <f t="shared" si="42"/>
        <v>97.400405754334201</v>
      </c>
      <c r="X179" s="22">
        <v>168</v>
      </c>
    </row>
    <row r="180" spans="1:24" ht="32">
      <c r="A180" s="9">
        <v>169</v>
      </c>
      <c r="B180" s="9" t="s">
        <v>1511</v>
      </c>
      <c r="C180" s="7">
        <v>185858100</v>
      </c>
      <c r="D180" s="8">
        <f t="shared" si="27"/>
        <v>2.0631465823985482</v>
      </c>
      <c r="E180" s="7">
        <v>185858100</v>
      </c>
      <c r="F180" s="8">
        <f t="shared" si="36"/>
        <v>100</v>
      </c>
      <c r="G180" s="8">
        <f t="shared" si="28"/>
        <v>2.0631465823985482</v>
      </c>
      <c r="H180" s="7">
        <v>175950000</v>
      </c>
      <c r="I180" s="8">
        <f t="shared" si="37"/>
        <v>94.668997477107524</v>
      </c>
      <c r="J180" s="8">
        <f t="shared" si="29"/>
        <v>1.9531601860399119</v>
      </c>
      <c r="K180" s="8">
        <f t="shared" si="30"/>
        <v>94.668997477107524</v>
      </c>
      <c r="L180" s="8">
        <f t="shared" si="31"/>
        <v>-0.10998639635863627</v>
      </c>
      <c r="M180" s="7">
        <f t="shared" si="32"/>
        <v>9908100</v>
      </c>
      <c r="N180" s="8">
        <v>100</v>
      </c>
      <c r="O180" s="8">
        <f t="shared" si="33"/>
        <v>2.0631465823985482</v>
      </c>
      <c r="P180" s="8">
        <v>100</v>
      </c>
      <c r="Q180" s="8">
        <f t="shared" si="34"/>
        <v>2.0631465823985482</v>
      </c>
      <c r="R180" s="8">
        <f t="shared" si="35"/>
        <v>100</v>
      </c>
      <c r="S180" s="8">
        <f t="shared" si="38"/>
        <v>0</v>
      </c>
      <c r="T180" s="8">
        <f t="shared" si="39"/>
        <v>94.668997477107524</v>
      </c>
      <c r="U180" s="8">
        <f t="shared" si="40"/>
        <v>100</v>
      </c>
      <c r="V180" s="8">
        <f t="shared" si="41"/>
        <v>97.334498738553762</v>
      </c>
      <c r="W180" s="8">
        <f t="shared" si="42"/>
        <v>97.334498738553762</v>
      </c>
      <c r="X180" s="22">
        <v>169</v>
      </c>
    </row>
    <row r="181" spans="1:24" ht="16">
      <c r="A181" s="9">
        <v>170</v>
      </c>
      <c r="B181" s="9" t="s">
        <v>1505</v>
      </c>
      <c r="C181" s="7">
        <v>316050100</v>
      </c>
      <c r="D181" s="8">
        <f t="shared" si="27"/>
        <v>3.5083630128669099</v>
      </c>
      <c r="E181" s="7">
        <v>316050100</v>
      </c>
      <c r="F181" s="8">
        <f t="shared" si="36"/>
        <v>100</v>
      </c>
      <c r="G181" s="8">
        <f t="shared" si="28"/>
        <v>3.5083630128669099</v>
      </c>
      <c r="H181" s="7">
        <v>315553600</v>
      </c>
      <c r="I181" s="8">
        <f t="shared" si="37"/>
        <v>99.8429046534078</v>
      </c>
      <c r="J181" s="8">
        <f t="shared" si="29"/>
        <v>3.5028515378321341</v>
      </c>
      <c r="K181" s="8">
        <f t="shared" si="30"/>
        <v>99.8429046534078</v>
      </c>
      <c r="L181" s="8">
        <f t="shared" si="31"/>
        <v>-5.5114750347757813E-3</v>
      </c>
      <c r="M181" s="7">
        <f t="shared" si="32"/>
        <v>496500</v>
      </c>
      <c r="N181" s="8">
        <v>99.999999999999986</v>
      </c>
      <c r="O181" s="8">
        <f t="shared" si="33"/>
        <v>3.508363012866909</v>
      </c>
      <c r="P181" s="8">
        <v>99.842904653407814</v>
      </c>
      <c r="Q181" s="8">
        <f t="shared" si="34"/>
        <v>3.5028515378321345</v>
      </c>
      <c r="R181" s="8">
        <f t="shared" si="35"/>
        <v>99.842904653407828</v>
      </c>
      <c r="S181" s="8">
        <f t="shared" si="38"/>
        <v>-5.511475034774449E-3</v>
      </c>
      <c r="T181" s="8">
        <f t="shared" si="39"/>
        <v>99.8429046534078</v>
      </c>
      <c r="U181" s="8">
        <f t="shared" si="40"/>
        <v>99.842904653407828</v>
      </c>
      <c r="V181" s="8">
        <f t="shared" si="41"/>
        <v>99.842904653407814</v>
      </c>
      <c r="W181" s="8">
        <f t="shared" si="42"/>
        <v>99.842904653407814</v>
      </c>
      <c r="X181" s="22">
        <v>170</v>
      </c>
    </row>
    <row r="182" spans="1:24" ht="32">
      <c r="A182" s="9">
        <v>171</v>
      </c>
      <c r="B182" s="9" t="s">
        <v>1506</v>
      </c>
      <c r="C182" s="7">
        <v>0</v>
      </c>
      <c r="D182" s="8">
        <f t="shared" si="27"/>
        <v>0</v>
      </c>
      <c r="E182" s="7">
        <v>0</v>
      </c>
      <c r="F182" s="8">
        <v>0</v>
      </c>
      <c r="G182" s="8">
        <f t="shared" si="28"/>
        <v>0</v>
      </c>
      <c r="H182" s="7">
        <v>0</v>
      </c>
      <c r="I182" s="8">
        <v>0</v>
      </c>
      <c r="J182" s="8">
        <f t="shared" si="29"/>
        <v>0</v>
      </c>
      <c r="K182" s="8">
        <f t="shared" si="30"/>
        <v>0</v>
      </c>
      <c r="L182" s="8">
        <f t="shared" si="31"/>
        <v>0</v>
      </c>
      <c r="M182" s="7">
        <f t="shared" si="32"/>
        <v>0</v>
      </c>
      <c r="N182" s="8">
        <v>0</v>
      </c>
      <c r="O182" s="8">
        <f t="shared" si="33"/>
        <v>0</v>
      </c>
      <c r="P182" s="8">
        <v>0</v>
      </c>
      <c r="Q182" s="8">
        <f t="shared" si="34"/>
        <v>0</v>
      </c>
      <c r="R182" s="8">
        <f t="shared" si="35"/>
        <v>0</v>
      </c>
      <c r="S182" s="8">
        <f t="shared" si="38"/>
        <v>0</v>
      </c>
      <c r="T182" s="8">
        <f t="shared" si="39"/>
        <v>0</v>
      </c>
      <c r="U182" s="8">
        <f t="shared" si="40"/>
        <v>0</v>
      </c>
      <c r="V182" s="8">
        <f t="shared" si="41"/>
        <v>0</v>
      </c>
      <c r="W182" s="8">
        <f t="shared" si="42"/>
        <v>0</v>
      </c>
      <c r="X182" s="22">
        <v>171</v>
      </c>
    </row>
    <row r="183" spans="1:24" ht="32">
      <c r="A183" s="9">
        <v>172</v>
      </c>
      <c r="B183" s="9" t="s">
        <v>1507</v>
      </c>
      <c r="C183" s="7">
        <v>0</v>
      </c>
      <c r="D183" s="8">
        <f t="shared" si="27"/>
        <v>0</v>
      </c>
      <c r="E183" s="7">
        <v>0</v>
      </c>
      <c r="F183" s="8">
        <v>0</v>
      </c>
      <c r="G183" s="8">
        <f t="shared" si="28"/>
        <v>0</v>
      </c>
      <c r="H183" s="7">
        <v>0</v>
      </c>
      <c r="I183" s="8">
        <v>0</v>
      </c>
      <c r="J183" s="8">
        <f t="shared" si="29"/>
        <v>0</v>
      </c>
      <c r="K183" s="8">
        <f t="shared" si="30"/>
        <v>0</v>
      </c>
      <c r="L183" s="8">
        <f t="shared" si="31"/>
        <v>0</v>
      </c>
      <c r="M183" s="7">
        <f t="shared" si="32"/>
        <v>0</v>
      </c>
      <c r="N183" s="8">
        <v>0</v>
      </c>
      <c r="O183" s="8">
        <f t="shared" si="33"/>
        <v>0</v>
      </c>
      <c r="P183" s="8">
        <v>0</v>
      </c>
      <c r="Q183" s="8">
        <f t="shared" si="34"/>
        <v>0</v>
      </c>
      <c r="R183" s="8">
        <f t="shared" si="35"/>
        <v>0</v>
      </c>
      <c r="S183" s="8">
        <f t="shared" si="38"/>
        <v>0</v>
      </c>
      <c r="T183" s="8">
        <f t="shared" si="39"/>
        <v>0</v>
      </c>
      <c r="U183" s="8">
        <f t="shared" si="40"/>
        <v>0</v>
      </c>
      <c r="V183" s="8">
        <f t="shared" si="41"/>
        <v>0</v>
      </c>
      <c r="W183" s="8">
        <f t="shared" si="42"/>
        <v>0</v>
      </c>
      <c r="X183" s="22">
        <v>172</v>
      </c>
    </row>
    <row r="184" spans="1:24" ht="32">
      <c r="A184" s="9">
        <v>173</v>
      </c>
      <c r="B184" s="9" t="s">
        <v>1508</v>
      </c>
      <c r="C184" s="7">
        <v>0</v>
      </c>
      <c r="D184" s="8">
        <f t="shared" si="27"/>
        <v>0</v>
      </c>
      <c r="E184" s="7">
        <v>0</v>
      </c>
      <c r="F184" s="8">
        <v>0</v>
      </c>
      <c r="G184" s="8">
        <f t="shared" si="28"/>
        <v>0</v>
      </c>
      <c r="H184" s="7">
        <v>0</v>
      </c>
      <c r="I184" s="8">
        <v>0</v>
      </c>
      <c r="J184" s="8">
        <f t="shared" si="29"/>
        <v>0</v>
      </c>
      <c r="K184" s="8">
        <f t="shared" si="30"/>
        <v>0</v>
      </c>
      <c r="L184" s="8">
        <f t="shared" si="31"/>
        <v>0</v>
      </c>
      <c r="M184" s="7">
        <f t="shared" si="32"/>
        <v>0</v>
      </c>
      <c r="N184" s="8">
        <v>0</v>
      </c>
      <c r="O184" s="8">
        <f t="shared" si="33"/>
        <v>0</v>
      </c>
      <c r="P184" s="8">
        <v>0</v>
      </c>
      <c r="Q184" s="8">
        <f t="shared" si="34"/>
        <v>0</v>
      </c>
      <c r="R184" s="8">
        <f t="shared" si="35"/>
        <v>0</v>
      </c>
      <c r="S184" s="8">
        <f t="shared" si="38"/>
        <v>0</v>
      </c>
      <c r="T184" s="8">
        <f t="shared" si="39"/>
        <v>0</v>
      </c>
      <c r="U184" s="8">
        <f t="shared" si="40"/>
        <v>0</v>
      </c>
      <c r="V184" s="8">
        <f t="shared" si="41"/>
        <v>0</v>
      </c>
      <c r="W184" s="8">
        <f t="shared" si="42"/>
        <v>0</v>
      </c>
      <c r="X184" s="22">
        <v>173</v>
      </c>
    </row>
    <row r="185" spans="1:24" ht="48">
      <c r="A185" s="9">
        <v>174</v>
      </c>
      <c r="B185" s="9" t="s">
        <v>1509</v>
      </c>
      <c r="C185" s="7">
        <v>0</v>
      </c>
      <c r="D185" s="8">
        <f t="shared" si="27"/>
        <v>0</v>
      </c>
      <c r="E185" s="7">
        <v>0</v>
      </c>
      <c r="F185" s="8">
        <v>0</v>
      </c>
      <c r="G185" s="8">
        <f t="shared" si="28"/>
        <v>0</v>
      </c>
      <c r="H185" s="7">
        <v>0</v>
      </c>
      <c r="I185" s="8">
        <v>0</v>
      </c>
      <c r="J185" s="8">
        <f t="shared" si="29"/>
        <v>0</v>
      </c>
      <c r="K185" s="8">
        <f t="shared" si="30"/>
        <v>0</v>
      </c>
      <c r="L185" s="8">
        <f t="shared" si="31"/>
        <v>0</v>
      </c>
      <c r="M185" s="7">
        <f t="shared" si="32"/>
        <v>0</v>
      </c>
      <c r="N185" s="8">
        <v>0</v>
      </c>
      <c r="O185" s="8">
        <f t="shared" si="33"/>
        <v>0</v>
      </c>
      <c r="P185" s="8">
        <v>0</v>
      </c>
      <c r="Q185" s="8">
        <f t="shared" si="34"/>
        <v>0</v>
      </c>
      <c r="R185" s="8">
        <f t="shared" si="35"/>
        <v>0</v>
      </c>
      <c r="S185" s="8">
        <f t="shared" si="38"/>
        <v>0</v>
      </c>
      <c r="T185" s="8">
        <f t="shared" si="39"/>
        <v>0</v>
      </c>
      <c r="U185" s="8">
        <f t="shared" si="40"/>
        <v>0</v>
      </c>
      <c r="V185" s="8">
        <f t="shared" si="41"/>
        <v>0</v>
      </c>
      <c r="W185" s="8">
        <f t="shared" si="42"/>
        <v>0</v>
      </c>
      <c r="X185" s="22">
        <v>174</v>
      </c>
    </row>
    <row r="186" spans="1:24">
      <c r="A186" s="10"/>
      <c r="B186" s="10"/>
      <c r="C186" s="11"/>
      <c r="D186" s="12"/>
      <c r="E186" s="11"/>
      <c r="F186" s="12"/>
      <c r="G186" s="12"/>
      <c r="H186" s="11"/>
      <c r="I186" s="12"/>
      <c r="J186" s="12"/>
      <c r="K186" s="12"/>
      <c r="L186" s="12"/>
      <c r="M186" s="11"/>
      <c r="N186" s="12"/>
      <c r="O186" s="12"/>
      <c r="P186" s="12"/>
      <c r="Q186" s="12"/>
      <c r="R186" s="12"/>
      <c r="S186" s="12"/>
      <c r="T186" s="12"/>
      <c r="U186" s="12"/>
      <c r="V186" s="12"/>
      <c r="W186" s="12"/>
    </row>
    <row r="187" spans="1:24">
      <c r="A187" s="13"/>
      <c r="B187" s="13" t="s">
        <v>14</v>
      </c>
      <c r="C187" s="14">
        <f>SUM(C12:C185)</f>
        <v>9008477710</v>
      </c>
      <c r="D187" s="15">
        <f>SUM(D12:D185)</f>
        <v>100</v>
      </c>
      <c r="E187" s="14">
        <f>SUM(E12:E185)</f>
        <v>9008477710</v>
      </c>
      <c r="F187" s="15">
        <f>G187</f>
        <v>100</v>
      </c>
      <c r="G187" s="15">
        <f>SUM(G12:G185)</f>
        <v>100</v>
      </c>
      <c r="H187" s="14">
        <f>SUM(H12:H185)</f>
        <v>8626468286</v>
      </c>
      <c r="I187" s="15">
        <f>J187+0</f>
        <v>95.75944531032205</v>
      </c>
      <c r="J187" s="15">
        <f>SUM(J12:J185)</f>
        <v>95.75944531032205</v>
      </c>
      <c r="K187" s="15">
        <f>IF(E187=0,0,H187/E187*100)</f>
        <v>95.759445310322022</v>
      </c>
      <c r="L187" s="15">
        <f>SUM(L12:L185)</f>
        <v>-4.2405546896779764</v>
      </c>
      <c r="M187" s="14">
        <f>SUM(M12:M185)</f>
        <v>382009424</v>
      </c>
      <c r="N187" s="15">
        <f>O187</f>
        <v>99.999999999999986</v>
      </c>
      <c r="O187" s="15">
        <f>SUM(O12:O185)</f>
        <v>99.999999999999986</v>
      </c>
      <c r="P187" s="15">
        <f>Q187</f>
        <v>98.01531289746282</v>
      </c>
      <c r="Q187" s="15">
        <f>SUM(Q12:Q185)</f>
        <v>98.01531289746282</v>
      </c>
      <c r="R187" s="15">
        <f>IF(N187=0,0,P187/N187*100)</f>
        <v>98.015312897462834</v>
      </c>
      <c r="S187" s="15">
        <f>SUM(S12:S185)</f>
        <v>-0.34027467222316865</v>
      </c>
      <c r="T187" s="15">
        <f>IF(G187&gt;0,J187/G187*100,J187)</f>
        <v>95.75944531032205</v>
      </c>
      <c r="U187" s="15">
        <f>IF(O187&gt;0,Q187/O187*100,Q187)</f>
        <v>98.015312897462834</v>
      </c>
      <c r="V187" s="15">
        <f>AVERAGE(T187:U187)</f>
        <v>96.887379103892442</v>
      </c>
      <c r="W187" s="15"/>
    </row>
    <row r="188" spans="1:24">
      <c r="C188" s="16">
        <f>'[7]Kec Bjm Timur'!$C$45</f>
        <v>5135152350</v>
      </c>
    </row>
    <row r="189" spans="1:24">
      <c r="C189" s="16">
        <f>C187-C188</f>
        <v>3873325360</v>
      </c>
    </row>
    <row r="192" spans="1:24">
      <c r="B192" s="1" t="s">
        <v>490</v>
      </c>
      <c r="C192" s="1" t="s">
        <v>491</v>
      </c>
      <c r="D192" s="1" t="s">
        <v>492</v>
      </c>
    </row>
    <row r="193" spans="2:4">
      <c r="B193" s="1" t="s">
        <v>493</v>
      </c>
      <c r="C193" s="1">
        <f>COUNTIFS($K$11:$K$185,"&gt;=90")</f>
        <v>65</v>
      </c>
      <c r="D193" s="1">
        <f>COUNTIFS($R$11:$R$185,"&gt;=90")</f>
        <v>93</v>
      </c>
    </row>
    <row r="194" spans="2:4">
      <c r="B194" s="1" t="s">
        <v>494</v>
      </c>
      <c r="C194" s="1">
        <f>COUNTIFS($K$11:$K$185,"&gt;=80",$K$11:$K$185,"&lt;90")</f>
        <v>40</v>
      </c>
      <c r="D194" s="1">
        <f>COUNTIFS($R$11:$R$185,"&gt;=80",$R$11:$R$185,"&lt;90")</f>
        <v>19</v>
      </c>
    </row>
    <row r="195" spans="2:4">
      <c r="B195" s="1" t="s">
        <v>495</v>
      </c>
      <c r="C195" s="1">
        <f>COUNTIFS($K$11:$K$185,"&gt;=65",$K$11:$K$185,"&lt;80")</f>
        <v>10</v>
      </c>
      <c r="D195" s="1">
        <f>COUNTIFS($R$11:$R$185,"&gt;=65",$R$11:$R$185,"&lt;80")</f>
        <v>5</v>
      </c>
    </row>
    <row r="196" spans="2:4">
      <c r="B196" s="1" t="s">
        <v>496</v>
      </c>
      <c r="C196" s="1">
        <f>COUNTIF($K$11:$K$185,"&lt;65")</f>
        <v>59</v>
      </c>
      <c r="D196" s="1">
        <f>COUNTIF($R$11:$R$185,"&lt;65")</f>
        <v>57</v>
      </c>
    </row>
    <row r="197" spans="2:4">
      <c r="B197" s="17"/>
      <c r="C197" s="1">
        <f>SUM(C193:C196)</f>
        <v>174</v>
      </c>
      <c r="D197" s="1">
        <f>SUM(D193:D196)</f>
        <v>174</v>
      </c>
    </row>
    <row r="198" spans="2:4">
      <c r="B198" s="17"/>
    </row>
    <row r="199" spans="2:4">
      <c r="B199" s="17"/>
    </row>
    <row r="200" spans="2:4">
      <c r="B200" s="17"/>
    </row>
    <row r="210" spans="2:4" ht="32">
      <c r="B210" t="s">
        <v>189</v>
      </c>
      <c r="C210" s="18" t="s">
        <v>195</v>
      </c>
      <c r="D210" s="18" t="s">
        <v>196</v>
      </c>
    </row>
    <row r="211" spans="2:4">
      <c r="B211" s="207" t="str">
        <f>Cetak!P67</f>
        <v>31 Desember 2023</v>
      </c>
      <c r="C211" s="19">
        <f>I187</f>
        <v>95.75944531032205</v>
      </c>
      <c r="D211" s="19">
        <f>P187</f>
        <v>98.01531289746282</v>
      </c>
    </row>
    <row r="212" spans="2:4">
      <c r="B212" s="207" t="str">
        <f>Cetak!P68</f>
        <v>30  November 2023</v>
      </c>
      <c r="C212" s="19">
        <f>Cetak!D101</f>
        <v>73.876670781164066</v>
      </c>
      <c r="D212" s="19">
        <f>Cetak!E101</f>
        <v>99.999999999999986</v>
      </c>
    </row>
    <row r="213" spans="2:4">
      <c r="B213"/>
      <c r="C213" s="20">
        <f>C211-C212</f>
        <v>21.882774529157984</v>
      </c>
      <c r="D213" s="20">
        <f>D211-D212</f>
        <v>-1.9846871025371655</v>
      </c>
    </row>
    <row r="214" spans="2:4">
      <c r="B214"/>
      <c r="C214"/>
      <c r="D214"/>
    </row>
    <row r="215" spans="2:4" ht="32">
      <c r="B215" t="s">
        <v>189</v>
      </c>
      <c r="C215" s="18" t="s">
        <v>195</v>
      </c>
      <c r="D215" s="18" t="s">
        <v>196</v>
      </c>
    </row>
    <row r="216" spans="2:4">
      <c r="B216" s="207" t="str">
        <f>Cetak!P67</f>
        <v>31 Desember 2023</v>
      </c>
      <c r="C216" s="19">
        <f>C211</f>
        <v>95.75944531032205</v>
      </c>
      <c r="D216" s="19">
        <f>D211</f>
        <v>98.01531289746282</v>
      </c>
    </row>
    <row r="217" spans="2:4">
      <c r="B217" s="207" t="str">
        <f>Cetak!P69</f>
        <v>31 Desember 2022</v>
      </c>
      <c r="C217" s="19">
        <f>Cetak!H101</f>
        <v>73.876670781164066</v>
      </c>
      <c r="D217" s="19">
        <f>Cetak!I101</f>
        <v>72.896775056119026</v>
      </c>
    </row>
    <row r="218" spans="2:4">
      <c r="B218"/>
      <c r="C218" s="20">
        <f>C216-C217</f>
        <v>21.882774529157984</v>
      </c>
      <c r="D218" s="20">
        <f>D216-D217</f>
        <v>25.118537841343795</v>
      </c>
    </row>
    <row r="231" spans="25:25">
      <c r="Y231" s="1" t="s">
        <v>1512</v>
      </c>
    </row>
  </sheetData>
  <sheetProtection formatCells="0" formatColumns="0" formatRows="0" insertColumns="0" insertRows="0" insertHyperlinks="0" deleteColumns="0" deleteRows="0" sort="0" autoFilter="0" pivotTables="0"/>
  <autoFilter ref="B11:X185" xr:uid="{00000000-0009-0000-0000-00003B000000}">
    <sortState xmlns:xlrd2="http://schemas.microsoft.com/office/spreadsheetml/2017/richdata2" ref="B13:X185">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77:W182">
    <cfRule type="cellIs" dxfId="17" priority="1" operator="greaterThanOrEqual">
      <formula>85</formula>
    </cfRule>
    <cfRule type="cellIs" dxfId="16" priority="2" operator="greaterThanOrEqual">
      <formula>$V$187</formula>
    </cfRule>
    <cfRule type="cellIs" dxfId="15" priority="3" operator="lessThan">
      <formula>$V$187</formula>
    </cfRule>
  </conditionalFormatting>
  <pageMargins left="0.55069444444444404" right="0.70069444444444495" top="0.74791666666666701" bottom="0.31458333333333299" header="0.29861111111111099" footer="0.29861111111111099"/>
  <pageSetup paperSize="14" scale="81" fitToHeight="0" orientation="landscape"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00B050"/>
    <pageSetUpPr fitToPage="1"/>
  </sheetPr>
  <dimension ref="A1:AC202"/>
  <sheetViews>
    <sheetView view="pageBreakPreview" zoomScale="70" zoomScaleNormal="80" zoomScaleSheetLayoutView="70" workbookViewId="0">
      <pane xSplit="2" ySplit="11" topLeftCell="C132" activePane="bottomRight" state="frozen"/>
      <selection activeCell="AB17" sqref="AB17"/>
      <selection pane="topRight" activeCell="AB17" sqref="AB17"/>
      <selection pane="bottomLeft" activeCell="AB17" sqref="AB17"/>
      <selection pane="bottomRight" activeCell="E137" sqref="E137"/>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6640625" style="1"/>
    <col min="7" max="7" width="9" style="1" hidden="1" customWidth="1"/>
    <col min="8" max="8" width="18" style="1" customWidth="1"/>
    <col min="9" max="9" width="9.6640625" style="1"/>
    <col min="10" max="10" width="9" style="1" hidden="1" customWidth="1"/>
    <col min="11" max="11" width="9.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1513</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433" t="s">
        <v>27</v>
      </c>
      <c r="C8" s="358"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433"/>
      <c r="C9" s="358"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433"/>
      <c r="C10" s="358"/>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294"/>
      <c r="C11" s="217"/>
      <c r="D11" s="4"/>
      <c r="E11" s="4"/>
      <c r="F11" s="4"/>
      <c r="G11" s="4"/>
      <c r="H11" s="4"/>
      <c r="I11" s="4"/>
      <c r="J11" s="4"/>
      <c r="K11" s="4"/>
      <c r="L11" s="4"/>
      <c r="M11" s="4"/>
      <c r="N11" s="4"/>
      <c r="O11" s="4"/>
      <c r="P11" s="4"/>
      <c r="Q11" s="4"/>
      <c r="R11" s="4"/>
      <c r="S11" s="4"/>
      <c r="T11" s="4"/>
      <c r="U11" s="4"/>
      <c r="V11" s="4"/>
      <c r="W11" s="4"/>
    </row>
    <row r="12" spans="1:29" ht="32">
      <c r="A12" s="9">
        <v>1</v>
      </c>
      <c r="B12" s="295" t="s">
        <v>299</v>
      </c>
      <c r="C12" s="291">
        <v>62200000</v>
      </c>
      <c r="D12" s="8">
        <f t="shared" ref="D12:D43" si="0">C12/$C$166*100</f>
        <v>0.35731872178140489</v>
      </c>
      <c r="E12" s="7">
        <v>62200000</v>
      </c>
      <c r="F12" s="8">
        <f t="shared" ref="F12:F75" si="1">E12/C12*100</f>
        <v>100</v>
      </c>
      <c r="G12" s="8">
        <f t="shared" ref="G12:G75" si="2">F12*D12/100</f>
        <v>0.35731872178140489</v>
      </c>
      <c r="H12" s="7">
        <v>58135000</v>
      </c>
      <c r="I12" s="8">
        <f t="shared" ref="I12:I75" si="3">H12/C12*100</f>
        <v>93.464630225080384</v>
      </c>
      <c r="J12" s="8">
        <f t="shared" ref="J12:J75" si="4">I12*D12/100</f>
        <v>0.33396662203797384</v>
      </c>
      <c r="K12" s="8">
        <f t="shared" ref="K12:K75" si="5">IF(E12=0,0,H12/E12*100)</f>
        <v>93.464630225080384</v>
      </c>
      <c r="L12" s="8">
        <f t="shared" ref="L12:L75" si="6">J12-G12</f>
        <v>-2.3352099743431054E-2</v>
      </c>
      <c r="M12" s="7">
        <f t="shared" ref="M12:M75" si="7">C12-H12</f>
        <v>4065000</v>
      </c>
      <c r="N12" s="8">
        <v>100</v>
      </c>
      <c r="O12" s="25">
        <f t="shared" ref="O12:O75" si="8">N12*D12/100</f>
        <v>0.35731872178140489</v>
      </c>
      <c r="P12" s="8">
        <v>100</v>
      </c>
      <c r="Q12" s="25">
        <f t="shared" ref="Q12:Q75" si="9">P12*D12/100</f>
        <v>0.35731872178140489</v>
      </c>
      <c r="R12" s="8">
        <f t="shared" ref="R12:R75" si="10">IF(N12=0,0,P12/N12*100)</f>
        <v>100</v>
      </c>
      <c r="S12" s="8">
        <f t="shared" ref="S12:S46" si="11">Q12-O12</f>
        <v>0</v>
      </c>
      <c r="T12" s="8">
        <f t="shared" ref="T12:T46" si="12">IF(F12&gt;0,I12/F12*100,I12)</f>
        <v>93.464630225080384</v>
      </c>
      <c r="U12" s="8">
        <f t="shared" ref="U12:U46" si="13">IF(N12&gt;0,P12/N12*100,P12)</f>
        <v>100</v>
      </c>
      <c r="V12" s="8">
        <f t="shared" ref="V12:V46" si="14">AVERAGE(T12:U12)</f>
        <v>96.732315112540192</v>
      </c>
      <c r="W12" s="8">
        <f t="shared" ref="W12:W46" si="15">V12</f>
        <v>96.732315112540192</v>
      </c>
      <c r="X12" s="22">
        <v>1</v>
      </c>
    </row>
    <row r="13" spans="1:29" ht="32">
      <c r="A13" s="9">
        <v>2</v>
      </c>
      <c r="B13" s="295" t="s">
        <v>689</v>
      </c>
      <c r="C13" s="291">
        <v>12000000</v>
      </c>
      <c r="D13" s="8">
        <f t="shared" si="0"/>
        <v>6.8936087803486479E-2</v>
      </c>
      <c r="E13" s="7">
        <v>12000000</v>
      </c>
      <c r="F13" s="8">
        <f t="shared" si="1"/>
        <v>100</v>
      </c>
      <c r="G13" s="8">
        <f t="shared" si="2"/>
        <v>6.8936087803486479E-2</v>
      </c>
      <c r="H13" s="7">
        <v>7700000</v>
      </c>
      <c r="I13" s="8">
        <f t="shared" si="3"/>
        <v>64.166666666666671</v>
      </c>
      <c r="J13" s="8">
        <f t="shared" si="4"/>
        <v>4.4233989673903823E-2</v>
      </c>
      <c r="K13" s="8">
        <f t="shared" si="5"/>
        <v>64.166666666666671</v>
      </c>
      <c r="L13" s="8">
        <f t="shared" si="6"/>
        <v>-2.4702098129582656E-2</v>
      </c>
      <c r="M13" s="7">
        <f t="shared" si="7"/>
        <v>4300000</v>
      </c>
      <c r="N13" s="8">
        <v>99.999999999999986</v>
      </c>
      <c r="O13" s="25">
        <f t="shared" si="8"/>
        <v>6.8936087803486465E-2</v>
      </c>
      <c r="P13" s="8">
        <v>64.166666666666671</v>
      </c>
      <c r="Q13" s="25">
        <f t="shared" si="9"/>
        <v>4.4233989673903823E-2</v>
      </c>
      <c r="R13" s="8">
        <f t="shared" si="10"/>
        <v>64.166666666666686</v>
      </c>
      <c r="S13" s="8">
        <f t="shared" si="11"/>
        <v>-2.4702098129582642E-2</v>
      </c>
      <c r="T13" s="8">
        <f t="shared" si="12"/>
        <v>64.166666666666671</v>
      </c>
      <c r="U13" s="8">
        <f t="shared" si="13"/>
        <v>64.166666666666686</v>
      </c>
      <c r="V13" s="8">
        <f t="shared" si="14"/>
        <v>64.166666666666686</v>
      </c>
      <c r="W13" s="8">
        <f t="shared" si="15"/>
        <v>64.166666666666686</v>
      </c>
      <c r="X13" s="22">
        <v>2</v>
      </c>
    </row>
    <row r="14" spans="1:29" ht="32">
      <c r="A14" s="9">
        <v>3</v>
      </c>
      <c r="B14" s="295" t="s">
        <v>377</v>
      </c>
      <c r="C14" s="291">
        <v>3416100</v>
      </c>
      <c r="D14" s="8">
        <f t="shared" si="0"/>
        <v>1.9624380795457513E-2</v>
      </c>
      <c r="E14" s="7">
        <v>3416100</v>
      </c>
      <c r="F14" s="8">
        <f t="shared" si="1"/>
        <v>100</v>
      </c>
      <c r="G14" s="8">
        <f t="shared" si="2"/>
        <v>1.9624380795457513E-2</v>
      </c>
      <c r="H14" s="7">
        <v>3180000</v>
      </c>
      <c r="I14" s="8">
        <f t="shared" si="3"/>
        <v>93.088609818213754</v>
      </c>
      <c r="J14" s="8">
        <f t="shared" si="4"/>
        <v>1.8268063267923917E-2</v>
      </c>
      <c r="K14" s="8">
        <f t="shared" si="5"/>
        <v>93.088609818213754</v>
      </c>
      <c r="L14" s="8">
        <f t="shared" si="6"/>
        <v>-1.3563175275335959E-3</v>
      </c>
      <c r="M14" s="7">
        <f t="shared" si="7"/>
        <v>236100</v>
      </c>
      <c r="N14" s="8">
        <v>100</v>
      </c>
      <c r="O14" s="25">
        <f t="shared" si="8"/>
        <v>1.9624380795457513E-2</v>
      </c>
      <c r="P14" s="8">
        <v>100</v>
      </c>
      <c r="Q14" s="25">
        <f t="shared" si="9"/>
        <v>1.9624380795457513E-2</v>
      </c>
      <c r="R14" s="8">
        <f t="shared" si="10"/>
        <v>100</v>
      </c>
      <c r="S14" s="8">
        <f t="shared" si="11"/>
        <v>0</v>
      </c>
      <c r="T14" s="8">
        <f t="shared" si="12"/>
        <v>93.088609818213754</v>
      </c>
      <c r="U14" s="8">
        <f t="shared" si="13"/>
        <v>100</v>
      </c>
      <c r="V14" s="8">
        <f t="shared" si="14"/>
        <v>96.54430490910687</v>
      </c>
      <c r="W14" s="8">
        <f t="shared" si="15"/>
        <v>96.54430490910687</v>
      </c>
      <c r="X14" s="22">
        <v>3</v>
      </c>
    </row>
    <row r="15" spans="1:29" ht="32">
      <c r="A15" s="9">
        <v>4</v>
      </c>
      <c r="B15" s="295" t="s">
        <v>244</v>
      </c>
      <c r="C15" s="291">
        <v>7083900</v>
      </c>
      <c r="D15" s="8">
        <f t="shared" si="0"/>
        <v>4.0694696032593153E-2</v>
      </c>
      <c r="E15" s="7">
        <v>7083900</v>
      </c>
      <c r="F15" s="8">
        <f t="shared" si="1"/>
        <v>100</v>
      </c>
      <c r="G15" s="8">
        <f t="shared" si="2"/>
        <v>4.0694696032593153E-2</v>
      </c>
      <c r="H15" s="7">
        <v>5660000</v>
      </c>
      <c r="I15" s="8">
        <f t="shared" si="3"/>
        <v>79.899490393709684</v>
      </c>
      <c r="J15" s="8">
        <f t="shared" si="4"/>
        <v>3.2514854747311125E-2</v>
      </c>
      <c r="K15" s="8">
        <f t="shared" si="5"/>
        <v>79.899490393709684</v>
      </c>
      <c r="L15" s="8">
        <f t="shared" si="6"/>
        <v>-8.1798412852820274E-3</v>
      </c>
      <c r="M15" s="7">
        <f t="shared" si="7"/>
        <v>1423900</v>
      </c>
      <c r="N15" s="8">
        <v>100</v>
      </c>
      <c r="O15" s="25">
        <f t="shared" si="8"/>
        <v>4.0694696032593153E-2</v>
      </c>
      <c r="P15" s="8">
        <v>100</v>
      </c>
      <c r="Q15" s="25">
        <f t="shared" si="9"/>
        <v>4.0694696032593153E-2</v>
      </c>
      <c r="R15" s="8">
        <f t="shared" si="10"/>
        <v>100</v>
      </c>
      <c r="S15" s="8">
        <f t="shared" si="11"/>
        <v>0</v>
      </c>
      <c r="T15" s="8">
        <f t="shared" si="12"/>
        <v>79.899490393709684</v>
      </c>
      <c r="U15" s="8">
        <f t="shared" si="13"/>
        <v>100</v>
      </c>
      <c r="V15" s="8">
        <f t="shared" si="14"/>
        <v>89.949745196854849</v>
      </c>
      <c r="W15" s="8">
        <f t="shared" si="15"/>
        <v>89.949745196854849</v>
      </c>
      <c r="X15" s="22">
        <v>4</v>
      </c>
    </row>
    <row r="16" spans="1:29" ht="16">
      <c r="A16" s="9">
        <v>5</v>
      </c>
      <c r="B16" s="295" t="s">
        <v>300</v>
      </c>
      <c r="C16" s="291">
        <v>10232200</v>
      </c>
      <c r="D16" s="8">
        <f t="shared" si="0"/>
        <v>5.8780653135236192E-2</v>
      </c>
      <c r="E16" s="7">
        <v>10232200</v>
      </c>
      <c r="F16" s="8">
        <f t="shared" si="1"/>
        <v>100</v>
      </c>
      <c r="G16" s="8">
        <f t="shared" si="2"/>
        <v>5.8780653135236192E-2</v>
      </c>
      <c r="H16" s="7">
        <v>9567000</v>
      </c>
      <c r="I16" s="8">
        <f t="shared" si="3"/>
        <v>93.498954281581675</v>
      </c>
      <c r="J16" s="8">
        <f t="shared" si="4"/>
        <v>5.4959296001329594E-2</v>
      </c>
      <c r="K16" s="8">
        <f t="shared" si="5"/>
        <v>93.498954281581675</v>
      </c>
      <c r="L16" s="8">
        <f t="shared" si="6"/>
        <v>-3.8213571339065985E-3</v>
      </c>
      <c r="M16" s="7">
        <f t="shared" si="7"/>
        <v>665200</v>
      </c>
      <c r="N16" s="8">
        <v>99.999999999999986</v>
      </c>
      <c r="O16" s="25">
        <f t="shared" si="8"/>
        <v>5.8780653135236179E-2</v>
      </c>
      <c r="P16" s="8">
        <v>100</v>
      </c>
      <c r="Q16" s="25">
        <f t="shared" si="9"/>
        <v>5.8780653135236192E-2</v>
      </c>
      <c r="R16" s="8">
        <f t="shared" si="10"/>
        <v>100.00000000000003</v>
      </c>
      <c r="S16" s="8">
        <f t="shared" si="11"/>
        <v>0</v>
      </c>
      <c r="T16" s="8">
        <f t="shared" si="12"/>
        <v>93.498954281581675</v>
      </c>
      <c r="U16" s="8">
        <f t="shared" si="13"/>
        <v>100.00000000000003</v>
      </c>
      <c r="V16" s="8">
        <f t="shared" si="14"/>
        <v>96.749477140790844</v>
      </c>
      <c r="W16" s="8">
        <f t="shared" si="15"/>
        <v>96.749477140790844</v>
      </c>
      <c r="X16" s="22">
        <v>5</v>
      </c>
    </row>
    <row r="17" spans="1:24" ht="16">
      <c r="A17" s="9">
        <v>6</v>
      </c>
      <c r="B17" s="295" t="s">
        <v>248</v>
      </c>
      <c r="C17" s="291">
        <v>43056200</v>
      </c>
      <c r="D17" s="8">
        <f t="shared" si="0"/>
        <v>0.24734383197370621</v>
      </c>
      <c r="E17" s="7">
        <v>43056200</v>
      </c>
      <c r="F17" s="8">
        <f t="shared" si="1"/>
        <v>100</v>
      </c>
      <c r="G17" s="8">
        <f t="shared" si="2"/>
        <v>0.24734383197370621</v>
      </c>
      <c r="H17" s="7">
        <v>42811000</v>
      </c>
      <c r="I17" s="8">
        <f t="shared" si="3"/>
        <v>99.430511749759617</v>
      </c>
      <c r="J17" s="8">
        <f t="shared" si="4"/>
        <v>0.24593523791292163</v>
      </c>
      <c r="K17" s="8">
        <f t="shared" si="5"/>
        <v>99.430511749759617</v>
      </c>
      <c r="L17" s="8">
        <f t="shared" si="6"/>
        <v>-1.4085940607845848E-3</v>
      </c>
      <c r="M17" s="7">
        <f t="shared" si="7"/>
        <v>245200</v>
      </c>
      <c r="N17" s="8">
        <v>100</v>
      </c>
      <c r="O17" s="25">
        <f t="shared" si="8"/>
        <v>0.24734383197370621</v>
      </c>
      <c r="P17" s="8">
        <v>99.430511749759617</v>
      </c>
      <c r="Q17" s="25">
        <f t="shared" si="9"/>
        <v>0.24593523791292163</v>
      </c>
      <c r="R17" s="8">
        <f t="shared" si="10"/>
        <v>99.430511749759617</v>
      </c>
      <c r="S17" s="8">
        <f t="shared" si="11"/>
        <v>-1.4085940607845848E-3</v>
      </c>
      <c r="T17" s="8">
        <f t="shared" si="12"/>
        <v>99.430511749759617</v>
      </c>
      <c r="U17" s="8">
        <f t="shared" si="13"/>
        <v>99.430511749759617</v>
      </c>
      <c r="V17" s="8">
        <f t="shared" si="14"/>
        <v>99.430511749759617</v>
      </c>
      <c r="W17" s="8">
        <f t="shared" si="15"/>
        <v>99.430511749759617</v>
      </c>
      <c r="X17" s="22">
        <v>6</v>
      </c>
    </row>
    <row r="18" spans="1:24" ht="32">
      <c r="A18" s="9">
        <v>7</v>
      </c>
      <c r="B18" s="295" t="s">
        <v>366</v>
      </c>
      <c r="C18" s="291">
        <v>85327700</v>
      </c>
      <c r="D18" s="8">
        <f t="shared" si="0"/>
        <v>0.49017981827246276</v>
      </c>
      <c r="E18" s="7">
        <v>85327700</v>
      </c>
      <c r="F18" s="8">
        <f t="shared" si="1"/>
        <v>100</v>
      </c>
      <c r="G18" s="8">
        <f t="shared" si="2"/>
        <v>0.49017981827246276</v>
      </c>
      <c r="H18" s="7">
        <v>75077450</v>
      </c>
      <c r="I18" s="8">
        <f t="shared" si="3"/>
        <v>87.987195248436322</v>
      </c>
      <c r="J18" s="8">
        <f t="shared" si="4"/>
        <v>0.43129547377182215</v>
      </c>
      <c r="K18" s="8">
        <f t="shared" si="5"/>
        <v>87.987195248436322</v>
      </c>
      <c r="L18" s="8">
        <f t="shared" si="6"/>
        <v>-5.8884344500640617E-2</v>
      </c>
      <c r="M18" s="7">
        <f t="shared" si="7"/>
        <v>10250250</v>
      </c>
      <c r="N18" s="8">
        <v>100</v>
      </c>
      <c r="O18" s="25">
        <f t="shared" si="8"/>
        <v>0.49017981827246276</v>
      </c>
      <c r="P18" s="8">
        <v>87.987195248436322</v>
      </c>
      <c r="Q18" s="25">
        <f t="shared" si="9"/>
        <v>0.43129547377182215</v>
      </c>
      <c r="R18" s="8">
        <f t="shared" si="10"/>
        <v>87.987195248436322</v>
      </c>
      <c r="S18" s="8">
        <f t="shared" si="11"/>
        <v>-5.8884344500640617E-2</v>
      </c>
      <c r="T18" s="8">
        <f t="shared" si="12"/>
        <v>87.987195248436322</v>
      </c>
      <c r="U18" s="8">
        <f t="shared" si="13"/>
        <v>87.987195248436322</v>
      </c>
      <c r="V18" s="8">
        <f t="shared" si="14"/>
        <v>87.987195248436322</v>
      </c>
      <c r="W18" s="8">
        <f t="shared" si="15"/>
        <v>87.987195248436322</v>
      </c>
      <c r="X18" s="22">
        <v>7</v>
      </c>
    </row>
    <row r="19" spans="1:24" ht="32">
      <c r="A19" s="9">
        <v>8</v>
      </c>
      <c r="B19" s="295" t="s">
        <v>249</v>
      </c>
      <c r="C19" s="291">
        <v>4015000</v>
      </c>
      <c r="D19" s="8">
        <f t="shared" si="0"/>
        <v>2.306486604424985E-2</v>
      </c>
      <c r="E19" s="7">
        <v>4015000</v>
      </c>
      <c r="F19" s="8">
        <f t="shared" si="1"/>
        <v>100</v>
      </c>
      <c r="G19" s="8">
        <f t="shared" si="2"/>
        <v>2.3064866044249854E-2</v>
      </c>
      <c r="H19" s="7">
        <v>3830000</v>
      </c>
      <c r="I19" s="8">
        <f t="shared" si="3"/>
        <v>95.392278953922798</v>
      </c>
      <c r="J19" s="8">
        <f t="shared" si="4"/>
        <v>2.2002101357279438E-2</v>
      </c>
      <c r="K19" s="8">
        <f t="shared" si="5"/>
        <v>95.392278953922798</v>
      </c>
      <c r="L19" s="8">
        <f t="shared" si="6"/>
        <v>-1.0627646869704153E-3</v>
      </c>
      <c r="M19" s="7">
        <f t="shared" si="7"/>
        <v>185000</v>
      </c>
      <c r="N19" s="8">
        <v>100.00000000000001</v>
      </c>
      <c r="O19" s="25">
        <f t="shared" si="8"/>
        <v>2.3064866044249854E-2</v>
      </c>
      <c r="P19" s="8">
        <v>95.392278953922798</v>
      </c>
      <c r="Q19" s="25">
        <f t="shared" si="9"/>
        <v>2.2002101357279438E-2</v>
      </c>
      <c r="R19" s="8">
        <f t="shared" si="10"/>
        <v>95.392278953922784</v>
      </c>
      <c r="S19" s="8">
        <f t="shared" si="11"/>
        <v>-1.0627646869704153E-3</v>
      </c>
      <c r="T19" s="8">
        <f t="shared" si="12"/>
        <v>95.392278953922798</v>
      </c>
      <c r="U19" s="8">
        <f t="shared" si="13"/>
        <v>95.392278953922784</v>
      </c>
      <c r="V19" s="8">
        <f t="shared" si="14"/>
        <v>95.392278953922784</v>
      </c>
      <c r="W19" s="8">
        <f t="shared" si="15"/>
        <v>95.392278953922784</v>
      </c>
      <c r="X19" s="22">
        <v>8</v>
      </c>
    </row>
    <row r="20" spans="1:24" ht="32">
      <c r="A20" s="9">
        <v>9</v>
      </c>
      <c r="B20" s="295" t="s">
        <v>367</v>
      </c>
      <c r="C20" s="291">
        <v>611786000</v>
      </c>
      <c r="D20" s="8">
        <f t="shared" si="0"/>
        <v>3.514511117745315</v>
      </c>
      <c r="E20" s="7">
        <v>611786000</v>
      </c>
      <c r="F20" s="8">
        <f t="shared" si="1"/>
        <v>100</v>
      </c>
      <c r="G20" s="8">
        <f t="shared" si="2"/>
        <v>3.514511117745315</v>
      </c>
      <c r="H20" s="7">
        <v>567729786</v>
      </c>
      <c r="I20" s="8">
        <f t="shared" si="3"/>
        <v>92.798754139519374</v>
      </c>
      <c r="J20" s="8">
        <f t="shared" si="4"/>
        <v>3.2614225313625491</v>
      </c>
      <c r="K20" s="8">
        <f t="shared" si="5"/>
        <v>92.798754139519374</v>
      </c>
      <c r="L20" s="8">
        <f t="shared" si="6"/>
        <v>-0.25308858638276588</v>
      </c>
      <c r="M20" s="7">
        <f t="shared" si="7"/>
        <v>44056214</v>
      </c>
      <c r="N20" s="8">
        <v>100</v>
      </c>
      <c r="O20" s="25">
        <f t="shared" si="8"/>
        <v>3.514511117745315</v>
      </c>
      <c r="P20" s="8">
        <v>92.798754139519374</v>
      </c>
      <c r="Q20" s="25">
        <f t="shared" si="9"/>
        <v>3.2614225313625491</v>
      </c>
      <c r="R20" s="8">
        <f t="shared" si="10"/>
        <v>92.798754139519374</v>
      </c>
      <c r="S20" s="8">
        <f t="shared" si="11"/>
        <v>-0.25308858638276588</v>
      </c>
      <c r="T20" s="8">
        <f t="shared" si="12"/>
        <v>92.798754139519374</v>
      </c>
      <c r="U20" s="8">
        <f t="shared" si="13"/>
        <v>92.798754139519374</v>
      </c>
      <c r="V20" s="8">
        <f t="shared" si="14"/>
        <v>92.798754139519374</v>
      </c>
      <c r="W20" s="8">
        <f t="shared" si="15"/>
        <v>92.798754139519374</v>
      </c>
      <c r="X20" s="22">
        <v>9</v>
      </c>
    </row>
    <row r="21" spans="1:24" ht="16">
      <c r="A21" s="9">
        <v>10</v>
      </c>
      <c r="B21" s="295" t="s">
        <v>335</v>
      </c>
      <c r="C21" s="291">
        <v>99729100</v>
      </c>
      <c r="D21" s="8">
        <f t="shared" si="0"/>
        <v>0.57291116618022353</v>
      </c>
      <c r="E21" s="7">
        <v>99729100</v>
      </c>
      <c r="F21" s="8">
        <f t="shared" si="1"/>
        <v>100</v>
      </c>
      <c r="G21" s="8">
        <f t="shared" si="2"/>
        <v>0.57291116618022353</v>
      </c>
      <c r="H21" s="7">
        <v>99184000</v>
      </c>
      <c r="I21" s="8">
        <f t="shared" si="3"/>
        <v>99.453419312918697</v>
      </c>
      <c r="J21" s="8">
        <f t="shared" si="4"/>
        <v>0.56977974439175016</v>
      </c>
      <c r="K21" s="8">
        <f t="shared" si="5"/>
        <v>99.453419312918697</v>
      </c>
      <c r="L21" s="8">
        <f t="shared" si="6"/>
        <v>-3.1314217884733653E-3</v>
      </c>
      <c r="M21" s="7">
        <f t="shared" si="7"/>
        <v>545100</v>
      </c>
      <c r="N21" s="8">
        <v>100</v>
      </c>
      <c r="O21" s="25">
        <f t="shared" si="8"/>
        <v>0.57291116618022353</v>
      </c>
      <c r="P21" s="8">
        <v>99.999899728364142</v>
      </c>
      <c r="Q21" s="25">
        <f t="shared" si="9"/>
        <v>0.57291059171282521</v>
      </c>
      <c r="R21" s="8">
        <f t="shared" si="10"/>
        <v>99.999899728364142</v>
      </c>
      <c r="S21" s="8">
        <f t="shared" si="11"/>
        <v>-5.7446739831767957E-7</v>
      </c>
      <c r="T21" s="8">
        <f t="shared" si="12"/>
        <v>99.453419312918697</v>
      </c>
      <c r="U21" s="8">
        <f t="shared" si="13"/>
        <v>99.999899728364142</v>
      </c>
      <c r="V21" s="8">
        <f t="shared" si="14"/>
        <v>99.726659520641419</v>
      </c>
      <c r="W21" s="8">
        <f t="shared" si="15"/>
        <v>99.726659520641419</v>
      </c>
      <c r="X21" s="22">
        <v>10</v>
      </c>
    </row>
    <row r="22" spans="1:24" ht="16">
      <c r="A22" s="9">
        <v>11</v>
      </c>
      <c r="B22" s="295" t="s">
        <v>254</v>
      </c>
      <c r="C22" s="291">
        <v>623970000</v>
      </c>
      <c r="D22" s="8">
        <f t="shared" si="0"/>
        <v>3.5845042255617883</v>
      </c>
      <c r="E22" s="7">
        <v>623970000</v>
      </c>
      <c r="F22" s="8">
        <f t="shared" si="1"/>
        <v>100</v>
      </c>
      <c r="G22" s="8">
        <f t="shared" si="2"/>
        <v>3.5845042255617883</v>
      </c>
      <c r="H22" s="7">
        <v>611840000</v>
      </c>
      <c r="I22" s="8">
        <f t="shared" si="3"/>
        <v>98.055996281872524</v>
      </c>
      <c r="J22" s="8">
        <f t="shared" si="4"/>
        <v>3.514821330140431</v>
      </c>
      <c r="K22" s="8">
        <f t="shared" si="5"/>
        <v>98.055996281872524</v>
      </c>
      <c r="L22" s="8">
        <f t="shared" si="6"/>
        <v>-6.9682895421357305E-2</v>
      </c>
      <c r="M22" s="7">
        <f t="shared" si="7"/>
        <v>12130000</v>
      </c>
      <c r="N22" s="8">
        <v>100</v>
      </c>
      <c r="O22" s="25">
        <f t="shared" si="8"/>
        <v>3.5845042255617883</v>
      </c>
      <c r="P22" s="8">
        <v>100</v>
      </c>
      <c r="Q22" s="25">
        <f t="shared" si="9"/>
        <v>3.5845042255617883</v>
      </c>
      <c r="R22" s="8">
        <f t="shared" si="10"/>
        <v>100</v>
      </c>
      <c r="S22" s="8">
        <f t="shared" si="11"/>
        <v>0</v>
      </c>
      <c r="T22" s="8">
        <f t="shared" si="12"/>
        <v>98.055996281872524</v>
      </c>
      <c r="U22" s="8">
        <f t="shared" si="13"/>
        <v>100</v>
      </c>
      <c r="V22" s="8">
        <f t="shared" si="14"/>
        <v>99.027998140936262</v>
      </c>
      <c r="W22" s="8">
        <f t="shared" si="15"/>
        <v>99.027998140936262</v>
      </c>
      <c r="X22" s="22">
        <v>11</v>
      </c>
    </row>
    <row r="23" spans="1:24" ht="16">
      <c r="A23" s="9">
        <v>12</v>
      </c>
      <c r="B23" s="295" t="s">
        <v>1514</v>
      </c>
      <c r="C23" s="291">
        <v>6528025520</v>
      </c>
      <c r="D23" s="8">
        <f t="shared" si="0"/>
        <v>37.501378369176699</v>
      </c>
      <c r="E23" s="7">
        <v>6528025520</v>
      </c>
      <c r="F23" s="8">
        <f t="shared" si="1"/>
        <v>100</v>
      </c>
      <c r="G23" s="8">
        <f t="shared" si="2"/>
        <v>37.501378369176699</v>
      </c>
      <c r="H23" s="7">
        <v>3056106800</v>
      </c>
      <c r="I23" s="8">
        <f t="shared" si="3"/>
        <v>46.815178504387958</v>
      </c>
      <c r="J23" s="8">
        <f t="shared" si="4"/>
        <v>17.556337225136005</v>
      </c>
      <c r="K23" s="8">
        <f t="shared" si="5"/>
        <v>46.815178504387958</v>
      </c>
      <c r="L23" s="8">
        <f t="shared" si="6"/>
        <v>-19.945041144040694</v>
      </c>
      <c r="M23" s="7">
        <f t="shared" si="7"/>
        <v>3471918720</v>
      </c>
      <c r="N23" s="8">
        <v>100</v>
      </c>
      <c r="O23" s="25">
        <f t="shared" si="8"/>
        <v>37.501378369176699</v>
      </c>
      <c r="P23" s="8">
        <v>98</v>
      </c>
      <c r="Q23" s="25">
        <f t="shared" si="9"/>
        <v>36.751350801793166</v>
      </c>
      <c r="R23" s="8">
        <f t="shared" si="10"/>
        <v>98</v>
      </c>
      <c r="S23" s="8">
        <f t="shared" si="11"/>
        <v>-0.75002756738353327</v>
      </c>
      <c r="T23" s="8">
        <f t="shared" si="12"/>
        <v>46.815178504387958</v>
      </c>
      <c r="U23" s="8">
        <f t="shared" si="13"/>
        <v>98</v>
      </c>
      <c r="V23" s="8">
        <f t="shared" si="14"/>
        <v>72.407589252193986</v>
      </c>
      <c r="W23" s="8">
        <f t="shared" si="15"/>
        <v>72.407589252193986</v>
      </c>
      <c r="X23" s="22">
        <v>12</v>
      </c>
    </row>
    <row r="24" spans="1:24" ht="32">
      <c r="A24" s="9">
        <v>13</v>
      </c>
      <c r="B24" s="295" t="s">
        <v>472</v>
      </c>
      <c r="C24" s="291">
        <v>200000000</v>
      </c>
      <c r="D24" s="8">
        <f t="shared" si="0"/>
        <v>1.1489347967247745</v>
      </c>
      <c r="E24" s="7">
        <v>200000000</v>
      </c>
      <c r="F24" s="8">
        <f t="shared" si="1"/>
        <v>100</v>
      </c>
      <c r="G24" s="8">
        <f t="shared" si="2"/>
        <v>1.1489347967247745</v>
      </c>
      <c r="H24" s="7">
        <v>159603500</v>
      </c>
      <c r="I24" s="8">
        <f t="shared" si="3"/>
        <v>79.801749999999998</v>
      </c>
      <c r="J24" s="8">
        <f t="shared" si="4"/>
        <v>0.91687007414531263</v>
      </c>
      <c r="K24" s="8">
        <f t="shared" si="5"/>
        <v>79.801749999999998</v>
      </c>
      <c r="L24" s="8">
        <f t="shared" si="6"/>
        <v>-0.23206472257946187</v>
      </c>
      <c r="M24" s="7">
        <f t="shared" si="7"/>
        <v>40396500</v>
      </c>
      <c r="N24" s="8">
        <v>100</v>
      </c>
      <c r="O24" s="25">
        <f t="shared" si="8"/>
        <v>1.1489347967247745</v>
      </c>
      <c r="P24" s="8">
        <v>100</v>
      </c>
      <c r="Q24" s="25">
        <f t="shared" si="9"/>
        <v>1.1489347967247745</v>
      </c>
      <c r="R24" s="8">
        <f t="shared" si="10"/>
        <v>100</v>
      </c>
      <c r="S24" s="8">
        <f t="shared" si="11"/>
        <v>0</v>
      </c>
      <c r="T24" s="8">
        <f t="shared" si="12"/>
        <v>79.801749999999998</v>
      </c>
      <c r="U24" s="8">
        <f t="shared" si="13"/>
        <v>100</v>
      </c>
      <c r="V24" s="8">
        <f t="shared" si="14"/>
        <v>89.900874999999999</v>
      </c>
      <c r="W24" s="8">
        <f t="shared" si="15"/>
        <v>89.900874999999999</v>
      </c>
      <c r="X24" s="22">
        <v>13</v>
      </c>
    </row>
    <row r="25" spans="1:24" ht="32">
      <c r="A25" s="9">
        <v>14</v>
      </c>
      <c r="B25" s="295" t="s">
        <v>368</v>
      </c>
      <c r="C25" s="291">
        <v>38360000</v>
      </c>
      <c r="D25" s="8">
        <f t="shared" si="0"/>
        <v>0.22036569401181175</v>
      </c>
      <c r="E25" s="7">
        <v>38360000</v>
      </c>
      <c r="F25" s="8">
        <f t="shared" si="1"/>
        <v>100</v>
      </c>
      <c r="G25" s="8">
        <f t="shared" si="2"/>
        <v>0.22036569401181175</v>
      </c>
      <c r="H25" s="7">
        <v>37965600</v>
      </c>
      <c r="I25" s="8">
        <f t="shared" si="3"/>
        <v>98.971845672575597</v>
      </c>
      <c r="J25" s="8">
        <f t="shared" si="4"/>
        <v>0.21809999459267046</v>
      </c>
      <c r="K25" s="8">
        <f t="shared" si="5"/>
        <v>98.971845672575597</v>
      </c>
      <c r="L25" s="8">
        <f t="shared" si="6"/>
        <v>-2.2656994191412871E-3</v>
      </c>
      <c r="M25" s="7">
        <f t="shared" si="7"/>
        <v>394400</v>
      </c>
      <c r="N25" s="8">
        <v>100</v>
      </c>
      <c r="O25" s="25">
        <f t="shared" si="8"/>
        <v>0.22036569401181175</v>
      </c>
      <c r="P25" s="8">
        <v>100</v>
      </c>
      <c r="Q25" s="25">
        <f t="shared" si="9"/>
        <v>0.22036569401181175</v>
      </c>
      <c r="R25" s="8">
        <f t="shared" si="10"/>
        <v>100</v>
      </c>
      <c r="S25" s="8">
        <f t="shared" si="11"/>
        <v>0</v>
      </c>
      <c r="T25" s="8">
        <f t="shared" si="12"/>
        <v>98.971845672575597</v>
      </c>
      <c r="U25" s="8">
        <f t="shared" si="13"/>
        <v>100</v>
      </c>
      <c r="V25" s="8">
        <f t="shared" si="14"/>
        <v>99.485922836287799</v>
      </c>
      <c r="W25" s="8">
        <f t="shared" si="15"/>
        <v>99.485922836287799</v>
      </c>
      <c r="X25" s="22">
        <v>14</v>
      </c>
    </row>
    <row r="26" spans="1:24" ht="32">
      <c r="A26" s="9">
        <v>15</v>
      </c>
      <c r="B26" s="295" t="s">
        <v>369</v>
      </c>
      <c r="C26" s="291">
        <v>76349000</v>
      </c>
      <c r="D26" s="8">
        <f t="shared" si="0"/>
        <v>0.43860011397569904</v>
      </c>
      <c r="E26" s="7">
        <v>76349000</v>
      </c>
      <c r="F26" s="8">
        <f t="shared" si="1"/>
        <v>100</v>
      </c>
      <c r="G26" s="8">
        <f t="shared" si="2"/>
        <v>0.43860011397569904</v>
      </c>
      <c r="H26" s="7">
        <v>61135990</v>
      </c>
      <c r="I26" s="8">
        <f t="shared" si="3"/>
        <v>80.074382113714648</v>
      </c>
      <c r="J26" s="8">
        <f t="shared" si="4"/>
        <v>0.35120633121608918</v>
      </c>
      <c r="K26" s="8">
        <f t="shared" si="5"/>
        <v>80.074382113714648</v>
      </c>
      <c r="L26" s="8">
        <f t="shared" si="6"/>
        <v>-8.739378275960985E-2</v>
      </c>
      <c r="M26" s="7">
        <f t="shared" si="7"/>
        <v>15213010</v>
      </c>
      <c r="N26" s="8">
        <v>99.999999999999986</v>
      </c>
      <c r="O26" s="25">
        <f t="shared" si="8"/>
        <v>0.43860011397569898</v>
      </c>
      <c r="P26" s="8">
        <v>80.074382113714648</v>
      </c>
      <c r="Q26" s="25">
        <f t="shared" si="9"/>
        <v>0.35120633121608918</v>
      </c>
      <c r="R26" s="8">
        <f t="shared" si="10"/>
        <v>80.074382113714663</v>
      </c>
      <c r="S26" s="8">
        <f t="shared" si="11"/>
        <v>-8.7393782759609795E-2</v>
      </c>
      <c r="T26" s="8">
        <f t="shared" si="12"/>
        <v>80.074382113714648</v>
      </c>
      <c r="U26" s="8">
        <f t="shared" si="13"/>
        <v>80.074382113714663</v>
      </c>
      <c r="V26" s="8">
        <f t="shared" si="14"/>
        <v>80.074382113714648</v>
      </c>
      <c r="W26" s="8">
        <f t="shared" si="15"/>
        <v>80.074382113714648</v>
      </c>
      <c r="X26" s="22">
        <v>15</v>
      </c>
    </row>
    <row r="27" spans="1:24" ht="16">
      <c r="A27" s="9">
        <v>16</v>
      </c>
      <c r="B27" s="295" t="s">
        <v>473</v>
      </c>
      <c r="C27" s="291">
        <v>91456560</v>
      </c>
      <c r="D27" s="8">
        <f t="shared" si="0"/>
        <v>0.52538812086373576</v>
      </c>
      <c r="E27" s="7">
        <v>91456560</v>
      </c>
      <c r="F27" s="8">
        <f t="shared" si="1"/>
        <v>100</v>
      </c>
      <c r="G27" s="8">
        <f t="shared" si="2"/>
        <v>0.52538812086373576</v>
      </c>
      <c r="H27" s="7">
        <v>91397310</v>
      </c>
      <c r="I27" s="8">
        <f t="shared" si="3"/>
        <v>99.935215144763816</v>
      </c>
      <c r="J27" s="8">
        <f t="shared" si="4"/>
        <v>0.52504774893020612</v>
      </c>
      <c r="K27" s="8">
        <f t="shared" si="5"/>
        <v>99.935215144763816</v>
      </c>
      <c r="L27" s="8">
        <f t="shared" si="6"/>
        <v>-3.4037193352964845E-4</v>
      </c>
      <c r="M27" s="7">
        <f t="shared" si="7"/>
        <v>59250</v>
      </c>
      <c r="N27" s="8">
        <v>99.999999999999986</v>
      </c>
      <c r="O27" s="25">
        <f t="shared" si="8"/>
        <v>0.52538812086373565</v>
      </c>
      <c r="P27" s="8">
        <v>99.935215144763816</v>
      </c>
      <c r="Q27" s="25">
        <f t="shared" si="9"/>
        <v>0.52504774893020612</v>
      </c>
      <c r="R27" s="8">
        <f t="shared" si="10"/>
        <v>99.935215144763831</v>
      </c>
      <c r="S27" s="8">
        <f t="shared" si="11"/>
        <v>-3.4037193352953743E-4</v>
      </c>
      <c r="T27" s="8">
        <f t="shared" si="12"/>
        <v>99.935215144763816</v>
      </c>
      <c r="U27" s="8">
        <f t="shared" si="13"/>
        <v>99.935215144763831</v>
      </c>
      <c r="V27" s="8">
        <f t="shared" si="14"/>
        <v>99.935215144763816</v>
      </c>
      <c r="W27" s="8">
        <f t="shared" si="15"/>
        <v>99.935215144763816</v>
      </c>
      <c r="X27" s="22">
        <v>16</v>
      </c>
    </row>
    <row r="28" spans="1:24" ht="64">
      <c r="A28" s="9">
        <v>17</v>
      </c>
      <c r="B28" s="295" t="s">
        <v>352</v>
      </c>
      <c r="C28" s="291">
        <v>35880000</v>
      </c>
      <c r="D28" s="8">
        <f t="shared" si="0"/>
        <v>0.20611890253242454</v>
      </c>
      <c r="E28" s="7">
        <v>35880000</v>
      </c>
      <c r="F28" s="8">
        <f t="shared" si="1"/>
        <v>100</v>
      </c>
      <c r="G28" s="8">
        <f t="shared" si="2"/>
        <v>0.20611890253242454</v>
      </c>
      <c r="H28" s="7">
        <v>29282560</v>
      </c>
      <c r="I28" s="8">
        <f t="shared" si="3"/>
        <v>81.612486064659976</v>
      </c>
      <c r="J28" s="8">
        <f t="shared" si="4"/>
        <v>0.16821876060590504</v>
      </c>
      <c r="K28" s="8">
        <f t="shared" si="5"/>
        <v>81.612486064659976</v>
      </c>
      <c r="L28" s="8">
        <f t="shared" si="6"/>
        <v>-3.7900141926519498E-2</v>
      </c>
      <c r="M28" s="7">
        <f t="shared" si="7"/>
        <v>6597440</v>
      </c>
      <c r="N28" s="8">
        <v>100.00000000000001</v>
      </c>
      <c r="O28" s="25">
        <f t="shared" si="8"/>
        <v>0.20611890253242457</v>
      </c>
      <c r="P28" s="8">
        <v>81.612486064659976</v>
      </c>
      <c r="Q28" s="25">
        <f t="shared" si="9"/>
        <v>0.16821876060590504</v>
      </c>
      <c r="R28" s="8">
        <f t="shared" si="10"/>
        <v>81.612486064659961</v>
      </c>
      <c r="S28" s="8">
        <f t="shared" si="11"/>
        <v>-3.7900141926519526E-2</v>
      </c>
      <c r="T28" s="8">
        <f t="shared" si="12"/>
        <v>81.612486064659976</v>
      </c>
      <c r="U28" s="8">
        <f t="shared" si="13"/>
        <v>81.612486064659961</v>
      </c>
      <c r="V28" s="8">
        <f t="shared" si="14"/>
        <v>81.612486064659976</v>
      </c>
      <c r="W28" s="8">
        <f t="shared" si="15"/>
        <v>81.612486064659976</v>
      </c>
      <c r="X28" s="22">
        <v>17</v>
      </c>
    </row>
    <row r="29" spans="1:24" ht="64">
      <c r="A29" s="9">
        <v>18</v>
      </c>
      <c r="B29" s="295" t="s">
        <v>474</v>
      </c>
      <c r="C29" s="291">
        <v>89960000</v>
      </c>
      <c r="D29" s="8">
        <f t="shared" si="0"/>
        <v>0.51679087156680359</v>
      </c>
      <c r="E29" s="7">
        <v>89960000</v>
      </c>
      <c r="F29" s="8">
        <f t="shared" si="1"/>
        <v>100</v>
      </c>
      <c r="G29" s="8">
        <f t="shared" si="2"/>
        <v>0.51679087156680359</v>
      </c>
      <c r="H29" s="7">
        <v>44349664</v>
      </c>
      <c r="I29" s="8">
        <f t="shared" si="3"/>
        <v>49.299315251222765</v>
      </c>
      <c r="J29" s="8">
        <f t="shared" si="4"/>
        <v>0.25477436096326028</v>
      </c>
      <c r="K29" s="8">
        <f t="shared" si="5"/>
        <v>49.299315251222765</v>
      </c>
      <c r="L29" s="8">
        <f t="shared" si="6"/>
        <v>-0.26201651060354331</v>
      </c>
      <c r="M29" s="7">
        <f t="shared" si="7"/>
        <v>45610336</v>
      </c>
      <c r="N29" s="8">
        <v>99.999999999999986</v>
      </c>
      <c r="O29" s="25">
        <f t="shared" si="8"/>
        <v>0.51679087156680348</v>
      </c>
      <c r="P29" s="8">
        <v>49.299315251222765</v>
      </c>
      <c r="Q29" s="25">
        <f t="shared" si="9"/>
        <v>0.25477436096326028</v>
      </c>
      <c r="R29" s="8">
        <f t="shared" si="10"/>
        <v>49.299315251222772</v>
      </c>
      <c r="S29" s="8">
        <f t="shared" si="11"/>
        <v>-0.2620165106035432</v>
      </c>
      <c r="T29" s="8">
        <f t="shared" si="12"/>
        <v>49.299315251222765</v>
      </c>
      <c r="U29" s="8">
        <f t="shared" si="13"/>
        <v>49.299315251222772</v>
      </c>
      <c r="V29" s="8">
        <f t="shared" si="14"/>
        <v>49.299315251222765</v>
      </c>
      <c r="W29" s="8">
        <f t="shared" si="15"/>
        <v>49.299315251222765</v>
      </c>
      <c r="X29" s="22">
        <v>18</v>
      </c>
    </row>
    <row r="30" spans="1:24" ht="16">
      <c r="A30" s="9">
        <v>19</v>
      </c>
      <c r="B30" s="295" t="s">
        <v>256</v>
      </c>
      <c r="C30" s="291">
        <v>31670000</v>
      </c>
      <c r="D30" s="8">
        <f t="shared" si="0"/>
        <v>0.18193382506136807</v>
      </c>
      <c r="E30" s="7">
        <v>31670000</v>
      </c>
      <c r="F30" s="8">
        <f t="shared" si="1"/>
        <v>100</v>
      </c>
      <c r="G30" s="8">
        <f t="shared" si="2"/>
        <v>0.18193382506136807</v>
      </c>
      <c r="H30" s="7">
        <v>19440000</v>
      </c>
      <c r="I30" s="8">
        <f t="shared" si="3"/>
        <v>61.383012314493214</v>
      </c>
      <c r="J30" s="8">
        <f t="shared" si="4"/>
        <v>0.11167646224164811</v>
      </c>
      <c r="K30" s="8">
        <f t="shared" si="5"/>
        <v>61.383012314493214</v>
      </c>
      <c r="L30" s="8">
        <f t="shared" si="6"/>
        <v>-7.0257362819719962E-2</v>
      </c>
      <c r="M30" s="7">
        <f t="shared" si="7"/>
        <v>12230000</v>
      </c>
      <c r="N30" s="8">
        <v>100.00000000000001</v>
      </c>
      <c r="O30" s="25">
        <f t="shared" si="8"/>
        <v>0.1819338250613681</v>
      </c>
      <c r="P30" s="8">
        <v>61.383012314493214</v>
      </c>
      <c r="Q30" s="25">
        <f t="shared" si="9"/>
        <v>0.11167646224164811</v>
      </c>
      <c r="R30" s="8">
        <f t="shared" si="10"/>
        <v>61.3830123144932</v>
      </c>
      <c r="S30" s="8">
        <f t="shared" si="11"/>
        <v>-7.025736281971999E-2</v>
      </c>
      <c r="T30" s="8">
        <f t="shared" si="12"/>
        <v>61.383012314493214</v>
      </c>
      <c r="U30" s="8">
        <f t="shared" si="13"/>
        <v>61.3830123144932</v>
      </c>
      <c r="V30" s="8">
        <f t="shared" si="14"/>
        <v>61.383012314493207</v>
      </c>
      <c r="W30" s="8">
        <f t="shared" si="15"/>
        <v>61.383012314493207</v>
      </c>
      <c r="X30" s="22">
        <v>19</v>
      </c>
    </row>
    <row r="31" spans="1:24" ht="32">
      <c r="A31" s="9">
        <v>20</v>
      </c>
      <c r="B31" s="295" t="s">
        <v>475</v>
      </c>
      <c r="C31" s="291">
        <v>647312000</v>
      </c>
      <c r="D31" s="8">
        <f t="shared" si="0"/>
        <v>3.7185964056875362</v>
      </c>
      <c r="E31" s="7">
        <v>647312000</v>
      </c>
      <c r="F31" s="8">
        <f t="shared" si="1"/>
        <v>100</v>
      </c>
      <c r="G31" s="8">
        <f t="shared" si="2"/>
        <v>3.7185964056875362</v>
      </c>
      <c r="H31" s="7">
        <v>643224257</v>
      </c>
      <c r="I31" s="8">
        <f t="shared" si="3"/>
        <v>99.368504986776088</v>
      </c>
      <c r="J31" s="8">
        <f t="shared" si="4"/>
        <v>3.6951136548236958</v>
      </c>
      <c r="K31" s="8">
        <f t="shared" si="5"/>
        <v>99.368504986776088</v>
      </c>
      <c r="L31" s="8">
        <f t="shared" si="6"/>
        <v>-2.348275086384044E-2</v>
      </c>
      <c r="M31" s="7">
        <f t="shared" si="7"/>
        <v>4087743</v>
      </c>
      <c r="N31" s="8">
        <v>100.00000000000001</v>
      </c>
      <c r="O31" s="25">
        <f t="shared" si="8"/>
        <v>3.7185964056875367</v>
      </c>
      <c r="P31" s="8">
        <v>99.368504986776088</v>
      </c>
      <c r="Q31" s="25">
        <f t="shared" si="9"/>
        <v>3.6951136548236958</v>
      </c>
      <c r="R31" s="8">
        <f t="shared" si="10"/>
        <v>99.368504986776074</v>
      </c>
      <c r="S31" s="8">
        <f t="shared" si="11"/>
        <v>-2.3482750863840884E-2</v>
      </c>
      <c r="T31" s="8">
        <f t="shared" si="12"/>
        <v>99.368504986776088</v>
      </c>
      <c r="U31" s="8">
        <f t="shared" si="13"/>
        <v>99.368504986776074</v>
      </c>
      <c r="V31" s="8">
        <f t="shared" si="14"/>
        <v>99.368504986776088</v>
      </c>
      <c r="W31" s="8">
        <f t="shared" si="15"/>
        <v>99.368504986776088</v>
      </c>
      <c r="X31" s="22">
        <v>20</v>
      </c>
    </row>
    <row r="32" spans="1:24" ht="48">
      <c r="A32" s="9">
        <v>21</v>
      </c>
      <c r="B32" s="295" t="s">
        <v>341</v>
      </c>
      <c r="C32" s="291">
        <v>441600</v>
      </c>
      <c r="D32" s="8">
        <f t="shared" si="0"/>
        <v>2.5368480311683023E-3</v>
      </c>
      <c r="E32" s="7">
        <v>441600</v>
      </c>
      <c r="F32" s="8">
        <f t="shared" si="1"/>
        <v>100</v>
      </c>
      <c r="G32" s="8">
        <f t="shared" si="2"/>
        <v>2.5368480311683023E-3</v>
      </c>
      <c r="H32" s="7">
        <v>205000</v>
      </c>
      <c r="I32" s="8">
        <f t="shared" si="3"/>
        <v>46.42210144927536</v>
      </c>
      <c r="J32" s="8">
        <f t="shared" si="4"/>
        <v>1.1776581666428938E-3</v>
      </c>
      <c r="K32" s="8">
        <f t="shared" si="5"/>
        <v>46.42210144927536</v>
      </c>
      <c r="L32" s="8">
        <f t="shared" si="6"/>
        <v>-1.3591898645254085E-3</v>
      </c>
      <c r="M32" s="7">
        <f t="shared" si="7"/>
        <v>236600</v>
      </c>
      <c r="N32" s="8">
        <v>100</v>
      </c>
      <c r="O32" s="25">
        <f t="shared" si="8"/>
        <v>2.5368480311683023E-3</v>
      </c>
      <c r="P32" s="8">
        <v>100</v>
      </c>
      <c r="Q32" s="25">
        <f t="shared" si="9"/>
        <v>2.5368480311683023E-3</v>
      </c>
      <c r="R32" s="8">
        <f t="shared" si="10"/>
        <v>100</v>
      </c>
      <c r="S32" s="8">
        <f t="shared" si="11"/>
        <v>0</v>
      </c>
      <c r="T32" s="8">
        <f t="shared" si="12"/>
        <v>46.42210144927536</v>
      </c>
      <c r="U32" s="8">
        <f t="shared" si="13"/>
        <v>100</v>
      </c>
      <c r="V32" s="8">
        <f t="shared" si="14"/>
        <v>73.211050724637687</v>
      </c>
      <c r="W32" s="8">
        <f t="shared" si="15"/>
        <v>73.211050724637687</v>
      </c>
      <c r="X32" s="22">
        <v>21</v>
      </c>
    </row>
    <row r="33" spans="1:24" ht="48">
      <c r="A33" s="9">
        <v>22</v>
      </c>
      <c r="B33" s="295" t="s">
        <v>371</v>
      </c>
      <c r="C33" s="291">
        <v>13526400</v>
      </c>
      <c r="D33" s="8">
        <f t="shared" si="0"/>
        <v>7.7704758172089952E-2</v>
      </c>
      <c r="E33" s="7">
        <v>13526400</v>
      </c>
      <c r="F33" s="8">
        <f t="shared" si="1"/>
        <v>100</v>
      </c>
      <c r="G33" s="8">
        <f t="shared" si="2"/>
        <v>7.7704758172089952E-2</v>
      </c>
      <c r="H33" s="7">
        <v>11760000</v>
      </c>
      <c r="I33" s="8">
        <f t="shared" si="3"/>
        <v>86.94109297374024</v>
      </c>
      <c r="J33" s="8">
        <f t="shared" si="4"/>
        <v>6.7557366047416745E-2</v>
      </c>
      <c r="K33" s="8">
        <f t="shared" si="5"/>
        <v>86.94109297374024</v>
      </c>
      <c r="L33" s="8">
        <f t="shared" si="6"/>
        <v>-1.0147392124673207E-2</v>
      </c>
      <c r="M33" s="7">
        <f t="shared" si="7"/>
        <v>1766400</v>
      </c>
      <c r="N33" s="8">
        <v>100</v>
      </c>
      <c r="O33" s="25">
        <f t="shared" si="8"/>
        <v>7.7704758172089952E-2</v>
      </c>
      <c r="P33" s="8">
        <v>100</v>
      </c>
      <c r="Q33" s="25">
        <f t="shared" si="9"/>
        <v>7.7704758172089952E-2</v>
      </c>
      <c r="R33" s="8">
        <f t="shared" si="10"/>
        <v>100</v>
      </c>
      <c r="S33" s="8">
        <f t="shared" si="11"/>
        <v>0</v>
      </c>
      <c r="T33" s="8">
        <f t="shared" si="12"/>
        <v>86.94109297374024</v>
      </c>
      <c r="U33" s="8">
        <f t="shared" si="13"/>
        <v>100</v>
      </c>
      <c r="V33" s="8">
        <f t="shared" si="14"/>
        <v>93.47054648687012</v>
      </c>
      <c r="W33" s="8">
        <f t="shared" si="15"/>
        <v>93.47054648687012</v>
      </c>
      <c r="X33" s="22">
        <v>22</v>
      </c>
    </row>
    <row r="34" spans="1:24" ht="64">
      <c r="A34" s="9">
        <v>23</v>
      </c>
      <c r="B34" s="295" t="s">
        <v>1489</v>
      </c>
      <c r="C34" s="291">
        <v>105650000</v>
      </c>
      <c r="D34" s="8">
        <f t="shared" si="0"/>
        <v>0.60692480636986224</v>
      </c>
      <c r="E34" s="7">
        <v>105650000</v>
      </c>
      <c r="F34" s="8">
        <f t="shared" si="1"/>
        <v>100</v>
      </c>
      <c r="G34" s="8">
        <f t="shared" si="2"/>
        <v>0.60692480636986224</v>
      </c>
      <c r="H34" s="7">
        <v>61905000</v>
      </c>
      <c r="I34" s="8">
        <f t="shared" si="3"/>
        <v>58.594415522953149</v>
      </c>
      <c r="J34" s="8">
        <f t="shared" si="4"/>
        <v>0.35562404295623584</v>
      </c>
      <c r="K34" s="8">
        <f t="shared" si="5"/>
        <v>58.594415522953149</v>
      </c>
      <c r="L34" s="8">
        <f t="shared" si="6"/>
        <v>-0.25130076341362639</v>
      </c>
      <c r="M34" s="7">
        <f t="shared" si="7"/>
        <v>43745000</v>
      </c>
      <c r="N34" s="8">
        <v>100</v>
      </c>
      <c r="O34" s="25">
        <f t="shared" si="8"/>
        <v>0.60692480636986224</v>
      </c>
      <c r="P34" s="8">
        <v>32.92</v>
      </c>
      <c r="Q34" s="25">
        <f t="shared" si="9"/>
        <v>0.19979964625695867</v>
      </c>
      <c r="R34" s="8">
        <f t="shared" si="10"/>
        <v>32.92</v>
      </c>
      <c r="S34" s="8">
        <f t="shared" si="11"/>
        <v>-0.40712516011290356</v>
      </c>
      <c r="T34" s="8">
        <f t="shared" si="12"/>
        <v>58.594415522953149</v>
      </c>
      <c r="U34" s="8">
        <f t="shared" si="13"/>
        <v>32.92</v>
      </c>
      <c r="V34" s="8">
        <f t="shared" si="14"/>
        <v>45.757207761476579</v>
      </c>
      <c r="W34" s="8">
        <f t="shared" si="15"/>
        <v>45.757207761476579</v>
      </c>
      <c r="X34" s="22">
        <v>23</v>
      </c>
    </row>
    <row r="35" spans="1:24" ht="32">
      <c r="A35" s="9">
        <v>24</v>
      </c>
      <c r="B35" s="295" t="s">
        <v>1490</v>
      </c>
      <c r="C35" s="291">
        <v>16252600</v>
      </c>
      <c r="D35" s="8">
        <f t="shared" si="0"/>
        <v>9.3365888386245363E-2</v>
      </c>
      <c r="E35" s="7">
        <v>16252600</v>
      </c>
      <c r="F35" s="8">
        <f t="shared" si="1"/>
        <v>100</v>
      </c>
      <c r="G35" s="8">
        <f t="shared" si="2"/>
        <v>9.3365888386245363E-2</v>
      </c>
      <c r="H35" s="7">
        <v>15968000</v>
      </c>
      <c r="I35" s="8">
        <f t="shared" si="3"/>
        <v>98.248895561325583</v>
      </c>
      <c r="J35" s="8">
        <f t="shared" si="4"/>
        <v>9.1730954170506016E-2</v>
      </c>
      <c r="K35" s="8">
        <f t="shared" si="5"/>
        <v>98.248895561325583</v>
      </c>
      <c r="L35" s="8">
        <f t="shared" si="6"/>
        <v>-1.6349342157393476E-3</v>
      </c>
      <c r="M35" s="7">
        <f t="shared" si="7"/>
        <v>284600</v>
      </c>
      <c r="N35" s="8">
        <v>100</v>
      </c>
      <c r="O35" s="25">
        <f t="shared" si="8"/>
        <v>9.3365888386245363E-2</v>
      </c>
      <c r="P35" s="8">
        <v>100</v>
      </c>
      <c r="Q35" s="25">
        <f t="shared" si="9"/>
        <v>9.3365888386245363E-2</v>
      </c>
      <c r="R35" s="8">
        <f t="shared" si="10"/>
        <v>100</v>
      </c>
      <c r="S35" s="8">
        <f t="shared" si="11"/>
        <v>0</v>
      </c>
      <c r="T35" s="8">
        <f t="shared" si="12"/>
        <v>98.248895561325583</v>
      </c>
      <c r="U35" s="8">
        <f t="shared" si="13"/>
        <v>100</v>
      </c>
      <c r="V35" s="8">
        <f t="shared" si="14"/>
        <v>99.124447780662791</v>
      </c>
      <c r="W35" s="8">
        <f t="shared" si="15"/>
        <v>99.124447780662791</v>
      </c>
      <c r="X35" s="22">
        <v>24</v>
      </c>
    </row>
    <row r="36" spans="1:24" ht="64">
      <c r="A36" s="9">
        <v>25</v>
      </c>
      <c r="B36" s="295" t="s">
        <v>1491</v>
      </c>
      <c r="C36" s="291">
        <v>802964400</v>
      </c>
      <c r="D36" s="8">
        <f t="shared" si="0"/>
        <v>4.6127686984561533</v>
      </c>
      <c r="E36" s="7">
        <v>802964400</v>
      </c>
      <c r="F36" s="8">
        <f t="shared" si="1"/>
        <v>100</v>
      </c>
      <c r="G36" s="8">
        <f t="shared" si="2"/>
        <v>4.6127686984561533</v>
      </c>
      <c r="H36" s="7">
        <v>798516400</v>
      </c>
      <c r="I36" s="8">
        <f t="shared" si="3"/>
        <v>99.446052651898384</v>
      </c>
      <c r="J36" s="8">
        <f t="shared" si="4"/>
        <v>4.5872163885769943</v>
      </c>
      <c r="K36" s="8">
        <f t="shared" si="5"/>
        <v>99.446052651898384</v>
      </c>
      <c r="L36" s="8">
        <f t="shared" si="6"/>
        <v>-2.5552309879159019E-2</v>
      </c>
      <c r="M36" s="7">
        <f t="shared" si="7"/>
        <v>4448000</v>
      </c>
      <c r="N36" s="8">
        <v>100</v>
      </c>
      <c r="O36" s="25">
        <f t="shared" si="8"/>
        <v>4.6127686984561533</v>
      </c>
      <c r="P36" s="8">
        <v>99.446052651898384</v>
      </c>
      <c r="Q36" s="25">
        <f t="shared" si="9"/>
        <v>4.5872163885769943</v>
      </c>
      <c r="R36" s="8">
        <f t="shared" si="10"/>
        <v>99.446052651898384</v>
      </c>
      <c r="S36" s="8">
        <f t="shared" si="11"/>
        <v>-2.5552309879159019E-2</v>
      </c>
      <c r="T36" s="8">
        <f t="shared" si="12"/>
        <v>99.446052651898384</v>
      </c>
      <c r="U36" s="8">
        <f t="shared" si="13"/>
        <v>99.446052651898384</v>
      </c>
      <c r="V36" s="8">
        <f t="shared" si="14"/>
        <v>99.446052651898384</v>
      </c>
      <c r="W36" s="8">
        <f t="shared" si="15"/>
        <v>99.446052651898384</v>
      </c>
      <c r="X36" s="22">
        <v>25</v>
      </c>
    </row>
    <row r="37" spans="1:24" ht="32">
      <c r="A37" s="9">
        <v>26</v>
      </c>
      <c r="B37" s="295" t="s">
        <v>1515</v>
      </c>
      <c r="C37" s="291">
        <v>13454000</v>
      </c>
      <c r="D37" s="8">
        <f t="shared" si="0"/>
        <v>7.7288843775675589E-2</v>
      </c>
      <c r="E37" s="7">
        <v>13454000</v>
      </c>
      <c r="F37" s="8">
        <f t="shared" si="1"/>
        <v>100</v>
      </c>
      <c r="G37" s="8">
        <f t="shared" si="2"/>
        <v>7.7288843775675589E-2</v>
      </c>
      <c r="H37" s="7">
        <v>13322000</v>
      </c>
      <c r="I37" s="8">
        <f t="shared" si="3"/>
        <v>99.018879143749075</v>
      </c>
      <c r="J37" s="8">
        <f t="shared" si="4"/>
        <v>7.6530546809837244E-2</v>
      </c>
      <c r="K37" s="8">
        <f t="shared" si="5"/>
        <v>99.018879143749075</v>
      </c>
      <c r="L37" s="8">
        <f t="shared" si="6"/>
        <v>-7.5829696583834538E-4</v>
      </c>
      <c r="M37" s="7">
        <f t="shared" si="7"/>
        <v>132000</v>
      </c>
      <c r="N37" s="8">
        <v>100</v>
      </c>
      <c r="O37" s="25">
        <f t="shared" si="8"/>
        <v>7.7288843775675589E-2</v>
      </c>
      <c r="P37" s="8">
        <v>100</v>
      </c>
      <c r="Q37" s="25">
        <f t="shared" si="9"/>
        <v>7.7288843775675589E-2</v>
      </c>
      <c r="R37" s="8">
        <f t="shared" si="10"/>
        <v>100</v>
      </c>
      <c r="S37" s="8">
        <f t="shared" si="11"/>
        <v>0</v>
      </c>
      <c r="T37" s="8">
        <f t="shared" si="12"/>
        <v>99.018879143749075</v>
      </c>
      <c r="U37" s="8">
        <f t="shared" si="13"/>
        <v>100</v>
      </c>
      <c r="V37" s="8">
        <f t="shared" si="14"/>
        <v>99.509439571874537</v>
      </c>
      <c r="W37" s="8">
        <f t="shared" si="15"/>
        <v>99.509439571874537</v>
      </c>
      <c r="X37" s="22">
        <v>26</v>
      </c>
    </row>
    <row r="38" spans="1:24" ht="16">
      <c r="A38" s="9">
        <v>27</v>
      </c>
      <c r="B38" s="295" t="s">
        <v>1492</v>
      </c>
      <c r="C38" s="291">
        <v>230250000</v>
      </c>
      <c r="D38" s="8">
        <f t="shared" si="0"/>
        <v>1.3227111847293966</v>
      </c>
      <c r="E38" s="7">
        <v>230250000</v>
      </c>
      <c r="F38" s="8">
        <f t="shared" si="1"/>
        <v>100</v>
      </c>
      <c r="G38" s="8">
        <f t="shared" si="2"/>
        <v>1.3227111847293966</v>
      </c>
      <c r="H38" s="7">
        <v>184086000</v>
      </c>
      <c r="I38" s="8">
        <f t="shared" si="3"/>
        <v>79.950488599348532</v>
      </c>
      <c r="J38" s="8">
        <f t="shared" si="4"/>
        <v>1.057514054949384</v>
      </c>
      <c r="K38" s="8">
        <f t="shared" si="5"/>
        <v>79.950488599348532</v>
      </c>
      <c r="L38" s="8">
        <f t="shared" si="6"/>
        <v>-0.26519712978001264</v>
      </c>
      <c r="M38" s="7">
        <f t="shared" si="7"/>
        <v>46164000</v>
      </c>
      <c r="N38" s="8">
        <v>100.00000000000001</v>
      </c>
      <c r="O38" s="25">
        <f t="shared" si="8"/>
        <v>1.3227111847293969</v>
      </c>
      <c r="P38" s="8">
        <v>76.3</v>
      </c>
      <c r="Q38" s="25">
        <f t="shared" si="9"/>
        <v>1.0092286339485295</v>
      </c>
      <c r="R38" s="8">
        <f t="shared" si="10"/>
        <v>76.299999999999983</v>
      </c>
      <c r="S38" s="8">
        <f t="shared" si="11"/>
        <v>-0.3134825507808674</v>
      </c>
      <c r="T38" s="8">
        <f t="shared" si="12"/>
        <v>79.950488599348532</v>
      </c>
      <c r="U38" s="8">
        <f t="shared" si="13"/>
        <v>76.299999999999983</v>
      </c>
      <c r="V38" s="8">
        <f t="shared" si="14"/>
        <v>78.12524429967425</v>
      </c>
      <c r="W38" s="8">
        <f t="shared" si="15"/>
        <v>78.12524429967425</v>
      </c>
      <c r="X38" s="22">
        <v>27</v>
      </c>
    </row>
    <row r="39" spans="1:24" ht="32">
      <c r="A39" s="9">
        <v>28</v>
      </c>
      <c r="B39" s="295" t="s">
        <v>1516</v>
      </c>
      <c r="C39" s="291">
        <v>39210000</v>
      </c>
      <c r="D39" s="8">
        <f t="shared" si="0"/>
        <v>0.22524866689789205</v>
      </c>
      <c r="E39" s="7">
        <v>39210000</v>
      </c>
      <c r="F39" s="8">
        <f t="shared" si="1"/>
        <v>100</v>
      </c>
      <c r="G39" s="8">
        <f t="shared" si="2"/>
        <v>0.22524866689789205</v>
      </c>
      <c r="H39" s="7">
        <v>36590600</v>
      </c>
      <c r="I39" s="8">
        <f t="shared" si="3"/>
        <v>93.319561336393775</v>
      </c>
      <c r="J39" s="8">
        <f t="shared" si="4"/>
        <v>0.21020106786518766</v>
      </c>
      <c r="K39" s="8">
        <f t="shared" si="5"/>
        <v>93.319561336393775</v>
      </c>
      <c r="L39" s="8">
        <f t="shared" si="6"/>
        <v>-1.504759903270439E-2</v>
      </c>
      <c r="M39" s="7">
        <f t="shared" si="7"/>
        <v>2619400</v>
      </c>
      <c r="N39" s="8">
        <v>100</v>
      </c>
      <c r="O39" s="25">
        <f t="shared" si="8"/>
        <v>0.22524866689789205</v>
      </c>
      <c r="P39" s="8">
        <v>93.319561336393775</v>
      </c>
      <c r="Q39" s="25">
        <f t="shared" si="9"/>
        <v>0.21020106786518766</v>
      </c>
      <c r="R39" s="8">
        <f t="shared" si="10"/>
        <v>93.319561336393775</v>
      </c>
      <c r="S39" s="8">
        <f t="shared" si="11"/>
        <v>-1.504759903270439E-2</v>
      </c>
      <c r="T39" s="8">
        <f t="shared" si="12"/>
        <v>93.319561336393775</v>
      </c>
      <c r="U39" s="8">
        <f t="shared" si="13"/>
        <v>93.319561336393775</v>
      </c>
      <c r="V39" s="8">
        <f t="shared" si="14"/>
        <v>93.319561336393775</v>
      </c>
      <c r="W39" s="8">
        <f t="shared" si="15"/>
        <v>93.319561336393775</v>
      </c>
      <c r="X39" s="22">
        <v>28</v>
      </c>
    </row>
    <row r="40" spans="1:24" ht="80">
      <c r="A40" s="9">
        <v>29</v>
      </c>
      <c r="B40" s="295" t="s">
        <v>1517</v>
      </c>
      <c r="C40" s="291">
        <v>5129000</v>
      </c>
      <c r="D40" s="8">
        <f t="shared" si="0"/>
        <v>2.9464432862006843E-2</v>
      </c>
      <c r="E40" s="7">
        <v>5129000</v>
      </c>
      <c r="F40" s="8">
        <f t="shared" si="1"/>
        <v>100</v>
      </c>
      <c r="G40" s="8">
        <f t="shared" si="2"/>
        <v>2.9464432862006843E-2</v>
      </c>
      <c r="H40" s="7">
        <v>5085000</v>
      </c>
      <c r="I40" s="8">
        <f t="shared" si="3"/>
        <v>99.142132969389735</v>
      </c>
      <c r="J40" s="8">
        <f t="shared" si="4"/>
        <v>2.9211667206727392E-2</v>
      </c>
      <c r="K40" s="8">
        <f t="shared" si="5"/>
        <v>99.142132969389735</v>
      </c>
      <c r="L40" s="8">
        <f t="shared" si="6"/>
        <v>-2.5276565527945077E-4</v>
      </c>
      <c r="M40" s="7">
        <f t="shared" si="7"/>
        <v>44000</v>
      </c>
      <c r="N40" s="8">
        <v>100</v>
      </c>
      <c r="O40" s="25">
        <f t="shared" si="8"/>
        <v>2.9464432862006843E-2</v>
      </c>
      <c r="P40" s="8">
        <v>100</v>
      </c>
      <c r="Q40" s="25">
        <f t="shared" si="9"/>
        <v>2.9464432862006843E-2</v>
      </c>
      <c r="R40" s="8">
        <f t="shared" si="10"/>
        <v>100</v>
      </c>
      <c r="S40" s="8">
        <f t="shared" si="11"/>
        <v>0</v>
      </c>
      <c r="T40" s="8">
        <f t="shared" si="12"/>
        <v>99.142132969389735</v>
      </c>
      <c r="U40" s="8">
        <f t="shared" si="13"/>
        <v>100</v>
      </c>
      <c r="V40" s="8">
        <f t="shared" si="14"/>
        <v>99.571066484694867</v>
      </c>
      <c r="W40" s="8">
        <f t="shared" si="15"/>
        <v>99.571066484694867</v>
      </c>
      <c r="X40" s="22">
        <v>29</v>
      </c>
    </row>
    <row r="41" spans="1:24" ht="48">
      <c r="A41" s="9">
        <v>30</v>
      </c>
      <c r="B41" s="295" t="s">
        <v>1518</v>
      </c>
      <c r="C41" s="291">
        <v>5129000</v>
      </c>
      <c r="D41" s="8">
        <f t="shared" si="0"/>
        <v>2.9464432862006843E-2</v>
      </c>
      <c r="E41" s="7">
        <v>5129000</v>
      </c>
      <c r="F41" s="8">
        <f t="shared" si="1"/>
        <v>100</v>
      </c>
      <c r="G41" s="8">
        <f t="shared" si="2"/>
        <v>2.9464432862006843E-2</v>
      </c>
      <c r="H41" s="7">
        <v>5094000</v>
      </c>
      <c r="I41" s="8">
        <f t="shared" si="3"/>
        <v>99.317605771105477</v>
      </c>
      <c r="J41" s="8">
        <f t="shared" si="4"/>
        <v>2.9263369272580008E-2</v>
      </c>
      <c r="K41" s="8">
        <f t="shared" si="5"/>
        <v>99.317605771105477</v>
      </c>
      <c r="L41" s="8">
        <f t="shared" si="6"/>
        <v>-2.0106358942683505E-4</v>
      </c>
      <c r="M41" s="7">
        <f t="shared" si="7"/>
        <v>35000</v>
      </c>
      <c r="N41" s="8">
        <v>100</v>
      </c>
      <c r="O41" s="25">
        <f t="shared" si="8"/>
        <v>2.9464432862006843E-2</v>
      </c>
      <c r="P41" s="8">
        <v>100</v>
      </c>
      <c r="Q41" s="25">
        <f t="shared" si="9"/>
        <v>2.9464432862006843E-2</v>
      </c>
      <c r="R41" s="8">
        <f t="shared" si="10"/>
        <v>100</v>
      </c>
      <c r="S41" s="8">
        <f t="shared" si="11"/>
        <v>0</v>
      </c>
      <c r="T41" s="8">
        <f t="shared" si="12"/>
        <v>99.317605771105477</v>
      </c>
      <c r="U41" s="8">
        <f t="shared" si="13"/>
        <v>100</v>
      </c>
      <c r="V41" s="8">
        <f t="shared" si="14"/>
        <v>99.658802885552745</v>
      </c>
      <c r="W41" s="8">
        <f t="shared" si="15"/>
        <v>99.658802885552745</v>
      </c>
      <c r="X41" s="22">
        <v>30</v>
      </c>
    </row>
    <row r="42" spans="1:24" ht="16">
      <c r="A42" s="9">
        <v>31</v>
      </c>
      <c r="B42" s="295" t="s">
        <v>1495</v>
      </c>
      <c r="C42" s="291">
        <v>5129000</v>
      </c>
      <c r="D42" s="8">
        <f t="shared" si="0"/>
        <v>2.9464432862006843E-2</v>
      </c>
      <c r="E42" s="7">
        <v>5129000</v>
      </c>
      <c r="F42" s="8">
        <f t="shared" si="1"/>
        <v>100</v>
      </c>
      <c r="G42" s="8">
        <f t="shared" si="2"/>
        <v>2.9464432862006843E-2</v>
      </c>
      <c r="H42" s="7">
        <v>5094000</v>
      </c>
      <c r="I42" s="8">
        <f t="shared" si="3"/>
        <v>99.317605771105477</v>
      </c>
      <c r="J42" s="8">
        <f t="shared" si="4"/>
        <v>2.9263369272580008E-2</v>
      </c>
      <c r="K42" s="8">
        <f t="shared" si="5"/>
        <v>99.317605771105477</v>
      </c>
      <c r="L42" s="8">
        <f t="shared" si="6"/>
        <v>-2.0106358942683505E-4</v>
      </c>
      <c r="M42" s="7">
        <f t="shared" si="7"/>
        <v>35000</v>
      </c>
      <c r="N42" s="8">
        <v>100</v>
      </c>
      <c r="O42" s="25">
        <f t="shared" si="8"/>
        <v>2.9464432862006843E-2</v>
      </c>
      <c r="P42" s="8">
        <v>100</v>
      </c>
      <c r="Q42" s="25">
        <f t="shared" si="9"/>
        <v>2.9464432862006843E-2</v>
      </c>
      <c r="R42" s="8">
        <f t="shared" si="10"/>
        <v>100</v>
      </c>
      <c r="S42" s="8">
        <f t="shared" si="11"/>
        <v>0</v>
      </c>
      <c r="T42" s="8">
        <f t="shared" si="12"/>
        <v>99.317605771105477</v>
      </c>
      <c r="U42" s="8">
        <f t="shared" si="13"/>
        <v>100</v>
      </c>
      <c r="V42" s="8">
        <f t="shared" si="14"/>
        <v>99.658802885552745</v>
      </c>
      <c r="W42" s="8">
        <f t="shared" si="15"/>
        <v>99.658802885552745</v>
      </c>
      <c r="X42" s="22">
        <v>31</v>
      </c>
    </row>
    <row r="43" spans="1:24" ht="48">
      <c r="A43" s="9">
        <v>32</v>
      </c>
      <c r="B43" s="295" t="s">
        <v>1519</v>
      </c>
      <c r="C43" s="291">
        <v>5129000</v>
      </c>
      <c r="D43" s="8">
        <f t="shared" si="0"/>
        <v>2.9464432862006843E-2</v>
      </c>
      <c r="E43" s="7">
        <v>5129000</v>
      </c>
      <c r="F43" s="8">
        <f t="shared" si="1"/>
        <v>100</v>
      </c>
      <c r="G43" s="8">
        <f t="shared" si="2"/>
        <v>2.9464432862006843E-2</v>
      </c>
      <c r="H43" s="7">
        <v>5088000</v>
      </c>
      <c r="I43" s="8">
        <f t="shared" si="3"/>
        <v>99.200623903294996</v>
      </c>
      <c r="J43" s="8">
        <f t="shared" si="4"/>
        <v>2.9228901228678269E-2</v>
      </c>
      <c r="K43" s="8">
        <f t="shared" si="5"/>
        <v>99.200623903294996</v>
      </c>
      <c r="L43" s="8">
        <f t="shared" si="6"/>
        <v>-2.3553163332857424E-4</v>
      </c>
      <c r="M43" s="7">
        <f t="shared" si="7"/>
        <v>41000</v>
      </c>
      <c r="N43" s="8">
        <v>100</v>
      </c>
      <c r="O43" s="25">
        <f t="shared" si="8"/>
        <v>2.9464432862006843E-2</v>
      </c>
      <c r="P43" s="8">
        <v>100</v>
      </c>
      <c r="Q43" s="25">
        <f t="shared" si="9"/>
        <v>2.9464432862006843E-2</v>
      </c>
      <c r="R43" s="8">
        <f t="shared" si="10"/>
        <v>100</v>
      </c>
      <c r="S43" s="8">
        <f t="shared" si="11"/>
        <v>0</v>
      </c>
      <c r="T43" s="8">
        <f t="shared" si="12"/>
        <v>99.200623903294996</v>
      </c>
      <c r="U43" s="8">
        <f t="shared" si="13"/>
        <v>100</v>
      </c>
      <c r="V43" s="8">
        <f t="shared" si="14"/>
        <v>99.600311951647498</v>
      </c>
      <c r="W43" s="8">
        <f t="shared" si="15"/>
        <v>99.600311951647498</v>
      </c>
      <c r="X43" s="22">
        <v>32</v>
      </c>
    </row>
    <row r="44" spans="1:24" ht="64">
      <c r="A44" s="9">
        <v>33</v>
      </c>
      <c r="B44" s="295" t="s">
        <v>1520</v>
      </c>
      <c r="C44" s="291">
        <v>5129000</v>
      </c>
      <c r="D44" s="8">
        <f t="shared" ref="D44:D75" si="16">C44/$C$166*100</f>
        <v>2.9464432862006843E-2</v>
      </c>
      <c r="E44" s="7">
        <v>5129000</v>
      </c>
      <c r="F44" s="8">
        <f t="shared" si="1"/>
        <v>100</v>
      </c>
      <c r="G44" s="8">
        <f t="shared" si="2"/>
        <v>2.9464432862006843E-2</v>
      </c>
      <c r="H44" s="7">
        <v>5088000</v>
      </c>
      <c r="I44" s="8">
        <f t="shared" si="3"/>
        <v>99.200623903294996</v>
      </c>
      <c r="J44" s="8">
        <f t="shared" si="4"/>
        <v>2.9228901228678269E-2</v>
      </c>
      <c r="K44" s="8">
        <f t="shared" si="5"/>
        <v>99.200623903294996</v>
      </c>
      <c r="L44" s="8">
        <f t="shared" si="6"/>
        <v>-2.3553163332857424E-4</v>
      </c>
      <c r="M44" s="7">
        <f t="shared" si="7"/>
        <v>41000</v>
      </c>
      <c r="N44" s="8">
        <v>100</v>
      </c>
      <c r="O44" s="25">
        <f t="shared" si="8"/>
        <v>2.9464432862006843E-2</v>
      </c>
      <c r="P44" s="8">
        <v>100</v>
      </c>
      <c r="Q44" s="25">
        <f t="shared" si="9"/>
        <v>2.9464432862006843E-2</v>
      </c>
      <c r="R44" s="8">
        <f t="shared" si="10"/>
        <v>100</v>
      </c>
      <c r="S44" s="8">
        <f t="shared" si="11"/>
        <v>0</v>
      </c>
      <c r="T44" s="8">
        <f t="shared" si="12"/>
        <v>99.200623903294996</v>
      </c>
      <c r="U44" s="8">
        <f t="shared" si="13"/>
        <v>100</v>
      </c>
      <c r="V44" s="8">
        <f t="shared" si="14"/>
        <v>99.600311951647498</v>
      </c>
      <c r="W44" s="8">
        <f t="shared" si="15"/>
        <v>99.600311951647498</v>
      </c>
      <c r="X44" s="22">
        <v>33</v>
      </c>
    </row>
    <row r="45" spans="1:24" ht="64">
      <c r="A45" s="9">
        <v>34</v>
      </c>
      <c r="B45" s="295" t="s">
        <v>1496</v>
      </c>
      <c r="C45" s="291">
        <v>5129000</v>
      </c>
      <c r="D45" s="8">
        <f t="shared" si="16"/>
        <v>2.9464432862006843E-2</v>
      </c>
      <c r="E45" s="7">
        <v>5129000</v>
      </c>
      <c r="F45" s="8">
        <f t="shared" si="1"/>
        <v>100</v>
      </c>
      <c r="G45" s="8">
        <f t="shared" si="2"/>
        <v>2.9464432862006843E-2</v>
      </c>
      <c r="H45" s="7">
        <v>5085000</v>
      </c>
      <c r="I45" s="8">
        <f t="shared" si="3"/>
        <v>99.142132969389735</v>
      </c>
      <c r="J45" s="8">
        <f t="shared" si="4"/>
        <v>2.9211667206727392E-2</v>
      </c>
      <c r="K45" s="8">
        <f t="shared" si="5"/>
        <v>99.142132969389735</v>
      </c>
      <c r="L45" s="8">
        <f t="shared" si="6"/>
        <v>-2.5276565527945077E-4</v>
      </c>
      <c r="M45" s="7">
        <f t="shared" si="7"/>
        <v>44000</v>
      </c>
      <c r="N45" s="8">
        <v>100</v>
      </c>
      <c r="O45" s="25">
        <f t="shared" si="8"/>
        <v>2.9464432862006843E-2</v>
      </c>
      <c r="P45" s="8">
        <v>100</v>
      </c>
      <c r="Q45" s="25">
        <f t="shared" si="9"/>
        <v>2.9464432862006843E-2</v>
      </c>
      <c r="R45" s="8">
        <f t="shared" si="10"/>
        <v>100</v>
      </c>
      <c r="S45" s="8">
        <f t="shared" si="11"/>
        <v>0</v>
      </c>
      <c r="T45" s="8">
        <f t="shared" si="12"/>
        <v>99.142132969389735</v>
      </c>
      <c r="U45" s="8">
        <f t="shared" si="13"/>
        <v>100</v>
      </c>
      <c r="V45" s="8">
        <f t="shared" si="14"/>
        <v>99.571066484694867</v>
      </c>
      <c r="W45" s="8">
        <f t="shared" si="15"/>
        <v>99.571066484694867</v>
      </c>
      <c r="X45" s="22">
        <v>34</v>
      </c>
    </row>
    <row r="46" spans="1:24" ht="64">
      <c r="A46" s="9">
        <v>35</v>
      </c>
      <c r="B46" s="295" t="s">
        <v>1497</v>
      </c>
      <c r="C46" s="291">
        <v>5129000</v>
      </c>
      <c r="D46" s="8">
        <f t="shared" si="16"/>
        <v>2.9464432862006843E-2</v>
      </c>
      <c r="E46" s="7">
        <v>5129000</v>
      </c>
      <c r="F46" s="8">
        <f t="shared" si="1"/>
        <v>100</v>
      </c>
      <c r="G46" s="8">
        <f t="shared" si="2"/>
        <v>2.9464432862006843E-2</v>
      </c>
      <c r="H46" s="7">
        <v>5085000</v>
      </c>
      <c r="I46" s="8">
        <f t="shared" si="3"/>
        <v>99.142132969389735</v>
      </c>
      <c r="J46" s="8">
        <f t="shared" si="4"/>
        <v>2.9211667206727392E-2</v>
      </c>
      <c r="K46" s="8">
        <f t="shared" si="5"/>
        <v>99.142132969389735</v>
      </c>
      <c r="L46" s="8">
        <f t="shared" si="6"/>
        <v>-2.5276565527945077E-4</v>
      </c>
      <c r="M46" s="7">
        <f t="shared" si="7"/>
        <v>44000</v>
      </c>
      <c r="N46" s="8">
        <v>100</v>
      </c>
      <c r="O46" s="25">
        <f t="shared" si="8"/>
        <v>2.9464432862006843E-2</v>
      </c>
      <c r="P46" s="8">
        <v>100</v>
      </c>
      <c r="Q46" s="25">
        <f t="shared" si="9"/>
        <v>2.9464432862006843E-2</v>
      </c>
      <c r="R46" s="8">
        <f t="shared" si="10"/>
        <v>100</v>
      </c>
      <c r="S46" s="8">
        <f t="shared" si="11"/>
        <v>0</v>
      </c>
      <c r="T46" s="8">
        <f t="shared" si="12"/>
        <v>99.142132969389735</v>
      </c>
      <c r="U46" s="8">
        <f t="shared" si="13"/>
        <v>100</v>
      </c>
      <c r="V46" s="8">
        <f t="shared" si="14"/>
        <v>99.571066484694867</v>
      </c>
      <c r="W46" s="8">
        <f t="shared" si="15"/>
        <v>99.571066484694867</v>
      </c>
      <c r="X46" s="22">
        <v>35</v>
      </c>
    </row>
    <row r="47" spans="1:24" ht="64">
      <c r="A47" s="9">
        <v>36</v>
      </c>
      <c r="B47" s="295" t="s">
        <v>1521</v>
      </c>
      <c r="C47" s="291">
        <v>5129000</v>
      </c>
      <c r="D47" s="8">
        <f t="shared" si="16"/>
        <v>2.9464432862006843E-2</v>
      </c>
      <c r="E47" s="7">
        <v>5129000</v>
      </c>
      <c r="F47" s="8">
        <f t="shared" si="1"/>
        <v>100</v>
      </c>
      <c r="G47" s="8">
        <f t="shared" si="2"/>
        <v>2.9464432862006843E-2</v>
      </c>
      <c r="H47" s="7">
        <v>5085000</v>
      </c>
      <c r="I47" s="8">
        <f t="shared" si="3"/>
        <v>99.142132969389735</v>
      </c>
      <c r="J47" s="8">
        <f t="shared" si="4"/>
        <v>2.9211667206727392E-2</v>
      </c>
      <c r="K47" s="8">
        <f t="shared" si="5"/>
        <v>99.142132969389735</v>
      </c>
      <c r="L47" s="8">
        <f t="shared" si="6"/>
        <v>-2.5276565527945077E-4</v>
      </c>
      <c r="M47" s="7">
        <f t="shared" si="7"/>
        <v>44000</v>
      </c>
      <c r="N47" s="8">
        <v>100</v>
      </c>
      <c r="O47" s="25">
        <f t="shared" si="8"/>
        <v>2.9464432862006843E-2</v>
      </c>
      <c r="P47" s="8">
        <v>100</v>
      </c>
      <c r="Q47" s="25">
        <f t="shared" si="9"/>
        <v>2.9464432862006843E-2</v>
      </c>
      <c r="R47" s="8">
        <f t="shared" si="10"/>
        <v>100</v>
      </c>
      <c r="S47" s="26"/>
      <c r="T47" s="26"/>
      <c r="U47" s="26"/>
      <c r="V47" s="26"/>
      <c r="W47" s="26"/>
      <c r="X47" s="22">
        <v>36</v>
      </c>
    </row>
    <row r="48" spans="1:24" ht="48">
      <c r="A48" s="9">
        <v>37</v>
      </c>
      <c r="B48" s="295" t="s">
        <v>1498</v>
      </c>
      <c r="C48" s="291">
        <v>5129000</v>
      </c>
      <c r="D48" s="8">
        <f t="shared" si="16"/>
        <v>2.9464432862006843E-2</v>
      </c>
      <c r="E48" s="7">
        <v>5129000</v>
      </c>
      <c r="F48" s="8">
        <f t="shared" si="1"/>
        <v>100</v>
      </c>
      <c r="G48" s="8">
        <f t="shared" si="2"/>
        <v>2.9464432862006843E-2</v>
      </c>
      <c r="H48" s="7">
        <v>5085000</v>
      </c>
      <c r="I48" s="8">
        <f t="shared" si="3"/>
        <v>99.142132969389735</v>
      </c>
      <c r="J48" s="8">
        <f t="shared" si="4"/>
        <v>2.9211667206727392E-2</v>
      </c>
      <c r="K48" s="8">
        <f t="shared" si="5"/>
        <v>99.142132969389735</v>
      </c>
      <c r="L48" s="8">
        <f t="shared" si="6"/>
        <v>-2.5276565527945077E-4</v>
      </c>
      <c r="M48" s="7">
        <f t="shared" si="7"/>
        <v>44000</v>
      </c>
      <c r="N48" s="8">
        <v>100</v>
      </c>
      <c r="O48" s="25">
        <f t="shared" si="8"/>
        <v>2.9464432862006843E-2</v>
      </c>
      <c r="P48" s="8">
        <v>100</v>
      </c>
      <c r="Q48" s="25">
        <f t="shared" si="9"/>
        <v>2.9464432862006843E-2</v>
      </c>
      <c r="R48" s="8">
        <f t="shared" si="10"/>
        <v>100</v>
      </c>
      <c r="S48" s="26"/>
      <c r="T48" s="26"/>
      <c r="U48" s="26"/>
      <c r="V48" s="26"/>
      <c r="W48" s="26"/>
      <c r="X48" s="22">
        <v>37</v>
      </c>
    </row>
    <row r="49" spans="1:24" ht="16">
      <c r="A49" s="9">
        <v>38</v>
      </c>
      <c r="B49" s="295" t="s">
        <v>1522</v>
      </c>
      <c r="C49" s="291">
        <v>5129000</v>
      </c>
      <c r="D49" s="8">
        <f t="shared" si="16"/>
        <v>2.9464432862006843E-2</v>
      </c>
      <c r="E49" s="7">
        <v>5129000</v>
      </c>
      <c r="F49" s="8">
        <f t="shared" si="1"/>
        <v>100</v>
      </c>
      <c r="G49" s="8">
        <f t="shared" si="2"/>
        <v>2.9464432862006843E-2</v>
      </c>
      <c r="H49" s="7">
        <v>5085000</v>
      </c>
      <c r="I49" s="8">
        <f t="shared" si="3"/>
        <v>99.142132969389735</v>
      </c>
      <c r="J49" s="8">
        <f t="shared" si="4"/>
        <v>2.9211667206727392E-2</v>
      </c>
      <c r="K49" s="8">
        <f t="shared" si="5"/>
        <v>99.142132969389735</v>
      </c>
      <c r="L49" s="8">
        <f t="shared" si="6"/>
        <v>-2.5276565527945077E-4</v>
      </c>
      <c r="M49" s="7">
        <f t="shared" si="7"/>
        <v>44000</v>
      </c>
      <c r="N49" s="8">
        <v>100</v>
      </c>
      <c r="O49" s="25">
        <f t="shared" si="8"/>
        <v>2.9464432862006843E-2</v>
      </c>
      <c r="P49" s="8">
        <v>100</v>
      </c>
      <c r="Q49" s="25">
        <f t="shared" si="9"/>
        <v>2.9464432862006843E-2</v>
      </c>
      <c r="R49" s="8">
        <f t="shared" si="10"/>
        <v>100</v>
      </c>
      <c r="S49" s="26"/>
      <c r="T49" s="26"/>
      <c r="U49" s="26"/>
      <c r="V49" s="26"/>
      <c r="W49" s="26"/>
      <c r="X49" s="22">
        <v>38</v>
      </c>
    </row>
    <row r="50" spans="1:24" ht="32">
      <c r="A50" s="9">
        <v>39</v>
      </c>
      <c r="B50" s="295" t="s">
        <v>1523</v>
      </c>
      <c r="C50" s="291">
        <v>5129000</v>
      </c>
      <c r="D50" s="8">
        <f t="shared" si="16"/>
        <v>2.9464432862006843E-2</v>
      </c>
      <c r="E50" s="7">
        <v>5129000</v>
      </c>
      <c r="F50" s="8">
        <f t="shared" si="1"/>
        <v>100</v>
      </c>
      <c r="G50" s="8">
        <f t="shared" si="2"/>
        <v>2.9464432862006843E-2</v>
      </c>
      <c r="H50" s="7">
        <v>5085000</v>
      </c>
      <c r="I50" s="8">
        <f t="shared" si="3"/>
        <v>99.142132969389735</v>
      </c>
      <c r="J50" s="8">
        <f t="shared" si="4"/>
        <v>2.9211667206727392E-2</v>
      </c>
      <c r="K50" s="8">
        <f t="shared" si="5"/>
        <v>99.142132969389735</v>
      </c>
      <c r="L50" s="8">
        <f t="shared" si="6"/>
        <v>-2.5276565527945077E-4</v>
      </c>
      <c r="M50" s="7">
        <f t="shared" si="7"/>
        <v>44000</v>
      </c>
      <c r="N50" s="8">
        <v>100</v>
      </c>
      <c r="O50" s="25">
        <f t="shared" si="8"/>
        <v>2.9464432862006843E-2</v>
      </c>
      <c r="P50" s="8">
        <v>100</v>
      </c>
      <c r="Q50" s="25">
        <f t="shared" si="9"/>
        <v>2.9464432862006843E-2</v>
      </c>
      <c r="R50" s="8">
        <f t="shared" si="10"/>
        <v>100</v>
      </c>
      <c r="S50" s="26"/>
      <c r="T50" s="26"/>
      <c r="U50" s="26"/>
      <c r="V50" s="26"/>
      <c r="W50" s="26"/>
      <c r="X50" s="22">
        <v>39</v>
      </c>
    </row>
    <row r="51" spans="1:24" ht="48">
      <c r="A51" s="9">
        <v>40</v>
      </c>
      <c r="B51" s="295" t="s">
        <v>1524</v>
      </c>
      <c r="C51" s="291">
        <v>5129000</v>
      </c>
      <c r="D51" s="8">
        <f t="shared" si="16"/>
        <v>2.9464432862006843E-2</v>
      </c>
      <c r="E51" s="7">
        <v>5129000</v>
      </c>
      <c r="F51" s="8">
        <f t="shared" si="1"/>
        <v>100</v>
      </c>
      <c r="G51" s="8">
        <f t="shared" si="2"/>
        <v>2.9464432862006843E-2</v>
      </c>
      <c r="H51" s="7">
        <v>5085000</v>
      </c>
      <c r="I51" s="8">
        <f t="shared" si="3"/>
        <v>99.142132969389735</v>
      </c>
      <c r="J51" s="8">
        <f t="shared" si="4"/>
        <v>2.9211667206727392E-2</v>
      </c>
      <c r="K51" s="8">
        <f t="shared" si="5"/>
        <v>99.142132969389735</v>
      </c>
      <c r="L51" s="8">
        <f t="shared" si="6"/>
        <v>-2.5276565527945077E-4</v>
      </c>
      <c r="M51" s="7">
        <f t="shared" si="7"/>
        <v>44000</v>
      </c>
      <c r="N51" s="8">
        <v>100</v>
      </c>
      <c r="O51" s="25">
        <f t="shared" si="8"/>
        <v>2.9464432862006843E-2</v>
      </c>
      <c r="P51" s="8">
        <v>100</v>
      </c>
      <c r="Q51" s="25">
        <f t="shared" si="9"/>
        <v>2.9464432862006843E-2</v>
      </c>
      <c r="R51" s="8">
        <f t="shared" si="10"/>
        <v>100</v>
      </c>
      <c r="S51" s="26"/>
      <c r="T51" s="26"/>
      <c r="U51" s="26"/>
      <c r="V51" s="26"/>
      <c r="W51" s="26"/>
      <c r="X51" s="22">
        <v>40</v>
      </c>
    </row>
    <row r="52" spans="1:24" ht="32">
      <c r="A52" s="9">
        <v>41</v>
      </c>
      <c r="B52" s="295" t="s">
        <v>1500</v>
      </c>
      <c r="C52" s="291">
        <v>23300000</v>
      </c>
      <c r="D52" s="8">
        <f t="shared" si="16"/>
        <v>0.13385090381843626</v>
      </c>
      <c r="E52" s="7">
        <v>23300000</v>
      </c>
      <c r="F52" s="8">
        <f t="shared" si="1"/>
        <v>100</v>
      </c>
      <c r="G52" s="8">
        <f t="shared" si="2"/>
        <v>0.13385090381843626</v>
      </c>
      <c r="H52" s="7">
        <v>5435000</v>
      </c>
      <c r="I52" s="8">
        <f t="shared" si="3"/>
        <v>23.326180257510728</v>
      </c>
      <c r="J52" s="8">
        <f t="shared" si="4"/>
        <v>3.122230310099575E-2</v>
      </c>
      <c r="K52" s="8">
        <f t="shared" si="5"/>
        <v>23.326180257510728</v>
      </c>
      <c r="L52" s="8">
        <f t="shared" si="6"/>
        <v>-0.10262860071744051</v>
      </c>
      <c r="M52" s="7">
        <f t="shared" si="7"/>
        <v>17865000</v>
      </c>
      <c r="N52" s="8">
        <v>100</v>
      </c>
      <c r="O52" s="25">
        <f t="shared" si="8"/>
        <v>0.13385090381843626</v>
      </c>
      <c r="P52" s="8">
        <v>23.326180257510728</v>
      </c>
      <c r="Q52" s="25">
        <f t="shared" si="9"/>
        <v>3.122230310099575E-2</v>
      </c>
      <c r="R52" s="8">
        <f t="shared" si="10"/>
        <v>23.326180257510728</v>
      </c>
      <c r="S52" s="26"/>
      <c r="T52" s="26"/>
      <c r="U52" s="26"/>
      <c r="V52" s="26"/>
      <c r="W52" s="26"/>
      <c r="X52" s="22">
        <v>41</v>
      </c>
    </row>
    <row r="53" spans="1:24" ht="80">
      <c r="A53" s="9">
        <v>42</v>
      </c>
      <c r="B53" s="295" t="s">
        <v>1525</v>
      </c>
      <c r="C53" s="291">
        <v>34650000</v>
      </c>
      <c r="D53" s="8">
        <f t="shared" si="16"/>
        <v>0.19905295353256719</v>
      </c>
      <c r="E53" s="7">
        <v>34650000</v>
      </c>
      <c r="F53" s="8">
        <f t="shared" si="1"/>
        <v>100</v>
      </c>
      <c r="G53" s="8">
        <f t="shared" si="2"/>
        <v>0.19905295353256719</v>
      </c>
      <c r="H53" s="7">
        <v>15720000</v>
      </c>
      <c r="I53" s="8">
        <f t="shared" si="3"/>
        <v>45.367965367965368</v>
      </c>
      <c r="J53" s="8">
        <f t="shared" si="4"/>
        <v>9.0306275022567273E-2</v>
      </c>
      <c r="K53" s="8">
        <f t="shared" si="5"/>
        <v>45.367965367965368</v>
      </c>
      <c r="L53" s="8">
        <f t="shared" si="6"/>
        <v>-0.10874667850999992</v>
      </c>
      <c r="M53" s="7">
        <f t="shared" si="7"/>
        <v>18930000</v>
      </c>
      <c r="N53" s="8">
        <v>100.00000000000001</v>
      </c>
      <c r="O53" s="25">
        <f t="shared" si="8"/>
        <v>0.19905295353256722</v>
      </c>
      <c r="P53" s="8">
        <v>45.36</v>
      </c>
      <c r="Q53" s="25">
        <f t="shared" si="9"/>
        <v>9.0290419722372478E-2</v>
      </c>
      <c r="R53" s="8">
        <f t="shared" si="10"/>
        <v>45.359999999999992</v>
      </c>
      <c r="S53" s="26"/>
      <c r="T53" s="26"/>
      <c r="U53" s="26"/>
      <c r="V53" s="26"/>
      <c r="W53" s="26"/>
      <c r="X53" s="22">
        <v>42</v>
      </c>
    </row>
    <row r="54" spans="1:24" ht="32">
      <c r="A54" s="9">
        <v>43</v>
      </c>
      <c r="B54" s="295" t="s">
        <v>1502</v>
      </c>
      <c r="C54" s="291">
        <v>35220000</v>
      </c>
      <c r="D54" s="8">
        <f t="shared" si="16"/>
        <v>0.20232741770323279</v>
      </c>
      <c r="E54" s="7">
        <v>35220000</v>
      </c>
      <c r="F54" s="8">
        <f t="shared" si="1"/>
        <v>100</v>
      </c>
      <c r="G54" s="8">
        <f t="shared" si="2"/>
        <v>0.20232741770323279</v>
      </c>
      <c r="H54" s="7">
        <v>26272000</v>
      </c>
      <c r="I54" s="8">
        <f t="shared" si="3"/>
        <v>74.593980692788193</v>
      </c>
      <c r="J54" s="8">
        <f t="shared" si="4"/>
        <v>0.15092407489776638</v>
      </c>
      <c r="K54" s="8">
        <f t="shared" si="5"/>
        <v>74.593980692788193</v>
      </c>
      <c r="L54" s="8">
        <f t="shared" si="6"/>
        <v>-5.1403342805466407E-2</v>
      </c>
      <c r="M54" s="7">
        <f t="shared" si="7"/>
        <v>8948000</v>
      </c>
      <c r="N54" s="8">
        <v>100</v>
      </c>
      <c r="O54" s="25">
        <f t="shared" si="8"/>
        <v>0.20232741770323279</v>
      </c>
      <c r="P54" s="8">
        <v>74.593980692788193</v>
      </c>
      <c r="Q54" s="25">
        <f t="shared" si="9"/>
        <v>0.15092407489776638</v>
      </c>
      <c r="R54" s="8">
        <f t="shared" si="10"/>
        <v>74.593980692788193</v>
      </c>
      <c r="S54" s="26"/>
      <c r="T54" s="26"/>
      <c r="U54" s="26"/>
      <c r="V54" s="26"/>
      <c r="W54" s="26"/>
      <c r="X54" s="22">
        <v>43</v>
      </c>
    </row>
    <row r="55" spans="1:24" ht="32">
      <c r="A55" s="9">
        <v>44</v>
      </c>
      <c r="B55" s="295" t="s">
        <v>377</v>
      </c>
      <c r="C55" s="291">
        <v>2607800</v>
      </c>
      <c r="D55" s="8">
        <f t="shared" si="16"/>
        <v>1.4980960814494335E-2</v>
      </c>
      <c r="E55" s="7">
        <v>2607800</v>
      </c>
      <c r="F55" s="8">
        <f t="shared" si="1"/>
        <v>100</v>
      </c>
      <c r="G55" s="8">
        <f t="shared" si="2"/>
        <v>1.4980960814494335E-2</v>
      </c>
      <c r="H55" s="7">
        <v>1971500</v>
      </c>
      <c r="I55" s="8">
        <f t="shared" si="3"/>
        <v>75.60012270879669</v>
      </c>
      <c r="J55" s="8">
        <f t="shared" si="4"/>
        <v>1.1325624758714466E-2</v>
      </c>
      <c r="K55" s="8">
        <f t="shared" si="5"/>
        <v>75.60012270879669</v>
      </c>
      <c r="L55" s="8">
        <f t="shared" si="6"/>
        <v>-3.6553360557798689E-3</v>
      </c>
      <c r="M55" s="7">
        <f t="shared" si="7"/>
        <v>636300</v>
      </c>
      <c r="N55" s="8">
        <v>100</v>
      </c>
      <c r="O55" s="25">
        <f t="shared" si="8"/>
        <v>1.4980960814494335E-2</v>
      </c>
      <c r="P55" s="8">
        <v>100</v>
      </c>
      <c r="Q55" s="25">
        <f t="shared" si="9"/>
        <v>1.4980960814494335E-2</v>
      </c>
      <c r="R55" s="8">
        <f t="shared" si="10"/>
        <v>100</v>
      </c>
      <c r="S55" s="26"/>
      <c r="T55" s="26"/>
      <c r="U55" s="26"/>
      <c r="V55" s="26"/>
      <c r="W55" s="26"/>
      <c r="X55" s="22">
        <v>44</v>
      </c>
    </row>
    <row r="56" spans="1:24" ht="16">
      <c r="A56" s="9">
        <v>45</v>
      </c>
      <c r="B56" s="295" t="s">
        <v>300</v>
      </c>
      <c r="C56" s="291">
        <v>1770200</v>
      </c>
      <c r="D56" s="8">
        <f t="shared" si="16"/>
        <v>1.0169221885810979E-2</v>
      </c>
      <c r="E56" s="7">
        <v>1770200</v>
      </c>
      <c r="F56" s="8">
        <f t="shared" si="1"/>
        <v>100</v>
      </c>
      <c r="G56" s="8">
        <f t="shared" si="2"/>
        <v>1.0169221885810979E-2</v>
      </c>
      <c r="H56" s="7">
        <v>1682000</v>
      </c>
      <c r="I56" s="8">
        <f t="shared" si="3"/>
        <v>95.017512145520271</v>
      </c>
      <c r="J56" s="8">
        <f t="shared" si="4"/>
        <v>9.6625416404553539E-3</v>
      </c>
      <c r="K56" s="8">
        <f t="shared" si="5"/>
        <v>95.017512145520271</v>
      </c>
      <c r="L56" s="8">
        <f t="shared" si="6"/>
        <v>-5.0668024535562538E-4</v>
      </c>
      <c r="M56" s="7">
        <f t="shared" si="7"/>
        <v>88200</v>
      </c>
      <c r="N56" s="8">
        <v>100</v>
      </c>
      <c r="O56" s="25">
        <f t="shared" si="8"/>
        <v>1.0169221885810979E-2</v>
      </c>
      <c r="P56" s="8">
        <v>100</v>
      </c>
      <c r="Q56" s="25">
        <f t="shared" si="9"/>
        <v>1.0169221885810979E-2</v>
      </c>
      <c r="R56" s="8">
        <f t="shared" si="10"/>
        <v>100</v>
      </c>
      <c r="S56" s="26"/>
      <c r="T56" s="26"/>
      <c r="U56" s="26"/>
      <c r="V56" s="26"/>
      <c r="W56" s="26"/>
      <c r="X56" s="22">
        <v>45</v>
      </c>
    </row>
    <row r="57" spans="1:24" ht="16">
      <c r="A57" s="9">
        <v>46</v>
      </c>
      <c r="B57" s="295" t="s">
        <v>248</v>
      </c>
      <c r="C57" s="291">
        <v>20420500</v>
      </c>
      <c r="D57" s="8">
        <f t="shared" si="16"/>
        <v>0.1173091150825913</v>
      </c>
      <c r="E57" s="7">
        <v>20420500</v>
      </c>
      <c r="F57" s="8">
        <f t="shared" si="1"/>
        <v>100</v>
      </c>
      <c r="G57" s="8">
        <f t="shared" si="2"/>
        <v>0.1173091150825913</v>
      </c>
      <c r="H57" s="7">
        <v>20042500</v>
      </c>
      <c r="I57" s="8">
        <f t="shared" si="3"/>
        <v>98.148918978477511</v>
      </c>
      <c r="J57" s="8">
        <f t="shared" si="4"/>
        <v>0.11513762831678148</v>
      </c>
      <c r="K57" s="8">
        <f t="shared" si="5"/>
        <v>98.148918978477511</v>
      </c>
      <c r="L57" s="8">
        <f t="shared" si="6"/>
        <v>-2.1714867658098186E-3</v>
      </c>
      <c r="M57" s="7">
        <f t="shared" si="7"/>
        <v>378000</v>
      </c>
      <c r="N57" s="8">
        <v>100</v>
      </c>
      <c r="O57" s="25">
        <f t="shared" si="8"/>
        <v>0.1173091150825913</v>
      </c>
      <c r="P57" s="8">
        <v>100</v>
      </c>
      <c r="Q57" s="25">
        <f t="shared" si="9"/>
        <v>0.1173091150825913</v>
      </c>
      <c r="R57" s="8">
        <f t="shared" si="10"/>
        <v>100</v>
      </c>
      <c r="S57" s="26"/>
      <c r="T57" s="26"/>
      <c r="U57" s="26"/>
      <c r="V57" s="26"/>
      <c r="W57" s="26"/>
      <c r="X57" s="22">
        <v>46</v>
      </c>
    </row>
    <row r="58" spans="1:24" ht="32">
      <c r="A58" s="9">
        <v>47</v>
      </c>
      <c r="B58" s="295" t="s">
        <v>369</v>
      </c>
      <c r="C58" s="291">
        <v>7809000</v>
      </c>
      <c r="D58" s="8">
        <f t="shared" si="16"/>
        <v>4.4860159138118826E-2</v>
      </c>
      <c r="E58" s="7">
        <v>7809000</v>
      </c>
      <c r="F58" s="8">
        <f t="shared" si="1"/>
        <v>100</v>
      </c>
      <c r="G58" s="8">
        <f t="shared" si="2"/>
        <v>4.4860159138118826E-2</v>
      </c>
      <c r="H58" s="7">
        <v>7026704</v>
      </c>
      <c r="I58" s="8">
        <f t="shared" si="3"/>
        <v>89.982123191189658</v>
      </c>
      <c r="J58" s="8">
        <f t="shared" si="4"/>
        <v>4.0366123659425809E-2</v>
      </c>
      <c r="K58" s="8">
        <f t="shared" si="5"/>
        <v>89.982123191189658</v>
      </c>
      <c r="L58" s="8">
        <f t="shared" si="6"/>
        <v>-4.4940354786930162E-3</v>
      </c>
      <c r="M58" s="7">
        <f t="shared" si="7"/>
        <v>782296</v>
      </c>
      <c r="N58" s="8">
        <v>100</v>
      </c>
      <c r="O58" s="25">
        <f t="shared" si="8"/>
        <v>4.4860159138118826E-2</v>
      </c>
      <c r="P58" s="8">
        <v>89.982123191189658</v>
      </c>
      <c r="Q58" s="25">
        <f t="shared" si="9"/>
        <v>4.0366123659425809E-2</v>
      </c>
      <c r="R58" s="8">
        <f t="shared" si="10"/>
        <v>89.982123191189658</v>
      </c>
      <c r="S58" s="26"/>
      <c r="T58" s="26"/>
      <c r="U58" s="26"/>
      <c r="V58" s="26"/>
      <c r="W58" s="26"/>
      <c r="X58" s="22">
        <v>47</v>
      </c>
    </row>
    <row r="59" spans="1:24" ht="16">
      <c r="A59" s="9">
        <v>48</v>
      </c>
      <c r="B59" s="295" t="s">
        <v>473</v>
      </c>
      <c r="C59" s="291">
        <v>69829920</v>
      </c>
      <c r="D59" s="8">
        <f t="shared" si="16"/>
        <v>0.40115012470253636</v>
      </c>
      <c r="E59" s="7">
        <v>69829920</v>
      </c>
      <c r="F59" s="8">
        <f t="shared" si="1"/>
        <v>100</v>
      </c>
      <c r="G59" s="8">
        <f t="shared" si="2"/>
        <v>0.40115012470253641</v>
      </c>
      <c r="H59" s="7">
        <v>69810120</v>
      </c>
      <c r="I59" s="8">
        <f t="shared" si="3"/>
        <v>99.971645392118447</v>
      </c>
      <c r="J59" s="8">
        <f t="shared" si="4"/>
        <v>0.40103638015766058</v>
      </c>
      <c r="K59" s="8">
        <f t="shared" si="5"/>
        <v>99.971645392118447</v>
      </c>
      <c r="L59" s="8">
        <f t="shared" si="6"/>
        <v>-1.1374454487583785E-4</v>
      </c>
      <c r="M59" s="7">
        <f t="shared" si="7"/>
        <v>19800</v>
      </c>
      <c r="N59" s="8">
        <v>100.00000000000003</v>
      </c>
      <c r="O59" s="25">
        <f t="shared" si="8"/>
        <v>0.40115012470253647</v>
      </c>
      <c r="P59" s="8">
        <v>99.971645392118447</v>
      </c>
      <c r="Q59" s="25">
        <f t="shared" si="9"/>
        <v>0.40103638015766058</v>
      </c>
      <c r="R59" s="8">
        <f t="shared" si="10"/>
        <v>99.971645392118418</v>
      </c>
      <c r="S59" s="26"/>
      <c r="T59" s="26"/>
      <c r="U59" s="26"/>
      <c r="V59" s="26"/>
      <c r="W59" s="26"/>
      <c r="X59" s="22">
        <v>48</v>
      </c>
    </row>
    <row r="60" spans="1:24" ht="64">
      <c r="A60" s="9">
        <v>49</v>
      </c>
      <c r="B60" s="295" t="s">
        <v>474</v>
      </c>
      <c r="C60" s="291">
        <v>4550000</v>
      </c>
      <c r="D60" s="8">
        <f t="shared" si="16"/>
        <v>2.6138266625488623E-2</v>
      </c>
      <c r="E60" s="7">
        <v>4550000</v>
      </c>
      <c r="F60" s="8">
        <f t="shared" si="1"/>
        <v>100</v>
      </c>
      <c r="G60" s="8">
        <f t="shared" si="2"/>
        <v>2.6138266625488623E-2</v>
      </c>
      <c r="H60" s="7">
        <v>4138500</v>
      </c>
      <c r="I60" s="8">
        <f t="shared" si="3"/>
        <v>90.956043956043956</v>
      </c>
      <c r="J60" s="8">
        <f t="shared" si="4"/>
        <v>2.3774333281227401E-2</v>
      </c>
      <c r="K60" s="8">
        <f t="shared" si="5"/>
        <v>90.956043956043956</v>
      </c>
      <c r="L60" s="8">
        <f t="shared" si="6"/>
        <v>-2.3639333442612223E-3</v>
      </c>
      <c r="M60" s="7">
        <f t="shared" si="7"/>
        <v>411500</v>
      </c>
      <c r="N60" s="8">
        <v>100</v>
      </c>
      <c r="O60" s="25">
        <f t="shared" si="8"/>
        <v>2.6138266625488623E-2</v>
      </c>
      <c r="P60" s="8">
        <v>90.956043956043956</v>
      </c>
      <c r="Q60" s="25">
        <f t="shared" si="9"/>
        <v>2.3774333281227401E-2</v>
      </c>
      <c r="R60" s="8">
        <f t="shared" si="10"/>
        <v>90.956043956043956</v>
      </c>
      <c r="S60" s="26"/>
      <c r="T60" s="26"/>
      <c r="U60" s="26"/>
      <c r="V60" s="26"/>
      <c r="W60" s="26"/>
      <c r="X60" s="22">
        <v>49</v>
      </c>
    </row>
    <row r="61" spans="1:24" ht="16">
      <c r="A61" s="9">
        <v>50</v>
      </c>
      <c r="B61" s="295" t="s">
        <v>256</v>
      </c>
      <c r="C61" s="291">
        <v>3570000</v>
      </c>
      <c r="D61" s="8">
        <f t="shared" si="16"/>
        <v>2.0508486121537224E-2</v>
      </c>
      <c r="E61" s="7">
        <v>3570000</v>
      </c>
      <c r="F61" s="8">
        <f t="shared" si="1"/>
        <v>100</v>
      </c>
      <c r="G61" s="8">
        <f t="shared" si="2"/>
        <v>2.0508486121537228E-2</v>
      </c>
      <c r="H61" s="7">
        <v>3520000</v>
      </c>
      <c r="I61" s="8">
        <f t="shared" si="3"/>
        <v>98.599439775910369</v>
      </c>
      <c r="J61" s="8">
        <f t="shared" si="4"/>
        <v>2.0221252422356031E-2</v>
      </c>
      <c r="K61" s="8">
        <f t="shared" si="5"/>
        <v>98.599439775910369</v>
      </c>
      <c r="L61" s="8">
        <f t="shared" si="6"/>
        <v>-2.872336991811969E-4</v>
      </c>
      <c r="M61" s="7">
        <f t="shared" si="7"/>
        <v>50000</v>
      </c>
      <c r="N61" s="8">
        <v>100</v>
      </c>
      <c r="O61" s="25">
        <f t="shared" si="8"/>
        <v>2.0508486121537228E-2</v>
      </c>
      <c r="P61" s="8">
        <v>98.599439775910369</v>
      </c>
      <c r="Q61" s="25">
        <f t="shared" si="9"/>
        <v>2.0221252422356031E-2</v>
      </c>
      <c r="R61" s="8">
        <f t="shared" si="10"/>
        <v>98.599439775910369</v>
      </c>
      <c r="S61" s="26"/>
      <c r="T61" s="26"/>
      <c r="U61" s="26"/>
      <c r="V61" s="26"/>
      <c r="W61" s="26"/>
      <c r="X61" s="22">
        <v>50</v>
      </c>
    </row>
    <row r="62" spans="1:24" ht="48">
      <c r="A62" s="9">
        <v>51</v>
      </c>
      <c r="B62" s="295" t="s">
        <v>1503</v>
      </c>
      <c r="C62" s="291">
        <v>15253800</v>
      </c>
      <c r="D62" s="8">
        <f t="shared" si="16"/>
        <v>8.7628108011401834E-2</v>
      </c>
      <c r="E62" s="7">
        <v>15253800</v>
      </c>
      <c r="F62" s="8">
        <f t="shared" si="1"/>
        <v>100</v>
      </c>
      <c r="G62" s="8">
        <f t="shared" si="2"/>
        <v>8.7628108011401834E-2</v>
      </c>
      <c r="H62" s="7">
        <v>13903500</v>
      </c>
      <c r="I62" s="8">
        <f t="shared" si="3"/>
        <v>91.147779569680992</v>
      </c>
      <c r="J62" s="8">
        <f t="shared" si="4"/>
        <v>7.9871074731314509E-2</v>
      </c>
      <c r="K62" s="8">
        <f t="shared" si="5"/>
        <v>91.147779569680992</v>
      </c>
      <c r="L62" s="8">
        <f t="shared" si="6"/>
        <v>-7.7570332800873248E-3</v>
      </c>
      <c r="M62" s="7">
        <f t="shared" si="7"/>
        <v>1350300</v>
      </c>
      <c r="N62" s="8">
        <v>100</v>
      </c>
      <c r="O62" s="25">
        <f t="shared" si="8"/>
        <v>8.7628108011401834E-2</v>
      </c>
      <c r="P62" s="8">
        <v>91.147779569680992</v>
      </c>
      <c r="Q62" s="25">
        <f t="shared" si="9"/>
        <v>7.9871074731314509E-2</v>
      </c>
      <c r="R62" s="8">
        <f t="shared" si="10"/>
        <v>91.147779569680992</v>
      </c>
      <c r="S62" s="26"/>
      <c r="T62" s="26"/>
      <c r="U62" s="26"/>
      <c r="V62" s="26"/>
      <c r="W62" s="26"/>
      <c r="X62" s="22">
        <v>51</v>
      </c>
    </row>
    <row r="63" spans="1:24" ht="32">
      <c r="A63" s="9">
        <v>52</v>
      </c>
      <c r="B63" s="295" t="s">
        <v>1511</v>
      </c>
      <c r="C63" s="291">
        <v>182872537</v>
      </c>
      <c r="D63" s="8">
        <f t="shared" si="16"/>
        <v>1.050543105623194</v>
      </c>
      <c r="E63" s="7">
        <v>182872537</v>
      </c>
      <c r="F63" s="8">
        <f t="shared" si="1"/>
        <v>100</v>
      </c>
      <c r="G63" s="8">
        <f t="shared" si="2"/>
        <v>1.050543105623194</v>
      </c>
      <c r="H63" s="7">
        <v>164710000</v>
      </c>
      <c r="I63" s="8">
        <f t="shared" si="3"/>
        <v>90.06819870388739</v>
      </c>
      <c r="J63" s="8">
        <f t="shared" si="4"/>
        <v>0.94620525184268789</v>
      </c>
      <c r="K63" s="8">
        <f t="shared" si="5"/>
        <v>90.06819870388739</v>
      </c>
      <c r="L63" s="8">
        <f t="shared" si="6"/>
        <v>-0.10433785378050608</v>
      </c>
      <c r="M63" s="7">
        <f t="shared" si="7"/>
        <v>18162537</v>
      </c>
      <c r="N63" s="8">
        <v>100</v>
      </c>
      <c r="O63" s="25">
        <f t="shared" si="8"/>
        <v>1.050543105623194</v>
      </c>
      <c r="P63" s="8">
        <v>90.06819870388739</v>
      </c>
      <c r="Q63" s="25">
        <f t="shared" si="9"/>
        <v>0.94620525184268789</v>
      </c>
      <c r="R63" s="8">
        <f t="shared" si="10"/>
        <v>90.06819870388739</v>
      </c>
      <c r="S63" s="26"/>
      <c r="T63" s="26"/>
      <c r="U63" s="26"/>
      <c r="V63" s="26"/>
      <c r="W63" s="26"/>
      <c r="X63" s="22">
        <v>52</v>
      </c>
    </row>
    <row r="64" spans="1:24" ht="16">
      <c r="A64" s="9">
        <v>53</v>
      </c>
      <c r="B64" s="295" t="s">
        <v>1510</v>
      </c>
      <c r="C64" s="291">
        <v>16944000</v>
      </c>
      <c r="D64" s="8">
        <f t="shared" si="16"/>
        <v>9.73377559785229E-2</v>
      </c>
      <c r="E64" s="7">
        <v>16944000</v>
      </c>
      <c r="F64" s="8">
        <f t="shared" si="1"/>
        <v>100</v>
      </c>
      <c r="G64" s="8">
        <f t="shared" si="2"/>
        <v>9.73377559785229E-2</v>
      </c>
      <c r="H64" s="7">
        <v>15564000</v>
      </c>
      <c r="I64" s="8">
        <f t="shared" si="3"/>
        <v>91.855524079320119</v>
      </c>
      <c r="J64" s="8">
        <f t="shared" si="4"/>
        <v>8.9410105881121957E-2</v>
      </c>
      <c r="K64" s="8">
        <f t="shared" si="5"/>
        <v>91.855524079320119</v>
      </c>
      <c r="L64" s="8">
        <f t="shared" si="6"/>
        <v>-7.9276500974009428E-3</v>
      </c>
      <c r="M64" s="7">
        <f t="shared" si="7"/>
        <v>1380000</v>
      </c>
      <c r="N64" s="8">
        <v>99.999999999999986</v>
      </c>
      <c r="O64" s="25">
        <f t="shared" si="8"/>
        <v>9.7337755978522886E-2</v>
      </c>
      <c r="P64" s="8">
        <v>91.855524079320119</v>
      </c>
      <c r="Q64" s="25">
        <f t="shared" si="9"/>
        <v>8.9410105881121957E-2</v>
      </c>
      <c r="R64" s="8">
        <f t="shared" si="10"/>
        <v>91.855524079320134</v>
      </c>
      <c r="S64" s="26"/>
      <c r="T64" s="26"/>
      <c r="U64" s="26"/>
      <c r="V64" s="26"/>
      <c r="W64" s="26"/>
      <c r="X64" s="22">
        <v>53</v>
      </c>
    </row>
    <row r="65" spans="1:24" ht="16">
      <c r="A65" s="9">
        <v>54</v>
      </c>
      <c r="B65" s="295" t="s">
        <v>1505</v>
      </c>
      <c r="C65" s="291">
        <v>259251200</v>
      </c>
      <c r="D65" s="8">
        <f t="shared" si="16"/>
        <v>1.4893136238632694</v>
      </c>
      <c r="E65" s="7">
        <v>259251200</v>
      </c>
      <c r="F65" s="8">
        <f t="shared" si="1"/>
        <v>100</v>
      </c>
      <c r="G65" s="8">
        <f t="shared" si="2"/>
        <v>1.4893136238632692</v>
      </c>
      <c r="H65" s="7">
        <v>240291600</v>
      </c>
      <c r="I65" s="8">
        <f t="shared" si="3"/>
        <v>92.686784092031203</v>
      </c>
      <c r="J65" s="8">
        <f t="shared" si="4"/>
        <v>1.3803969030033543</v>
      </c>
      <c r="K65" s="8">
        <f t="shared" si="5"/>
        <v>92.686784092031203</v>
      </c>
      <c r="L65" s="8">
        <f t="shared" si="6"/>
        <v>-0.10891672085991488</v>
      </c>
      <c r="M65" s="7">
        <f t="shared" si="7"/>
        <v>18959600</v>
      </c>
      <c r="N65" s="8">
        <v>99.999999999999986</v>
      </c>
      <c r="O65" s="25">
        <f t="shared" si="8"/>
        <v>1.4893136238632692</v>
      </c>
      <c r="P65" s="8">
        <v>92.686784092031203</v>
      </c>
      <c r="Q65" s="25">
        <f t="shared" si="9"/>
        <v>1.3803969030033543</v>
      </c>
      <c r="R65" s="8">
        <f t="shared" si="10"/>
        <v>92.686784092031218</v>
      </c>
      <c r="S65" s="26"/>
      <c r="T65" s="26"/>
      <c r="U65" s="26"/>
      <c r="V65" s="26"/>
      <c r="W65" s="26"/>
      <c r="X65" s="22">
        <v>54</v>
      </c>
    </row>
    <row r="66" spans="1:24" ht="32">
      <c r="A66" s="9">
        <v>55</v>
      </c>
      <c r="B66" s="295" t="s">
        <v>377</v>
      </c>
      <c r="C66" s="291">
        <v>2744300</v>
      </c>
      <c r="D66" s="8">
        <f t="shared" si="16"/>
        <v>1.5765108813258991E-2</v>
      </c>
      <c r="E66" s="7">
        <v>2744300</v>
      </c>
      <c r="F66" s="8">
        <f t="shared" si="1"/>
        <v>100</v>
      </c>
      <c r="G66" s="8">
        <f t="shared" si="2"/>
        <v>1.5765108813258991E-2</v>
      </c>
      <c r="H66" s="7">
        <v>1894500</v>
      </c>
      <c r="I66" s="8">
        <f t="shared" si="3"/>
        <v>69.033997740771781</v>
      </c>
      <c r="J66" s="8">
        <f t="shared" si="4"/>
        <v>1.0883284861975423E-2</v>
      </c>
      <c r="K66" s="8">
        <f t="shared" si="5"/>
        <v>69.033997740771781</v>
      </c>
      <c r="L66" s="8">
        <f t="shared" si="6"/>
        <v>-4.881823951283568E-3</v>
      </c>
      <c r="M66" s="7">
        <f t="shared" si="7"/>
        <v>849800</v>
      </c>
      <c r="N66" s="8">
        <v>100</v>
      </c>
      <c r="O66" s="25">
        <f t="shared" si="8"/>
        <v>1.5765108813258991E-2</v>
      </c>
      <c r="P66" s="8">
        <v>69.033997740771781</v>
      </c>
      <c r="Q66" s="25">
        <f t="shared" si="9"/>
        <v>1.0883284861975423E-2</v>
      </c>
      <c r="R66" s="8">
        <f t="shared" si="10"/>
        <v>69.033997740771781</v>
      </c>
      <c r="S66" s="26"/>
      <c r="T66" s="26"/>
      <c r="U66" s="26"/>
      <c r="V66" s="26"/>
      <c r="W66" s="26"/>
      <c r="X66" s="22">
        <v>55</v>
      </c>
    </row>
    <row r="67" spans="1:24" ht="16">
      <c r="A67" s="9">
        <v>56</v>
      </c>
      <c r="B67" s="295" t="s">
        <v>300</v>
      </c>
      <c r="C67" s="291">
        <v>4138600</v>
      </c>
      <c r="D67" s="8">
        <f t="shared" si="16"/>
        <v>2.377490774862576E-2</v>
      </c>
      <c r="E67" s="7">
        <v>4138600</v>
      </c>
      <c r="F67" s="8">
        <f t="shared" si="1"/>
        <v>100</v>
      </c>
      <c r="G67" s="8">
        <f t="shared" si="2"/>
        <v>2.3774907748625763E-2</v>
      </c>
      <c r="H67" s="7">
        <v>3610000</v>
      </c>
      <c r="I67" s="8">
        <f t="shared" si="3"/>
        <v>87.227564877011559</v>
      </c>
      <c r="J67" s="8">
        <f t="shared" si="4"/>
        <v>2.0738273080882181E-2</v>
      </c>
      <c r="K67" s="8">
        <f t="shared" si="5"/>
        <v>87.227564877011559</v>
      </c>
      <c r="L67" s="8">
        <f t="shared" si="6"/>
        <v>-3.0366346677435825E-3</v>
      </c>
      <c r="M67" s="7">
        <f t="shared" si="7"/>
        <v>528600</v>
      </c>
      <c r="N67" s="8">
        <v>100</v>
      </c>
      <c r="O67" s="25">
        <f t="shared" si="8"/>
        <v>2.3774907748625763E-2</v>
      </c>
      <c r="P67" s="8">
        <v>87.227564877011559</v>
      </c>
      <c r="Q67" s="25">
        <f t="shared" si="9"/>
        <v>2.0738273080882181E-2</v>
      </c>
      <c r="R67" s="8">
        <f t="shared" si="10"/>
        <v>87.227564877011559</v>
      </c>
      <c r="S67" s="26"/>
      <c r="T67" s="26"/>
      <c r="U67" s="26"/>
      <c r="V67" s="26"/>
      <c r="W67" s="26"/>
      <c r="X67" s="22">
        <v>56</v>
      </c>
    </row>
    <row r="68" spans="1:24" ht="16">
      <c r="A68" s="9">
        <v>57</v>
      </c>
      <c r="B68" s="295" t="s">
        <v>248</v>
      </c>
      <c r="C68" s="291">
        <v>21635400</v>
      </c>
      <c r="D68" s="8">
        <f t="shared" si="16"/>
        <v>0.12428831950529594</v>
      </c>
      <c r="E68" s="7">
        <v>21635400</v>
      </c>
      <c r="F68" s="8">
        <f t="shared" si="1"/>
        <v>100</v>
      </c>
      <c r="G68" s="8">
        <f t="shared" si="2"/>
        <v>0.12428831950529594</v>
      </c>
      <c r="H68" s="7">
        <v>20409650</v>
      </c>
      <c r="I68" s="8">
        <f t="shared" si="3"/>
        <v>94.334516579309835</v>
      </c>
      <c r="J68" s="8">
        <f t="shared" si="4"/>
        <v>0.11724678536986899</v>
      </c>
      <c r="K68" s="8">
        <f t="shared" si="5"/>
        <v>94.334516579309835</v>
      </c>
      <c r="L68" s="8">
        <f t="shared" si="6"/>
        <v>-7.0415341354269495E-3</v>
      </c>
      <c r="M68" s="7">
        <f t="shared" si="7"/>
        <v>1225750</v>
      </c>
      <c r="N68" s="8">
        <v>100.00000000000001</v>
      </c>
      <c r="O68" s="25">
        <f t="shared" si="8"/>
        <v>0.12428831950529595</v>
      </c>
      <c r="P68" s="8">
        <v>94.334516579309835</v>
      </c>
      <c r="Q68" s="25">
        <f t="shared" si="9"/>
        <v>0.11724678536986899</v>
      </c>
      <c r="R68" s="8">
        <f t="shared" si="10"/>
        <v>94.33451657930982</v>
      </c>
      <c r="S68" s="26"/>
      <c r="T68" s="26"/>
      <c r="U68" s="26"/>
      <c r="V68" s="26"/>
      <c r="W68" s="26"/>
      <c r="X68" s="22">
        <v>57</v>
      </c>
    </row>
    <row r="69" spans="1:24" ht="32">
      <c r="A69" s="9">
        <v>58</v>
      </c>
      <c r="B69" s="295" t="s">
        <v>369</v>
      </c>
      <c r="C69" s="291">
        <v>6954000</v>
      </c>
      <c r="D69" s="8">
        <f t="shared" si="16"/>
        <v>3.9948462882120409E-2</v>
      </c>
      <c r="E69" s="7">
        <v>6954000</v>
      </c>
      <c r="F69" s="8">
        <f t="shared" si="1"/>
        <v>100</v>
      </c>
      <c r="G69" s="8">
        <f t="shared" si="2"/>
        <v>3.9948462882120409E-2</v>
      </c>
      <c r="H69" s="7">
        <v>6541331</v>
      </c>
      <c r="I69" s="8">
        <f t="shared" si="3"/>
        <v>94.065731952832891</v>
      </c>
      <c r="J69" s="8">
        <f t="shared" si="4"/>
        <v>3.7577814013972324E-2</v>
      </c>
      <c r="K69" s="8">
        <f t="shared" si="5"/>
        <v>94.065731952832891</v>
      </c>
      <c r="L69" s="8">
        <f t="shared" si="6"/>
        <v>-2.3706488681480842E-3</v>
      </c>
      <c r="M69" s="7">
        <f t="shared" si="7"/>
        <v>412669</v>
      </c>
      <c r="N69" s="8">
        <v>100</v>
      </c>
      <c r="O69" s="25">
        <f t="shared" si="8"/>
        <v>3.9948462882120409E-2</v>
      </c>
      <c r="P69" s="8">
        <v>94.065731952832891</v>
      </c>
      <c r="Q69" s="25">
        <f t="shared" si="9"/>
        <v>3.7577814013972324E-2</v>
      </c>
      <c r="R69" s="8">
        <f t="shared" si="10"/>
        <v>94.065731952832891</v>
      </c>
      <c r="S69" s="26"/>
      <c r="T69" s="26"/>
      <c r="U69" s="26"/>
      <c r="V69" s="26"/>
      <c r="W69" s="26"/>
      <c r="X69" s="22">
        <v>58</v>
      </c>
    </row>
    <row r="70" spans="1:24" ht="16">
      <c r="A70" s="9">
        <v>59</v>
      </c>
      <c r="B70" s="295" t="s">
        <v>473</v>
      </c>
      <c r="C70" s="291">
        <v>69829920</v>
      </c>
      <c r="D70" s="8">
        <f t="shared" si="16"/>
        <v>0.40115012470253636</v>
      </c>
      <c r="E70" s="7">
        <v>69829920</v>
      </c>
      <c r="F70" s="8">
        <f t="shared" si="1"/>
        <v>100</v>
      </c>
      <c r="G70" s="8">
        <f t="shared" si="2"/>
        <v>0.40115012470253641</v>
      </c>
      <c r="H70" s="7">
        <v>69810120</v>
      </c>
      <c r="I70" s="8">
        <f t="shared" si="3"/>
        <v>99.971645392118447</v>
      </c>
      <c r="J70" s="8">
        <f t="shared" si="4"/>
        <v>0.40103638015766058</v>
      </c>
      <c r="K70" s="8">
        <f t="shared" si="5"/>
        <v>99.971645392118447</v>
      </c>
      <c r="L70" s="8">
        <f t="shared" si="6"/>
        <v>-1.1374454487583785E-4</v>
      </c>
      <c r="M70" s="7">
        <f t="shared" si="7"/>
        <v>19800</v>
      </c>
      <c r="N70" s="8">
        <v>99.999999999999986</v>
      </c>
      <c r="O70" s="25">
        <f t="shared" si="8"/>
        <v>0.4011501247025363</v>
      </c>
      <c r="P70" s="8">
        <v>99.971645392118447</v>
      </c>
      <c r="Q70" s="25">
        <f t="shared" si="9"/>
        <v>0.40103638015766058</v>
      </c>
      <c r="R70" s="8">
        <f t="shared" si="10"/>
        <v>99.971645392118461</v>
      </c>
      <c r="S70" s="26"/>
      <c r="T70" s="26"/>
      <c r="U70" s="26"/>
      <c r="V70" s="26"/>
      <c r="W70" s="26"/>
      <c r="X70" s="22">
        <v>59</v>
      </c>
    </row>
    <row r="71" spans="1:24" ht="64">
      <c r="A71" s="9">
        <v>60</v>
      </c>
      <c r="B71" s="295" t="s">
        <v>474</v>
      </c>
      <c r="C71" s="291">
        <v>4550000</v>
      </c>
      <c r="D71" s="8">
        <f t="shared" si="16"/>
        <v>2.6138266625488623E-2</v>
      </c>
      <c r="E71" s="7">
        <v>4550000</v>
      </c>
      <c r="F71" s="8">
        <f t="shared" si="1"/>
        <v>100</v>
      </c>
      <c r="G71" s="8">
        <f t="shared" si="2"/>
        <v>2.6138266625488623E-2</v>
      </c>
      <c r="H71" s="7">
        <v>2983500</v>
      </c>
      <c r="I71" s="8">
        <f t="shared" si="3"/>
        <v>65.571428571428569</v>
      </c>
      <c r="J71" s="8">
        <f t="shared" si="4"/>
        <v>1.7139234830141827E-2</v>
      </c>
      <c r="K71" s="8">
        <f t="shared" si="5"/>
        <v>65.571428571428569</v>
      </c>
      <c r="L71" s="8">
        <f t="shared" si="6"/>
        <v>-8.9990317953467965E-3</v>
      </c>
      <c r="M71" s="7">
        <f t="shared" si="7"/>
        <v>1566500</v>
      </c>
      <c r="N71" s="8">
        <v>100</v>
      </c>
      <c r="O71" s="25">
        <f t="shared" si="8"/>
        <v>2.6138266625488623E-2</v>
      </c>
      <c r="P71" s="8">
        <v>65.571428571428569</v>
      </c>
      <c r="Q71" s="25">
        <f t="shared" si="9"/>
        <v>1.7139234830141827E-2</v>
      </c>
      <c r="R71" s="8">
        <f t="shared" si="10"/>
        <v>65.571428571428569</v>
      </c>
      <c r="S71" s="26"/>
      <c r="T71" s="26"/>
      <c r="U71" s="26"/>
      <c r="V71" s="26"/>
      <c r="W71" s="26"/>
      <c r="X71" s="22">
        <v>60</v>
      </c>
    </row>
    <row r="72" spans="1:24" ht="16">
      <c r="A72" s="9">
        <v>61</v>
      </c>
      <c r="B72" s="295" t="s">
        <v>256</v>
      </c>
      <c r="C72" s="291">
        <v>4870000</v>
      </c>
      <c r="D72" s="8">
        <f t="shared" si="16"/>
        <v>2.7976562300248264E-2</v>
      </c>
      <c r="E72" s="7">
        <v>4870000</v>
      </c>
      <c r="F72" s="8">
        <f t="shared" si="1"/>
        <v>100</v>
      </c>
      <c r="G72" s="8">
        <f t="shared" si="2"/>
        <v>2.7976562300248264E-2</v>
      </c>
      <c r="H72" s="7">
        <v>4677000</v>
      </c>
      <c r="I72" s="8">
        <f t="shared" si="3"/>
        <v>96.03696098562628</v>
      </c>
      <c r="J72" s="8">
        <f t="shared" si="4"/>
        <v>2.6867840221408854E-2</v>
      </c>
      <c r="K72" s="8">
        <f t="shared" si="5"/>
        <v>96.03696098562628</v>
      </c>
      <c r="L72" s="8">
        <f t="shared" si="6"/>
        <v>-1.1087220788394102E-3</v>
      </c>
      <c r="M72" s="7">
        <f t="shared" si="7"/>
        <v>193000</v>
      </c>
      <c r="N72" s="8">
        <v>99.999999999999986</v>
      </c>
      <c r="O72" s="25">
        <f t="shared" si="8"/>
        <v>2.7976562300248257E-2</v>
      </c>
      <c r="P72" s="8">
        <v>96.03696098562628</v>
      </c>
      <c r="Q72" s="25">
        <f t="shared" si="9"/>
        <v>2.6867840221408854E-2</v>
      </c>
      <c r="R72" s="8">
        <f t="shared" si="10"/>
        <v>96.036960985626294</v>
      </c>
      <c r="S72" s="26"/>
      <c r="T72" s="26"/>
      <c r="U72" s="26"/>
      <c r="V72" s="26"/>
      <c r="W72" s="26"/>
      <c r="X72" s="22">
        <v>61</v>
      </c>
    </row>
    <row r="73" spans="1:24" ht="48">
      <c r="A73" s="9">
        <v>62</v>
      </c>
      <c r="B73" s="295" t="s">
        <v>1503</v>
      </c>
      <c r="C73" s="291">
        <v>15449000</v>
      </c>
      <c r="D73" s="8">
        <f t="shared" si="16"/>
        <v>8.8749468373005208E-2</v>
      </c>
      <c r="E73" s="7">
        <v>15449000</v>
      </c>
      <c r="F73" s="8">
        <f t="shared" si="1"/>
        <v>100</v>
      </c>
      <c r="G73" s="8">
        <f t="shared" si="2"/>
        <v>8.8749468373005194E-2</v>
      </c>
      <c r="H73" s="7">
        <v>15104500</v>
      </c>
      <c r="I73" s="8">
        <f t="shared" si="3"/>
        <v>97.770082205968023</v>
      </c>
      <c r="J73" s="8">
        <f t="shared" si="4"/>
        <v>8.6770428185646772E-2</v>
      </c>
      <c r="K73" s="8">
        <f t="shared" si="5"/>
        <v>97.770082205968023</v>
      </c>
      <c r="L73" s="8">
        <f t="shared" si="6"/>
        <v>-1.9790401873584218E-3</v>
      </c>
      <c r="M73" s="7">
        <f t="shared" si="7"/>
        <v>344500</v>
      </c>
      <c r="N73" s="8">
        <v>100</v>
      </c>
      <c r="O73" s="25">
        <f t="shared" si="8"/>
        <v>8.8749468373005194E-2</v>
      </c>
      <c r="P73" s="8">
        <v>97.770082205968023</v>
      </c>
      <c r="Q73" s="25">
        <f t="shared" si="9"/>
        <v>8.6770428185646772E-2</v>
      </c>
      <c r="R73" s="8">
        <f t="shared" si="10"/>
        <v>97.770082205968023</v>
      </c>
      <c r="S73" s="26"/>
      <c r="T73" s="26"/>
      <c r="U73" s="26"/>
      <c r="V73" s="26"/>
      <c r="W73" s="26"/>
      <c r="X73" s="22">
        <v>62</v>
      </c>
    </row>
    <row r="74" spans="1:24" ht="32">
      <c r="A74" s="9">
        <v>63</v>
      </c>
      <c r="B74" s="295" t="s">
        <v>1511</v>
      </c>
      <c r="C74" s="291">
        <v>173887800</v>
      </c>
      <c r="D74" s="8">
        <f t="shared" si="16"/>
        <v>0.99892872072959127</v>
      </c>
      <c r="E74" s="7">
        <v>173887800</v>
      </c>
      <c r="F74" s="8">
        <f t="shared" si="1"/>
        <v>100</v>
      </c>
      <c r="G74" s="8">
        <f t="shared" si="2"/>
        <v>0.99892872072959127</v>
      </c>
      <c r="H74" s="7">
        <v>70975000</v>
      </c>
      <c r="I74" s="8">
        <f t="shared" si="3"/>
        <v>40.816549522163143</v>
      </c>
      <c r="J74" s="8">
        <f t="shared" si="4"/>
        <v>0.40772823598770436</v>
      </c>
      <c r="K74" s="8">
        <f t="shared" si="5"/>
        <v>40.816549522163143</v>
      </c>
      <c r="L74" s="8">
        <f t="shared" si="6"/>
        <v>-0.59120048474188691</v>
      </c>
      <c r="M74" s="7">
        <f t="shared" si="7"/>
        <v>102912800</v>
      </c>
      <c r="N74" s="8">
        <v>100</v>
      </c>
      <c r="O74" s="25">
        <f t="shared" si="8"/>
        <v>0.99892872072959127</v>
      </c>
      <c r="P74" s="8">
        <v>40.816549522163143</v>
      </c>
      <c r="Q74" s="25">
        <f t="shared" si="9"/>
        <v>0.40772823598770436</v>
      </c>
      <c r="R74" s="8">
        <f t="shared" si="10"/>
        <v>40.816549522163143</v>
      </c>
      <c r="S74" s="26"/>
      <c r="T74" s="26"/>
      <c r="U74" s="26"/>
      <c r="V74" s="26"/>
      <c r="W74" s="26"/>
      <c r="X74" s="22">
        <v>63</v>
      </c>
    </row>
    <row r="75" spans="1:24" ht="16">
      <c r="A75" s="9">
        <v>64</v>
      </c>
      <c r="B75" s="295" t="s">
        <v>1510</v>
      </c>
      <c r="C75" s="291">
        <v>26112200</v>
      </c>
      <c r="D75" s="8">
        <f t="shared" si="16"/>
        <v>0.15000607599518329</v>
      </c>
      <c r="E75" s="7">
        <v>26112200</v>
      </c>
      <c r="F75" s="8">
        <f t="shared" si="1"/>
        <v>100</v>
      </c>
      <c r="G75" s="8">
        <f t="shared" si="2"/>
        <v>0.15000607599518329</v>
      </c>
      <c r="H75" s="7">
        <v>0</v>
      </c>
      <c r="I75" s="8">
        <f t="shared" si="3"/>
        <v>0</v>
      </c>
      <c r="J75" s="8">
        <f t="shared" si="4"/>
        <v>0</v>
      </c>
      <c r="K75" s="8">
        <f t="shared" si="5"/>
        <v>0</v>
      </c>
      <c r="L75" s="8">
        <f t="shared" si="6"/>
        <v>-0.15000607599518329</v>
      </c>
      <c r="M75" s="7">
        <f t="shared" si="7"/>
        <v>26112200</v>
      </c>
      <c r="N75" s="8">
        <v>100</v>
      </c>
      <c r="O75" s="25">
        <f t="shared" si="8"/>
        <v>0.15000607599518329</v>
      </c>
      <c r="P75" s="8">
        <v>0</v>
      </c>
      <c r="Q75" s="25">
        <f t="shared" si="9"/>
        <v>0</v>
      </c>
      <c r="R75" s="8">
        <f t="shared" si="10"/>
        <v>0</v>
      </c>
      <c r="S75" s="26"/>
      <c r="T75" s="26"/>
      <c r="U75" s="26"/>
      <c r="V75" s="26"/>
      <c r="W75" s="26"/>
      <c r="X75" s="22">
        <v>64</v>
      </c>
    </row>
    <row r="76" spans="1:24" ht="16">
      <c r="A76" s="9">
        <v>65</v>
      </c>
      <c r="B76" s="295" t="s">
        <v>1505</v>
      </c>
      <c r="C76" s="291">
        <v>278729400</v>
      </c>
      <c r="D76" s="8">
        <f t="shared" ref="D76:D107" si="17">C76/$C$166*100</f>
        <v>1.601209532651092</v>
      </c>
      <c r="E76" s="7">
        <v>278729400</v>
      </c>
      <c r="F76" s="8">
        <f t="shared" ref="F76:F139" si="18">E76/C76*100</f>
        <v>100</v>
      </c>
      <c r="G76" s="8">
        <f t="shared" ref="G76:G139" si="19">F76*D76/100</f>
        <v>1.601209532651092</v>
      </c>
      <c r="H76" s="7">
        <v>258046400</v>
      </c>
      <c r="I76" s="8">
        <f t="shared" ref="I76:I139" si="20">H76/C76*100</f>
        <v>92.579541304218367</v>
      </c>
      <c r="J76" s="8">
        <f t="shared" ref="J76:J139" si="21">I76*D76/100</f>
        <v>1.4823924406477997</v>
      </c>
      <c r="K76" s="8">
        <f t="shared" ref="K76:K139" si="22">IF(E76=0,0,H76/E76*100)</f>
        <v>92.579541304218367</v>
      </c>
      <c r="L76" s="8">
        <f t="shared" ref="L76:L139" si="23">J76-G76</f>
        <v>-0.11881709200329227</v>
      </c>
      <c r="M76" s="7">
        <f t="shared" ref="M76:M139" si="24">C76-H76</f>
        <v>20683000</v>
      </c>
      <c r="N76" s="8">
        <v>100</v>
      </c>
      <c r="O76" s="25">
        <f t="shared" ref="O76:O139" si="25">N76*D76/100</f>
        <v>1.601209532651092</v>
      </c>
      <c r="P76" s="8">
        <v>92.579541304218367</v>
      </c>
      <c r="Q76" s="25">
        <f t="shared" ref="Q76:Q139" si="26">P76*D76/100</f>
        <v>1.4823924406477997</v>
      </c>
      <c r="R76" s="8">
        <f t="shared" ref="R76:R139" si="27">IF(N76=0,0,P76/N76*100)</f>
        <v>92.579541304218367</v>
      </c>
      <c r="S76" s="26"/>
      <c r="T76" s="26"/>
      <c r="U76" s="26"/>
      <c r="V76" s="26"/>
      <c r="W76" s="26"/>
      <c r="X76" s="22">
        <v>65</v>
      </c>
    </row>
    <row r="77" spans="1:24" ht="32">
      <c r="A77" s="9">
        <v>66</v>
      </c>
      <c r="B77" s="295" t="s">
        <v>377</v>
      </c>
      <c r="C77" s="291">
        <v>941600</v>
      </c>
      <c r="D77" s="8">
        <f t="shared" si="17"/>
        <v>5.4091850229802388E-3</v>
      </c>
      <c r="E77" s="7">
        <v>941600</v>
      </c>
      <c r="F77" s="8">
        <f t="shared" si="18"/>
        <v>100</v>
      </c>
      <c r="G77" s="8">
        <f t="shared" si="19"/>
        <v>5.4091850229802388E-3</v>
      </c>
      <c r="H77" s="7">
        <v>582000</v>
      </c>
      <c r="I77" s="8">
        <f t="shared" si="20"/>
        <v>61.809685641461343</v>
      </c>
      <c r="J77" s="8">
        <f t="shared" si="21"/>
        <v>3.3434002584690941E-3</v>
      </c>
      <c r="K77" s="8">
        <f t="shared" si="22"/>
        <v>61.809685641461343</v>
      </c>
      <c r="L77" s="8">
        <f t="shared" si="23"/>
        <v>-2.0657847645111447E-3</v>
      </c>
      <c r="M77" s="7">
        <f t="shared" si="24"/>
        <v>359600</v>
      </c>
      <c r="N77" s="8">
        <v>100</v>
      </c>
      <c r="O77" s="25">
        <f t="shared" si="25"/>
        <v>5.4091850229802388E-3</v>
      </c>
      <c r="P77" s="8">
        <v>61.809685641461343</v>
      </c>
      <c r="Q77" s="25">
        <f t="shared" si="26"/>
        <v>3.3434002584690941E-3</v>
      </c>
      <c r="R77" s="8">
        <f t="shared" si="27"/>
        <v>61.809685641461343</v>
      </c>
      <c r="S77" s="26"/>
      <c r="T77" s="26"/>
      <c r="U77" s="26"/>
      <c r="V77" s="26"/>
      <c r="W77" s="26"/>
      <c r="X77" s="22">
        <v>66</v>
      </c>
    </row>
    <row r="78" spans="1:24" ht="16">
      <c r="A78" s="9">
        <v>67</v>
      </c>
      <c r="B78" s="295" t="s">
        <v>300</v>
      </c>
      <c r="C78" s="291">
        <v>5323300</v>
      </c>
      <c r="D78" s="8">
        <f t="shared" si="17"/>
        <v>3.0580623017024959E-2</v>
      </c>
      <c r="E78" s="7">
        <v>5323300</v>
      </c>
      <c r="F78" s="8">
        <f t="shared" si="18"/>
        <v>100</v>
      </c>
      <c r="G78" s="8">
        <f t="shared" si="19"/>
        <v>3.0580623017024959E-2</v>
      </c>
      <c r="H78" s="7">
        <v>5103000</v>
      </c>
      <c r="I78" s="8">
        <f t="shared" si="20"/>
        <v>95.861589615464098</v>
      </c>
      <c r="J78" s="8">
        <f t="shared" si="21"/>
        <v>2.931507133843262E-2</v>
      </c>
      <c r="K78" s="8">
        <f t="shared" si="22"/>
        <v>95.861589615464098</v>
      </c>
      <c r="L78" s="8">
        <f t="shared" si="23"/>
        <v>-1.2655516785923387E-3</v>
      </c>
      <c r="M78" s="7">
        <f t="shared" si="24"/>
        <v>220300</v>
      </c>
      <c r="N78" s="8">
        <v>99.999999999999986</v>
      </c>
      <c r="O78" s="25">
        <f t="shared" si="25"/>
        <v>3.0580623017024956E-2</v>
      </c>
      <c r="P78" s="8">
        <v>95.861589615464098</v>
      </c>
      <c r="Q78" s="25">
        <f t="shared" si="26"/>
        <v>2.931507133843262E-2</v>
      </c>
      <c r="R78" s="8">
        <f t="shared" si="27"/>
        <v>95.861589615464112</v>
      </c>
      <c r="S78" s="26"/>
      <c r="T78" s="26"/>
      <c r="U78" s="26"/>
      <c r="V78" s="26"/>
      <c r="W78" s="26"/>
      <c r="X78" s="22">
        <v>67</v>
      </c>
    </row>
    <row r="79" spans="1:24" ht="16">
      <c r="A79" s="9">
        <v>68</v>
      </c>
      <c r="B79" s="295" t="s">
        <v>248</v>
      </c>
      <c r="C79" s="291">
        <v>23349300</v>
      </c>
      <c r="D79" s="8">
        <f t="shared" si="17"/>
        <v>0.13413411624582891</v>
      </c>
      <c r="E79" s="7">
        <v>23349300</v>
      </c>
      <c r="F79" s="8">
        <f t="shared" si="18"/>
        <v>100</v>
      </c>
      <c r="G79" s="8">
        <f t="shared" si="19"/>
        <v>0.13413411624582891</v>
      </c>
      <c r="H79" s="7">
        <v>23184000</v>
      </c>
      <c r="I79" s="8">
        <f t="shared" si="20"/>
        <v>99.292055864629774</v>
      </c>
      <c r="J79" s="8">
        <f t="shared" si="21"/>
        <v>0.1331845216363359</v>
      </c>
      <c r="K79" s="8">
        <f t="shared" si="22"/>
        <v>99.292055864629774</v>
      </c>
      <c r="L79" s="8">
        <f t="shared" si="23"/>
        <v>-9.4959460949300967E-4</v>
      </c>
      <c r="M79" s="7">
        <f t="shared" si="24"/>
        <v>165300</v>
      </c>
      <c r="N79" s="8">
        <v>100.00000000000001</v>
      </c>
      <c r="O79" s="25">
        <f t="shared" si="25"/>
        <v>0.13413411624582894</v>
      </c>
      <c r="P79" s="8">
        <v>99.292055864629774</v>
      </c>
      <c r="Q79" s="25">
        <f t="shared" si="26"/>
        <v>0.1331845216363359</v>
      </c>
      <c r="R79" s="8">
        <f t="shared" si="27"/>
        <v>99.292055864629759</v>
      </c>
      <c r="S79" s="26"/>
      <c r="T79" s="26"/>
      <c r="U79" s="26"/>
      <c r="V79" s="26"/>
      <c r="W79" s="26"/>
      <c r="X79" s="22">
        <v>68</v>
      </c>
    </row>
    <row r="80" spans="1:24" ht="32">
      <c r="A80" s="9">
        <v>69</v>
      </c>
      <c r="B80" s="295" t="s">
        <v>369</v>
      </c>
      <c r="C80" s="291">
        <v>3381000</v>
      </c>
      <c r="D80" s="8">
        <f t="shared" si="17"/>
        <v>1.9422742738632315E-2</v>
      </c>
      <c r="E80" s="7">
        <v>3381000</v>
      </c>
      <c r="F80" s="8">
        <f t="shared" si="18"/>
        <v>100</v>
      </c>
      <c r="G80" s="8">
        <f t="shared" si="19"/>
        <v>1.9422742738632315E-2</v>
      </c>
      <c r="H80" s="7">
        <v>1861009</v>
      </c>
      <c r="I80" s="8">
        <f t="shared" si="20"/>
        <v>55.043152913339242</v>
      </c>
      <c r="J80" s="8">
        <f t="shared" si="21"/>
        <v>1.0690889985589879E-2</v>
      </c>
      <c r="K80" s="8">
        <f t="shared" si="22"/>
        <v>55.043152913339242</v>
      </c>
      <c r="L80" s="8">
        <f t="shared" si="23"/>
        <v>-8.7318527530424357E-3</v>
      </c>
      <c r="M80" s="7">
        <f t="shared" si="24"/>
        <v>1519991</v>
      </c>
      <c r="N80" s="8">
        <v>100</v>
      </c>
      <c r="O80" s="25">
        <f t="shared" si="25"/>
        <v>1.9422742738632315E-2</v>
      </c>
      <c r="P80" s="8">
        <v>90</v>
      </c>
      <c r="Q80" s="25">
        <f t="shared" si="26"/>
        <v>1.7480468464769083E-2</v>
      </c>
      <c r="R80" s="8">
        <f t="shared" si="27"/>
        <v>90</v>
      </c>
      <c r="S80" s="26"/>
      <c r="T80" s="26"/>
      <c r="U80" s="26"/>
      <c r="V80" s="26"/>
      <c r="W80" s="26"/>
      <c r="X80" s="22">
        <v>69</v>
      </c>
    </row>
    <row r="81" spans="1:24" ht="16">
      <c r="A81" s="9">
        <v>70</v>
      </c>
      <c r="B81" s="295" t="s">
        <v>473</v>
      </c>
      <c r="C81" s="291">
        <v>69829920</v>
      </c>
      <c r="D81" s="8">
        <f t="shared" si="17"/>
        <v>0.40115012470253636</v>
      </c>
      <c r="E81" s="7">
        <v>69829920</v>
      </c>
      <c r="F81" s="8">
        <f t="shared" si="18"/>
        <v>100</v>
      </c>
      <c r="G81" s="8">
        <f t="shared" si="19"/>
        <v>0.40115012470253641</v>
      </c>
      <c r="H81" s="7">
        <v>68256720</v>
      </c>
      <c r="I81" s="8">
        <f t="shared" si="20"/>
        <v>97.74709751922957</v>
      </c>
      <c r="J81" s="8">
        <f t="shared" si="21"/>
        <v>0.39211260359149924</v>
      </c>
      <c r="K81" s="8">
        <f t="shared" si="22"/>
        <v>97.74709751922957</v>
      </c>
      <c r="L81" s="8">
        <f t="shared" si="23"/>
        <v>-9.0375211110371723E-3</v>
      </c>
      <c r="M81" s="7">
        <f t="shared" si="24"/>
        <v>1573200</v>
      </c>
      <c r="N81" s="8">
        <v>99.999999999999986</v>
      </c>
      <c r="O81" s="25">
        <f t="shared" si="25"/>
        <v>0.4011501247025363</v>
      </c>
      <c r="P81" s="8">
        <v>97.74709751922957</v>
      </c>
      <c r="Q81" s="25">
        <f t="shared" si="26"/>
        <v>0.39211260359149924</v>
      </c>
      <c r="R81" s="8">
        <f t="shared" si="27"/>
        <v>97.747097519229584</v>
      </c>
      <c r="S81" s="26"/>
      <c r="T81" s="26"/>
      <c r="U81" s="26"/>
      <c r="V81" s="26"/>
      <c r="W81" s="26"/>
      <c r="X81" s="22">
        <v>70</v>
      </c>
    </row>
    <row r="82" spans="1:24" ht="64">
      <c r="A82" s="9">
        <v>71</v>
      </c>
      <c r="B82" s="295" t="s">
        <v>474</v>
      </c>
      <c r="C82" s="291">
        <v>8600000</v>
      </c>
      <c r="D82" s="8">
        <f t="shared" si="17"/>
        <v>4.9404196259165305E-2</v>
      </c>
      <c r="E82" s="7">
        <v>8600000</v>
      </c>
      <c r="F82" s="8">
        <f t="shared" si="18"/>
        <v>100</v>
      </c>
      <c r="G82" s="8">
        <f t="shared" si="19"/>
        <v>4.9404196259165305E-2</v>
      </c>
      <c r="H82" s="7">
        <v>2787700</v>
      </c>
      <c r="I82" s="8">
        <f t="shared" si="20"/>
        <v>32.415116279069764</v>
      </c>
      <c r="J82" s="8">
        <f t="shared" si="21"/>
        <v>1.6014427664148269E-2</v>
      </c>
      <c r="K82" s="8">
        <f t="shared" si="22"/>
        <v>32.415116279069764</v>
      </c>
      <c r="L82" s="8">
        <f t="shared" si="23"/>
        <v>-3.3389768595017036E-2</v>
      </c>
      <c r="M82" s="7">
        <f t="shared" si="24"/>
        <v>5812300</v>
      </c>
      <c r="N82" s="8">
        <v>100</v>
      </c>
      <c r="O82" s="25">
        <f t="shared" si="25"/>
        <v>4.9404196259165305E-2</v>
      </c>
      <c r="P82" s="8">
        <v>32.415116279069764</v>
      </c>
      <c r="Q82" s="25">
        <f t="shared" si="26"/>
        <v>1.6014427664148269E-2</v>
      </c>
      <c r="R82" s="8">
        <f t="shared" si="27"/>
        <v>32.415116279069764</v>
      </c>
      <c r="S82" s="26"/>
      <c r="T82" s="26"/>
      <c r="U82" s="26"/>
      <c r="V82" s="26"/>
      <c r="W82" s="26"/>
      <c r="X82" s="22">
        <v>71</v>
      </c>
    </row>
    <row r="83" spans="1:24" ht="16">
      <c r="A83" s="9">
        <v>72</v>
      </c>
      <c r="B83" s="295" t="s">
        <v>256</v>
      </c>
      <c r="C83" s="291">
        <v>3570000</v>
      </c>
      <c r="D83" s="8">
        <f t="shared" si="17"/>
        <v>2.0508486121537224E-2</v>
      </c>
      <c r="E83" s="7">
        <v>3570000</v>
      </c>
      <c r="F83" s="8">
        <f t="shared" si="18"/>
        <v>100</v>
      </c>
      <c r="G83" s="8">
        <f t="shared" si="19"/>
        <v>2.0508486121537228E-2</v>
      </c>
      <c r="H83" s="7">
        <v>3520000</v>
      </c>
      <c r="I83" s="8">
        <f t="shared" si="20"/>
        <v>98.599439775910369</v>
      </c>
      <c r="J83" s="8">
        <f t="shared" si="21"/>
        <v>2.0221252422356031E-2</v>
      </c>
      <c r="K83" s="8">
        <f t="shared" si="22"/>
        <v>98.599439775910369</v>
      </c>
      <c r="L83" s="8">
        <f t="shared" si="23"/>
        <v>-2.872336991811969E-4</v>
      </c>
      <c r="M83" s="7">
        <f t="shared" si="24"/>
        <v>50000</v>
      </c>
      <c r="N83" s="8">
        <v>100</v>
      </c>
      <c r="O83" s="25">
        <f t="shared" si="25"/>
        <v>2.0508486121537228E-2</v>
      </c>
      <c r="P83" s="8">
        <v>98.599439775910369</v>
      </c>
      <c r="Q83" s="25">
        <f t="shared" si="26"/>
        <v>2.0221252422356031E-2</v>
      </c>
      <c r="R83" s="8">
        <f t="shared" si="27"/>
        <v>98.599439775910369</v>
      </c>
      <c r="S83" s="26"/>
      <c r="T83" s="26"/>
      <c r="U83" s="26"/>
      <c r="V83" s="26"/>
      <c r="W83" s="26"/>
      <c r="X83" s="22">
        <v>72</v>
      </c>
    </row>
    <row r="84" spans="1:24" ht="48">
      <c r="A84" s="9">
        <v>73</v>
      </c>
      <c r="B84" s="295" t="s">
        <v>1503</v>
      </c>
      <c r="C84" s="291">
        <v>19654000</v>
      </c>
      <c r="D84" s="8">
        <f t="shared" si="17"/>
        <v>0.1129058224741436</v>
      </c>
      <c r="E84" s="7">
        <v>19654000</v>
      </c>
      <c r="F84" s="8">
        <f t="shared" si="18"/>
        <v>100</v>
      </c>
      <c r="G84" s="8">
        <f t="shared" si="19"/>
        <v>0.1129058224741436</v>
      </c>
      <c r="H84" s="7">
        <v>17728500</v>
      </c>
      <c r="I84" s="8">
        <f t="shared" si="20"/>
        <v>90.203012109494253</v>
      </c>
      <c r="J84" s="8">
        <f t="shared" si="21"/>
        <v>0.10184445271867583</v>
      </c>
      <c r="K84" s="8">
        <f t="shared" si="22"/>
        <v>90.203012109494253</v>
      </c>
      <c r="L84" s="8">
        <f t="shared" si="23"/>
        <v>-1.1061369755467773E-2</v>
      </c>
      <c r="M84" s="7">
        <f t="shared" si="24"/>
        <v>1925500</v>
      </c>
      <c r="N84" s="8">
        <v>100</v>
      </c>
      <c r="O84" s="25">
        <f t="shared" si="25"/>
        <v>0.1129058224741436</v>
      </c>
      <c r="P84" s="8">
        <v>90.203012109494253</v>
      </c>
      <c r="Q84" s="25">
        <f t="shared" si="26"/>
        <v>0.10184445271867583</v>
      </c>
      <c r="R84" s="8">
        <f t="shared" si="27"/>
        <v>90.203012109494253</v>
      </c>
      <c r="S84" s="26"/>
      <c r="T84" s="26"/>
      <c r="U84" s="26"/>
      <c r="V84" s="26"/>
      <c r="W84" s="26"/>
      <c r="X84" s="22">
        <v>73</v>
      </c>
    </row>
    <row r="85" spans="1:24" ht="32">
      <c r="A85" s="9">
        <v>74</v>
      </c>
      <c r="B85" s="295" t="s">
        <v>1511</v>
      </c>
      <c r="C85" s="291">
        <v>139015300</v>
      </c>
      <c r="D85" s="8">
        <f t="shared" si="17"/>
        <v>0.79859757723566782</v>
      </c>
      <c r="E85" s="7">
        <v>139015300</v>
      </c>
      <c r="F85" s="8">
        <f t="shared" si="18"/>
        <v>100</v>
      </c>
      <c r="G85" s="8">
        <f t="shared" si="19"/>
        <v>0.79859757723566782</v>
      </c>
      <c r="H85" s="7">
        <v>37992500</v>
      </c>
      <c r="I85" s="8">
        <f t="shared" si="20"/>
        <v>27.329725576968865</v>
      </c>
      <c r="J85" s="8">
        <f t="shared" si="21"/>
        <v>0.21825452632282999</v>
      </c>
      <c r="K85" s="8">
        <f t="shared" si="22"/>
        <v>27.329725576968865</v>
      </c>
      <c r="L85" s="8">
        <f t="shared" si="23"/>
        <v>-0.58034305091283778</v>
      </c>
      <c r="M85" s="7">
        <f t="shared" si="24"/>
        <v>101022800</v>
      </c>
      <c r="N85" s="8">
        <v>100</v>
      </c>
      <c r="O85" s="25">
        <f t="shared" si="25"/>
        <v>0.79859757723566782</v>
      </c>
      <c r="P85" s="8">
        <v>27.329725576968865</v>
      </c>
      <c r="Q85" s="25">
        <f t="shared" si="26"/>
        <v>0.21825452632282999</v>
      </c>
      <c r="R85" s="8">
        <f t="shared" si="27"/>
        <v>27.329725576968865</v>
      </c>
      <c r="S85" s="26"/>
      <c r="T85" s="26"/>
      <c r="U85" s="26"/>
      <c r="V85" s="26"/>
      <c r="W85" s="26"/>
      <c r="X85" s="22">
        <v>74</v>
      </c>
    </row>
    <row r="86" spans="1:24" ht="16">
      <c r="A86" s="9">
        <v>75</v>
      </c>
      <c r="B86" s="295" t="s">
        <v>1510</v>
      </c>
      <c r="C86" s="291">
        <v>60790000</v>
      </c>
      <c r="D86" s="8">
        <f t="shared" si="17"/>
        <v>0.34921873146449522</v>
      </c>
      <c r="E86" s="7">
        <v>60790000</v>
      </c>
      <c r="F86" s="8">
        <f t="shared" si="18"/>
        <v>100</v>
      </c>
      <c r="G86" s="8">
        <f t="shared" si="19"/>
        <v>0.34921873146449522</v>
      </c>
      <c r="H86" s="7">
        <v>48632000</v>
      </c>
      <c r="I86" s="8">
        <f t="shared" si="20"/>
        <v>80</v>
      </c>
      <c r="J86" s="8">
        <f t="shared" si="21"/>
        <v>0.2793749851715962</v>
      </c>
      <c r="K86" s="8">
        <f t="shared" si="22"/>
        <v>80</v>
      </c>
      <c r="L86" s="8">
        <f t="shared" si="23"/>
        <v>-6.9843746292899023E-2</v>
      </c>
      <c r="M86" s="7">
        <f t="shared" si="24"/>
        <v>12158000</v>
      </c>
      <c r="N86" s="8">
        <v>100</v>
      </c>
      <c r="O86" s="25">
        <f t="shared" si="25"/>
        <v>0.34921873146449522</v>
      </c>
      <c r="P86" s="8">
        <v>80</v>
      </c>
      <c r="Q86" s="25">
        <f t="shared" si="26"/>
        <v>0.2793749851715962</v>
      </c>
      <c r="R86" s="8">
        <f t="shared" si="27"/>
        <v>80</v>
      </c>
      <c r="S86" s="26"/>
      <c r="T86" s="26"/>
      <c r="U86" s="26"/>
      <c r="V86" s="26"/>
      <c r="W86" s="26"/>
      <c r="X86" s="22">
        <v>75</v>
      </c>
    </row>
    <row r="87" spans="1:24" ht="16">
      <c r="A87" s="9">
        <v>76</v>
      </c>
      <c r="B87" s="295" t="s">
        <v>1505</v>
      </c>
      <c r="C87" s="291">
        <v>501691200</v>
      </c>
      <c r="D87" s="8">
        <f t="shared" si="17"/>
        <v>2.8820523844530412</v>
      </c>
      <c r="E87" s="7">
        <v>501691200</v>
      </c>
      <c r="F87" s="8">
        <f t="shared" si="18"/>
        <v>100</v>
      </c>
      <c r="G87" s="8">
        <f t="shared" si="19"/>
        <v>2.8820523844530412</v>
      </c>
      <c r="H87" s="7">
        <v>491741600</v>
      </c>
      <c r="I87" s="8">
        <f t="shared" si="20"/>
        <v>98.016788016213965</v>
      </c>
      <c r="J87" s="8">
        <f t="shared" si="21"/>
        <v>2.8248951761855774</v>
      </c>
      <c r="K87" s="8">
        <f t="shared" si="22"/>
        <v>98.016788016213965</v>
      </c>
      <c r="L87" s="8">
        <f t="shared" si="23"/>
        <v>-5.7157208267463844E-2</v>
      </c>
      <c r="M87" s="7">
        <f t="shared" si="24"/>
        <v>9949600</v>
      </c>
      <c r="N87" s="8">
        <v>99.999999999999986</v>
      </c>
      <c r="O87" s="25">
        <f t="shared" si="25"/>
        <v>2.8820523844530408</v>
      </c>
      <c r="P87" s="8">
        <v>98.016788016213965</v>
      </c>
      <c r="Q87" s="25">
        <f t="shared" si="26"/>
        <v>2.8248951761855774</v>
      </c>
      <c r="R87" s="8">
        <f t="shared" si="27"/>
        <v>98.01678801621398</v>
      </c>
      <c r="S87" s="26"/>
      <c r="T87" s="26"/>
      <c r="U87" s="26"/>
      <c r="V87" s="26"/>
      <c r="W87" s="26"/>
      <c r="X87" s="22">
        <v>76</v>
      </c>
    </row>
    <row r="88" spans="1:24" ht="32">
      <c r="A88" s="9">
        <v>77</v>
      </c>
      <c r="B88" s="295" t="s">
        <v>377</v>
      </c>
      <c r="C88" s="291">
        <v>1078500</v>
      </c>
      <c r="D88" s="8">
        <f t="shared" si="17"/>
        <v>6.1956308913383466E-3</v>
      </c>
      <c r="E88" s="7">
        <v>1078500</v>
      </c>
      <c r="F88" s="8">
        <f t="shared" si="18"/>
        <v>100</v>
      </c>
      <c r="G88" s="8">
        <f t="shared" si="19"/>
        <v>6.1956308913383466E-3</v>
      </c>
      <c r="H88" s="7">
        <v>852000</v>
      </c>
      <c r="I88" s="8">
        <f t="shared" si="20"/>
        <v>78.998609179415851</v>
      </c>
      <c r="J88" s="8">
        <f t="shared" si="21"/>
        <v>4.8944622340475388E-3</v>
      </c>
      <c r="K88" s="8">
        <f t="shared" si="22"/>
        <v>78.998609179415851</v>
      </c>
      <c r="L88" s="8">
        <f t="shared" si="23"/>
        <v>-1.3011686572908078E-3</v>
      </c>
      <c r="M88" s="7">
        <f t="shared" si="24"/>
        <v>226500</v>
      </c>
      <c r="N88" s="8">
        <v>100</v>
      </c>
      <c r="O88" s="25">
        <f t="shared" si="25"/>
        <v>6.1956308913383466E-3</v>
      </c>
      <c r="P88" s="8">
        <v>78.998609179415851</v>
      </c>
      <c r="Q88" s="25">
        <f t="shared" si="26"/>
        <v>4.8944622340475388E-3</v>
      </c>
      <c r="R88" s="8">
        <f t="shared" si="27"/>
        <v>78.998609179415851</v>
      </c>
      <c r="S88" s="26"/>
      <c r="T88" s="26"/>
      <c r="U88" s="26"/>
      <c r="V88" s="26"/>
      <c r="W88" s="26"/>
      <c r="X88" s="22">
        <v>77</v>
      </c>
    </row>
    <row r="89" spans="1:24" ht="16">
      <c r="A89" s="9">
        <v>78</v>
      </c>
      <c r="B89" s="295" t="s">
        <v>300</v>
      </c>
      <c r="C89" s="291">
        <v>2940500</v>
      </c>
      <c r="D89" s="8">
        <f t="shared" si="17"/>
        <v>1.6892213848846E-2</v>
      </c>
      <c r="E89" s="7">
        <v>2940500</v>
      </c>
      <c r="F89" s="8">
        <f t="shared" si="18"/>
        <v>100</v>
      </c>
      <c r="G89" s="8">
        <f t="shared" si="19"/>
        <v>1.6892213848846E-2</v>
      </c>
      <c r="H89" s="7">
        <v>2855500</v>
      </c>
      <c r="I89" s="8">
        <f t="shared" si="20"/>
        <v>97.109335147083826</v>
      </c>
      <c r="J89" s="8">
        <f t="shared" si="21"/>
        <v>1.6403916560237972E-2</v>
      </c>
      <c r="K89" s="8">
        <f t="shared" si="22"/>
        <v>97.109335147083826</v>
      </c>
      <c r="L89" s="8">
        <f t="shared" si="23"/>
        <v>-4.8829728860802848E-4</v>
      </c>
      <c r="M89" s="7">
        <f t="shared" si="24"/>
        <v>85000</v>
      </c>
      <c r="N89" s="8">
        <v>100</v>
      </c>
      <c r="O89" s="25">
        <f t="shared" si="25"/>
        <v>1.6892213848846E-2</v>
      </c>
      <c r="P89" s="8">
        <v>97.109335147083826</v>
      </c>
      <c r="Q89" s="25">
        <f t="shared" si="26"/>
        <v>1.6403916560237972E-2</v>
      </c>
      <c r="R89" s="8">
        <f t="shared" si="27"/>
        <v>97.109335147083826</v>
      </c>
      <c r="S89" s="26"/>
      <c r="T89" s="26"/>
      <c r="U89" s="26"/>
      <c r="V89" s="26"/>
      <c r="W89" s="26"/>
      <c r="X89" s="22">
        <v>78</v>
      </c>
    </row>
    <row r="90" spans="1:24" ht="16">
      <c r="A90" s="9">
        <v>79</v>
      </c>
      <c r="B90" s="295" t="s">
        <v>248</v>
      </c>
      <c r="C90" s="291">
        <v>23365200</v>
      </c>
      <c r="D90" s="8">
        <f t="shared" si="17"/>
        <v>0.1342254565621685</v>
      </c>
      <c r="E90" s="7">
        <v>23365200</v>
      </c>
      <c r="F90" s="8">
        <f t="shared" si="18"/>
        <v>100</v>
      </c>
      <c r="G90" s="8">
        <f t="shared" si="19"/>
        <v>0.1342254565621685</v>
      </c>
      <c r="H90" s="7">
        <v>23019000</v>
      </c>
      <c r="I90" s="8">
        <f t="shared" si="20"/>
        <v>98.518309280468387</v>
      </c>
      <c r="J90" s="8">
        <f t="shared" si="21"/>
        <v>0.1322366504290379</v>
      </c>
      <c r="K90" s="8">
        <f t="shared" si="22"/>
        <v>98.518309280468387</v>
      </c>
      <c r="L90" s="8">
        <f t="shared" si="23"/>
        <v>-1.9888061331305995E-3</v>
      </c>
      <c r="M90" s="7">
        <f t="shared" si="24"/>
        <v>346200</v>
      </c>
      <c r="N90" s="8">
        <v>100</v>
      </c>
      <c r="O90" s="25">
        <f t="shared" si="25"/>
        <v>0.1342254565621685</v>
      </c>
      <c r="P90" s="8">
        <v>98.518309280468387</v>
      </c>
      <c r="Q90" s="25">
        <f t="shared" si="26"/>
        <v>0.1322366504290379</v>
      </c>
      <c r="R90" s="8">
        <f t="shared" si="27"/>
        <v>98.518309280468387</v>
      </c>
      <c r="S90" s="26"/>
      <c r="T90" s="26"/>
      <c r="U90" s="26"/>
      <c r="V90" s="26"/>
      <c r="W90" s="26"/>
      <c r="X90" s="22">
        <v>79</v>
      </c>
    </row>
    <row r="91" spans="1:24" ht="32">
      <c r="A91" s="9">
        <v>80</v>
      </c>
      <c r="B91" s="295" t="s">
        <v>369</v>
      </c>
      <c r="C91" s="291">
        <v>4503000</v>
      </c>
      <c r="D91" s="8">
        <f t="shared" si="17"/>
        <v>2.5868266948258303E-2</v>
      </c>
      <c r="E91" s="7">
        <v>4503000</v>
      </c>
      <c r="F91" s="8">
        <f t="shared" si="18"/>
        <v>100</v>
      </c>
      <c r="G91" s="8">
        <f t="shared" si="19"/>
        <v>2.5868266948258299E-2</v>
      </c>
      <c r="H91" s="7">
        <v>2447241</v>
      </c>
      <c r="I91" s="8">
        <f t="shared" si="20"/>
        <v>54.346902065289804</v>
      </c>
      <c r="J91" s="8">
        <f t="shared" si="21"/>
        <v>1.4058601704357672E-2</v>
      </c>
      <c r="K91" s="8">
        <f t="shared" si="22"/>
        <v>54.346902065289804</v>
      </c>
      <c r="L91" s="8">
        <f t="shared" si="23"/>
        <v>-1.1809665243900628E-2</v>
      </c>
      <c r="M91" s="7">
        <f t="shared" si="24"/>
        <v>2055759</v>
      </c>
      <c r="N91" s="8">
        <v>100</v>
      </c>
      <c r="O91" s="25">
        <f t="shared" si="25"/>
        <v>2.5868266948258299E-2</v>
      </c>
      <c r="P91" s="8">
        <v>90</v>
      </c>
      <c r="Q91" s="25">
        <f t="shared" si="26"/>
        <v>2.328144025343247E-2</v>
      </c>
      <c r="R91" s="8">
        <f t="shared" si="27"/>
        <v>90</v>
      </c>
      <c r="S91" s="26"/>
      <c r="T91" s="26"/>
      <c r="U91" s="26"/>
      <c r="V91" s="26"/>
      <c r="W91" s="26"/>
      <c r="X91" s="22">
        <v>80</v>
      </c>
    </row>
    <row r="92" spans="1:24" ht="16">
      <c r="A92" s="9">
        <v>81</v>
      </c>
      <c r="B92" s="295" t="s">
        <v>473</v>
      </c>
      <c r="C92" s="291">
        <v>68269920</v>
      </c>
      <c r="D92" s="8">
        <f t="shared" si="17"/>
        <v>0.39218843328808312</v>
      </c>
      <c r="E92" s="7">
        <v>68269920</v>
      </c>
      <c r="F92" s="8">
        <f t="shared" si="18"/>
        <v>100</v>
      </c>
      <c r="G92" s="8">
        <f t="shared" si="19"/>
        <v>0.39218843328808312</v>
      </c>
      <c r="H92" s="7">
        <v>68256720</v>
      </c>
      <c r="I92" s="8">
        <f t="shared" si="20"/>
        <v>99.980664983934361</v>
      </c>
      <c r="J92" s="8">
        <f t="shared" si="21"/>
        <v>0.39211260359149924</v>
      </c>
      <c r="K92" s="8">
        <f t="shared" si="22"/>
        <v>99.980664983934361</v>
      </c>
      <c r="L92" s="8">
        <f t="shared" si="23"/>
        <v>-7.5829696583873396E-5</v>
      </c>
      <c r="M92" s="7">
        <f t="shared" si="24"/>
        <v>13200</v>
      </c>
      <c r="N92" s="8">
        <v>100.00000000000001</v>
      </c>
      <c r="O92" s="25">
        <f t="shared" si="25"/>
        <v>0.39218843328808317</v>
      </c>
      <c r="P92" s="8">
        <v>99.980664983934361</v>
      </c>
      <c r="Q92" s="25">
        <f t="shared" si="26"/>
        <v>0.39211260359149924</v>
      </c>
      <c r="R92" s="8">
        <f t="shared" si="27"/>
        <v>99.980664983934346</v>
      </c>
      <c r="S92" s="26"/>
      <c r="T92" s="26"/>
      <c r="U92" s="26"/>
      <c r="V92" s="26"/>
      <c r="W92" s="26"/>
      <c r="X92" s="22">
        <v>81</v>
      </c>
    </row>
    <row r="93" spans="1:24" ht="64">
      <c r="A93" s="9">
        <v>82</v>
      </c>
      <c r="B93" s="295" t="s">
        <v>474</v>
      </c>
      <c r="C93" s="291">
        <v>4800000</v>
      </c>
      <c r="D93" s="8">
        <f t="shared" si="17"/>
        <v>2.757443512139459E-2</v>
      </c>
      <c r="E93" s="7">
        <v>4800000</v>
      </c>
      <c r="F93" s="8">
        <f t="shared" si="18"/>
        <v>100</v>
      </c>
      <c r="G93" s="8">
        <f t="shared" si="19"/>
        <v>2.757443512139459E-2</v>
      </c>
      <c r="H93" s="7">
        <v>526000</v>
      </c>
      <c r="I93" s="8">
        <f t="shared" si="20"/>
        <v>10.958333333333334</v>
      </c>
      <c r="J93" s="8">
        <f t="shared" si="21"/>
        <v>3.0216985153861575E-3</v>
      </c>
      <c r="K93" s="8">
        <f t="shared" si="22"/>
        <v>10.958333333333334</v>
      </c>
      <c r="L93" s="8">
        <f t="shared" si="23"/>
        <v>-2.4552736606008433E-2</v>
      </c>
      <c r="M93" s="7">
        <f t="shared" si="24"/>
        <v>4274000</v>
      </c>
      <c r="N93" s="8">
        <v>100</v>
      </c>
      <c r="O93" s="25">
        <f t="shared" si="25"/>
        <v>2.757443512139459E-2</v>
      </c>
      <c r="P93" s="8">
        <v>10.958333333333334</v>
      </c>
      <c r="Q93" s="25">
        <f t="shared" si="26"/>
        <v>3.0216985153861575E-3</v>
      </c>
      <c r="R93" s="8">
        <f t="shared" si="27"/>
        <v>10.958333333333334</v>
      </c>
      <c r="S93" s="26"/>
      <c r="T93" s="26"/>
      <c r="U93" s="26"/>
      <c r="V93" s="26"/>
      <c r="W93" s="26"/>
      <c r="X93" s="22">
        <v>82</v>
      </c>
    </row>
    <row r="94" spans="1:24" ht="16">
      <c r="A94" s="9">
        <v>83</v>
      </c>
      <c r="B94" s="295" t="s">
        <v>256</v>
      </c>
      <c r="C94" s="291">
        <v>4180000</v>
      </c>
      <c r="D94" s="8">
        <f t="shared" si="17"/>
        <v>2.4012737251547789E-2</v>
      </c>
      <c r="E94" s="7">
        <v>4180000</v>
      </c>
      <c r="F94" s="8">
        <f t="shared" si="18"/>
        <v>100</v>
      </c>
      <c r="G94" s="8">
        <f t="shared" si="19"/>
        <v>2.4012737251547785E-2</v>
      </c>
      <c r="H94" s="7">
        <v>3450000</v>
      </c>
      <c r="I94" s="8">
        <f t="shared" si="20"/>
        <v>82.535885167464116</v>
      </c>
      <c r="J94" s="8">
        <f t="shared" si="21"/>
        <v>1.9819125243502364E-2</v>
      </c>
      <c r="K94" s="8">
        <f t="shared" si="22"/>
        <v>82.535885167464116</v>
      </c>
      <c r="L94" s="8">
        <f t="shared" si="23"/>
        <v>-4.1936120080454213E-3</v>
      </c>
      <c r="M94" s="7">
        <f t="shared" si="24"/>
        <v>730000</v>
      </c>
      <c r="N94" s="8">
        <v>100</v>
      </c>
      <c r="O94" s="25">
        <f t="shared" si="25"/>
        <v>2.4012737251547785E-2</v>
      </c>
      <c r="P94" s="8">
        <v>82.535885167464116</v>
      </c>
      <c r="Q94" s="25">
        <f t="shared" si="26"/>
        <v>1.9819125243502364E-2</v>
      </c>
      <c r="R94" s="8">
        <f t="shared" si="27"/>
        <v>82.535885167464116</v>
      </c>
      <c r="S94" s="26"/>
      <c r="T94" s="26"/>
      <c r="U94" s="26"/>
      <c r="V94" s="26"/>
      <c r="W94" s="26"/>
      <c r="X94" s="22">
        <v>83</v>
      </c>
    </row>
    <row r="95" spans="1:24" ht="48">
      <c r="A95" s="9">
        <v>84</v>
      </c>
      <c r="B95" s="295" t="s">
        <v>1503</v>
      </c>
      <c r="C95" s="291">
        <v>13354000</v>
      </c>
      <c r="D95" s="8">
        <f t="shared" si="17"/>
        <v>7.6714376377313195E-2</v>
      </c>
      <c r="E95" s="7">
        <v>13354000</v>
      </c>
      <c r="F95" s="8">
        <f t="shared" si="18"/>
        <v>100</v>
      </c>
      <c r="G95" s="8">
        <f t="shared" si="19"/>
        <v>7.6714376377313195E-2</v>
      </c>
      <c r="H95" s="7">
        <v>12291000</v>
      </c>
      <c r="I95" s="8">
        <f t="shared" si="20"/>
        <v>92.039838250711398</v>
      </c>
      <c r="J95" s="8">
        <f t="shared" si="21"/>
        <v>7.0607787932721017E-2</v>
      </c>
      <c r="K95" s="8">
        <f t="shared" si="22"/>
        <v>92.039838250711398</v>
      </c>
      <c r="L95" s="8">
        <f t="shared" si="23"/>
        <v>-6.1065884445921786E-3</v>
      </c>
      <c r="M95" s="7">
        <f t="shared" si="24"/>
        <v>1063000</v>
      </c>
      <c r="N95" s="8">
        <v>100</v>
      </c>
      <c r="O95" s="25">
        <f t="shared" si="25"/>
        <v>7.6714376377313195E-2</v>
      </c>
      <c r="P95" s="8">
        <v>92.039838250711398</v>
      </c>
      <c r="Q95" s="25">
        <f t="shared" si="26"/>
        <v>7.0607787932721017E-2</v>
      </c>
      <c r="R95" s="8">
        <f t="shared" si="27"/>
        <v>92.039838250711398</v>
      </c>
      <c r="S95" s="26"/>
      <c r="T95" s="26"/>
      <c r="U95" s="26"/>
      <c r="V95" s="26"/>
      <c r="W95" s="26"/>
      <c r="X95" s="22">
        <v>84</v>
      </c>
    </row>
    <row r="96" spans="1:24" ht="32">
      <c r="A96" s="9">
        <v>85</v>
      </c>
      <c r="B96" s="295" t="s">
        <v>1511</v>
      </c>
      <c r="C96" s="291">
        <v>113305400</v>
      </c>
      <c r="D96" s="8">
        <f t="shared" si="17"/>
        <v>0.65090258358409636</v>
      </c>
      <c r="E96" s="7">
        <v>113305400</v>
      </c>
      <c r="F96" s="8">
        <f t="shared" si="18"/>
        <v>100</v>
      </c>
      <c r="G96" s="8">
        <f t="shared" si="19"/>
        <v>0.65090258358409647</v>
      </c>
      <c r="H96" s="7">
        <v>96860000</v>
      </c>
      <c r="I96" s="8">
        <f t="shared" si="20"/>
        <v>85.485775611753724</v>
      </c>
      <c r="J96" s="8">
        <f t="shared" si="21"/>
        <v>0.55642912205380834</v>
      </c>
      <c r="K96" s="8">
        <f t="shared" si="22"/>
        <v>85.485775611753724</v>
      </c>
      <c r="L96" s="8">
        <f t="shared" si="23"/>
        <v>-9.4473461530288128E-2</v>
      </c>
      <c r="M96" s="7">
        <f t="shared" si="24"/>
        <v>16445400</v>
      </c>
      <c r="N96" s="8">
        <v>100</v>
      </c>
      <c r="O96" s="25">
        <f t="shared" si="25"/>
        <v>0.65090258358409647</v>
      </c>
      <c r="P96" s="8">
        <v>85.485775611753724</v>
      </c>
      <c r="Q96" s="25">
        <f t="shared" si="26"/>
        <v>0.55642912205380834</v>
      </c>
      <c r="R96" s="8">
        <f t="shared" si="27"/>
        <v>85.485775611753724</v>
      </c>
      <c r="S96" s="26"/>
      <c r="T96" s="26"/>
      <c r="U96" s="26"/>
      <c r="V96" s="26"/>
      <c r="W96" s="26"/>
      <c r="X96" s="22">
        <v>85</v>
      </c>
    </row>
    <row r="97" spans="1:24" ht="16">
      <c r="A97" s="9">
        <v>86</v>
      </c>
      <c r="B97" s="295" t="s">
        <v>1510</v>
      </c>
      <c r="C97" s="291">
        <v>78249000</v>
      </c>
      <c r="D97" s="8">
        <f t="shared" si="17"/>
        <v>0.44951499454458443</v>
      </c>
      <c r="E97" s="7">
        <v>78249000</v>
      </c>
      <c r="F97" s="8">
        <f t="shared" si="18"/>
        <v>100</v>
      </c>
      <c r="G97" s="8">
        <f t="shared" si="19"/>
        <v>0.44951499454458443</v>
      </c>
      <c r="H97" s="7">
        <v>0</v>
      </c>
      <c r="I97" s="8">
        <f t="shared" si="20"/>
        <v>0</v>
      </c>
      <c r="J97" s="8">
        <f t="shared" si="21"/>
        <v>0</v>
      </c>
      <c r="K97" s="8">
        <f t="shared" si="22"/>
        <v>0</v>
      </c>
      <c r="L97" s="8">
        <f t="shared" si="23"/>
        <v>-0.44951499454458443</v>
      </c>
      <c r="M97" s="7">
        <f t="shared" si="24"/>
        <v>78249000</v>
      </c>
      <c r="N97" s="8">
        <v>99.999999999999986</v>
      </c>
      <c r="O97" s="25">
        <f t="shared" si="25"/>
        <v>0.44951499454458438</v>
      </c>
      <c r="P97" s="8">
        <v>0</v>
      </c>
      <c r="Q97" s="25">
        <f t="shared" si="26"/>
        <v>0</v>
      </c>
      <c r="R97" s="8">
        <f t="shared" si="27"/>
        <v>0</v>
      </c>
      <c r="S97" s="26"/>
      <c r="T97" s="26"/>
      <c r="U97" s="26"/>
      <c r="V97" s="26"/>
      <c r="W97" s="26"/>
      <c r="X97" s="22">
        <v>86</v>
      </c>
    </row>
    <row r="98" spans="1:24" ht="16">
      <c r="A98" s="9">
        <v>87</v>
      </c>
      <c r="B98" s="295" t="s">
        <v>1505</v>
      </c>
      <c r="C98" s="291">
        <v>266774600</v>
      </c>
      <c r="D98" s="8">
        <f t="shared" si="17"/>
        <v>1.5325331041116652</v>
      </c>
      <c r="E98" s="7">
        <v>266774600</v>
      </c>
      <c r="F98" s="8">
        <f t="shared" si="18"/>
        <v>100</v>
      </c>
      <c r="G98" s="8">
        <f t="shared" si="19"/>
        <v>1.5325331041116652</v>
      </c>
      <c r="H98" s="7">
        <v>236364600</v>
      </c>
      <c r="I98" s="8">
        <f t="shared" si="20"/>
        <v>88.6008638003768</v>
      </c>
      <c r="J98" s="8">
        <f t="shared" si="21"/>
        <v>1.3578375682696633</v>
      </c>
      <c r="K98" s="8">
        <f t="shared" si="22"/>
        <v>88.6008638003768</v>
      </c>
      <c r="L98" s="8">
        <f t="shared" si="23"/>
        <v>-0.17469553584200193</v>
      </c>
      <c r="M98" s="7">
        <f t="shared" si="24"/>
        <v>30410000</v>
      </c>
      <c r="N98" s="8">
        <v>100</v>
      </c>
      <c r="O98" s="25">
        <f t="shared" si="25"/>
        <v>1.5325331041116652</v>
      </c>
      <c r="P98" s="8">
        <v>88.6008638003768</v>
      </c>
      <c r="Q98" s="25">
        <f t="shared" si="26"/>
        <v>1.3578375682696633</v>
      </c>
      <c r="R98" s="8">
        <f t="shared" si="27"/>
        <v>88.6008638003768</v>
      </c>
      <c r="S98" s="26"/>
      <c r="T98" s="26"/>
      <c r="U98" s="26"/>
      <c r="V98" s="26"/>
      <c r="W98" s="26"/>
      <c r="X98" s="22">
        <v>87</v>
      </c>
    </row>
    <row r="99" spans="1:24" ht="32">
      <c r="A99" s="9">
        <v>88</v>
      </c>
      <c r="B99" s="295" t="s">
        <v>377</v>
      </c>
      <c r="C99" s="291">
        <v>2188500</v>
      </c>
      <c r="D99" s="8">
        <f t="shared" si="17"/>
        <v>1.2572219013160846E-2</v>
      </c>
      <c r="E99" s="7">
        <v>2188500</v>
      </c>
      <c r="F99" s="8">
        <f t="shared" si="18"/>
        <v>100</v>
      </c>
      <c r="G99" s="8">
        <f t="shared" si="19"/>
        <v>1.2572219013160846E-2</v>
      </c>
      <c r="H99" s="7">
        <v>2175900</v>
      </c>
      <c r="I99" s="8">
        <f t="shared" si="20"/>
        <v>99.424263193968471</v>
      </c>
      <c r="J99" s="8">
        <f t="shared" si="21"/>
        <v>1.2499836120967184E-2</v>
      </c>
      <c r="K99" s="8">
        <f t="shared" si="22"/>
        <v>99.424263193968471</v>
      </c>
      <c r="L99" s="8">
        <f t="shared" si="23"/>
        <v>-7.2382892193662007E-5</v>
      </c>
      <c r="M99" s="7">
        <f t="shared" si="24"/>
        <v>12600</v>
      </c>
      <c r="N99" s="8">
        <v>100</v>
      </c>
      <c r="O99" s="25">
        <f t="shared" si="25"/>
        <v>1.2572219013160846E-2</v>
      </c>
      <c r="P99" s="8">
        <v>99.424263193968471</v>
      </c>
      <c r="Q99" s="25">
        <f t="shared" si="26"/>
        <v>1.2499836120967184E-2</v>
      </c>
      <c r="R99" s="8">
        <f t="shared" si="27"/>
        <v>99.424263193968471</v>
      </c>
      <c r="S99" s="26"/>
      <c r="T99" s="26"/>
      <c r="U99" s="26"/>
      <c r="V99" s="26"/>
      <c r="W99" s="26"/>
      <c r="X99" s="22">
        <v>88</v>
      </c>
    </row>
    <row r="100" spans="1:24" ht="16">
      <c r="A100" s="9">
        <v>89</v>
      </c>
      <c r="B100" s="295" t="s">
        <v>300</v>
      </c>
      <c r="C100" s="291">
        <v>4718300</v>
      </c>
      <c r="D100" s="8">
        <f t="shared" si="17"/>
        <v>2.710509525693252E-2</v>
      </c>
      <c r="E100" s="7">
        <v>4718300</v>
      </c>
      <c r="F100" s="8">
        <f t="shared" si="18"/>
        <v>100</v>
      </c>
      <c r="G100" s="8">
        <f t="shared" si="19"/>
        <v>2.710509525693252E-2</v>
      </c>
      <c r="H100" s="7">
        <v>4428500</v>
      </c>
      <c r="I100" s="8">
        <f t="shared" si="20"/>
        <v>93.857957315134684</v>
      </c>
      <c r="J100" s="8">
        <f t="shared" si="21"/>
        <v>2.5440288736478318E-2</v>
      </c>
      <c r="K100" s="8">
        <f t="shared" si="22"/>
        <v>93.857957315134684</v>
      </c>
      <c r="L100" s="8">
        <f t="shared" si="23"/>
        <v>-1.6648065204542019E-3</v>
      </c>
      <c r="M100" s="7">
        <f t="shared" si="24"/>
        <v>289800</v>
      </c>
      <c r="N100" s="8">
        <v>100</v>
      </c>
      <c r="O100" s="25">
        <f t="shared" si="25"/>
        <v>2.710509525693252E-2</v>
      </c>
      <c r="P100" s="8">
        <v>93.857957315134684</v>
      </c>
      <c r="Q100" s="25">
        <f t="shared" si="26"/>
        <v>2.5440288736478318E-2</v>
      </c>
      <c r="R100" s="8">
        <f t="shared" si="27"/>
        <v>93.857957315134684</v>
      </c>
      <c r="S100" s="26"/>
      <c r="T100" s="26"/>
      <c r="U100" s="26"/>
      <c r="V100" s="26"/>
      <c r="W100" s="26"/>
      <c r="X100" s="22">
        <v>89</v>
      </c>
    </row>
    <row r="101" spans="1:24" ht="16">
      <c r="A101" s="9">
        <v>90</v>
      </c>
      <c r="B101" s="295" t="s">
        <v>248</v>
      </c>
      <c r="C101" s="291">
        <v>19690200</v>
      </c>
      <c r="D101" s="8">
        <f t="shared" si="17"/>
        <v>0.11311377967235078</v>
      </c>
      <c r="E101" s="7">
        <v>19690200</v>
      </c>
      <c r="F101" s="8">
        <f t="shared" si="18"/>
        <v>100</v>
      </c>
      <c r="G101" s="8">
        <f t="shared" si="19"/>
        <v>0.11311377967235078</v>
      </c>
      <c r="H101" s="7">
        <v>17118500</v>
      </c>
      <c r="I101" s="8">
        <f t="shared" si="20"/>
        <v>86.939188022468031</v>
      </c>
      <c r="J101" s="8">
        <f t="shared" si="21"/>
        <v>9.8340201588665271E-2</v>
      </c>
      <c r="K101" s="8">
        <f t="shared" si="22"/>
        <v>86.939188022468031</v>
      </c>
      <c r="L101" s="8">
        <f t="shared" si="23"/>
        <v>-1.4773578083685512E-2</v>
      </c>
      <c r="M101" s="7">
        <f t="shared" si="24"/>
        <v>2571700</v>
      </c>
      <c r="N101" s="8">
        <v>99.999999999999986</v>
      </c>
      <c r="O101" s="25">
        <f t="shared" si="25"/>
        <v>0.11311377967235076</v>
      </c>
      <c r="P101" s="8">
        <v>86.939188022468031</v>
      </c>
      <c r="Q101" s="25">
        <f t="shared" si="26"/>
        <v>9.8340201588665271E-2</v>
      </c>
      <c r="R101" s="8">
        <f t="shared" si="27"/>
        <v>86.939188022468045</v>
      </c>
      <c r="S101" s="26"/>
      <c r="T101" s="26"/>
      <c r="U101" s="26"/>
      <c r="V101" s="26"/>
      <c r="W101" s="26"/>
      <c r="X101" s="22">
        <v>90</v>
      </c>
    </row>
    <row r="102" spans="1:24" ht="32">
      <c r="A102" s="9">
        <v>91</v>
      </c>
      <c r="B102" s="295" t="s">
        <v>369</v>
      </c>
      <c r="C102" s="291">
        <v>5772000</v>
      </c>
      <c r="D102" s="8">
        <f t="shared" si="17"/>
        <v>3.3158258233476998E-2</v>
      </c>
      <c r="E102" s="7">
        <v>5772000</v>
      </c>
      <c r="F102" s="8">
        <f t="shared" si="18"/>
        <v>100</v>
      </c>
      <c r="G102" s="8">
        <f t="shared" si="19"/>
        <v>3.3158258233476998E-2</v>
      </c>
      <c r="H102" s="7">
        <v>1715102</v>
      </c>
      <c r="I102" s="8">
        <f t="shared" si="20"/>
        <v>29.714171864171863</v>
      </c>
      <c r="J102" s="8">
        <f t="shared" si="21"/>
        <v>9.8527018386612725E-3</v>
      </c>
      <c r="K102" s="8">
        <f t="shared" si="22"/>
        <v>29.714171864171863</v>
      </c>
      <c r="L102" s="8">
        <f t="shared" si="23"/>
        <v>-2.3305556394815727E-2</v>
      </c>
      <c r="M102" s="7">
        <f t="shared" si="24"/>
        <v>4056898</v>
      </c>
      <c r="N102" s="8">
        <v>100</v>
      </c>
      <c r="O102" s="25">
        <f t="shared" si="25"/>
        <v>3.3158258233476998E-2</v>
      </c>
      <c r="P102" s="8">
        <v>90</v>
      </c>
      <c r="Q102" s="25">
        <f t="shared" si="26"/>
        <v>2.9842432410129297E-2</v>
      </c>
      <c r="R102" s="8">
        <f t="shared" si="27"/>
        <v>90</v>
      </c>
      <c r="S102" s="26"/>
      <c r="T102" s="26"/>
      <c r="U102" s="26"/>
      <c r="V102" s="26"/>
      <c r="W102" s="26"/>
      <c r="X102" s="22">
        <v>91</v>
      </c>
    </row>
    <row r="103" spans="1:24" ht="16">
      <c r="A103" s="9">
        <v>92</v>
      </c>
      <c r="B103" s="295" t="s">
        <v>473</v>
      </c>
      <c r="C103" s="291">
        <v>69829920</v>
      </c>
      <c r="D103" s="8">
        <f t="shared" si="17"/>
        <v>0.40115012470253636</v>
      </c>
      <c r="E103" s="7">
        <v>69829920</v>
      </c>
      <c r="F103" s="8">
        <f t="shared" si="18"/>
        <v>100</v>
      </c>
      <c r="G103" s="8">
        <f t="shared" si="19"/>
        <v>0.40115012470253641</v>
      </c>
      <c r="H103" s="7">
        <v>69810120</v>
      </c>
      <c r="I103" s="8">
        <f t="shared" si="20"/>
        <v>99.971645392118447</v>
      </c>
      <c r="J103" s="8">
        <f t="shared" si="21"/>
        <v>0.40103638015766058</v>
      </c>
      <c r="K103" s="8">
        <f t="shared" si="22"/>
        <v>99.971645392118447</v>
      </c>
      <c r="L103" s="8">
        <f t="shared" si="23"/>
        <v>-1.1374454487583785E-4</v>
      </c>
      <c r="M103" s="7">
        <f t="shared" si="24"/>
        <v>19800</v>
      </c>
      <c r="N103" s="8">
        <v>99.999999999999986</v>
      </c>
      <c r="O103" s="25">
        <f t="shared" si="25"/>
        <v>0.4011501247025363</v>
      </c>
      <c r="P103" s="8">
        <v>99.971645392118447</v>
      </c>
      <c r="Q103" s="25">
        <f t="shared" si="26"/>
        <v>0.40103638015766058</v>
      </c>
      <c r="R103" s="8">
        <f t="shared" si="27"/>
        <v>99.971645392118461</v>
      </c>
      <c r="S103" s="26"/>
      <c r="T103" s="26"/>
      <c r="U103" s="26"/>
      <c r="V103" s="26"/>
      <c r="W103" s="26"/>
      <c r="X103" s="22">
        <v>92</v>
      </c>
    </row>
    <row r="104" spans="1:24" ht="64">
      <c r="A104" s="9">
        <v>93</v>
      </c>
      <c r="B104" s="295" t="s">
        <v>474</v>
      </c>
      <c r="C104" s="291">
        <v>8350000</v>
      </c>
      <c r="D104" s="8">
        <f t="shared" si="17"/>
        <v>4.7968027763259334E-2</v>
      </c>
      <c r="E104" s="7">
        <v>8350000</v>
      </c>
      <c r="F104" s="8">
        <f t="shared" si="18"/>
        <v>100</v>
      </c>
      <c r="G104" s="8">
        <f t="shared" si="19"/>
        <v>4.7968027763259341E-2</v>
      </c>
      <c r="H104" s="7">
        <v>3083200</v>
      </c>
      <c r="I104" s="8">
        <f t="shared" si="20"/>
        <v>36.924550898203599</v>
      </c>
      <c r="J104" s="8">
        <f t="shared" si="21"/>
        <v>1.7711978826309125E-2</v>
      </c>
      <c r="K104" s="8">
        <f t="shared" si="22"/>
        <v>36.924550898203599</v>
      </c>
      <c r="L104" s="8">
        <f t="shared" si="23"/>
        <v>-3.0256048936950216E-2</v>
      </c>
      <c r="M104" s="7">
        <f t="shared" si="24"/>
        <v>5266800</v>
      </c>
      <c r="N104" s="8">
        <v>100</v>
      </c>
      <c r="O104" s="25">
        <f t="shared" si="25"/>
        <v>4.7968027763259341E-2</v>
      </c>
      <c r="P104" s="8">
        <v>36.924550898203599</v>
      </c>
      <c r="Q104" s="25">
        <f t="shared" si="26"/>
        <v>1.7711978826309125E-2</v>
      </c>
      <c r="R104" s="8">
        <f t="shared" si="27"/>
        <v>36.924550898203599</v>
      </c>
      <c r="S104" s="26"/>
      <c r="T104" s="26"/>
      <c r="U104" s="26"/>
      <c r="V104" s="26"/>
      <c r="W104" s="26"/>
      <c r="X104" s="22">
        <v>93</v>
      </c>
    </row>
    <row r="105" spans="1:24" ht="16">
      <c r="A105" s="9">
        <v>94</v>
      </c>
      <c r="B105" s="295" t="s">
        <v>256</v>
      </c>
      <c r="C105" s="291">
        <v>4300000</v>
      </c>
      <c r="D105" s="8">
        <f t="shared" si="17"/>
        <v>2.4702098129582652E-2</v>
      </c>
      <c r="E105" s="7">
        <v>4300000</v>
      </c>
      <c r="F105" s="8">
        <f t="shared" si="18"/>
        <v>100</v>
      </c>
      <c r="G105" s="8">
        <f t="shared" si="19"/>
        <v>2.4702098129582652E-2</v>
      </c>
      <c r="H105" s="7">
        <v>2175000</v>
      </c>
      <c r="I105" s="8">
        <f t="shared" si="20"/>
        <v>50.581395348837212</v>
      </c>
      <c r="J105" s="8">
        <f t="shared" si="21"/>
        <v>1.2494665914381925E-2</v>
      </c>
      <c r="K105" s="8">
        <f t="shared" si="22"/>
        <v>50.581395348837212</v>
      </c>
      <c r="L105" s="8">
        <f t="shared" si="23"/>
        <v>-1.2207432215200728E-2</v>
      </c>
      <c r="M105" s="7">
        <f t="shared" si="24"/>
        <v>2125000</v>
      </c>
      <c r="N105" s="8">
        <v>100</v>
      </c>
      <c r="O105" s="25">
        <f t="shared" si="25"/>
        <v>2.4702098129582652E-2</v>
      </c>
      <c r="P105" s="8">
        <v>50.581395348837212</v>
      </c>
      <c r="Q105" s="25">
        <f t="shared" si="26"/>
        <v>1.2494665914381925E-2</v>
      </c>
      <c r="R105" s="8">
        <f t="shared" si="27"/>
        <v>50.581395348837212</v>
      </c>
      <c r="S105" s="26"/>
      <c r="T105" s="26"/>
      <c r="U105" s="26"/>
      <c r="V105" s="26"/>
      <c r="W105" s="26"/>
      <c r="X105" s="22">
        <v>94</v>
      </c>
    </row>
    <row r="106" spans="1:24" ht="48">
      <c r="A106" s="9">
        <v>95</v>
      </c>
      <c r="B106" s="295" t="s">
        <v>1503</v>
      </c>
      <c r="C106" s="291">
        <v>15439000</v>
      </c>
      <c r="D106" s="8">
        <f t="shared" si="17"/>
        <v>8.8692021633168971E-2</v>
      </c>
      <c r="E106" s="7">
        <v>15439000</v>
      </c>
      <c r="F106" s="8">
        <f t="shared" si="18"/>
        <v>100</v>
      </c>
      <c r="G106" s="8">
        <f t="shared" si="19"/>
        <v>8.8692021633168971E-2</v>
      </c>
      <c r="H106" s="7">
        <v>15138500</v>
      </c>
      <c r="I106" s="8">
        <f t="shared" si="20"/>
        <v>98.053630416477759</v>
      </c>
      <c r="J106" s="8">
        <f t="shared" si="21"/>
        <v>8.6965747101090007E-2</v>
      </c>
      <c r="K106" s="8">
        <f t="shared" si="22"/>
        <v>98.053630416477759</v>
      </c>
      <c r="L106" s="8">
        <f t="shared" si="23"/>
        <v>-1.7262745320789641E-3</v>
      </c>
      <c r="M106" s="7">
        <f t="shared" si="24"/>
        <v>300500</v>
      </c>
      <c r="N106" s="8">
        <v>100</v>
      </c>
      <c r="O106" s="25">
        <f t="shared" si="25"/>
        <v>8.8692021633168971E-2</v>
      </c>
      <c r="P106" s="8">
        <v>98.053630416477759</v>
      </c>
      <c r="Q106" s="25">
        <f t="shared" si="26"/>
        <v>8.6965747101090007E-2</v>
      </c>
      <c r="R106" s="8">
        <f t="shared" si="27"/>
        <v>98.053630416477759</v>
      </c>
      <c r="S106" s="26"/>
      <c r="T106" s="26"/>
      <c r="U106" s="26"/>
      <c r="V106" s="26"/>
      <c r="W106" s="26"/>
      <c r="X106" s="22">
        <v>95</v>
      </c>
    </row>
    <row r="107" spans="1:24" ht="32">
      <c r="A107" s="9">
        <v>96</v>
      </c>
      <c r="B107" s="295" t="s">
        <v>1511</v>
      </c>
      <c r="C107" s="291">
        <v>163833900</v>
      </c>
      <c r="D107" s="8">
        <f t="shared" si="17"/>
        <v>0.94117234296563523</v>
      </c>
      <c r="E107" s="7">
        <v>163833900</v>
      </c>
      <c r="F107" s="8">
        <f t="shared" si="18"/>
        <v>100</v>
      </c>
      <c r="G107" s="8">
        <f t="shared" si="19"/>
        <v>0.94117234296563523</v>
      </c>
      <c r="H107" s="7">
        <v>115668600</v>
      </c>
      <c r="I107" s="8">
        <f t="shared" si="20"/>
        <v>70.601139324645274</v>
      </c>
      <c r="J107" s="8">
        <f t="shared" si="21"/>
        <v>0.66447839714219636</v>
      </c>
      <c r="K107" s="8">
        <f t="shared" si="22"/>
        <v>70.601139324645274</v>
      </c>
      <c r="L107" s="8">
        <f t="shared" si="23"/>
        <v>-0.27669394582343887</v>
      </c>
      <c r="M107" s="7">
        <f t="shared" si="24"/>
        <v>48165300</v>
      </c>
      <c r="N107" s="8">
        <v>100</v>
      </c>
      <c r="O107" s="25">
        <f t="shared" si="25"/>
        <v>0.94117234296563523</v>
      </c>
      <c r="P107" s="8">
        <v>70.601139324645274</v>
      </c>
      <c r="Q107" s="25">
        <f t="shared" si="26"/>
        <v>0.66447839714219636</v>
      </c>
      <c r="R107" s="8">
        <f t="shared" si="27"/>
        <v>70.601139324645274</v>
      </c>
      <c r="S107" s="26"/>
      <c r="T107" s="26"/>
      <c r="U107" s="26"/>
      <c r="V107" s="26"/>
      <c r="W107" s="26"/>
      <c r="X107" s="22">
        <v>96</v>
      </c>
    </row>
    <row r="108" spans="1:24" ht="16">
      <c r="A108" s="9">
        <v>97</v>
      </c>
      <c r="B108" s="295" t="s">
        <v>1510</v>
      </c>
      <c r="C108" s="291">
        <v>35944000</v>
      </c>
      <c r="D108" s="8">
        <f t="shared" ref="D108:D139" si="28">C108/$C$166*100</f>
        <v>0.2064865616673765</v>
      </c>
      <c r="E108" s="7">
        <v>35944000</v>
      </c>
      <c r="F108" s="8">
        <f t="shared" si="18"/>
        <v>100</v>
      </c>
      <c r="G108" s="8">
        <f t="shared" si="19"/>
        <v>0.20648656166737647</v>
      </c>
      <c r="H108" s="7">
        <v>0</v>
      </c>
      <c r="I108" s="8">
        <f t="shared" si="20"/>
        <v>0</v>
      </c>
      <c r="J108" s="8">
        <f t="shared" si="21"/>
        <v>0</v>
      </c>
      <c r="K108" s="8">
        <f t="shared" si="22"/>
        <v>0</v>
      </c>
      <c r="L108" s="8">
        <f t="shared" si="23"/>
        <v>-0.20648656166737647</v>
      </c>
      <c r="M108" s="7">
        <f t="shared" si="24"/>
        <v>35944000</v>
      </c>
      <c r="N108" s="8">
        <v>100</v>
      </c>
      <c r="O108" s="25">
        <f t="shared" si="25"/>
        <v>0.20648656166737647</v>
      </c>
      <c r="P108" s="8">
        <v>0</v>
      </c>
      <c r="Q108" s="25">
        <f t="shared" si="26"/>
        <v>0</v>
      </c>
      <c r="R108" s="8">
        <f t="shared" si="27"/>
        <v>0</v>
      </c>
      <c r="S108" s="26"/>
      <c r="T108" s="26"/>
      <c r="U108" s="26"/>
      <c r="V108" s="26"/>
      <c r="W108" s="26"/>
      <c r="X108" s="22">
        <v>97</v>
      </c>
    </row>
    <row r="109" spans="1:24" ht="16">
      <c r="A109" s="9">
        <v>98</v>
      </c>
      <c r="B109" s="295" t="s">
        <v>1505</v>
      </c>
      <c r="C109" s="291">
        <v>271996200</v>
      </c>
      <c r="D109" s="8">
        <f t="shared" si="28"/>
        <v>1.5625294937845555</v>
      </c>
      <c r="E109" s="7">
        <v>271996200</v>
      </c>
      <c r="F109" s="8">
        <f t="shared" si="18"/>
        <v>100</v>
      </c>
      <c r="G109" s="8">
        <f t="shared" si="19"/>
        <v>1.5625294937845555</v>
      </c>
      <c r="H109" s="7">
        <v>260438600</v>
      </c>
      <c r="I109" s="8">
        <f t="shared" si="20"/>
        <v>95.750822989438817</v>
      </c>
      <c r="J109" s="8">
        <f t="shared" si="21"/>
        <v>1.4961348497514242</v>
      </c>
      <c r="K109" s="8">
        <f t="shared" si="22"/>
        <v>95.750822989438817</v>
      </c>
      <c r="L109" s="8">
        <f t="shared" si="23"/>
        <v>-6.6394644033131334E-2</v>
      </c>
      <c r="M109" s="7">
        <f t="shared" si="24"/>
        <v>11557600</v>
      </c>
      <c r="N109" s="8">
        <v>99.999999999999986</v>
      </c>
      <c r="O109" s="25">
        <f t="shared" si="25"/>
        <v>1.5625294937845553</v>
      </c>
      <c r="P109" s="8">
        <v>95.750822989438817</v>
      </c>
      <c r="Q109" s="25">
        <f t="shared" si="26"/>
        <v>1.4961348497514242</v>
      </c>
      <c r="R109" s="8">
        <f t="shared" si="27"/>
        <v>95.750822989438831</v>
      </c>
      <c r="S109" s="26"/>
      <c r="T109" s="26"/>
      <c r="U109" s="26"/>
      <c r="V109" s="26"/>
      <c r="W109" s="26"/>
      <c r="X109" s="22">
        <v>98</v>
      </c>
    </row>
    <row r="110" spans="1:24" ht="32">
      <c r="A110" s="9">
        <v>99</v>
      </c>
      <c r="B110" s="295" t="s">
        <v>377</v>
      </c>
      <c r="C110" s="291">
        <v>1383700</v>
      </c>
      <c r="D110" s="8">
        <f t="shared" si="28"/>
        <v>7.9489053911403519E-3</v>
      </c>
      <c r="E110" s="7">
        <v>1383700</v>
      </c>
      <c r="F110" s="8">
        <f t="shared" si="18"/>
        <v>100</v>
      </c>
      <c r="G110" s="8">
        <f t="shared" si="19"/>
        <v>7.9489053911403519E-3</v>
      </c>
      <c r="H110" s="7">
        <v>1373500</v>
      </c>
      <c r="I110" s="8">
        <f t="shared" si="20"/>
        <v>99.262845992628456</v>
      </c>
      <c r="J110" s="8">
        <f t="shared" si="21"/>
        <v>7.890309716507388E-3</v>
      </c>
      <c r="K110" s="8">
        <f t="shared" si="22"/>
        <v>99.262845992628456</v>
      </c>
      <c r="L110" s="8">
        <f t="shared" si="23"/>
        <v>-5.8595674632963904E-5</v>
      </c>
      <c r="M110" s="7">
        <f t="shared" si="24"/>
        <v>10200</v>
      </c>
      <c r="N110" s="8">
        <v>100</v>
      </c>
      <c r="O110" s="25">
        <f t="shared" si="25"/>
        <v>7.9489053911403519E-3</v>
      </c>
      <c r="P110" s="8">
        <v>99.262845992628456</v>
      </c>
      <c r="Q110" s="25">
        <f t="shared" si="26"/>
        <v>7.890309716507388E-3</v>
      </c>
      <c r="R110" s="8">
        <f t="shared" si="27"/>
        <v>99.262845992628456</v>
      </c>
      <c r="S110" s="26"/>
      <c r="T110" s="26"/>
      <c r="U110" s="26"/>
      <c r="V110" s="26"/>
      <c r="W110" s="26"/>
      <c r="X110" s="22">
        <v>99</v>
      </c>
    </row>
    <row r="111" spans="1:24" ht="16">
      <c r="A111" s="9">
        <v>100</v>
      </c>
      <c r="B111" s="295" t="s">
        <v>300</v>
      </c>
      <c r="C111" s="291">
        <v>1926100</v>
      </c>
      <c r="D111" s="8">
        <f t="shared" si="28"/>
        <v>1.1064816559857943E-2</v>
      </c>
      <c r="E111" s="7">
        <v>1926100</v>
      </c>
      <c r="F111" s="8">
        <f t="shared" si="18"/>
        <v>100</v>
      </c>
      <c r="G111" s="8">
        <f t="shared" si="19"/>
        <v>1.1064816559857941E-2</v>
      </c>
      <c r="H111" s="7">
        <v>1858000</v>
      </c>
      <c r="I111" s="8">
        <f t="shared" si="20"/>
        <v>96.464358029178129</v>
      </c>
      <c r="J111" s="8">
        <f t="shared" si="21"/>
        <v>1.0673604261573157E-2</v>
      </c>
      <c r="K111" s="8">
        <f t="shared" si="22"/>
        <v>96.464358029178129</v>
      </c>
      <c r="L111" s="8">
        <f t="shared" si="23"/>
        <v>-3.9121229828478418E-4</v>
      </c>
      <c r="M111" s="7">
        <f t="shared" si="24"/>
        <v>68100</v>
      </c>
      <c r="N111" s="8">
        <v>100</v>
      </c>
      <c r="O111" s="25">
        <f t="shared" si="25"/>
        <v>1.1064816559857941E-2</v>
      </c>
      <c r="P111" s="8">
        <v>96.464358029178129</v>
      </c>
      <c r="Q111" s="25">
        <f t="shared" si="26"/>
        <v>1.0673604261573157E-2</v>
      </c>
      <c r="R111" s="8">
        <f t="shared" si="27"/>
        <v>96.464358029178129</v>
      </c>
      <c r="S111" s="26"/>
      <c r="T111" s="26"/>
      <c r="U111" s="26"/>
      <c r="V111" s="26"/>
      <c r="W111" s="26"/>
      <c r="X111" s="22">
        <v>100</v>
      </c>
    </row>
    <row r="112" spans="1:24" ht="16">
      <c r="A112" s="9">
        <v>101</v>
      </c>
      <c r="B112" s="295" t="s">
        <v>248</v>
      </c>
      <c r="C112" s="291">
        <v>19334300</v>
      </c>
      <c r="D112" s="8">
        <f t="shared" si="28"/>
        <v>0.11106925020157904</v>
      </c>
      <c r="E112" s="7">
        <v>19334300</v>
      </c>
      <c r="F112" s="8">
        <f t="shared" si="18"/>
        <v>100</v>
      </c>
      <c r="G112" s="8">
        <f t="shared" si="19"/>
        <v>0.11106925020157904</v>
      </c>
      <c r="H112" s="7">
        <v>14288900</v>
      </c>
      <c r="I112" s="8">
        <f t="shared" si="20"/>
        <v>73.904408227864465</v>
      </c>
      <c r="J112" s="8">
        <f t="shared" si="21"/>
        <v>8.2085072084603153E-2</v>
      </c>
      <c r="K112" s="8">
        <f t="shared" si="22"/>
        <v>73.904408227864465</v>
      </c>
      <c r="L112" s="8">
        <f t="shared" si="23"/>
        <v>-2.8984178116975887E-2</v>
      </c>
      <c r="M112" s="7">
        <f t="shared" si="24"/>
        <v>5045400</v>
      </c>
      <c r="N112" s="8">
        <v>100</v>
      </c>
      <c r="O112" s="25">
        <f t="shared" si="25"/>
        <v>0.11106925020157904</v>
      </c>
      <c r="P112" s="8">
        <v>73.904408227864465</v>
      </c>
      <c r="Q112" s="25">
        <f t="shared" si="26"/>
        <v>8.2085072084603153E-2</v>
      </c>
      <c r="R112" s="8">
        <f t="shared" si="27"/>
        <v>73.904408227864465</v>
      </c>
      <c r="S112" s="26"/>
      <c r="T112" s="26"/>
      <c r="U112" s="26"/>
      <c r="V112" s="26"/>
      <c r="W112" s="26"/>
      <c r="X112" s="22">
        <v>101</v>
      </c>
    </row>
    <row r="113" spans="1:24" ht="32">
      <c r="A113" s="9">
        <v>102</v>
      </c>
      <c r="B113" s="295" t="s">
        <v>369</v>
      </c>
      <c r="C113" s="291">
        <v>5805000</v>
      </c>
      <c r="D113" s="8">
        <f t="shared" si="28"/>
        <v>3.3347832474936584E-2</v>
      </c>
      <c r="E113" s="7">
        <v>5805000</v>
      </c>
      <c r="F113" s="8">
        <f t="shared" si="18"/>
        <v>100</v>
      </c>
      <c r="G113" s="8">
        <f t="shared" si="19"/>
        <v>3.3347832474936584E-2</v>
      </c>
      <c r="H113" s="7">
        <v>2313618</v>
      </c>
      <c r="I113" s="8">
        <f t="shared" si="20"/>
        <v>39.855607235142124</v>
      </c>
      <c r="J113" s="8">
        <f t="shared" si="21"/>
        <v>1.32909811326439E-2</v>
      </c>
      <c r="K113" s="8">
        <f t="shared" si="22"/>
        <v>39.855607235142124</v>
      </c>
      <c r="L113" s="8">
        <f t="shared" si="23"/>
        <v>-2.0056851342292684E-2</v>
      </c>
      <c r="M113" s="7">
        <f t="shared" si="24"/>
        <v>3491382</v>
      </c>
      <c r="N113" s="8">
        <v>100</v>
      </c>
      <c r="O113" s="25">
        <f t="shared" si="25"/>
        <v>3.3347832474936584E-2</v>
      </c>
      <c r="P113" s="8">
        <v>90</v>
      </c>
      <c r="Q113" s="25">
        <f t="shared" si="26"/>
        <v>3.0013049227442926E-2</v>
      </c>
      <c r="R113" s="8">
        <f t="shared" si="27"/>
        <v>90</v>
      </c>
      <c r="S113" s="26"/>
      <c r="T113" s="26"/>
      <c r="U113" s="26"/>
      <c r="V113" s="26"/>
      <c r="W113" s="26"/>
      <c r="X113" s="22">
        <v>102</v>
      </c>
    </row>
    <row r="114" spans="1:24" ht="16">
      <c r="A114" s="9">
        <v>103</v>
      </c>
      <c r="B114" s="295" t="s">
        <v>473</v>
      </c>
      <c r="C114" s="291">
        <v>69829920</v>
      </c>
      <c r="D114" s="8">
        <f t="shared" si="28"/>
        <v>0.40115012470253636</v>
      </c>
      <c r="E114" s="7">
        <v>69829920</v>
      </c>
      <c r="F114" s="8">
        <f t="shared" si="18"/>
        <v>100</v>
      </c>
      <c r="G114" s="8">
        <f t="shared" si="19"/>
        <v>0.40115012470253641</v>
      </c>
      <c r="H114" s="7">
        <v>69810120</v>
      </c>
      <c r="I114" s="8">
        <f t="shared" si="20"/>
        <v>99.971645392118447</v>
      </c>
      <c r="J114" s="8">
        <f t="shared" si="21"/>
        <v>0.40103638015766058</v>
      </c>
      <c r="K114" s="8">
        <f t="shared" si="22"/>
        <v>99.971645392118447</v>
      </c>
      <c r="L114" s="8">
        <f t="shared" si="23"/>
        <v>-1.1374454487583785E-4</v>
      </c>
      <c r="M114" s="7">
        <f t="shared" si="24"/>
        <v>19800</v>
      </c>
      <c r="N114" s="8">
        <v>99.999999999999986</v>
      </c>
      <c r="O114" s="25">
        <f t="shared" si="25"/>
        <v>0.4011501247025363</v>
      </c>
      <c r="P114" s="8">
        <v>99.971645392118447</v>
      </c>
      <c r="Q114" s="25">
        <f t="shared" si="26"/>
        <v>0.40103638015766058</v>
      </c>
      <c r="R114" s="8">
        <f t="shared" si="27"/>
        <v>99.971645392118461</v>
      </c>
      <c r="S114" s="26"/>
      <c r="T114" s="26"/>
      <c r="U114" s="26"/>
      <c r="V114" s="26"/>
      <c r="W114" s="26"/>
      <c r="X114" s="22">
        <v>103</v>
      </c>
    </row>
    <row r="115" spans="1:24" ht="64">
      <c r="A115" s="9">
        <v>104</v>
      </c>
      <c r="B115" s="295" t="s">
        <v>474</v>
      </c>
      <c r="C115" s="291">
        <v>8350000</v>
      </c>
      <c r="D115" s="8">
        <f t="shared" si="28"/>
        <v>4.7968027763259334E-2</v>
      </c>
      <c r="E115" s="7">
        <v>8350000</v>
      </c>
      <c r="F115" s="8">
        <f t="shared" si="18"/>
        <v>100</v>
      </c>
      <c r="G115" s="8">
        <f t="shared" si="19"/>
        <v>4.7968027763259341E-2</v>
      </c>
      <c r="H115" s="7">
        <v>7916900</v>
      </c>
      <c r="I115" s="8">
        <f t="shared" si="20"/>
        <v>94.813173652694616</v>
      </c>
      <c r="J115" s="8">
        <f t="shared" si="21"/>
        <v>4.5480009460951834E-2</v>
      </c>
      <c r="K115" s="8">
        <f t="shared" si="22"/>
        <v>94.813173652694616</v>
      </c>
      <c r="L115" s="8">
        <f t="shared" si="23"/>
        <v>-2.488018302307507E-3</v>
      </c>
      <c r="M115" s="7">
        <f t="shared" si="24"/>
        <v>433100</v>
      </c>
      <c r="N115" s="8">
        <v>100</v>
      </c>
      <c r="O115" s="25">
        <f t="shared" si="25"/>
        <v>4.7968027763259341E-2</v>
      </c>
      <c r="P115" s="8">
        <v>94.813173652694616</v>
      </c>
      <c r="Q115" s="25">
        <f t="shared" si="26"/>
        <v>4.5480009460951834E-2</v>
      </c>
      <c r="R115" s="8">
        <f t="shared" si="27"/>
        <v>94.813173652694616</v>
      </c>
      <c r="S115" s="26"/>
      <c r="T115" s="26"/>
      <c r="U115" s="26"/>
      <c r="V115" s="26"/>
      <c r="W115" s="26"/>
      <c r="X115" s="22">
        <v>104</v>
      </c>
    </row>
    <row r="116" spans="1:24" ht="16">
      <c r="A116" s="9">
        <v>105</v>
      </c>
      <c r="B116" s="295" t="s">
        <v>256</v>
      </c>
      <c r="C116" s="291">
        <v>4790000</v>
      </c>
      <c r="D116" s="8">
        <f t="shared" si="28"/>
        <v>2.751698838155835E-2</v>
      </c>
      <c r="E116" s="7">
        <v>4790000</v>
      </c>
      <c r="F116" s="8">
        <f t="shared" si="18"/>
        <v>100</v>
      </c>
      <c r="G116" s="8">
        <f t="shared" si="19"/>
        <v>2.751698838155835E-2</v>
      </c>
      <c r="H116" s="7">
        <v>4117000</v>
      </c>
      <c r="I116" s="8">
        <f t="shared" si="20"/>
        <v>85.949895615866396</v>
      </c>
      <c r="J116" s="8">
        <f t="shared" si="21"/>
        <v>2.3650822790579486E-2</v>
      </c>
      <c r="K116" s="8">
        <f t="shared" si="22"/>
        <v>85.949895615866396</v>
      </c>
      <c r="L116" s="8">
        <f t="shared" si="23"/>
        <v>-3.8661655909788643E-3</v>
      </c>
      <c r="M116" s="7">
        <f t="shared" si="24"/>
        <v>673000</v>
      </c>
      <c r="N116" s="8">
        <v>100</v>
      </c>
      <c r="O116" s="25">
        <f t="shared" si="25"/>
        <v>2.751698838155835E-2</v>
      </c>
      <c r="P116" s="8">
        <v>85.949895615866396</v>
      </c>
      <c r="Q116" s="25">
        <f t="shared" si="26"/>
        <v>2.3650822790579486E-2</v>
      </c>
      <c r="R116" s="8">
        <f t="shared" si="27"/>
        <v>85.949895615866396</v>
      </c>
      <c r="S116" s="26"/>
      <c r="T116" s="26"/>
      <c r="U116" s="26"/>
      <c r="V116" s="26"/>
      <c r="W116" s="26"/>
      <c r="X116" s="22">
        <v>105</v>
      </c>
    </row>
    <row r="117" spans="1:24" ht="48">
      <c r="A117" s="9">
        <v>106</v>
      </c>
      <c r="B117" s="295" t="s">
        <v>1503</v>
      </c>
      <c r="C117" s="291">
        <v>13474000</v>
      </c>
      <c r="D117" s="8">
        <f t="shared" si="28"/>
        <v>7.7403737255348062E-2</v>
      </c>
      <c r="E117" s="7">
        <v>13474000</v>
      </c>
      <c r="F117" s="8">
        <f t="shared" si="18"/>
        <v>100</v>
      </c>
      <c r="G117" s="8">
        <f t="shared" si="19"/>
        <v>7.7403737255348062E-2</v>
      </c>
      <c r="H117" s="7">
        <v>10410500</v>
      </c>
      <c r="I117" s="8">
        <f t="shared" si="20"/>
        <v>77.26361882143388</v>
      </c>
      <c r="J117" s="8">
        <f t="shared" si="21"/>
        <v>5.9804928506516336E-2</v>
      </c>
      <c r="K117" s="8">
        <f t="shared" si="22"/>
        <v>77.26361882143388</v>
      </c>
      <c r="L117" s="8">
        <f t="shared" si="23"/>
        <v>-1.7598808748831726E-2</v>
      </c>
      <c r="M117" s="7">
        <f t="shared" si="24"/>
        <v>3063500</v>
      </c>
      <c r="N117" s="8">
        <v>100</v>
      </c>
      <c r="O117" s="25">
        <f t="shared" si="25"/>
        <v>7.7403737255348062E-2</v>
      </c>
      <c r="P117" s="8">
        <v>77.26361882143388</v>
      </c>
      <c r="Q117" s="25">
        <f t="shared" si="26"/>
        <v>5.9804928506516336E-2</v>
      </c>
      <c r="R117" s="8">
        <f t="shared" si="27"/>
        <v>77.26361882143388</v>
      </c>
      <c r="S117" s="26"/>
      <c r="T117" s="26"/>
      <c r="U117" s="26"/>
      <c r="V117" s="26"/>
      <c r="W117" s="26"/>
      <c r="X117" s="22">
        <v>106</v>
      </c>
    </row>
    <row r="118" spans="1:24" ht="32">
      <c r="A118" s="9">
        <v>107</v>
      </c>
      <c r="B118" s="295" t="s">
        <v>1511</v>
      </c>
      <c r="C118" s="291">
        <v>161362600</v>
      </c>
      <c r="D118" s="8">
        <f t="shared" si="28"/>
        <v>0.92697553014990564</v>
      </c>
      <c r="E118" s="7">
        <v>161362600</v>
      </c>
      <c r="F118" s="8">
        <f t="shared" si="18"/>
        <v>100</v>
      </c>
      <c r="G118" s="8">
        <f t="shared" si="19"/>
        <v>0.92697553014990564</v>
      </c>
      <c r="H118" s="7">
        <v>58867500</v>
      </c>
      <c r="I118" s="8">
        <f t="shared" si="20"/>
        <v>36.481501909364376</v>
      </c>
      <c r="J118" s="8">
        <f t="shared" si="21"/>
        <v>0.33817459573097836</v>
      </c>
      <c r="K118" s="8">
        <f t="shared" si="22"/>
        <v>36.481501909364376</v>
      </c>
      <c r="L118" s="8">
        <f t="shared" si="23"/>
        <v>-0.58880093441892734</v>
      </c>
      <c r="M118" s="7">
        <f t="shared" si="24"/>
        <v>102495100</v>
      </c>
      <c r="N118" s="8">
        <v>100</v>
      </c>
      <c r="O118" s="25">
        <f t="shared" si="25"/>
        <v>0.92697553014990564</v>
      </c>
      <c r="P118" s="8">
        <v>36.481501909364376</v>
      </c>
      <c r="Q118" s="25">
        <f t="shared" si="26"/>
        <v>0.33817459573097836</v>
      </c>
      <c r="R118" s="8">
        <f t="shared" si="27"/>
        <v>36.481501909364376</v>
      </c>
      <c r="S118" s="26"/>
      <c r="T118" s="26"/>
      <c r="U118" s="26"/>
      <c r="V118" s="26"/>
      <c r="W118" s="26"/>
      <c r="X118" s="22">
        <v>107</v>
      </c>
    </row>
    <row r="119" spans="1:24" ht="16">
      <c r="A119" s="9">
        <v>108</v>
      </c>
      <c r="B119" s="295" t="s">
        <v>1510</v>
      </c>
      <c r="C119" s="291">
        <v>34490000</v>
      </c>
      <c r="D119" s="8">
        <f t="shared" si="28"/>
        <v>0.19813380569518738</v>
      </c>
      <c r="E119" s="7">
        <v>34490000</v>
      </c>
      <c r="F119" s="8">
        <f t="shared" si="18"/>
        <v>100</v>
      </c>
      <c r="G119" s="8">
        <f t="shared" si="19"/>
        <v>0.19813380569518738</v>
      </c>
      <c r="H119" s="7">
        <v>34490000</v>
      </c>
      <c r="I119" s="8">
        <f t="shared" si="20"/>
        <v>100</v>
      </c>
      <c r="J119" s="8">
        <f t="shared" si="21"/>
        <v>0.19813380569518738</v>
      </c>
      <c r="K119" s="8">
        <f t="shared" si="22"/>
        <v>100</v>
      </c>
      <c r="L119" s="8">
        <f t="shared" si="23"/>
        <v>0</v>
      </c>
      <c r="M119" s="7">
        <f t="shared" si="24"/>
        <v>0</v>
      </c>
      <c r="N119" s="8">
        <v>100</v>
      </c>
      <c r="O119" s="25">
        <f t="shared" si="25"/>
        <v>0.19813380569518738</v>
      </c>
      <c r="P119" s="8">
        <v>100</v>
      </c>
      <c r="Q119" s="25">
        <f t="shared" si="26"/>
        <v>0.19813380569518738</v>
      </c>
      <c r="R119" s="8">
        <f t="shared" si="27"/>
        <v>100</v>
      </c>
      <c r="S119" s="26"/>
      <c r="T119" s="26"/>
      <c r="U119" s="26"/>
      <c r="V119" s="26"/>
      <c r="W119" s="26"/>
      <c r="X119" s="22">
        <v>108</v>
      </c>
    </row>
    <row r="120" spans="1:24" ht="16">
      <c r="A120" s="9">
        <v>109</v>
      </c>
      <c r="B120" s="295" t="s">
        <v>1505</v>
      </c>
      <c r="C120" s="291">
        <v>232241600</v>
      </c>
      <c r="D120" s="8">
        <f t="shared" si="28"/>
        <v>1.3341522774351819</v>
      </c>
      <c r="E120" s="7">
        <v>232241600</v>
      </c>
      <c r="F120" s="8">
        <f t="shared" si="18"/>
        <v>100</v>
      </c>
      <c r="G120" s="8">
        <f t="shared" si="19"/>
        <v>1.3341522774351819</v>
      </c>
      <c r="H120" s="7">
        <v>231204000</v>
      </c>
      <c r="I120" s="8">
        <f t="shared" si="20"/>
        <v>99.553223884093114</v>
      </c>
      <c r="J120" s="8">
        <f t="shared" si="21"/>
        <v>1.3281916037097738</v>
      </c>
      <c r="K120" s="8">
        <f t="shared" si="22"/>
        <v>99.553223884093114</v>
      </c>
      <c r="L120" s="8">
        <f t="shared" si="23"/>
        <v>-5.9606737254080944E-3</v>
      </c>
      <c r="M120" s="7">
        <f t="shared" si="24"/>
        <v>1037600</v>
      </c>
      <c r="N120" s="8">
        <v>99.999999999999972</v>
      </c>
      <c r="O120" s="25">
        <f t="shared" si="25"/>
        <v>1.3341522774351815</v>
      </c>
      <c r="P120" s="8">
        <v>99.553223884093114</v>
      </c>
      <c r="Q120" s="25">
        <f t="shared" si="26"/>
        <v>1.3281916037097738</v>
      </c>
      <c r="R120" s="8">
        <f t="shared" si="27"/>
        <v>99.553223884093143</v>
      </c>
      <c r="S120" s="26"/>
      <c r="T120" s="26"/>
      <c r="U120" s="26"/>
      <c r="V120" s="26"/>
      <c r="W120" s="26"/>
      <c r="X120" s="22">
        <v>109</v>
      </c>
    </row>
    <row r="121" spans="1:24" ht="32">
      <c r="A121" s="9">
        <v>110</v>
      </c>
      <c r="B121" s="295" t="s">
        <v>377</v>
      </c>
      <c r="C121" s="291">
        <v>986700</v>
      </c>
      <c r="D121" s="8">
        <f t="shared" si="28"/>
        <v>5.6682698196416758E-3</v>
      </c>
      <c r="E121" s="7">
        <v>986700</v>
      </c>
      <c r="F121" s="8">
        <f t="shared" si="18"/>
        <v>100</v>
      </c>
      <c r="G121" s="8">
        <f t="shared" si="19"/>
        <v>5.6682698196416758E-3</v>
      </c>
      <c r="H121" s="7">
        <v>794000</v>
      </c>
      <c r="I121" s="8">
        <f t="shared" si="20"/>
        <v>80.470254383297856</v>
      </c>
      <c r="J121" s="8">
        <f t="shared" si="21"/>
        <v>4.5612711429973548E-3</v>
      </c>
      <c r="K121" s="8">
        <f t="shared" si="22"/>
        <v>80.470254383297856</v>
      </c>
      <c r="L121" s="8">
        <f t="shared" si="23"/>
        <v>-1.106998676644321E-3</v>
      </c>
      <c r="M121" s="7">
        <f t="shared" si="24"/>
        <v>192700</v>
      </c>
      <c r="N121" s="8">
        <v>100</v>
      </c>
      <c r="O121" s="25">
        <f t="shared" si="25"/>
        <v>5.6682698196416758E-3</v>
      </c>
      <c r="P121" s="8">
        <v>80.470254383297856</v>
      </c>
      <c r="Q121" s="25">
        <f t="shared" si="26"/>
        <v>4.5612711429973548E-3</v>
      </c>
      <c r="R121" s="8">
        <f t="shared" si="27"/>
        <v>80.470254383297856</v>
      </c>
      <c r="S121" s="26"/>
      <c r="T121" s="26"/>
      <c r="U121" s="26"/>
      <c r="V121" s="26"/>
      <c r="W121" s="26"/>
      <c r="X121" s="22">
        <v>110</v>
      </c>
    </row>
    <row r="122" spans="1:24" ht="16">
      <c r="A122" s="9">
        <v>111</v>
      </c>
      <c r="B122" s="295" t="s">
        <v>300</v>
      </c>
      <c r="C122" s="291">
        <v>1770200</v>
      </c>
      <c r="D122" s="8">
        <f t="shared" si="28"/>
        <v>1.0169221885810979E-2</v>
      </c>
      <c r="E122" s="7">
        <v>1770200</v>
      </c>
      <c r="F122" s="8">
        <f t="shared" si="18"/>
        <v>100</v>
      </c>
      <c r="G122" s="8">
        <f t="shared" si="19"/>
        <v>1.0169221885810979E-2</v>
      </c>
      <c r="H122" s="7">
        <v>1541000</v>
      </c>
      <c r="I122" s="8">
        <f t="shared" si="20"/>
        <v>87.052310473392836</v>
      </c>
      <c r="J122" s="8">
        <f t="shared" si="21"/>
        <v>8.8525426087643876E-3</v>
      </c>
      <c r="K122" s="8">
        <f t="shared" si="22"/>
        <v>87.052310473392836</v>
      </c>
      <c r="L122" s="8">
        <f t="shared" si="23"/>
        <v>-1.3166792770465917E-3</v>
      </c>
      <c r="M122" s="7">
        <f t="shared" si="24"/>
        <v>229200</v>
      </c>
      <c r="N122" s="8">
        <v>100</v>
      </c>
      <c r="O122" s="25">
        <f t="shared" si="25"/>
        <v>1.0169221885810979E-2</v>
      </c>
      <c r="P122" s="8">
        <v>87.052310473392836</v>
      </c>
      <c r="Q122" s="25">
        <f t="shared" si="26"/>
        <v>8.8525426087643876E-3</v>
      </c>
      <c r="R122" s="8">
        <f t="shared" si="27"/>
        <v>87.052310473392836</v>
      </c>
      <c r="S122" s="26"/>
      <c r="T122" s="26"/>
      <c r="U122" s="26"/>
      <c r="V122" s="26"/>
      <c r="W122" s="26"/>
      <c r="X122" s="22">
        <v>111</v>
      </c>
    </row>
    <row r="123" spans="1:24" ht="16">
      <c r="A123" s="9">
        <v>112</v>
      </c>
      <c r="B123" s="295" t="s">
        <v>248</v>
      </c>
      <c r="C123" s="291">
        <v>23484500</v>
      </c>
      <c r="D123" s="8">
        <f t="shared" si="28"/>
        <v>0.13491079616841484</v>
      </c>
      <c r="E123" s="7">
        <v>23484500</v>
      </c>
      <c r="F123" s="8">
        <f t="shared" si="18"/>
        <v>100</v>
      </c>
      <c r="G123" s="8">
        <f t="shared" si="19"/>
        <v>0.13491079616841484</v>
      </c>
      <c r="H123" s="7">
        <v>10716500</v>
      </c>
      <c r="I123" s="8">
        <f t="shared" si="20"/>
        <v>45.632225510443057</v>
      </c>
      <c r="J123" s="8">
        <f t="shared" si="21"/>
        <v>6.1562798745505229E-2</v>
      </c>
      <c r="K123" s="8">
        <f t="shared" si="22"/>
        <v>45.632225510443057</v>
      </c>
      <c r="L123" s="8">
        <f t="shared" si="23"/>
        <v>-7.3347997422909608E-2</v>
      </c>
      <c r="M123" s="7">
        <f t="shared" si="24"/>
        <v>12768000</v>
      </c>
      <c r="N123" s="8">
        <v>100</v>
      </c>
      <c r="O123" s="25">
        <f t="shared" si="25"/>
        <v>0.13491079616841484</v>
      </c>
      <c r="P123" s="8">
        <v>45.632225510443057</v>
      </c>
      <c r="Q123" s="25">
        <f t="shared" si="26"/>
        <v>6.1562798745505229E-2</v>
      </c>
      <c r="R123" s="8">
        <f t="shared" si="27"/>
        <v>45.632225510443057</v>
      </c>
      <c r="S123" s="26"/>
      <c r="T123" s="26"/>
      <c r="U123" s="26"/>
      <c r="V123" s="26"/>
      <c r="W123" s="26"/>
      <c r="X123" s="22">
        <v>112</v>
      </c>
    </row>
    <row r="124" spans="1:24" ht="32">
      <c r="A124" s="9">
        <v>113</v>
      </c>
      <c r="B124" s="295" t="s">
        <v>249</v>
      </c>
      <c r="C124" s="291">
        <v>1488000</v>
      </c>
      <c r="D124" s="8">
        <f t="shared" si="28"/>
        <v>8.5480748876323228E-3</v>
      </c>
      <c r="E124" s="7">
        <v>1488000</v>
      </c>
      <c r="F124" s="8">
        <f t="shared" si="18"/>
        <v>100</v>
      </c>
      <c r="G124" s="8">
        <f t="shared" si="19"/>
        <v>8.5480748876323228E-3</v>
      </c>
      <c r="H124" s="7">
        <v>1020000</v>
      </c>
      <c r="I124" s="8">
        <f t="shared" si="20"/>
        <v>68.548387096774192</v>
      </c>
      <c r="J124" s="8">
        <f t="shared" si="21"/>
        <v>5.8595674632963505E-3</v>
      </c>
      <c r="K124" s="8">
        <f t="shared" si="22"/>
        <v>68.548387096774192</v>
      </c>
      <c r="L124" s="8">
        <f t="shared" si="23"/>
        <v>-2.6885074243359723E-3</v>
      </c>
      <c r="M124" s="7">
        <f t="shared" si="24"/>
        <v>468000</v>
      </c>
      <c r="N124" s="8">
        <v>99.999999999999957</v>
      </c>
      <c r="O124" s="25">
        <f t="shared" si="25"/>
        <v>8.5480748876323193E-3</v>
      </c>
      <c r="P124" s="8">
        <v>68.548387096774192</v>
      </c>
      <c r="Q124" s="25">
        <f t="shared" si="26"/>
        <v>5.8595674632963505E-3</v>
      </c>
      <c r="R124" s="8">
        <f t="shared" si="27"/>
        <v>68.548387096774221</v>
      </c>
      <c r="S124" s="26"/>
      <c r="T124" s="26"/>
      <c r="U124" s="26"/>
      <c r="V124" s="26"/>
      <c r="W124" s="26"/>
      <c r="X124" s="22">
        <v>113</v>
      </c>
    </row>
    <row r="125" spans="1:24" ht="32">
      <c r="A125" s="9">
        <v>114</v>
      </c>
      <c r="B125" s="295" t="s">
        <v>369</v>
      </c>
      <c r="C125" s="291">
        <v>5805000</v>
      </c>
      <c r="D125" s="8">
        <f t="shared" si="28"/>
        <v>3.3347832474936584E-2</v>
      </c>
      <c r="E125" s="7">
        <v>5805000</v>
      </c>
      <c r="F125" s="8">
        <f t="shared" si="18"/>
        <v>100</v>
      </c>
      <c r="G125" s="8">
        <f t="shared" si="19"/>
        <v>3.3347832474936584E-2</v>
      </c>
      <c r="H125" s="7">
        <v>3312586</v>
      </c>
      <c r="I125" s="8">
        <f t="shared" si="20"/>
        <v>57.06435831180017</v>
      </c>
      <c r="J125" s="8">
        <f t="shared" si="21"/>
        <v>1.9029726612716669E-2</v>
      </c>
      <c r="K125" s="8">
        <f t="shared" si="22"/>
        <v>57.06435831180017</v>
      </c>
      <c r="L125" s="8">
        <f t="shared" si="23"/>
        <v>-1.4318105862219915E-2</v>
      </c>
      <c r="M125" s="7">
        <f t="shared" si="24"/>
        <v>2492414</v>
      </c>
      <c r="N125" s="8">
        <v>99.999999999999972</v>
      </c>
      <c r="O125" s="25">
        <f t="shared" si="25"/>
        <v>3.3347832474936577E-2</v>
      </c>
      <c r="P125" s="8">
        <v>90</v>
      </c>
      <c r="Q125" s="25">
        <f t="shared" si="26"/>
        <v>3.0013049227442926E-2</v>
      </c>
      <c r="R125" s="8">
        <f t="shared" si="27"/>
        <v>90.000000000000028</v>
      </c>
      <c r="S125" s="26"/>
      <c r="T125" s="26"/>
      <c r="U125" s="26"/>
      <c r="V125" s="26"/>
      <c r="W125" s="26"/>
      <c r="X125" s="22">
        <v>114</v>
      </c>
    </row>
    <row r="126" spans="1:24" ht="16">
      <c r="A126" s="9">
        <v>115</v>
      </c>
      <c r="B126" s="295" t="s">
        <v>473</v>
      </c>
      <c r="C126" s="291">
        <v>68269920</v>
      </c>
      <c r="D126" s="8">
        <f t="shared" si="28"/>
        <v>0.39218843328808312</v>
      </c>
      <c r="E126" s="7">
        <v>68269920</v>
      </c>
      <c r="F126" s="8">
        <f t="shared" si="18"/>
        <v>100</v>
      </c>
      <c r="G126" s="8">
        <f t="shared" si="19"/>
        <v>0.39218843328808312</v>
      </c>
      <c r="H126" s="7">
        <v>68256720</v>
      </c>
      <c r="I126" s="8">
        <f t="shared" si="20"/>
        <v>99.980664983934361</v>
      </c>
      <c r="J126" s="8">
        <f t="shared" si="21"/>
        <v>0.39211260359149924</v>
      </c>
      <c r="K126" s="8">
        <f t="shared" si="22"/>
        <v>99.980664983934361</v>
      </c>
      <c r="L126" s="8">
        <f t="shared" si="23"/>
        <v>-7.5829696583873396E-5</v>
      </c>
      <c r="M126" s="7">
        <f t="shared" si="24"/>
        <v>13200</v>
      </c>
      <c r="N126" s="8">
        <v>100.00000000000001</v>
      </c>
      <c r="O126" s="25">
        <f t="shared" si="25"/>
        <v>0.39218843328808317</v>
      </c>
      <c r="P126" s="8">
        <v>99.980664983934361</v>
      </c>
      <c r="Q126" s="25">
        <f t="shared" si="26"/>
        <v>0.39211260359149924</v>
      </c>
      <c r="R126" s="8">
        <f t="shared" si="27"/>
        <v>99.980664983934346</v>
      </c>
      <c r="S126" s="26"/>
      <c r="T126" s="26"/>
      <c r="U126" s="26"/>
      <c r="V126" s="26"/>
      <c r="W126" s="26"/>
      <c r="X126" s="22">
        <v>115</v>
      </c>
    </row>
    <row r="127" spans="1:24" ht="64">
      <c r="A127" s="9">
        <v>116</v>
      </c>
      <c r="B127" s="295" t="s">
        <v>352</v>
      </c>
      <c r="C127" s="291">
        <v>250000</v>
      </c>
      <c r="D127" s="8">
        <f t="shared" si="28"/>
        <v>1.4361684959059682E-3</v>
      </c>
      <c r="E127" s="7">
        <v>250000</v>
      </c>
      <c r="F127" s="8">
        <f t="shared" si="18"/>
        <v>100</v>
      </c>
      <c r="G127" s="8">
        <f t="shared" si="19"/>
        <v>1.436168495905968E-3</v>
      </c>
      <c r="H127" s="7">
        <v>165000</v>
      </c>
      <c r="I127" s="8">
        <f t="shared" si="20"/>
        <v>66</v>
      </c>
      <c r="J127" s="8">
        <f t="shared" si="21"/>
        <v>9.478712072979391E-4</v>
      </c>
      <c r="K127" s="8">
        <f t="shared" si="22"/>
        <v>66</v>
      </c>
      <c r="L127" s="8">
        <f t="shared" si="23"/>
        <v>-4.8829728860802892E-4</v>
      </c>
      <c r="M127" s="7">
        <f t="shared" si="24"/>
        <v>85000</v>
      </c>
      <c r="N127" s="8">
        <v>99.999999999999986</v>
      </c>
      <c r="O127" s="25">
        <f t="shared" si="25"/>
        <v>1.436168495905968E-3</v>
      </c>
      <c r="P127" s="8">
        <v>66</v>
      </c>
      <c r="Q127" s="25">
        <f t="shared" si="26"/>
        <v>9.478712072979391E-4</v>
      </c>
      <c r="R127" s="8">
        <f t="shared" si="27"/>
        <v>66.000000000000014</v>
      </c>
      <c r="S127" s="26"/>
      <c r="T127" s="26"/>
      <c r="U127" s="26"/>
      <c r="V127" s="26"/>
      <c r="W127" s="26"/>
      <c r="X127" s="22">
        <v>116</v>
      </c>
    </row>
    <row r="128" spans="1:24" ht="64">
      <c r="A128" s="9">
        <v>117</v>
      </c>
      <c r="B128" s="295" t="s">
        <v>474</v>
      </c>
      <c r="C128" s="291">
        <v>4550000</v>
      </c>
      <c r="D128" s="8">
        <f t="shared" si="28"/>
        <v>2.6138266625488623E-2</v>
      </c>
      <c r="E128" s="7">
        <v>4550000</v>
      </c>
      <c r="F128" s="8">
        <f t="shared" si="18"/>
        <v>100</v>
      </c>
      <c r="G128" s="8">
        <f t="shared" si="19"/>
        <v>2.6138266625488623E-2</v>
      </c>
      <c r="H128" s="7">
        <v>2322500</v>
      </c>
      <c r="I128" s="8">
        <f t="shared" si="20"/>
        <v>51.043956043956044</v>
      </c>
      <c r="J128" s="8">
        <f t="shared" si="21"/>
        <v>1.3342005326966446E-2</v>
      </c>
      <c r="K128" s="8">
        <f t="shared" si="22"/>
        <v>51.043956043956044</v>
      </c>
      <c r="L128" s="8">
        <f t="shared" si="23"/>
        <v>-1.2796261298522177E-2</v>
      </c>
      <c r="M128" s="7">
        <f t="shared" si="24"/>
        <v>2227500</v>
      </c>
      <c r="N128" s="8">
        <v>100</v>
      </c>
      <c r="O128" s="25">
        <f t="shared" si="25"/>
        <v>2.6138266625488623E-2</v>
      </c>
      <c r="P128" s="8">
        <v>51.043956043956044</v>
      </c>
      <c r="Q128" s="25">
        <f t="shared" si="26"/>
        <v>1.3342005326966446E-2</v>
      </c>
      <c r="R128" s="8">
        <f t="shared" si="27"/>
        <v>51.043956043956044</v>
      </c>
      <c r="S128" s="26"/>
      <c r="T128" s="26"/>
      <c r="U128" s="26"/>
      <c r="V128" s="26"/>
      <c r="W128" s="26"/>
      <c r="X128" s="22">
        <v>117</v>
      </c>
    </row>
    <row r="129" spans="1:24" ht="16">
      <c r="A129" s="9">
        <v>118</v>
      </c>
      <c r="B129" s="295" t="s">
        <v>256</v>
      </c>
      <c r="C129" s="291">
        <v>4180000</v>
      </c>
      <c r="D129" s="8">
        <f t="shared" si="28"/>
        <v>2.4012737251547789E-2</v>
      </c>
      <c r="E129" s="7">
        <v>4180000</v>
      </c>
      <c r="F129" s="8">
        <f t="shared" si="18"/>
        <v>100</v>
      </c>
      <c r="G129" s="8">
        <f t="shared" si="19"/>
        <v>2.4012737251547785E-2</v>
      </c>
      <c r="H129" s="7">
        <v>2610000</v>
      </c>
      <c r="I129" s="8">
        <f t="shared" si="20"/>
        <v>62.440191387559807</v>
      </c>
      <c r="J129" s="8">
        <f t="shared" si="21"/>
        <v>1.4993599097258307E-2</v>
      </c>
      <c r="K129" s="8">
        <f t="shared" si="22"/>
        <v>62.440191387559807</v>
      </c>
      <c r="L129" s="8">
        <f t="shared" si="23"/>
        <v>-9.0191381542894782E-3</v>
      </c>
      <c r="M129" s="7">
        <f t="shared" si="24"/>
        <v>1570000</v>
      </c>
      <c r="N129" s="8">
        <v>100</v>
      </c>
      <c r="O129" s="25">
        <f t="shared" si="25"/>
        <v>2.4012737251547785E-2</v>
      </c>
      <c r="P129" s="8">
        <v>62.440191387559807</v>
      </c>
      <c r="Q129" s="25">
        <f t="shared" si="26"/>
        <v>1.4993599097258307E-2</v>
      </c>
      <c r="R129" s="8">
        <f t="shared" si="27"/>
        <v>62.440191387559807</v>
      </c>
      <c r="S129" s="26"/>
      <c r="T129" s="26"/>
      <c r="U129" s="26"/>
      <c r="V129" s="26"/>
      <c r="W129" s="26"/>
      <c r="X129" s="22">
        <v>118</v>
      </c>
    </row>
    <row r="130" spans="1:24" ht="48">
      <c r="A130" s="9">
        <v>119</v>
      </c>
      <c r="B130" s="295" t="s">
        <v>1503</v>
      </c>
      <c r="C130" s="291">
        <v>27399000</v>
      </c>
      <c r="D130" s="8">
        <f t="shared" si="28"/>
        <v>0.1573983224773105</v>
      </c>
      <c r="E130" s="7">
        <v>27399000</v>
      </c>
      <c r="F130" s="8">
        <f t="shared" si="18"/>
        <v>100</v>
      </c>
      <c r="G130" s="8">
        <f t="shared" si="19"/>
        <v>0.1573983224773105</v>
      </c>
      <c r="H130" s="7">
        <v>26074500</v>
      </c>
      <c r="I130" s="8">
        <f t="shared" si="20"/>
        <v>95.165881966495121</v>
      </c>
      <c r="J130" s="8">
        <f t="shared" si="21"/>
        <v>0.14978950178600067</v>
      </c>
      <c r="K130" s="8">
        <f t="shared" si="22"/>
        <v>95.165881966495121</v>
      </c>
      <c r="L130" s="8">
        <f t="shared" si="23"/>
        <v>-7.6088206913098311E-3</v>
      </c>
      <c r="M130" s="7">
        <f t="shared" si="24"/>
        <v>1324500</v>
      </c>
      <c r="N130" s="8">
        <v>100</v>
      </c>
      <c r="O130" s="25">
        <f t="shared" si="25"/>
        <v>0.1573983224773105</v>
      </c>
      <c r="P130" s="8">
        <v>95.165881966495121</v>
      </c>
      <c r="Q130" s="25">
        <f t="shared" si="26"/>
        <v>0.14978950178600067</v>
      </c>
      <c r="R130" s="8">
        <f t="shared" si="27"/>
        <v>95.165881966495121</v>
      </c>
      <c r="S130" s="26"/>
      <c r="T130" s="26"/>
      <c r="U130" s="26"/>
      <c r="V130" s="26"/>
      <c r="W130" s="26"/>
      <c r="X130" s="22">
        <v>119</v>
      </c>
    </row>
    <row r="131" spans="1:24" ht="32">
      <c r="A131" s="9">
        <v>120</v>
      </c>
      <c r="B131" s="295" t="s">
        <v>1511</v>
      </c>
      <c r="C131" s="291">
        <v>106592400</v>
      </c>
      <c r="D131" s="8">
        <f t="shared" si="28"/>
        <v>0.61233858713202927</v>
      </c>
      <c r="E131" s="7">
        <v>106592400</v>
      </c>
      <c r="F131" s="8">
        <f t="shared" si="18"/>
        <v>100</v>
      </c>
      <c r="G131" s="8">
        <f t="shared" si="19"/>
        <v>0.61233858713202927</v>
      </c>
      <c r="H131" s="7">
        <v>96860000</v>
      </c>
      <c r="I131" s="8">
        <f t="shared" si="20"/>
        <v>90.86951790183916</v>
      </c>
      <c r="J131" s="8">
        <f t="shared" si="21"/>
        <v>0.55642912205380834</v>
      </c>
      <c r="K131" s="8">
        <f t="shared" si="22"/>
        <v>90.86951790183916</v>
      </c>
      <c r="L131" s="8">
        <f t="shared" si="23"/>
        <v>-5.5909465078220921E-2</v>
      </c>
      <c r="M131" s="7">
        <f t="shared" si="24"/>
        <v>9732400</v>
      </c>
      <c r="N131" s="8">
        <v>100</v>
      </c>
      <c r="O131" s="25">
        <f t="shared" si="25"/>
        <v>0.61233858713202927</v>
      </c>
      <c r="P131" s="8">
        <v>90.86951790183916</v>
      </c>
      <c r="Q131" s="25">
        <f t="shared" si="26"/>
        <v>0.55642912205380834</v>
      </c>
      <c r="R131" s="8">
        <f t="shared" si="27"/>
        <v>90.86951790183916</v>
      </c>
      <c r="S131" s="26"/>
      <c r="T131" s="26"/>
      <c r="U131" s="26"/>
      <c r="V131" s="26"/>
      <c r="W131" s="26"/>
      <c r="X131" s="22">
        <v>120</v>
      </c>
    </row>
    <row r="132" spans="1:24" ht="16">
      <c r="A132" s="9">
        <v>121</v>
      </c>
      <c r="B132" s="295" t="s">
        <v>1510</v>
      </c>
      <c r="C132" s="291">
        <v>93406900</v>
      </c>
      <c r="D132" s="8">
        <f t="shared" si="28"/>
        <v>0.53659218832095668</v>
      </c>
      <c r="E132" s="7">
        <v>93406900</v>
      </c>
      <c r="F132" s="8">
        <f t="shared" si="18"/>
        <v>100</v>
      </c>
      <c r="G132" s="8">
        <f t="shared" si="19"/>
        <v>0.53659218832095668</v>
      </c>
      <c r="H132" s="7">
        <v>0</v>
      </c>
      <c r="I132" s="8">
        <f t="shared" si="20"/>
        <v>0</v>
      </c>
      <c r="J132" s="8">
        <f t="shared" si="21"/>
        <v>0</v>
      </c>
      <c r="K132" s="8">
        <f t="shared" si="22"/>
        <v>0</v>
      </c>
      <c r="L132" s="8">
        <f t="shared" si="23"/>
        <v>-0.53659218832095668</v>
      </c>
      <c r="M132" s="7">
        <f t="shared" si="24"/>
        <v>93406900</v>
      </c>
      <c r="N132" s="8">
        <v>99.999999999999986</v>
      </c>
      <c r="O132" s="25">
        <f t="shared" si="25"/>
        <v>0.53659218832095656</v>
      </c>
      <c r="P132" s="8">
        <v>0</v>
      </c>
      <c r="Q132" s="25">
        <f t="shared" si="26"/>
        <v>0</v>
      </c>
      <c r="R132" s="8">
        <f t="shared" si="27"/>
        <v>0</v>
      </c>
      <c r="S132" s="26"/>
      <c r="T132" s="26"/>
      <c r="U132" s="26"/>
      <c r="V132" s="26"/>
      <c r="W132" s="26"/>
      <c r="X132" s="22">
        <v>121</v>
      </c>
    </row>
    <row r="133" spans="1:24" ht="16">
      <c r="A133" s="9">
        <v>122</v>
      </c>
      <c r="B133" s="295" t="s">
        <v>1505</v>
      </c>
      <c r="C133" s="291">
        <v>669656200</v>
      </c>
      <c r="D133" s="8">
        <f t="shared" si="28"/>
        <v>3.846956550112425</v>
      </c>
      <c r="E133" s="7">
        <v>669656200</v>
      </c>
      <c r="F133" s="8">
        <f t="shared" si="18"/>
        <v>100</v>
      </c>
      <c r="G133" s="8">
        <f t="shared" si="19"/>
        <v>3.846956550112425</v>
      </c>
      <c r="H133" s="7">
        <v>649655600</v>
      </c>
      <c r="I133" s="8">
        <f t="shared" si="20"/>
        <v>97.013303244261763</v>
      </c>
      <c r="J133" s="8">
        <f t="shared" si="21"/>
        <v>3.7320596236355579</v>
      </c>
      <c r="K133" s="8">
        <f t="shared" si="22"/>
        <v>97.013303244261763</v>
      </c>
      <c r="L133" s="8">
        <f t="shared" si="23"/>
        <v>-0.11489692647686711</v>
      </c>
      <c r="M133" s="7">
        <f t="shared" si="24"/>
        <v>20000600</v>
      </c>
      <c r="N133" s="8">
        <v>100</v>
      </c>
      <c r="O133" s="25">
        <f t="shared" si="25"/>
        <v>3.846956550112425</v>
      </c>
      <c r="P133" s="8">
        <v>97.013303244261763</v>
      </c>
      <c r="Q133" s="25">
        <f t="shared" si="26"/>
        <v>3.7320596236355579</v>
      </c>
      <c r="R133" s="8">
        <f t="shared" si="27"/>
        <v>97.013303244261763</v>
      </c>
      <c r="S133" s="26"/>
      <c r="T133" s="26"/>
      <c r="U133" s="26"/>
      <c r="V133" s="26"/>
      <c r="W133" s="26"/>
      <c r="X133" s="22">
        <v>122</v>
      </c>
    </row>
    <row r="134" spans="1:24" ht="32">
      <c r="A134" s="9">
        <v>123</v>
      </c>
      <c r="B134" s="295" t="s">
        <v>377</v>
      </c>
      <c r="C134" s="291">
        <v>2049700</v>
      </c>
      <c r="D134" s="8">
        <f t="shared" si="28"/>
        <v>1.1774858264233853E-2</v>
      </c>
      <c r="E134" s="7">
        <v>2049700</v>
      </c>
      <c r="F134" s="8">
        <f t="shared" si="18"/>
        <v>100</v>
      </c>
      <c r="G134" s="8">
        <f t="shared" si="19"/>
        <v>1.1774858264233851E-2</v>
      </c>
      <c r="H134" s="7">
        <v>1456000</v>
      </c>
      <c r="I134" s="8">
        <f t="shared" si="20"/>
        <v>71.034785578377324</v>
      </c>
      <c r="J134" s="8">
        <f t="shared" si="21"/>
        <v>8.3642453201563591E-3</v>
      </c>
      <c r="K134" s="8">
        <f t="shared" si="22"/>
        <v>71.034785578377324</v>
      </c>
      <c r="L134" s="8">
        <f t="shared" si="23"/>
        <v>-3.4106129440774919E-3</v>
      </c>
      <c r="M134" s="7">
        <f t="shared" si="24"/>
        <v>593700</v>
      </c>
      <c r="N134" s="8">
        <v>100</v>
      </c>
      <c r="O134" s="25">
        <f t="shared" si="25"/>
        <v>1.1774858264233851E-2</v>
      </c>
      <c r="P134" s="8">
        <v>71.034785578377324</v>
      </c>
      <c r="Q134" s="25">
        <f t="shared" si="26"/>
        <v>8.3642453201563591E-3</v>
      </c>
      <c r="R134" s="8">
        <f t="shared" si="27"/>
        <v>71.034785578377324</v>
      </c>
      <c r="S134" s="26"/>
      <c r="T134" s="26"/>
      <c r="U134" s="26"/>
      <c r="V134" s="26"/>
      <c r="W134" s="26"/>
      <c r="X134" s="22">
        <v>123</v>
      </c>
    </row>
    <row r="135" spans="1:24" ht="16">
      <c r="A135" s="9">
        <v>124</v>
      </c>
      <c r="B135" s="295" t="s">
        <v>300</v>
      </c>
      <c r="C135" s="291">
        <v>2564800</v>
      </c>
      <c r="D135" s="8">
        <f t="shared" si="28"/>
        <v>1.473393983319851E-2</v>
      </c>
      <c r="E135" s="7">
        <v>2564800</v>
      </c>
      <c r="F135" s="8">
        <f t="shared" si="18"/>
        <v>100</v>
      </c>
      <c r="G135" s="8">
        <f t="shared" si="19"/>
        <v>1.473393983319851E-2</v>
      </c>
      <c r="H135" s="7">
        <v>2444500</v>
      </c>
      <c r="I135" s="8">
        <f t="shared" si="20"/>
        <v>95.309575795383665</v>
      </c>
      <c r="J135" s="8">
        <f t="shared" si="21"/>
        <v>1.4042855552968558E-2</v>
      </c>
      <c r="K135" s="8">
        <f t="shared" si="22"/>
        <v>95.309575795383665</v>
      </c>
      <c r="L135" s="8">
        <f t="shared" si="23"/>
        <v>-6.9108428022995189E-4</v>
      </c>
      <c r="M135" s="7">
        <f t="shared" si="24"/>
        <v>120300</v>
      </c>
      <c r="N135" s="8">
        <v>100</v>
      </c>
      <c r="O135" s="25">
        <f t="shared" si="25"/>
        <v>1.473393983319851E-2</v>
      </c>
      <c r="P135" s="8">
        <v>95.309575795383665</v>
      </c>
      <c r="Q135" s="25">
        <f t="shared" si="26"/>
        <v>1.4042855552968558E-2</v>
      </c>
      <c r="R135" s="8">
        <f t="shared" si="27"/>
        <v>95.309575795383665</v>
      </c>
      <c r="S135" s="26"/>
      <c r="T135" s="26"/>
      <c r="U135" s="26"/>
      <c r="V135" s="26"/>
      <c r="W135" s="26"/>
      <c r="X135" s="22">
        <v>124</v>
      </c>
    </row>
    <row r="136" spans="1:24" ht="16">
      <c r="A136" s="9">
        <v>125</v>
      </c>
      <c r="B136" s="295" t="s">
        <v>248</v>
      </c>
      <c r="C136" s="291">
        <v>20043000</v>
      </c>
      <c r="D136" s="8">
        <f t="shared" si="28"/>
        <v>0.11514050065377329</v>
      </c>
      <c r="E136" s="7">
        <v>20043000</v>
      </c>
      <c r="F136" s="8">
        <f t="shared" si="18"/>
        <v>100</v>
      </c>
      <c r="G136" s="8">
        <f t="shared" si="19"/>
        <v>0.11514050065377329</v>
      </c>
      <c r="H136" s="7">
        <v>15300998</v>
      </c>
      <c r="I136" s="8">
        <f t="shared" si="20"/>
        <v>76.340857157112211</v>
      </c>
      <c r="J136" s="8">
        <f t="shared" si="21"/>
        <v>8.7899245134080928E-2</v>
      </c>
      <c r="K136" s="8">
        <f t="shared" si="22"/>
        <v>76.340857157112211</v>
      </c>
      <c r="L136" s="8">
        <f t="shared" si="23"/>
        <v>-2.7241255519692364E-2</v>
      </c>
      <c r="M136" s="7">
        <f t="shared" si="24"/>
        <v>4742002</v>
      </c>
      <c r="N136" s="8">
        <v>100</v>
      </c>
      <c r="O136" s="25">
        <f t="shared" si="25"/>
        <v>0.11514050065377329</v>
      </c>
      <c r="P136" s="8">
        <v>76.340857157112211</v>
      </c>
      <c r="Q136" s="25">
        <f t="shared" si="26"/>
        <v>8.7899245134080928E-2</v>
      </c>
      <c r="R136" s="8">
        <f t="shared" si="27"/>
        <v>76.340857157112211</v>
      </c>
      <c r="S136" s="26"/>
      <c r="T136" s="26"/>
      <c r="U136" s="26"/>
      <c r="V136" s="26"/>
      <c r="W136" s="26"/>
      <c r="X136" s="22">
        <v>125</v>
      </c>
    </row>
    <row r="137" spans="1:24" ht="32">
      <c r="A137" s="9">
        <v>126</v>
      </c>
      <c r="B137" s="295" t="s">
        <v>369</v>
      </c>
      <c r="C137" s="291">
        <v>5773000</v>
      </c>
      <c r="D137" s="8">
        <f t="shared" si="28"/>
        <v>3.3164002907460619E-2</v>
      </c>
      <c r="E137" s="7">
        <v>5773000</v>
      </c>
      <c r="F137" s="8">
        <f t="shared" si="18"/>
        <v>100</v>
      </c>
      <c r="G137" s="8">
        <f t="shared" si="19"/>
        <v>3.3164002907460619E-2</v>
      </c>
      <c r="H137" s="7">
        <v>5069418</v>
      </c>
      <c r="I137" s="8">
        <f t="shared" si="20"/>
        <v>87.812541139788664</v>
      </c>
      <c r="J137" s="8">
        <f t="shared" si="21"/>
        <v>2.9122153696714562E-2</v>
      </c>
      <c r="K137" s="8">
        <f t="shared" si="22"/>
        <v>87.812541139788664</v>
      </c>
      <c r="L137" s="8">
        <f t="shared" si="23"/>
        <v>-4.0418492107460562E-3</v>
      </c>
      <c r="M137" s="7">
        <f t="shared" si="24"/>
        <v>703582</v>
      </c>
      <c r="N137" s="8">
        <v>100</v>
      </c>
      <c r="O137" s="25">
        <f t="shared" si="25"/>
        <v>3.3164002907460619E-2</v>
      </c>
      <c r="P137" s="8">
        <v>87.812541139788664</v>
      </c>
      <c r="Q137" s="25">
        <f t="shared" si="26"/>
        <v>2.9122153696714562E-2</v>
      </c>
      <c r="R137" s="8">
        <f t="shared" si="27"/>
        <v>87.812541139788664</v>
      </c>
      <c r="S137" s="26"/>
      <c r="T137" s="26"/>
      <c r="U137" s="26"/>
      <c r="V137" s="26"/>
      <c r="W137" s="26"/>
      <c r="X137" s="22">
        <v>126</v>
      </c>
    </row>
    <row r="138" spans="1:24" ht="16">
      <c r="A138" s="9">
        <v>127</v>
      </c>
      <c r="B138" s="295" t="s">
        <v>473</v>
      </c>
      <c r="C138" s="291">
        <v>69829920</v>
      </c>
      <c r="D138" s="8">
        <f t="shared" si="28"/>
        <v>0.40115012470253636</v>
      </c>
      <c r="E138" s="7">
        <v>69829920</v>
      </c>
      <c r="F138" s="8">
        <f t="shared" si="18"/>
        <v>100</v>
      </c>
      <c r="G138" s="8">
        <f t="shared" si="19"/>
        <v>0.40115012470253641</v>
      </c>
      <c r="H138" s="7">
        <v>68256720</v>
      </c>
      <c r="I138" s="8">
        <f t="shared" si="20"/>
        <v>97.74709751922957</v>
      </c>
      <c r="J138" s="8">
        <f t="shared" si="21"/>
        <v>0.39211260359149924</v>
      </c>
      <c r="K138" s="8">
        <f t="shared" si="22"/>
        <v>97.74709751922957</v>
      </c>
      <c r="L138" s="8">
        <f t="shared" si="23"/>
        <v>-9.0375211110371723E-3</v>
      </c>
      <c r="M138" s="7">
        <f t="shared" si="24"/>
        <v>1573200</v>
      </c>
      <c r="N138" s="8">
        <v>99.999999999999986</v>
      </c>
      <c r="O138" s="25">
        <f t="shared" si="25"/>
        <v>0.4011501247025363</v>
      </c>
      <c r="P138" s="8">
        <v>97.74709751922957</v>
      </c>
      <c r="Q138" s="25">
        <f t="shared" si="26"/>
        <v>0.39211260359149924</v>
      </c>
      <c r="R138" s="8">
        <f t="shared" si="27"/>
        <v>97.747097519229584</v>
      </c>
      <c r="S138" s="26"/>
      <c r="T138" s="26"/>
      <c r="U138" s="26"/>
      <c r="V138" s="26"/>
      <c r="W138" s="26"/>
      <c r="X138" s="22">
        <v>127</v>
      </c>
    </row>
    <row r="139" spans="1:24" ht="64">
      <c r="A139" s="9">
        <v>128</v>
      </c>
      <c r="B139" s="295" t="s">
        <v>474</v>
      </c>
      <c r="C139" s="291">
        <v>4300000</v>
      </c>
      <c r="D139" s="8">
        <f t="shared" si="28"/>
        <v>2.4702098129582652E-2</v>
      </c>
      <c r="E139" s="7">
        <v>4300000</v>
      </c>
      <c r="F139" s="8">
        <f t="shared" si="18"/>
        <v>100</v>
      </c>
      <c r="G139" s="8">
        <f t="shared" si="19"/>
        <v>2.4702098129582652E-2</v>
      </c>
      <c r="H139" s="7">
        <v>3600000</v>
      </c>
      <c r="I139" s="8">
        <f t="shared" si="20"/>
        <v>83.720930232558146</v>
      </c>
      <c r="J139" s="8">
        <f t="shared" si="21"/>
        <v>2.0680826341045941E-2</v>
      </c>
      <c r="K139" s="8">
        <f t="shared" si="22"/>
        <v>83.720930232558146</v>
      </c>
      <c r="L139" s="8">
        <f t="shared" si="23"/>
        <v>-4.0212717885367115E-3</v>
      </c>
      <c r="M139" s="7">
        <f t="shared" si="24"/>
        <v>700000</v>
      </c>
      <c r="N139" s="8">
        <v>100</v>
      </c>
      <c r="O139" s="25">
        <f t="shared" si="25"/>
        <v>2.4702098129582652E-2</v>
      </c>
      <c r="P139" s="8">
        <v>83.720930232558146</v>
      </c>
      <c r="Q139" s="25">
        <f t="shared" si="26"/>
        <v>2.0680826341045941E-2</v>
      </c>
      <c r="R139" s="8">
        <f t="shared" si="27"/>
        <v>83.720930232558146</v>
      </c>
      <c r="S139" s="26"/>
      <c r="T139" s="26"/>
      <c r="U139" s="26"/>
      <c r="V139" s="26"/>
      <c r="W139" s="26"/>
      <c r="X139" s="22">
        <v>128</v>
      </c>
    </row>
    <row r="140" spans="1:24" ht="16">
      <c r="A140" s="9">
        <v>129</v>
      </c>
      <c r="B140" s="295" t="s">
        <v>256</v>
      </c>
      <c r="C140" s="291">
        <v>4180000</v>
      </c>
      <c r="D140" s="8">
        <f t="shared" ref="D140:D164" si="29">C140/$C$166*100</f>
        <v>2.4012737251547789E-2</v>
      </c>
      <c r="E140" s="7">
        <v>4180000</v>
      </c>
      <c r="F140" s="8">
        <f t="shared" ref="F140:F164" si="30">E140/C140*100</f>
        <v>100</v>
      </c>
      <c r="G140" s="8">
        <f t="shared" ref="G140:G164" si="31">F140*D140/100</f>
        <v>2.4012737251547785E-2</v>
      </c>
      <c r="H140" s="7">
        <v>2175000</v>
      </c>
      <c r="I140" s="8">
        <f t="shared" ref="I140:I164" si="32">H140/C140*100</f>
        <v>52.033492822966508</v>
      </c>
      <c r="J140" s="8">
        <f t="shared" ref="J140:J164" si="33">I140*D140/100</f>
        <v>1.2494665914381925E-2</v>
      </c>
      <c r="K140" s="8">
        <f t="shared" ref="K140:K164" si="34">IF(E140=0,0,H140/E140*100)</f>
        <v>52.033492822966508</v>
      </c>
      <c r="L140" s="8">
        <f t="shared" ref="L140:L164" si="35">J140-G140</f>
        <v>-1.1518071337165861E-2</v>
      </c>
      <c r="M140" s="7">
        <f t="shared" ref="M140:M164" si="36">C140-H140</f>
        <v>2005000</v>
      </c>
      <c r="N140" s="8">
        <v>100</v>
      </c>
      <c r="O140" s="25">
        <f t="shared" ref="O140:O164" si="37">N140*D140/100</f>
        <v>2.4012737251547785E-2</v>
      </c>
      <c r="P140" s="8">
        <v>52.033492822966508</v>
      </c>
      <c r="Q140" s="25">
        <f t="shared" ref="Q140:Q164" si="38">P140*D140/100</f>
        <v>1.2494665914381925E-2</v>
      </c>
      <c r="R140" s="8">
        <f t="shared" ref="R140:R164" si="39">IF(N140=0,0,P140/N140*100)</f>
        <v>52.033492822966508</v>
      </c>
      <c r="S140" s="26"/>
      <c r="T140" s="26"/>
      <c r="U140" s="26"/>
      <c r="V140" s="26"/>
      <c r="W140" s="26"/>
      <c r="X140" s="22">
        <v>129</v>
      </c>
    </row>
    <row r="141" spans="1:24" ht="48">
      <c r="A141" s="9">
        <v>130</v>
      </c>
      <c r="B141" s="295" t="s">
        <v>1503</v>
      </c>
      <c r="C141" s="291">
        <v>15579000</v>
      </c>
      <c r="D141" s="8">
        <f t="shared" si="29"/>
        <v>8.9496275990876312E-2</v>
      </c>
      <c r="E141" s="7">
        <v>15579000</v>
      </c>
      <c r="F141" s="8">
        <f t="shared" si="30"/>
        <v>100</v>
      </c>
      <c r="G141" s="8">
        <f t="shared" si="31"/>
        <v>8.9496275990876312E-2</v>
      </c>
      <c r="H141" s="7">
        <v>13987500</v>
      </c>
      <c r="I141" s="8">
        <f t="shared" si="32"/>
        <v>89.784325052955907</v>
      </c>
      <c r="J141" s="8">
        <f t="shared" si="33"/>
        <v>8.0353627345938927E-2</v>
      </c>
      <c r="K141" s="8">
        <f t="shared" si="34"/>
        <v>89.784325052955907</v>
      </c>
      <c r="L141" s="8">
        <f t="shared" si="35"/>
        <v>-9.1426486449373845E-3</v>
      </c>
      <c r="M141" s="7">
        <f t="shared" si="36"/>
        <v>1591500</v>
      </c>
      <c r="N141" s="8">
        <v>100</v>
      </c>
      <c r="O141" s="25">
        <f t="shared" si="37"/>
        <v>8.9496275990876312E-2</v>
      </c>
      <c r="P141" s="8">
        <v>89.784325052955907</v>
      </c>
      <c r="Q141" s="25">
        <f t="shared" si="38"/>
        <v>8.0353627345938927E-2</v>
      </c>
      <c r="R141" s="8">
        <f t="shared" si="39"/>
        <v>89.784325052955907</v>
      </c>
      <c r="S141" s="26"/>
      <c r="T141" s="26"/>
      <c r="U141" s="26"/>
      <c r="V141" s="26"/>
      <c r="W141" s="26"/>
      <c r="X141" s="22">
        <v>130</v>
      </c>
    </row>
    <row r="142" spans="1:24" ht="32">
      <c r="A142" s="9">
        <v>131</v>
      </c>
      <c r="B142" s="295" t="s">
        <v>1511</v>
      </c>
      <c r="C142" s="291">
        <v>145721400</v>
      </c>
      <c r="D142" s="8">
        <f t="shared" si="29"/>
        <v>0.83712193543724789</v>
      </c>
      <c r="E142" s="7">
        <v>145721400</v>
      </c>
      <c r="F142" s="8">
        <f t="shared" si="30"/>
        <v>100</v>
      </c>
      <c r="G142" s="8">
        <f t="shared" si="31"/>
        <v>0.83712193543724789</v>
      </c>
      <c r="H142" s="7">
        <v>107310000</v>
      </c>
      <c r="I142" s="8">
        <f t="shared" si="32"/>
        <v>73.640522256854524</v>
      </c>
      <c r="J142" s="8">
        <f t="shared" si="33"/>
        <v>0.6164609651826779</v>
      </c>
      <c r="K142" s="8">
        <f t="shared" si="34"/>
        <v>73.640522256854524</v>
      </c>
      <c r="L142" s="8">
        <f t="shared" si="35"/>
        <v>-0.22066097025456999</v>
      </c>
      <c r="M142" s="7">
        <f t="shared" si="36"/>
        <v>38411400</v>
      </c>
      <c r="N142" s="8">
        <v>100</v>
      </c>
      <c r="O142" s="25">
        <f t="shared" si="37"/>
        <v>0.83712193543724789</v>
      </c>
      <c r="P142" s="8">
        <v>73.640522256854524</v>
      </c>
      <c r="Q142" s="25">
        <f t="shared" si="38"/>
        <v>0.6164609651826779</v>
      </c>
      <c r="R142" s="8">
        <f t="shared" si="39"/>
        <v>73.640522256854524</v>
      </c>
      <c r="S142" s="26"/>
      <c r="T142" s="26"/>
      <c r="U142" s="26"/>
      <c r="V142" s="26"/>
      <c r="W142" s="26"/>
      <c r="X142" s="22">
        <v>131</v>
      </c>
    </row>
    <row r="143" spans="1:24" ht="16">
      <c r="A143" s="9">
        <v>132</v>
      </c>
      <c r="B143" s="295" t="s">
        <v>1510</v>
      </c>
      <c r="C143" s="291">
        <v>54070000</v>
      </c>
      <c r="D143" s="8">
        <f t="shared" si="29"/>
        <v>0.31061452229454278</v>
      </c>
      <c r="E143" s="7">
        <v>54070000</v>
      </c>
      <c r="F143" s="8">
        <f t="shared" si="30"/>
        <v>100</v>
      </c>
      <c r="G143" s="8">
        <f t="shared" si="31"/>
        <v>0.31061452229454278</v>
      </c>
      <c r="H143" s="7">
        <v>0</v>
      </c>
      <c r="I143" s="8">
        <f t="shared" si="32"/>
        <v>0</v>
      </c>
      <c r="J143" s="8">
        <f t="shared" si="33"/>
        <v>0</v>
      </c>
      <c r="K143" s="8">
        <f t="shared" si="34"/>
        <v>0</v>
      </c>
      <c r="L143" s="8">
        <f t="shared" si="35"/>
        <v>-0.31061452229454278</v>
      </c>
      <c r="M143" s="7">
        <f t="shared" si="36"/>
        <v>54070000</v>
      </c>
      <c r="N143" s="8">
        <v>100</v>
      </c>
      <c r="O143" s="25">
        <f t="shared" si="37"/>
        <v>0.31061452229454278</v>
      </c>
      <c r="P143" s="8">
        <v>0</v>
      </c>
      <c r="Q143" s="25">
        <f t="shared" si="38"/>
        <v>0</v>
      </c>
      <c r="R143" s="8">
        <f t="shared" si="39"/>
        <v>0</v>
      </c>
      <c r="S143" s="26"/>
      <c r="T143" s="26"/>
      <c r="U143" s="26"/>
      <c r="V143" s="26"/>
      <c r="W143" s="26"/>
      <c r="X143" s="22">
        <v>132</v>
      </c>
    </row>
    <row r="144" spans="1:24" ht="16">
      <c r="A144" s="9">
        <v>133</v>
      </c>
      <c r="B144" s="295" t="s">
        <v>1505</v>
      </c>
      <c r="C144" s="291">
        <v>259292600</v>
      </c>
      <c r="D144" s="8">
        <f t="shared" si="29"/>
        <v>1.4895514533661913</v>
      </c>
      <c r="E144" s="7">
        <v>259292600</v>
      </c>
      <c r="F144" s="8">
        <f t="shared" si="30"/>
        <v>100</v>
      </c>
      <c r="G144" s="8">
        <f t="shared" si="31"/>
        <v>1.4895514533661913</v>
      </c>
      <c r="H144" s="7">
        <v>258957600</v>
      </c>
      <c r="I144" s="8">
        <f t="shared" si="32"/>
        <v>99.870802329106183</v>
      </c>
      <c r="J144" s="8">
        <f t="shared" si="33"/>
        <v>1.4876269875816772</v>
      </c>
      <c r="K144" s="8">
        <f t="shared" si="34"/>
        <v>99.870802329106183</v>
      </c>
      <c r="L144" s="8">
        <f t="shared" si="35"/>
        <v>-1.9244657845141067E-3</v>
      </c>
      <c r="M144" s="7">
        <f t="shared" si="36"/>
        <v>335000</v>
      </c>
      <c r="N144" s="8">
        <v>99.999999999999986</v>
      </c>
      <c r="O144" s="25">
        <f t="shared" si="37"/>
        <v>1.4895514533661913</v>
      </c>
      <c r="P144" s="8">
        <v>99.870802329106183</v>
      </c>
      <c r="Q144" s="25">
        <f t="shared" si="38"/>
        <v>1.4876269875816772</v>
      </c>
      <c r="R144" s="8">
        <f t="shared" si="39"/>
        <v>99.870802329106198</v>
      </c>
      <c r="S144" s="26"/>
      <c r="T144" s="26"/>
      <c r="U144" s="26"/>
      <c r="V144" s="26"/>
      <c r="W144" s="26"/>
      <c r="X144" s="22">
        <v>133</v>
      </c>
    </row>
    <row r="145" spans="1:24" ht="32">
      <c r="A145" s="9">
        <v>134</v>
      </c>
      <c r="B145" s="295" t="s">
        <v>377</v>
      </c>
      <c r="C145" s="291">
        <v>1010600</v>
      </c>
      <c r="D145" s="8">
        <f t="shared" si="29"/>
        <v>5.8055675278502862E-3</v>
      </c>
      <c r="E145" s="7">
        <v>1010600</v>
      </c>
      <c r="F145" s="8">
        <f t="shared" si="30"/>
        <v>100</v>
      </c>
      <c r="G145" s="8">
        <f t="shared" si="31"/>
        <v>5.8055675278502862E-3</v>
      </c>
      <c r="H145" s="7">
        <v>671000</v>
      </c>
      <c r="I145" s="8">
        <f t="shared" si="32"/>
        <v>66.39620027706313</v>
      </c>
      <c r="J145" s="8">
        <f t="shared" si="33"/>
        <v>3.8546762430116187E-3</v>
      </c>
      <c r="K145" s="8">
        <f t="shared" si="34"/>
        <v>66.39620027706313</v>
      </c>
      <c r="L145" s="8">
        <f t="shared" si="35"/>
        <v>-1.9508912848386676E-3</v>
      </c>
      <c r="M145" s="7">
        <f t="shared" si="36"/>
        <v>339600</v>
      </c>
      <c r="N145" s="8">
        <v>100</v>
      </c>
      <c r="O145" s="25">
        <f t="shared" si="37"/>
        <v>5.8055675278502862E-3</v>
      </c>
      <c r="P145" s="8">
        <v>66.39620027706313</v>
      </c>
      <c r="Q145" s="25">
        <f t="shared" si="38"/>
        <v>3.8546762430116187E-3</v>
      </c>
      <c r="R145" s="8">
        <f t="shared" si="39"/>
        <v>66.39620027706313</v>
      </c>
      <c r="S145" s="26"/>
      <c r="T145" s="26"/>
      <c r="U145" s="26"/>
      <c r="V145" s="26"/>
      <c r="W145" s="26"/>
      <c r="X145" s="22">
        <v>134</v>
      </c>
    </row>
    <row r="146" spans="1:24" ht="16">
      <c r="A146" s="9">
        <v>135</v>
      </c>
      <c r="B146" s="295" t="s">
        <v>300</v>
      </c>
      <c r="C146" s="291">
        <v>1986600</v>
      </c>
      <c r="D146" s="8">
        <f t="shared" si="29"/>
        <v>1.1412369335867187E-2</v>
      </c>
      <c r="E146" s="7">
        <v>1986600</v>
      </c>
      <c r="F146" s="8">
        <f t="shared" si="30"/>
        <v>100</v>
      </c>
      <c r="G146" s="8">
        <f t="shared" si="31"/>
        <v>1.1412369335867187E-2</v>
      </c>
      <c r="H146" s="7">
        <v>1932000</v>
      </c>
      <c r="I146" s="8">
        <f t="shared" si="32"/>
        <v>97.25158562367865</v>
      </c>
      <c r="J146" s="8">
        <f t="shared" si="33"/>
        <v>1.1098710136361323E-2</v>
      </c>
      <c r="K146" s="8">
        <f t="shared" si="34"/>
        <v>97.25158562367865</v>
      </c>
      <c r="L146" s="8">
        <f t="shared" si="35"/>
        <v>-3.1365919950586407E-4</v>
      </c>
      <c r="M146" s="7">
        <f t="shared" si="36"/>
        <v>54600</v>
      </c>
      <c r="N146" s="8">
        <v>100</v>
      </c>
      <c r="O146" s="25">
        <f t="shared" si="37"/>
        <v>1.1412369335867187E-2</v>
      </c>
      <c r="P146" s="8">
        <v>97.25158562367865</v>
      </c>
      <c r="Q146" s="25">
        <f t="shared" si="38"/>
        <v>1.1098710136361323E-2</v>
      </c>
      <c r="R146" s="8">
        <f t="shared" si="39"/>
        <v>97.25158562367865</v>
      </c>
      <c r="S146" s="26"/>
      <c r="T146" s="26"/>
      <c r="U146" s="26"/>
      <c r="V146" s="26"/>
      <c r="W146" s="26"/>
      <c r="X146" s="22">
        <v>135</v>
      </c>
    </row>
    <row r="147" spans="1:24" ht="16">
      <c r="A147" s="9">
        <v>136</v>
      </c>
      <c r="B147" s="295" t="s">
        <v>248</v>
      </c>
      <c r="C147" s="291">
        <v>19834300</v>
      </c>
      <c r="D147" s="8">
        <f t="shared" si="29"/>
        <v>0.11394158719339098</v>
      </c>
      <c r="E147" s="7">
        <v>19834300</v>
      </c>
      <c r="F147" s="8">
        <f t="shared" si="30"/>
        <v>100</v>
      </c>
      <c r="G147" s="8">
        <f t="shared" si="31"/>
        <v>0.11394158719339098</v>
      </c>
      <c r="H147" s="7">
        <v>18029500</v>
      </c>
      <c r="I147" s="8">
        <f t="shared" si="32"/>
        <v>90.900611566831188</v>
      </c>
      <c r="J147" s="8">
        <f t="shared" si="33"/>
        <v>0.1035735995877466</v>
      </c>
      <c r="K147" s="8">
        <f t="shared" si="34"/>
        <v>90.900611566831188</v>
      </c>
      <c r="L147" s="8">
        <f t="shared" si="35"/>
        <v>-1.0367987605644377E-2</v>
      </c>
      <c r="M147" s="7">
        <f t="shared" si="36"/>
        <v>1804800</v>
      </c>
      <c r="N147" s="8">
        <v>100</v>
      </c>
      <c r="O147" s="25">
        <f t="shared" si="37"/>
        <v>0.11394158719339098</v>
      </c>
      <c r="P147" s="8">
        <v>90.900611566831188</v>
      </c>
      <c r="Q147" s="25">
        <f t="shared" si="38"/>
        <v>0.1035735995877466</v>
      </c>
      <c r="R147" s="8">
        <f t="shared" si="39"/>
        <v>90.900611566831188</v>
      </c>
      <c r="S147" s="26"/>
      <c r="T147" s="26"/>
      <c r="U147" s="26"/>
      <c r="V147" s="26"/>
      <c r="W147" s="26"/>
      <c r="X147" s="22">
        <v>136</v>
      </c>
    </row>
    <row r="148" spans="1:24" ht="32">
      <c r="A148" s="9">
        <v>137</v>
      </c>
      <c r="B148" s="295" t="s">
        <v>369</v>
      </c>
      <c r="C148" s="291">
        <v>9270000</v>
      </c>
      <c r="D148" s="8">
        <f t="shared" si="29"/>
        <v>5.3253127828193303E-2</v>
      </c>
      <c r="E148" s="7">
        <v>9270000</v>
      </c>
      <c r="F148" s="8">
        <f t="shared" si="30"/>
        <v>100</v>
      </c>
      <c r="G148" s="8">
        <f t="shared" si="31"/>
        <v>5.3253127828193303E-2</v>
      </c>
      <c r="H148" s="7">
        <v>6845857</v>
      </c>
      <c r="I148" s="8">
        <f t="shared" si="32"/>
        <v>73.84959007551241</v>
      </c>
      <c r="J148" s="8">
        <f t="shared" si="33"/>
        <v>3.932721660350938E-2</v>
      </c>
      <c r="K148" s="8">
        <f t="shared" si="34"/>
        <v>73.84959007551241</v>
      </c>
      <c r="L148" s="8">
        <f t="shared" si="35"/>
        <v>-1.3925911224683923E-2</v>
      </c>
      <c r="M148" s="7">
        <f t="shared" si="36"/>
        <v>2424143</v>
      </c>
      <c r="N148" s="8">
        <v>100</v>
      </c>
      <c r="O148" s="25">
        <f t="shared" si="37"/>
        <v>5.3253127828193303E-2</v>
      </c>
      <c r="P148" s="8">
        <v>90</v>
      </c>
      <c r="Q148" s="25">
        <f t="shared" si="38"/>
        <v>4.7927815045373974E-2</v>
      </c>
      <c r="R148" s="8">
        <f t="shared" si="39"/>
        <v>90</v>
      </c>
      <c r="S148" s="26"/>
      <c r="T148" s="26"/>
      <c r="U148" s="26"/>
      <c r="V148" s="26"/>
      <c r="W148" s="26"/>
      <c r="X148" s="22">
        <v>137</v>
      </c>
    </row>
    <row r="149" spans="1:24" ht="16">
      <c r="A149" s="9">
        <v>138</v>
      </c>
      <c r="B149" s="295" t="s">
        <v>473</v>
      </c>
      <c r="C149" s="291">
        <v>69829920</v>
      </c>
      <c r="D149" s="8">
        <f t="shared" si="29"/>
        <v>0.40115012470253636</v>
      </c>
      <c r="E149" s="7">
        <v>69829920</v>
      </c>
      <c r="F149" s="8">
        <f t="shared" si="30"/>
        <v>100</v>
      </c>
      <c r="G149" s="8">
        <f t="shared" si="31"/>
        <v>0.40115012470253641</v>
      </c>
      <c r="H149" s="7">
        <v>69810120</v>
      </c>
      <c r="I149" s="8">
        <f t="shared" si="32"/>
        <v>99.971645392118447</v>
      </c>
      <c r="J149" s="8">
        <f t="shared" si="33"/>
        <v>0.40103638015766058</v>
      </c>
      <c r="K149" s="8">
        <f t="shared" si="34"/>
        <v>99.971645392118447</v>
      </c>
      <c r="L149" s="8">
        <f t="shared" si="35"/>
        <v>-1.1374454487583785E-4</v>
      </c>
      <c r="M149" s="7">
        <f t="shared" si="36"/>
        <v>19800</v>
      </c>
      <c r="N149" s="8">
        <v>99.999999999999986</v>
      </c>
      <c r="O149" s="25">
        <f t="shared" si="37"/>
        <v>0.4011501247025363</v>
      </c>
      <c r="P149" s="8">
        <v>99.971645392118447</v>
      </c>
      <c r="Q149" s="25">
        <f t="shared" si="38"/>
        <v>0.40103638015766058</v>
      </c>
      <c r="R149" s="8">
        <f t="shared" si="39"/>
        <v>99.971645392118461</v>
      </c>
      <c r="S149" s="26"/>
      <c r="T149" s="26"/>
      <c r="U149" s="26"/>
      <c r="V149" s="26"/>
      <c r="W149" s="26"/>
      <c r="X149" s="22">
        <v>138</v>
      </c>
    </row>
    <row r="150" spans="1:24" ht="64">
      <c r="A150" s="9">
        <v>139</v>
      </c>
      <c r="B150" s="295" t="s">
        <v>474</v>
      </c>
      <c r="C150" s="291">
        <v>4300000</v>
      </c>
      <c r="D150" s="8">
        <f t="shared" si="29"/>
        <v>2.4702098129582652E-2</v>
      </c>
      <c r="E150" s="7">
        <v>4300000</v>
      </c>
      <c r="F150" s="8">
        <f t="shared" si="30"/>
        <v>100</v>
      </c>
      <c r="G150" s="8">
        <f t="shared" si="31"/>
        <v>2.4702098129582652E-2</v>
      </c>
      <c r="H150" s="7">
        <v>1595500</v>
      </c>
      <c r="I150" s="8">
        <f t="shared" si="32"/>
        <v>37.104651162790695</v>
      </c>
      <c r="J150" s="8">
        <f t="shared" si="33"/>
        <v>9.1656273408718889E-3</v>
      </c>
      <c r="K150" s="8">
        <f t="shared" si="34"/>
        <v>37.104651162790695</v>
      </c>
      <c r="L150" s="8">
        <f t="shared" si="35"/>
        <v>-1.5536470788710764E-2</v>
      </c>
      <c r="M150" s="7">
        <f t="shared" si="36"/>
        <v>2704500</v>
      </c>
      <c r="N150" s="8">
        <v>100</v>
      </c>
      <c r="O150" s="25">
        <f t="shared" si="37"/>
        <v>2.4702098129582652E-2</v>
      </c>
      <c r="P150" s="8">
        <v>37.104651162790695</v>
      </c>
      <c r="Q150" s="25">
        <f t="shared" si="38"/>
        <v>9.1656273408718889E-3</v>
      </c>
      <c r="R150" s="8">
        <f t="shared" si="39"/>
        <v>37.104651162790695</v>
      </c>
      <c r="S150" s="26"/>
      <c r="T150" s="26"/>
      <c r="U150" s="26"/>
      <c r="V150" s="26"/>
      <c r="W150" s="26"/>
      <c r="X150" s="22">
        <v>139</v>
      </c>
    </row>
    <row r="151" spans="1:24" ht="16">
      <c r="A151" s="9">
        <v>140</v>
      </c>
      <c r="B151" s="295" t="s">
        <v>256</v>
      </c>
      <c r="C151" s="291">
        <v>4870000</v>
      </c>
      <c r="D151" s="8">
        <f t="shared" si="29"/>
        <v>2.7976562300248264E-2</v>
      </c>
      <c r="E151" s="7">
        <v>4870000</v>
      </c>
      <c r="F151" s="8">
        <f t="shared" si="30"/>
        <v>100</v>
      </c>
      <c r="G151" s="8">
        <f t="shared" si="31"/>
        <v>2.7976562300248264E-2</v>
      </c>
      <c r="H151" s="7">
        <v>4089000</v>
      </c>
      <c r="I151" s="8">
        <f t="shared" si="32"/>
        <v>83.96303901437372</v>
      </c>
      <c r="J151" s="8">
        <f t="shared" si="33"/>
        <v>2.3489971919038021E-2</v>
      </c>
      <c r="K151" s="8">
        <f t="shared" si="34"/>
        <v>83.96303901437372</v>
      </c>
      <c r="L151" s="8">
        <f t="shared" si="35"/>
        <v>-4.4865903812102426E-3</v>
      </c>
      <c r="M151" s="7">
        <f t="shared" si="36"/>
        <v>781000</v>
      </c>
      <c r="N151" s="8">
        <v>99.999999999999986</v>
      </c>
      <c r="O151" s="25">
        <f t="shared" si="37"/>
        <v>2.7976562300248257E-2</v>
      </c>
      <c r="P151" s="8">
        <v>83.96303901437372</v>
      </c>
      <c r="Q151" s="25">
        <f t="shared" si="38"/>
        <v>2.3489971919038021E-2</v>
      </c>
      <c r="R151" s="8">
        <f t="shared" si="39"/>
        <v>83.963039014373734</v>
      </c>
      <c r="S151" s="26"/>
      <c r="T151" s="26"/>
      <c r="U151" s="26"/>
      <c r="V151" s="26"/>
      <c r="W151" s="26"/>
      <c r="X151" s="22">
        <v>140</v>
      </c>
    </row>
    <row r="152" spans="1:24" ht="48">
      <c r="A152" s="9">
        <v>141</v>
      </c>
      <c r="B152" s="295" t="s">
        <v>1503</v>
      </c>
      <c r="C152" s="291">
        <v>15189000</v>
      </c>
      <c r="D152" s="8">
        <f t="shared" si="29"/>
        <v>8.7255853137263015E-2</v>
      </c>
      <c r="E152" s="7">
        <v>15189000</v>
      </c>
      <c r="F152" s="8">
        <f t="shared" si="30"/>
        <v>100</v>
      </c>
      <c r="G152" s="8">
        <f t="shared" si="31"/>
        <v>8.7255853137263001E-2</v>
      </c>
      <c r="H152" s="7">
        <v>15184500</v>
      </c>
      <c r="I152" s="8">
        <f t="shared" si="32"/>
        <v>99.970373296464544</v>
      </c>
      <c r="J152" s="8">
        <f t="shared" si="33"/>
        <v>8.7230002104336707E-2</v>
      </c>
      <c r="K152" s="8">
        <f t="shared" si="34"/>
        <v>99.970373296464544</v>
      </c>
      <c r="L152" s="8">
        <f t="shared" si="35"/>
        <v>-2.5851032926293982E-5</v>
      </c>
      <c r="M152" s="7">
        <f t="shared" si="36"/>
        <v>4500</v>
      </c>
      <c r="N152" s="8">
        <v>100</v>
      </c>
      <c r="O152" s="25">
        <f t="shared" si="37"/>
        <v>8.7255853137263001E-2</v>
      </c>
      <c r="P152" s="8">
        <v>99.970373296464544</v>
      </c>
      <c r="Q152" s="25">
        <f t="shared" si="38"/>
        <v>8.7230002104336707E-2</v>
      </c>
      <c r="R152" s="8">
        <f t="shared" si="39"/>
        <v>99.970373296464544</v>
      </c>
      <c r="S152" s="26"/>
      <c r="T152" s="26"/>
      <c r="U152" s="26"/>
      <c r="V152" s="26"/>
      <c r="W152" s="26"/>
      <c r="X152" s="22">
        <v>141</v>
      </c>
    </row>
    <row r="153" spans="1:24" ht="32">
      <c r="A153" s="9">
        <v>142</v>
      </c>
      <c r="B153" s="295" t="s">
        <v>1511</v>
      </c>
      <c r="C153" s="291">
        <v>171202800</v>
      </c>
      <c r="D153" s="8">
        <f t="shared" si="29"/>
        <v>0.98350427108356109</v>
      </c>
      <c r="E153" s="7">
        <v>171202800</v>
      </c>
      <c r="F153" s="8">
        <f t="shared" si="30"/>
        <v>100</v>
      </c>
      <c r="G153" s="8">
        <f t="shared" si="31"/>
        <v>0.9835042710835612</v>
      </c>
      <c r="H153" s="7">
        <v>97145000</v>
      </c>
      <c r="I153" s="8">
        <f t="shared" si="32"/>
        <v>56.742646732413263</v>
      </c>
      <c r="J153" s="8">
        <f t="shared" si="33"/>
        <v>0.55806635413914119</v>
      </c>
      <c r="K153" s="8">
        <f t="shared" si="34"/>
        <v>56.742646732413263</v>
      </c>
      <c r="L153" s="8">
        <f t="shared" si="35"/>
        <v>-0.42543791694442001</v>
      </c>
      <c r="M153" s="7">
        <f t="shared" si="36"/>
        <v>74057800</v>
      </c>
      <c r="N153" s="8">
        <v>99.999999999999986</v>
      </c>
      <c r="O153" s="25">
        <f t="shared" si="37"/>
        <v>0.98350427108356098</v>
      </c>
      <c r="P153" s="8">
        <v>56.742646732413263</v>
      </c>
      <c r="Q153" s="25">
        <f t="shared" si="38"/>
        <v>0.55806635413914119</v>
      </c>
      <c r="R153" s="8">
        <f t="shared" si="39"/>
        <v>56.74264673241327</v>
      </c>
      <c r="S153" s="26"/>
      <c r="T153" s="26"/>
      <c r="U153" s="26"/>
      <c r="V153" s="26"/>
      <c r="W153" s="26"/>
      <c r="X153" s="22">
        <v>142</v>
      </c>
    </row>
    <row r="154" spans="1:24" ht="16">
      <c r="A154" s="9">
        <v>143</v>
      </c>
      <c r="B154" s="295" t="s">
        <v>1510</v>
      </c>
      <c r="C154" s="291">
        <v>27425000</v>
      </c>
      <c r="D154" s="8">
        <f t="shared" si="29"/>
        <v>0.1575476840008847</v>
      </c>
      <c r="E154" s="7">
        <v>27425000</v>
      </c>
      <c r="F154" s="8">
        <f t="shared" si="30"/>
        <v>100</v>
      </c>
      <c r="G154" s="8">
        <f t="shared" si="31"/>
        <v>0.1575476840008847</v>
      </c>
      <c r="H154" s="7">
        <v>0</v>
      </c>
      <c r="I154" s="8">
        <f t="shared" si="32"/>
        <v>0</v>
      </c>
      <c r="J154" s="8">
        <f t="shared" si="33"/>
        <v>0</v>
      </c>
      <c r="K154" s="8">
        <f t="shared" si="34"/>
        <v>0</v>
      </c>
      <c r="L154" s="8">
        <f t="shared" si="35"/>
        <v>-0.1575476840008847</v>
      </c>
      <c r="M154" s="7">
        <f t="shared" si="36"/>
        <v>27425000</v>
      </c>
      <c r="N154" s="8">
        <v>100</v>
      </c>
      <c r="O154" s="25">
        <f t="shared" si="37"/>
        <v>0.1575476840008847</v>
      </c>
      <c r="P154" s="8">
        <v>0</v>
      </c>
      <c r="Q154" s="25">
        <f t="shared" si="38"/>
        <v>0</v>
      </c>
      <c r="R154" s="8">
        <f t="shared" si="39"/>
        <v>0</v>
      </c>
      <c r="S154" s="26"/>
      <c r="T154" s="26"/>
      <c r="U154" s="26"/>
      <c r="V154" s="26"/>
      <c r="W154" s="26"/>
      <c r="X154" s="22">
        <v>143</v>
      </c>
    </row>
    <row r="155" spans="1:24" ht="16">
      <c r="A155" s="9">
        <v>144</v>
      </c>
      <c r="B155" s="295" t="s">
        <v>1505</v>
      </c>
      <c r="C155" s="291">
        <v>356860800</v>
      </c>
      <c r="D155" s="8">
        <f t="shared" si="29"/>
        <v>2.0500489535352022</v>
      </c>
      <c r="E155" s="7">
        <v>356860800</v>
      </c>
      <c r="F155" s="8">
        <f t="shared" si="30"/>
        <v>100</v>
      </c>
      <c r="G155" s="8">
        <f t="shared" si="31"/>
        <v>2.0500489535352022</v>
      </c>
      <c r="H155" s="7">
        <v>356770800</v>
      </c>
      <c r="I155" s="8">
        <f t="shared" si="32"/>
        <v>99.974780082317821</v>
      </c>
      <c r="J155" s="8">
        <f t="shared" si="33"/>
        <v>2.0495319328766763</v>
      </c>
      <c r="K155" s="8">
        <f t="shared" si="34"/>
        <v>99.974780082317821</v>
      </c>
      <c r="L155" s="8">
        <f t="shared" si="35"/>
        <v>-5.1702065852587964E-4</v>
      </c>
      <c r="M155" s="7">
        <f t="shared" si="36"/>
        <v>90000</v>
      </c>
      <c r="N155" s="8">
        <v>99.999999999999986</v>
      </c>
      <c r="O155" s="25">
        <f t="shared" si="37"/>
        <v>2.0500489535352018</v>
      </c>
      <c r="P155" s="8">
        <v>99.974780082317821</v>
      </c>
      <c r="Q155" s="25">
        <f t="shared" si="38"/>
        <v>2.0495319328766763</v>
      </c>
      <c r="R155" s="8">
        <f t="shared" si="39"/>
        <v>99.974780082317835</v>
      </c>
      <c r="S155" s="26"/>
      <c r="T155" s="26"/>
      <c r="U155" s="26"/>
      <c r="V155" s="26"/>
      <c r="W155" s="26"/>
      <c r="X155" s="22">
        <v>144</v>
      </c>
    </row>
    <row r="156" spans="1:24" ht="16">
      <c r="A156" s="9">
        <v>145</v>
      </c>
      <c r="B156" s="295" t="s">
        <v>300</v>
      </c>
      <c r="C156" s="291">
        <v>3958600</v>
      </c>
      <c r="D156" s="8">
        <f t="shared" si="29"/>
        <v>2.2740866431573463E-2</v>
      </c>
      <c r="E156" s="7">
        <v>3958600</v>
      </c>
      <c r="F156" s="8">
        <f t="shared" si="30"/>
        <v>100</v>
      </c>
      <c r="G156" s="8">
        <f t="shared" si="31"/>
        <v>2.2740866431573459E-2</v>
      </c>
      <c r="H156" s="7">
        <v>3766500</v>
      </c>
      <c r="I156" s="8">
        <f t="shared" si="32"/>
        <v>95.147274288890017</v>
      </c>
      <c r="J156" s="8">
        <f t="shared" si="33"/>
        <v>2.1637314559319318E-2</v>
      </c>
      <c r="K156" s="8">
        <f t="shared" si="34"/>
        <v>95.147274288890017</v>
      </c>
      <c r="L156" s="8">
        <f t="shared" si="35"/>
        <v>-1.1035518722541417E-3</v>
      </c>
      <c r="M156" s="7">
        <f t="shared" si="36"/>
        <v>192100</v>
      </c>
      <c r="N156" s="8">
        <v>99.999999999999986</v>
      </c>
      <c r="O156" s="25">
        <f t="shared" si="37"/>
        <v>2.2740866431573459E-2</v>
      </c>
      <c r="P156" s="8">
        <v>95.147274288890017</v>
      </c>
      <c r="Q156" s="25">
        <f t="shared" si="38"/>
        <v>2.1637314559319318E-2</v>
      </c>
      <c r="R156" s="8">
        <f t="shared" si="39"/>
        <v>95.147274288890031</v>
      </c>
      <c r="S156" s="26"/>
      <c r="T156" s="26"/>
      <c r="U156" s="26"/>
      <c r="V156" s="26"/>
      <c r="W156" s="26"/>
      <c r="X156" s="22">
        <v>145</v>
      </c>
    </row>
    <row r="157" spans="1:24" ht="16">
      <c r="A157" s="9">
        <v>146</v>
      </c>
      <c r="B157" s="295" t="s">
        <v>248</v>
      </c>
      <c r="C157" s="291">
        <v>21342200</v>
      </c>
      <c r="D157" s="8">
        <f t="shared" si="29"/>
        <v>0.12260398109329741</v>
      </c>
      <c r="E157" s="7">
        <v>21342200</v>
      </c>
      <c r="F157" s="8">
        <f t="shared" si="30"/>
        <v>100</v>
      </c>
      <c r="G157" s="8">
        <f t="shared" si="31"/>
        <v>0.12260398109329743</v>
      </c>
      <c r="H157" s="7">
        <v>21093000</v>
      </c>
      <c r="I157" s="8">
        <f t="shared" si="32"/>
        <v>98.832360300250215</v>
      </c>
      <c r="J157" s="8">
        <f t="shared" si="33"/>
        <v>0.12117240833657834</v>
      </c>
      <c r="K157" s="8">
        <f t="shared" si="34"/>
        <v>98.832360300250215</v>
      </c>
      <c r="L157" s="8">
        <f t="shared" si="35"/>
        <v>-1.4315727567190822E-3</v>
      </c>
      <c r="M157" s="7">
        <f t="shared" si="36"/>
        <v>249200</v>
      </c>
      <c r="N157" s="8">
        <v>100</v>
      </c>
      <c r="O157" s="25">
        <f t="shared" si="37"/>
        <v>0.12260398109329743</v>
      </c>
      <c r="P157" s="8">
        <v>98.832360300250215</v>
      </c>
      <c r="Q157" s="25">
        <f t="shared" si="38"/>
        <v>0.12117240833657834</v>
      </c>
      <c r="R157" s="8">
        <f t="shared" si="39"/>
        <v>98.832360300250215</v>
      </c>
      <c r="S157" s="26"/>
      <c r="T157" s="26"/>
      <c r="U157" s="26"/>
      <c r="V157" s="26"/>
      <c r="W157" s="26"/>
      <c r="X157" s="22">
        <v>146</v>
      </c>
    </row>
    <row r="158" spans="1:24" ht="32">
      <c r="A158" s="9">
        <v>147</v>
      </c>
      <c r="B158" s="295" t="s">
        <v>369</v>
      </c>
      <c r="C158" s="291">
        <v>3222000</v>
      </c>
      <c r="D158" s="8">
        <f t="shared" si="29"/>
        <v>1.8509339575236119E-2</v>
      </c>
      <c r="E158" s="7">
        <v>3222000</v>
      </c>
      <c r="F158" s="8">
        <f t="shared" si="30"/>
        <v>100</v>
      </c>
      <c r="G158" s="8">
        <f t="shared" si="31"/>
        <v>1.8509339575236119E-2</v>
      </c>
      <c r="H158" s="7">
        <v>2758678</v>
      </c>
      <c r="I158" s="8">
        <f t="shared" si="32"/>
        <v>85.620049658597139</v>
      </c>
      <c r="J158" s="8">
        <f t="shared" si="33"/>
        <v>1.5847705735795539E-2</v>
      </c>
      <c r="K158" s="8">
        <f t="shared" si="34"/>
        <v>85.620049658597139</v>
      </c>
      <c r="L158" s="8">
        <f t="shared" si="35"/>
        <v>-2.6616338394405796E-3</v>
      </c>
      <c r="M158" s="7">
        <f t="shared" si="36"/>
        <v>463322</v>
      </c>
      <c r="N158" s="8">
        <v>100</v>
      </c>
      <c r="O158" s="25">
        <f t="shared" si="37"/>
        <v>1.8509339575236119E-2</v>
      </c>
      <c r="P158" s="8">
        <v>85.620049658597139</v>
      </c>
      <c r="Q158" s="25">
        <f t="shared" si="38"/>
        <v>1.5847705735795539E-2</v>
      </c>
      <c r="R158" s="8">
        <f t="shared" si="39"/>
        <v>85.620049658597139</v>
      </c>
      <c r="S158" s="26"/>
      <c r="T158" s="26"/>
      <c r="U158" s="26"/>
      <c r="V158" s="26"/>
      <c r="W158" s="26"/>
      <c r="X158" s="22">
        <v>147</v>
      </c>
    </row>
    <row r="159" spans="1:24" ht="16">
      <c r="A159" s="9">
        <v>148</v>
      </c>
      <c r="B159" s="295" t="s">
        <v>473</v>
      </c>
      <c r="C159" s="291">
        <v>69829920</v>
      </c>
      <c r="D159" s="8">
        <f t="shared" si="29"/>
        <v>0.40115012470253636</v>
      </c>
      <c r="E159" s="7">
        <v>69829920</v>
      </c>
      <c r="F159" s="8">
        <f t="shared" si="30"/>
        <v>100</v>
      </c>
      <c r="G159" s="8">
        <f t="shared" si="31"/>
        <v>0.40115012470253641</v>
      </c>
      <c r="H159" s="7">
        <v>68010120</v>
      </c>
      <c r="I159" s="8">
        <f t="shared" si="32"/>
        <v>97.393953766522998</v>
      </c>
      <c r="J159" s="8">
        <f t="shared" si="33"/>
        <v>0.3906959669871376</v>
      </c>
      <c r="K159" s="8">
        <f t="shared" si="34"/>
        <v>97.393953766522998</v>
      </c>
      <c r="L159" s="8">
        <f t="shared" si="35"/>
        <v>-1.0454157715398815E-2</v>
      </c>
      <c r="M159" s="7">
        <f t="shared" si="36"/>
        <v>1819800</v>
      </c>
      <c r="N159" s="8">
        <v>99.999999999999986</v>
      </c>
      <c r="O159" s="25">
        <f t="shared" si="37"/>
        <v>0.4011501247025363</v>
      </c>
      <c r="P159" s="8">
        <v>97.393953766522998</v>
      </c>
      <c r="Q159" s="25">
        <f t="shared" si="38"/>
        <v>0.3906959669871376</v>
      </c>
      <c r="R159" s="8">
        <f t="shared" si="39"/>
        <v>97.393953766523012</v>
      </c>
      <c r="S159" s="26"/>
      <c r="T159" s="26"/>
      <c r="U159" s="26"/>
      <c r="V159" s="26"/>
      <c r="W159" s="26"/>
      <c r="X159" s="22">
        <v>148</v>
      </c>
    </row>
    <row r="160" spans="1:24" ht="64">
      <c r="A160" s="9">
        <v>149</v>
      </c>
      <c r="B160" s="295" t="s">
        <v>474</v>
      </c>
      <c r="C160" s="291">
        <v>4300000</v>
      </c>
      <c r="D160" s="8">
        <f t="shared" si="29"/>
        <v>2.4702098129582652E-2</v>
      </c>
      <c r="E160" s="7">
        <v>4300000</v>
      </c>
      <c r="F160" s="8">
        <f t="shared" si="30"/>
        <v>100</v>
      </c>
      <c r="G160" s="8">
        <f t="shared" si="31"/>
        <v>2.4702098129582652E-2</v>
      </c>
      <c r="H160" s="7">
        <v>4065500</v>
      </c>
      <c r="I160" s="8">
        <f t="shared" si="32"/>
        <v>94.54651162790698</v>
      </c>
      <c r="J160" s="8">
        <f t="shared" si="33"/>
        <v>2.3354972080422854E-2</v>
      </c>
      <c r="K160" s="8">
        <f t="shared" si="34"/>
        <v>94.54651162790698</v>
      </c>
      <c r="L160" s="8">
        <f t="shared" si="35"/>
        <v>-1.3471260491597983E-3</v>
      </c>
      <c r="M160" s="7">
        <f t="shared" si="36"/>
        <v>234500</v>
      </c>
      <c r="N160" s="8">
        <v>100</v>
      </c>
      <c r="O160" s="25">
        <f t="shared" si="37"/>
        <v>2.4702098129582652E-2</v>
      </c>
      <c r="P160" s="8">
        <v>94.54651162790698</v>
      </c>
      <c r="Q160" s="25">
        <f t="shared" si="38"/>
        <v>2.3354972080422854E-2</v>
      </c>
      <c r="R160" s="8">
        <f t="shared" si="39"/>
        <v>94.54651162790698</v>
      </c>
      <c r="S160" s="26"/>
      <c r="T160" s="26"/>
      <c r="U160" s="26"/>
      <c r="V160" s="26"/>
      <c r="W160" s="26"/>
      <c r="X160" s="22">
        <v>149</v>
      </c>
    </row>
    <row r="161" spans="1:25" ht="48">
      <c r="A161" s="9">
        <v>150</v>
      </c>
      <c r="B161" s="295" t="s">
        <v>1503</v>
      </c>
      <c r="C161" s="291">
        <v>16099000</v>
      </c>
      <c r="D161" s="8">
        <f t="shared" si="29"/>
        <v>9.2483506462360726E-2</v>
      </c>
      <c r="E161" s="7">
        <v>16099000</v>
      </c>
      <c r="F161" s="8">
        <f t="shared" si="30"/>
        <v>100</v>
      </c>
      <c r="G161" s="8">
        <f t="shared" si="31"/>
        <v>9.2483506462360726E-2</v>
      </c>
      <c r="H161" s="7">
        <v>14259500</v>
      </c>
      <c r="I161" s="8">
        <f t="shared" si="32"/>
        <v>88.573824461146657</v>
      </c>
      <c r="J161" s="8">
        <f t="shared" si="33"/>
        <v>8.1916178669484627E-2</v>
      </c>
      <c r="K161" s="8">
        <f t="shared" si="34"/>
        <v>88.573824461146657</v>
      </c>
      <c r="L161" s="8">
        <f t="shared" si="35"/>
        <v>-1.0567327792876099E-2</v>
      </c>
      <c r="M161" s="7">
        <f t="shared" si="36"/>
        <v>1839500</v>
      </c>
      <c r="N161" s="8">
        <v>100</v>
      </c>
      <c r="O161" s="25">
        <f t="shared" si="37"/>
        <v>9.2483506462360726E-2</v>
      </c>
      <c r="P161" s="8">
        <v>88.573824461146657</v>
      </c>
      <c r="Q161" s="25">
        <f t="shared" si="38"/>
        <v>8.1916178669484627E-2</v>
      </c>
      <c r="R161" s="8">
        <f t="shared" si="39"/>
        <v>88.573824461146657</v>
      </c>
      <c r="S161" s="26"/>
      <c r="T161" s="26"/>
      <c r="U161" s="26"/>
      <c r="V161" s="26"/>
      <c r="W161" s="26"/>
      <c r="X161" s="22">
        <v>150</v>
      </c>
    </row>
    <row r="162" spans="1:25" ht="32">
      <c r="A162" s="9">
        <v>151</v>
      </c>
      <c r="B162" s="295" t="s">
        <v>1511</v>
      </c>
      <c r="C162" s="291">
        <v>169365200</v>
      </c>
      <c r="D162" s="8">
        <f t="shared" si="29"/>
        <v>0.97294785817125384</v>
      </c>
      <c r="E162" s="7">
        <v>169365200</v>
      </c>
      <c r="F162" s="8">
        <f t="shared" si="30"/>
        <v>100</v>
      </c>
      <c r="G162" s="8">
        <f t="shared" si="31"/>
        <v>0.97294785817125384</v>
      </c>
      <c r="H162" s="7">
        <v>79742500</v>
      </c>
      <c r="I162" s="8">
        <f t="shared" si="32"/>
        <v>47.083167026047853</v>
      </c>
      <c r="J162" s="8">
        <f t="shared" si="33"/>
        <v>0.45809466513912661</v>
      </c>
      <c r="K162" s="8">
        <f t="shared" si="34"/>
        <v>47.083167026047853</v>
      </c>
      <c r="L162" s="8">
        <f t="shared" si="35"/>
        <v>-0.51485319303212718</v>
      </c>
      <c r="M162" s="7">
        <f t="shared" si="36"/>
        <v>89622700</v>
      </c>
      <c r="N162" s="8">
        <v>100</v>
      </c>
      <c r="O162" s="25">
        <f t="shared" si="37"/>
        <v>0.97294785817125384</v>
      </c>
      <c r="P162" s="8">
        <v>47.083167026047853</v>
      </c>
      <c r="Q162" s="25">
        <f t="shared" si="38"/>
        <v>0.45809466513912661</v>
      </c>
      <c r="R162" s="8">
        <f t="shared" si="39"/>
        <v>47.083167026047853</v>
      </c>
      <c r="S162" s="26"/>
      <c r="T162" s="26"/>
      <c r="U162" s="26"/>
      <c r="V162" s="26"/>
      <c r="W162" s="26"/>
      <c r="X162" s="22">
        <v>151</v>
      </c>
    </row>
    <row r="163" spans="1:25" ht="16">
      <c r="A163" s="9">
        <v>152</v>
      </c>
      <c r="B163" s="295" t="s">
        <v>1510</v>
      </c>
      <c r="C163" s="291">
        <v>30552200</v>
      </c>
      <c r="D163" s="8">
        <f t="shared" si="29"/>
        <v>0.17551242848247328</v>
      </c>
      <c r="E163" s="7">
        <v>30552200</v>
      </c>
      <c r="F163" s="8">
        <f t="shared" si="30"/>
        <v>100</v>
      </c>
      <c r="G163" s="8">
        <f t="shared" si="31"/>
        <v>0.17551242848247328</v>
      </c>
      <c r="H163" s="7">
        <v>0</v>
      </c>
      <c r="I163" s="8">
        <f t="shared" si="32"/>
        <v>0</v>
      </c>
      <c r="J163" s="8">
        <f t="shared" si="33"/>
        <v>0</v>
      </c>
      <c r="K163" s="8">
        <f t="shared" si="34"/>
        <v>0</v>
      </c>
      <c r="L163" s="8">
        <f t="shared" si="35"/>
        <v>-0.17551242848247328</v>
      </c>
      <c r="M163" s="7">
        <f t="shared" si="36"/>
        <v>30552200</v>
      </c>
      <c r="N163" s="8">
        <v>99.999999999999986</v>
      </c>
      <c r="O163" s="25">
        <f t="shared" si="37"/>
        <v>0.17551242848247328</v>
      </c>
      <c r="P163" s="8">
        <v>0</v>
      </c>
      <c r="Q163" s="25">
        <f t="shared" si="38"/>
        <v>0</v>
      </c>
      <c r="R163" s="8">
        <f t="shared" si="39"/>
        <v>0</v>
      </c>
      <c r="S163" s="26"/>
      <c r="T163" s="26"/>
      <c r="U163" s="26"/>
      <c r="V163" s="26"/>
      <c r="W163" s="26"/>
      <c r="X163" s="22">
        <v>152</v>
      </c>
    </row>
    <row r="164" spans="1:25" ht="16">
      <c r="A164" s="9">
        <v>153</v>
      </c>
      <c r="B164" s="295" t="s">
        <v>1505</v>
      </c>
      <c r="C164" s="291">
        <v>371647000</v>
      </c>
      <c r="D164" s="8">
        <f t="shared" si="29"/>
        <v>2.1349908519918617</v>
      </c>
      <c r="E164" s="7">
        <v>371647000</v>
      </c>
      <c r="F164" s="8">
        <f t="shared" si="30"/>
        <v>100</v>
      </c>
      <c r="G164" s="8">
        <f t="shared" si="31"/>
        <v>2.1349908519918617</v>
      </c>
      <c r="H164" s="7">
        <v>343239000</v>
      </c>
      <c r="I164" s="8">
        <f t="shared" si="32"/>
        <v>92.356187457452904</v>
      </c>
      <c r="J164" s="8">
        <f t="shared" si="33"/>
        <v>1.9717961534650745</v>
      </c>
      <c r="K164" s="8">
        <f t="shared" si="34"/>
        <v>92.356187457452904</v>
      </c>
      <c r="L164" s="8">
        <f t="shared" si="35"/>
        <v>-0.16319469852678714</v>
      </c>
      <c r="M164" s="7">
        <f t="shared" si="36"/>
        <v>28408000</v>
      </c>
      <c r="N164" s="8">
        <v>99.999999999999986</v>
      </c>
      <c r="O164" s="25">
        <f t="shared" si="37"/>
        <v>2.1349908519918612</v>
      </c>
      <c r="P164" s="8">
        <v>92.356187457452904</v>
      </c>
      <c r="Q164" s="25">
        <f t="shared" si="38"/>
        <v>1.9717961534650745</v>
      </c>
      <c r="R164" s="8">
        <f t="shared" si="39"/>
        <v>92.356187457452918</v>
      </c>
      <c r="S164" s="26"/>
      <c r="T164" s="26"/>
      <c r="U164" s="26"/>
      <c r="V164" s="26"/>
      <c r="W164" s="26"/>
      <c r="X164" s="22">
        <v>153</v>
      </c>
    </row>
    <row r="165" spans="1:25">
      <c r="A165" s="10"/>
      <c r="B165" s="296"/>
      <c r="C165" s="292"/>
      <c r="D165" s="28"/>
      <c r="E165" s="27"/>
      <c r="F165" s="28"/>
      <c r="G165" s="28"/>
      <c r="H165" s="27"/>
      <c r="I165" s="28"/>
      <c r="J165" s="28"/>
      <c r="K165" s="28"/>
      <c r="L165" s="28"/>
      <c r="M165" s="27"/>
      <c r="N165" s="28"/>
      <c r="O165" s="28"/>
      <c r="P165" s="28"/>
      <c r="Q165" s="12"/>
      <c r="R165" s="12"/>
      <c r="S165" s="12"/>
      <c r="T165" s="12"/>
      <c r="U165" s="12"/>
      <c r="V165" s="12"/>
      <c r="W165" s="12"/>
    </row>
    <row r="166" spans="1:25">
      <c r="A166" s="13"/>
      <c r="B166" s="297" t="s">
        <v>14</v>
      </c>
      <c r="C166" s="293">
        <f>SUM(C12:C164)</f>
        <v>17407428217</v>
      </c>
      <c r="D166" s="15">
        <f>SUM(D12:D164)</f>
        <v>100.00000000000003</v>
      </c>
      <c r="E166" s="14">
        <f>SUM(E12:E164)</f>
        <v>17407428217</v>
      </c>
      <c r="F166" s="15">
        <f>G166</f>
        <v>100.00000000000003</v>
      </c>
      <c r="G166" s="15">
        <f>SUM(G12:G164)</f>
        <v>100.00000000000003</v>
      </c>
      <c r="H166" s="14">
        <f>SUM(H12:H164)</f>
        <v>12382363709</v>
      </c>
      <c r="I166" s="15">
        <f>J166</f>
        <v>71.132642654860675</v>
      </c>
      <c r="J166" s="15">
        <f>SUM(J12:J164)</f>
        <v>71.132642654860675</v>
      </c>
      <c r="K166" s="15">
        <f>IF(E166=0,0,H166/E166*100)</f>
        <v>71.132642654860703</v>
      </c>
      <c r="L166" s="15">
        <f>SUM(L12:L46)</f>
        <v>-21.682061910294422</v>
      </c>
      <c r="M166" s="14">
        <f>SUM(M12:M164)</f>
        <v>5025064508</v>
      </c>
      <c r="N166" s="15">
        <f>O166</f>
        <v>100.00000000000003</v>
      </c>
      <c r="O166" s="15">
        <f>SUM(O12:O164)</f>
        <v>100.00000000000003</v>
      </c>
      <c r="P166" s="15">
        <f>Q166</f>
        <v>90.562821107625325</v>
      </c>
      <c r="Q166" s="15">
        <f>SUM(Q12:Q164)</f>
        <v>90.562821107625325</v>
      </c>
      <c r="R166" s="15">
        <f>IF(N166=0,0,P166/N166*100)</f>
        <v>90.562821107625297</v>
      </c>
      <c r="S166" s="15">
        <f>SUM(S12:S46)</f>
        <v>-2.3317730703240729</v>
      </c>
      <c r="T166" s="15">
        <f>IF(G166&gt;0,J166/G166*100,J166)</f>
        <v>71.132642654860661</v>
      </c>
      <c r="U166" s="15">
        <f>IF(O166&gt;0,Q166/O166*100,Q166)</f>
        <v>90.562821107625297</v>
      </c>
      <c r="V166" s="15">
        <f>AVERAGE(T166:U166)</f>
        <v>80.847731881242979</v>
      </c>
      <c r="W166" s="15"/>
    </row>
    <row r="167" spans="1:25">
      <c r="C167" s="16">
        <f>'[7]Kec Bjm Utara'!$C$48</f>
        <v>5441200400</v>
      </c>
    </row>
    <row r="168" spans="1:25">
      <c r="C168" s="16">
        <f>C166-C167</f>
        <v>11966227817</v>
      </c>
    </row>
    <row r="169" spans="1:25">
      <c r="Y169" s="1" t="s">
        <v>1512</v>
      </c>
    </row>
    <row r="171" spans="1:25">
      <c r="B171" s="1" t="s">
        <v>490</v>
      </c>
      <c r="C171" s="1" t="s">
        <v>491</v>
      </c>
      <c r="D171" s="1" t="s">
        <v>492</v>
      </c>
    </row>
    <row r="172" spans="1:25">
      <c r="B172" s="1" t="s">
        <v>493</v>
      </c>
      <c r="C172" s="1">
        <f>COUNTIFS($K$11:$K$164,"&gt;=90")</f>
        <v>80</v>
      </c>
      <c r="D172" s="1">
        <f>COUNTIFS($R$11:$R$164,"&gt;=90")</f>
        <v>92</v>
      </c>
    </row>
    <row r="173" spans="1:25">
      <c r="B173" s="1" t="s">
        <v>494</v>
      </c>
      <c r="C173" s="1">
        <f>COUNTIFS($K$11:$K$164,"&gt;=80",$K$11:$K$164,"&lt;90")</f>
        <v>20</v>
      </c>
      <c r="D173" s="1">
        <f>COUNTIFS($R$11:$R$164,"&gt;=80",$R$11:$R$164,"&lt;90")</f>
        <v>19</v>
      </c>
    </row>
    <row r="174" spans="1:25">
      <c r="B174" s="1" t="s">
        <v>495</v>
      </c>
      <c r="C174" s="1">
        <f>COUNTIFS($K$11:$K$164,"&gt;=65",$K$11:$K$164,"&lt;80")</f>
        <v>18</v>
      </c>
      <c r="D174" s="1">
        <f>COUNTIFS($R$11:$R$164,"&gt;=65",$R$11:$R$164,"&lt;80")</f>
        <v>14</v>
      </c>
    </row>
    <row r="175" spans="1:25">
      <c r="B175" s="1" t="s">
        <v>496</v>
      </c>
      <c r="C175" s="1">
        <f>COUNTIF($K$11:$K$164,"&lt;65")</f>
        <v>35</v>
      </c>
      <c r="D175" s="1">
        <f>COUNTIF($R$11:$R$164,"&lt;65")</f>
        <v>28</v>
      </c>
    </row>
    <row r="176" spans="1:25">
      <c r="B176" s="17"/>
      <c r="C176" s="1">
        <f>SUM(C172:C175)</f>
        <v>153</v>
      </c>
      <c r="D176" s="1">
        <f>SUM(D172:D175)</f>
        <v>153</v>
      </c>
    </row>
    <row r="177" spans="2:2">
      <c r="B177" s="17"/>
    </row>
    <row r="178" spans="2:2">
      <c r="B178" s="17"/>
    </row>
    <row r="179" spans="2:2">
      <c r="B179" s="17"/>
    </row>
    <row r="194" spans="2:4" ht="32">
      <c r="B194" t="s">
        <v>189</v>
      </c>
      <c r="C194" s="18" t="s">
        <v>195</v>
      </c>
      <c r="D194" s="18" t="s">
        <v>196</v>
      </c>
    </row>
    <row r="195" spans="2:4">
      <c r="B195" s="207" t="str">
        <f>Cetak!P67</f>
        <v>31 Desember 2023</v>
      </c>
      <c r="C195" s="19">
        <f>I166</f>
        <v>71.132642654860675</v>
      </c>
      <c r="D195" s="19">
        <f>P166</f>
        <v>90.562821107625325</v>
      </c>
    </row>
    <row r="196" spans="2:4">
      <c r="B196" s="207" t="str">
        <f>Cetak!P68</f>
        <v>30  November 2023</v>
      </c>
      <c r="C196" s="19">
        <f>Cetak!D102</f>
        <v>74.513625075681404</v>
      </c>
      <c r="D196" s="19">
        <f>Cetak!E102</f>
        <v>81.416479662394011</v>
      </c>
    </row>
    <row r="197" spans="2:4">
      <c r="B197"/>
      <c r="C197" s="20">
        <f>C195-C196</f>
        <v>-3.3809824208207289</v>
      </c>
      <c r="D197" s="20">
        <f>D195-D196</f>
        <v>9.1463414452313145</v>
      </c>
    </row>
    <row r="198" spans="2:4">
      <c r="B198"/>
      <c r="C198"/>
      <c r="D198"/>
    </row>
    <row r="199" spans="2:4" ht="32">
      <c r="B199" t="s">
        <v>189</v>
      </c>
      <c r="C199" s="18" t="s">
        <v>195</v>
      </c>
      <c r="D199" s="18" t="s">
        <v>196</v>
      </c>
    </row>
    <row r="200" spans="2:4">
      <c r="B200" s="207" t="str">
        <f>Cetak!P67</f>
        <v>31 Desember 2023</v>
      </c>
      <c r="C200" s="19">
        <f>C195</f>
        <v>71.132642654860675</v>
      </c>
      <c r="D200" s="19">
        <f>D195</f>
        <v>90.562821107625325</v>
      </c>
    </row>
    <row r="201" spans="2:4">
      <c r="B201" s="207" t="str">
        <f>Cetak!P69</f>
        <v>31 Desember 2022</v>
      </c>
      <c r="C201" s="19">
        <f>Cetak!H102</f>
        <v>74.513625075681404</v>
      </c>
      <c r="D201" s="19">
        <f>Cetak!I102</f>
        <v>75.323625075681406</v>
      </c>
    </row>
    <row r="202" spans="2:4">
      <c r="B202"/>
      <c r="C202" s="20">
        <f>C200-C201</f>
        <v>-3.3809824208207289</v>
      </c>
      <c r="D202" s="20">
        <f>D200-D201</f>
        <v>15.239196031943919</v>
      </c>
    </row>
  </sheetData>
  <sheetProtection formatCells="0" formatColumns="0" formatRows="0" insertColumns="0" insertRows="0" insertHyperlinks="0" deleteColumns="0" deleteRows="0" sort="0" autoFilter="0" pivotTables="0"/>
  <autoFilter ref="B11:X164" xr:uid="{00000000-0009-0000-0000-00003C000000}">
    <sortState xmlns:xlrd2="http://schemas.microsoft.com/office/spreadsheetml/2017/richdata2" ref="B13:X164">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55118110236220474" right="0.70866141732283472" top="0.74803149606299213" bottom="0.31496062992125984" header="0.31496062992125984" footer="0.31496062992125984"/>
  <pageSetup paperSize="14" scale="80" fitToHeight="0" orientation="landscape"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B050"/>
    <pageSetUpPr fitToPage="1"/>
  </sheetPr>
  <dimension ref="A1:AC217"/>
  <sheetViews>
    <sheetView view="pageBreakPreview" zoomScale="60" zoomScaleNormal="80" workbookViewId="0">
      <pane xSplit="2" ySplit="11" topLeftCell="F132" activePane="bottomRight" state="frozen"/>
      <selection activeCell="AB17" sqref="AB17"/>
      <selection pane="topRight" activeCell="AB17" sqref="AB17"/>
      <selection pane="bottomLeft" activeCell="AB17" sqref="AB17"/>
      <selection pane="bottomRight" activeCell="M181" sqref="M181"/>
    </sheetView>
  </sheetViews>
  <sheetFormatPr baseColWidth="10" defaultColWidth="9" defaultRowHeight="15"/>
  <cols>
    <col min="1" max="1" width="6.6640625" style="1" customWidth="1"/>
    <col min="2" max="2" width="35" style="1" customWidth="1"/>
    <col min="3" max="3" width="18" style="1" customWidth="1"/>
    <col min="4" max="4" width="8.5" style="1" customWidth="1"/>
    <col min="5" max="5" width="18" style="1" customWidth="1"/>
    <col min="6" max="6" width="9.1640625" style="1"/>
    <col min="7" max="7" width="9" style="1" hidden="1" customWidth="1"/>
    <col min="8" max="8" width="18" style="1" customWidth="1"/>
    <col min="9" max="9" width="9.1640625" style="1"/>
    <col min="10" max="10" width="9" style="1" hidden="1" customWidth="1"/>
    <col min="11" max="11" width="9.1640625" style="1"/>
    <col min="12" max="12" width="9" style="1" hidden="1" customWidth="1"/>
    <col min="13" max="13" width="18" style="1" customWidth="1"/>
    <col min="14" max="14" width="9.1640625" style="1" customWidth="1"/>
    <col min="15" max="15" width="9" style="1" hidden="1" customWidth="1"/>
    <col min="16" max="16" width="9.1640625" style="1"/>
    <col min="17" max="17" width="9" style="1" hidden="1" customWidth="1"/>
    <col min="18" max="18" width="9.1640625" style="1"/>
    <col min="19" max="23" width="9" style="1" hidden="1" customWidth="1"/>
    <col min="24" max="16382" width="9.1640625" style="1"/>
    <col min="16383" max="16384" width="9"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1526</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1527</v>
      </c>
      <c r="C12" s="7">
        <v>82000000</v>
      </c>
      <c r="D12" s="8">
        <f t="shared" ref="D12:D43" si="0">C12/$C$184*100</f>
        <v>0.6946654295895266</v>
      </c>
      <c r="E12" s="7">
        <v>82000000</v>
      </c>
      <c r="F12" s="8">
        <f>E12/C12*100</f>
        <v>100</v>
      </c>
      <c r="G12" s="8">
        <f>F12*D12/100</f>
        <v>0.6946654295895266</v>
      </c>
      <c r="H12" s="7">
        <v>75355000</v>
      </c>
      <c r="I12" s="8">
        <f>H12/C12*100</f>
        <v>91.896341463414629</v>
      </c>
      <c r="J12" s="8">
        <f>I12*D12/100</f>
        <v>0.63837211520388748</v>
      </c>
      <c r="K12" s="8">
        <f>IF(E12=0,0,H12/E12*100)</f>
        <v>91.896341463414629</v>
      </c>
      <c r="L12" s="8">
        <f>J12-G12</f>
        <v>-5.6293314385639115E-2</v>
      </c>
      <c r="M12" s="7">
        <f>C12-H12</f>
        <v>6645000</v>
      </c>
      <c r="N12" s="8">
        <v>100</v>
      </c>
      <c r="O12" s="8">
        <f>N12*D12/100</f>
        <v>0.6946654295895266</v>
      </c>
      <c r="P12" s="8">
        <v>100</v>
      </c>
      <c r="Q12" s="8">
        <f>P12*D12/100</f>
        <v>0.6946654295895266</v>
      </c>
      <c r="R12" s="8">
        <f>IF(N12=0,0,P12/N12*100)</f>
        <v>100</v>
      </c>
      <c r="S12" s="8">
        <f t="shared" ref="S12:S20" si="1">Q12-O12</f>
        <v>0</v>
      </c>
      <c r="T12" s="8">
        <f t="shared" ref="T12:T20" si="2">IF(F12&gt;0,I12/F12*100,I12)</f>
        <v>91.896341463414629</v>
      </c>
      <c r="U12" s="8">
        <f t="shared" ref="U12:U20" si="3">IF(N12&gt;0,P12/N12*100,P12)</f>
        <v>100</v>
      </c>
      <c r="V12" s="8">
        <f t="shared" ref="V12:V20" si="4">AVERAGE(T12:U12)</f>
        <v>95.948170731707307</v>
      </c>
      <c r="W12" s="8">
        <f t="shared" ref="W12:W20" si="5">V12</f>
        <v>95.948170731707307</v>
      </c>
      <c r="X12" s="22">
        <v>1</v>
      </c>
    </row>
    <row r="13" spans="1:29" ht="48">
      <c r="A13" s="9">
        <v>2</v>
      </c>
      <c r="B13" s="9" t="s">
        <v>1528</v>
      </c>
      <c r="C13" s="7">
        <v>6206600</v>
      </c>
      <c r="D13" s="8">
        <f t="shared" si="0"/>
        <v>5.2579395796223852E-2</v>
      </c>
      <c r="E13" s="7">
        <v>6206600</v>
      </c>
      <c r="F13" s="8">
        <f t="shared" ref="F13:F76" si="6">E13/C13*100</f>
        <v>100</v>
      </c>
      <c r="G13" s="8">
        <f t="shared" ref="G13:G76" si="7">F13*D13/100</f>
        <v>5.2579395796223852E-2</v>
      </c>
      <c r="H13" s="7">
        <v>4034500</v>
      </c>
      <c r="I13" s="8">
        <f t="shared" ref="I13:I76" si="8">H13/C13*100</f>
        <v>65.003383494989208</v>
      </c>
      <c r="J13" s="8">
        <f t="shared" ref="J13:J76" si="9">I13*D13/100</f>
        <v>3.4178386288767626E-2</v>
      </c>
      <c r="K13" s="8">
        <f t="shared" ref="K13:K76" si="10">IF(E13=0,0,H13/E13*100)</f>
        <v>65.003383494989208</v>
      </c>
      <c r="L13" s="8">
        <f t="shared" ref="L13:L76" si="11">J13-G13</f>
        <v>-1.8401009507456226E-2</v>
      </c>
      <c r="M13" s="7">
        <f t="shared" ref="M13:M76" si="12">C13-H13</f>
        <v>2172100</v>
      </c>
      <c r="N13" s="8">
        <v>100</v>
      </c>
      <c r="O13" s="8">
        <f t="shared" ref="O13:O76" si="13">N13*D13/100</f>
        <v>5.2579395796223852E-2</v>
      </c>
      <c r="P13" s="8">
        <v>100</v>
      </c>
      <c r="Q13" s="8">
        <f t="shared" ref="Q13:Q76" si="14">P13*D13/100</f>
        <v>5.2579395796223852E-2</v>
      </c>
      <c r="R13" s="8">
        <f t="shared" ref="R13:R76" si="15">IF(N13=0,0,P13/N13*100)</f>
        <v>100</v>
      </c>
      <c r="S13" s="8">
        <f t="shared" si="1"/>
        <v>0</v>
      </c>
      <c r="T13" s="8">
        <f t="shared" si="2"/>
        <v>65.003383494989208</v>
      </c>
      <c r="U13" s="8">
        <f t="shared" si="3"/>
        <v>100</v>
      </c>
      <c r="V13" s="8">
        <f t="shared" si="4"/>
        <v>82.501691747494604</v>
      </c>
      <c r="W13" s="8">
        <f t="shared" si="5"/>
        <v>82.501691747494604</v>
      </c>
      <c r="X13" s="22">
        <v>2</v>
      </c>
    </row>
    <row r="14" spans="1:29" ht="48">
      <c r="A14" s="9">
        <v>3</v>
      </c>
      <c r="B14" s="9" t="s">
        <v>1529</v>
      </c>
      <c r="C14" s="7">
        <v>802000</v>
      </c>
      <c r="D14" s="8">
        <f t="shared" si="0"/>
        <v>6.7941667625707356E-3</v>
      </c>
      <c r="E14" s="7">
        <v>802000</v>
      </c>
      <c r="F14" s="8">
        <f t="shared" si="6"/>
        <v>100</v>
      </c>
      <c r="G14" s="8">
        <f t="shared" si="7"/>
        <v>6.7941667625707356E-3</v>
      </c>
      <c r="H14" s="7">
        <v>770000</v>
      </c>
      <c r="I14" s="8">
        <f t="shared" si="8"/>
        <v>96.009975062344139</v>
      </c>
      <c r="J14" s="8">
        <f t="shared" si="9"/>
        <v>6.5230778144382377E-3</v>
      </c>
      <c r="K14" s="8">
        <f t="shared" si="10"/>
        <v>96.009975062344139</v>
      </c>
      <c r="L14" s="8">
        <f t="shared" si="11"/>
        <v>-2.7108894813249792E-4</v>
      </c>
      <c r="M14" s="7">
        <f t="shared" si="12"/>
        <v>32000</v>
      </c>
      <c r="N14" s="8">
        <v>100</v>
      </c>
      <c r="O14" s="8">
        <f t="shared" si="13"/>
        <v>6.7941667625707356E-3</v>
      </c>
      <c r="P14" s="8">
        <v>100</v>
      </c>
      <c r="Q14" s="8">
        <f t="shared" si="14"/>
        <v>6.7941667625707356E-3</v>
      </c>
      <c r="R14" s="8">
        <f t="shared" si="15"/>
        <v>100</v>
      </c>
      <c r="S14" s="8">
        <f t="shared" si="1"/>
        <v>0</v>
      </c>
      <c r="T14" s="8">
        <f t="shared" si="2"/>
        <v>96.009975062344139</v>
      </c>
      <c r="U14" s="8">
        <f t="shared" si="3"/>
        <v>100</v>
      </c>
      <c r="V14" s="8">
        <f t="shared" si="4"/>
        <v>98.004987531172077</v>
      </c>
      <c r="W14" s="8">
        <f t="shared" si="5"/>
        <v>98.004987531172077</v>
      </c>
      <c r="X14" s="22">
        <v>3</v>
      </c>
    </row>
    <row r="15" spans="1:29" ht="48">
      <c r="A15" s="9">
        <v>4</v>
      </c>
      <c r="B15" s="9" t="s">
        <v>1530</v>
      </c>
      <c r="C15" s="7">
        <v>1845000</v>
      </c>
      <c r="D15" s="8">
        <f t="shared" si="0"/>
        <v>1.5629972165764349E-2</v>
      </c>
      <c r="E15" s="7">
        <v>1845000</v>
      </c>
      <c r="F15" s="8">
        <f t="shared" si="6"/>
        <v>100</v>
      </c>
      <c r="G15" s="8">
        <f t="shared" si="7"/>
        <v>1.5629972165764349E-2</v>
      </c>
      <c r="H15" s="7">
        <v>1425000</v>
      </c>
      <c r="I15" s="8">
        <f t="shared" si="8"/>
        <v>77.235772357723576</v>
      </c>
      <c r="J15" s="8">
        <f t="shared" si="9"/>
        <v>1.207192972152531E-2</v>
      </c>
      <c r="K15" s="8">
        <f t="shared" si="10"/>
        <v>77.235772357723576</v>
      </c>
      <c r="L15" s="8">
        <f t="shared" si="11"/>
        <v>-3.5580424442390388E-3</v>
      </c>
      <c r="M15" s="7">
        <f t="shared" si="12"/>
        <v>420000</v>
      </c>
      <c r="N15" s="8">
        <v>100</v>
      </c>
      <c r="O15" s="8">
        <f t="shared" si="13"/>
        <v>1.5629972165764349E-2</v>
      </c>
      <c r="P15" s="8">
        <v>100</v>
      </c>
      <c r="Q15" s="8">
        <f t="shared" si="14"/>
        <v>1.5629972165764349E-2</v>
      </c>
      <c r="R15" s="8">
        <f t="shared" si="15"/>
        <v>100</v>
      </c>
      <c r="S15" s="8">
        <f t="shared" si="1"/>
        <v>0</v>
      </c>
      <c r="T15" s="8">
        <f t="shared" si="2"/>
        <v>77.235772357723576</v>
      </c>
      <c r="U15" s="8">
        <f t="shared" si="3"/>
        <v>100</v>
      </c>
      <c r="V15" s="8">
        <f t="shared" si="4"/>
        <v>88.617886178861795</v>
      </c>
      <c r="W15" s="8">
        <f t="shared" si="5"/>
        <v>88.617886178861795</v>
      </c>
      <c r="X15" s="22">
        <v>4</v>
      </c>
    </row>
    <row r="16" spans="1:29" ht="48">
      <c r="A16" s="9">
        <v>5</v>
      </c>
      <c r="B16" s="9" t="s">
        <v>1531</v>
      </c>
      <c r="C16" s="7">
        <v>2663100</v>
      </c>
      <c r="D16" s="8">
        <f t="shared" si="0"/>
        <v>2.2560530555364246E-2</v>
      </c>
      <c r="E16" s="7">
        <v>2663100</v>
      </c>
      <c r="F16" s="8">
        <f t="shared" si="6"/>
        <v>100</v>
      </c>
      <c r="G16" s="8">
        <f t="shared" si="7"/>
        <v>2.2560530555364243E-2</v>
      </c>
      <c r="H16" s="7">
        <v>2628000</v>
      </c>
      <c r="I16" s="8">
        <f t="shared" si="8"/>
        <v>98.681987157823585</v>
      </c>
      <c r="J16" s="8">
        <f t="shared" si="9"/>
        <v>2.2263179865381413E-2</v>
      </c>
      <c r="K16" s="8">
        <f t="shared" si="10"/>
        <v>98.681987157823585</v>
      </c>
      <c r="L16" s="8">
        <f t="shared" si="11"/>
        <v>-2.973506899828296E-4</v>
      </c>
      <c r="M16" s="7">
        <f t="shared" si="12"/>
        <v>35100</v>
      </c>
      <c r="N16" s="8">
        <v>100</v>
      </c>
      <c r="O16" s="8">
        <f t="shared" si="13"/>
        <v>2.2560530555364243E-2</v>
      </c>
      <c r="P16" s="8">
        <v>100</v>
      </c>
      <c r="Q16" s="8">
        <f t="shared" si="14"/>
        <v>2.2560530555364243E-2</v>
      </c>
      <c r="R16" s="8">
        <f t="shared" si="15"/>
        <v>100</v>
      </c>
      <c r="S16" s="8">
        <f t="shared" si="1"/>
        <v>0</v>
      </c>
      <c r="T16" s="8">
        <f t="shared" si="2"/>
        <v>98.681987157823585</v>
      </c>
      <c r="U16" s="8">
        <f t="shared" si="3"/>
        <v>100</v>
      </c>
      <c r="V16" s="8">
        <f t="shared" si="4"/>
        <v>99.340993578911792</v>
      </c>
      <c r="W16" s="8">
        <f t="shared" si="5"/>
        <v>99.340993578911792</v>
      </c>
      <c r="X16" s="22">
        <v>5</v>
      </c>
    </row>
    <row r="17" spans="1:24" ht="48">
      <c r="A17" s="9">
        <v>6</v>
      </c>
      <c r="B17" s="9" t="s">
        <v>1532</v>
      </c>
      <c r="C17" s="7">
        <v>1191000</v>
      </c>
      <c r="D17" s="8">
        <f t="shared" si="0"/>
        <v>1.0089591788306417E-2</v>
      </c>
      <c r="E17" s="7">
        <v>1191000</v>
      </c>
      <c r="F17" s="8">
        <f t="shared" si="6"/>
        <v>100</v>
      </c>
      <c r="G17" s="8">
        <f t="shared" si="7"/>
        <v>1.0089591788306419E-2</v>
      </c>
      <c r="H17" s="7">
        <v>1095000</v>
      </c>
      <c r="I17" s="8">
        <f t="shared" si="8"/>
        <v>91.939546599496225</v>
      </c>
      <c r="J17" s="8">
        <f t="shared" si="9"/>
        <v>9.2763249439089222E-3</v>
      </c>
      <c r="K17" s="8">
        <f t="shared" si="10"/>
        <v>91.939546599496225</v>
      </c>
      <c r="L17" s="8">
        <f t="shared" si="11"/>
        <v>-8.1326684439749636E-4</v>
      </c>
      <c r="M17" s="7">
        <f t="shared" si="12"/>
        <v>96000</v>
      </c>
      <c r="N17" s="8">
        <v>100</v>
      </c>
      <c r="O17" s="8">
        <f t="shared" si="13"/>
        <v>1.0089591788306419E-2</v>
      </c>
      <c r="P17" s="8">
        <v>100</v>
      </c>
      <c r="Q17" s="8">
        <f t="shared" si="14"/>
        <v>1.0089591788306419E-2</v>
      </c>
      <c r="R17" s="8">
        <f t="shared" si="15"/>
        <v>100</v>
      </c>
      <c r="S17" s="8">
        <f t="shared" si="1"/>
        <v>0</v>
      </c>
      <c r="T17" s="8">
        <f t="shared" si="2"/>
        <v>91.939546599496225</v>
      </c>
      <c r="U17" s="8">
        <f t="shared" si="3"/>
        <v>100</v>
      </c>
      <c r="V17" s="8">
        <f t="shared" si="4"/>
        <v>95.969773299748113</v>
      </c>
      <c r="W17" s="8">
        <f t="shared" si="5"/>
        <v>95.969773299748113</v>
      </c>
      <c r="X17" s="22">
        <v>6</v>
      </c>
    </row>
    <row r="18" spans="1:24" ht="48">
      <c r="A18" s="9">
        <v>7</v>
      </c>
      <c r="B18" s="9" t="s">
        <v>1533</v>
      </c>
      <c r="C18" s="7">
        <v>1658100</v>
      </c>
      <c r="D18" s="8">
        <f t="shared" si="0"/>
        <v>1.4046643278077975E-2</v>
      </c>
      <c r="E18" s="7">
        <v>1658100</v>
      </c>
      <c r="F18" s="8">
        <f t="shared" si="6"/>
        <v>100</v>
      </c>
      <c r="G18" s="8">
        <f t="shared" si="7"/>
        <v>1.4046643278077975E-2</v>
      </c>
      <c r="H18" s="7">
        <v>1382000</v>
      </c>
      <c r="I18" s="8">
        <f t="shared" si="8"/>
        <v>83.348410831674812</v>
      </c>
      <c r="J18" s="8">
        <f t="shared" si="9"/>
        <v>1.1707653947472266E-2</v>
      </c>
      <c r="K18" s="8">
        <f t="shared" si="10"/>
        <v>83.348410831674812</v>
      </c>
      <c r="L18" s="8">
        <f t="shared" si="11"/>
        <v>-2.3389893306057091E-3</v>
      </c>
      <c r="M18" s="7">
        <f t="shared" si="12"/>
        <v>276100</v>
      </c>
      <c r="N18" s="8">
        <v>100</v>
      </c>
      <c r="O18" s="8">
        <f t="shared" si="13"/>
        <v>1.4046643278077975E-2</v>
      </c>
      <c r="P18" s="8">
        <v>100</v>
      </c>
      <c r="Q18" s="8">
        <f t="shared" si="14"/>
        <v>1.4046643278077975E-2</v>
      </c>
      <c r="R18" s="8">
        <f t="shared" si="15"/>
        <v>100</v>
      </c>
      <c r="S18" s="8">
        <f t="shared" si="1"/>
        <v>0</v>
      </c>
      <c r="T18" s="8">
        <f t="shared" si="2"/>
        <v>83.348410831674812</v>
      </c>
      <c r="U18" s="8">
        <f t="shared" si="3"/>
        <v>100</v>
      </c>
      <c r="V18" s="8">
        <f t="shared" si="4"/>
        <v>91.674205415837406</v>
      </c>
      <c r="W18" s="8">
        <f t="shared" si="5"/>
        <v>91.674205415837406</v>
      </c>
      <c r="X18" s="22">
        <v>7</v>
      </c>
    </row>
    <row r="19" spans="1:24" ht="48">
      <c r="A19" s="9">
        <v>8</v>
      </c>
      <c r="B19" s="9" t="s">
        <v>1534</v>
      </c>
      <c r="C19" s="7">
        <v>467200</v>
      </c>
      <c r="D19" s="8">
        <f t="shared" si="0"/>
        <v>3.9578986427344738E-3</v>
      </c>
      <c r="E19" s="7">
        <v>467200</v>
      </c>
      <c r="F19" s="8">
        <f t="shared" si="6"/>
        <v>100</v>
      </c>
      <c r="G19" s="8">
        <f t="shared" si="7"/>
        <v>3.9578986427344738E-3</v>
      </c>
      <c r="H19" s="7">
        <v>440000</v>
      </c>
      <c r="I19" s="8">
        <f t="shared" si="8"/>
        <v>94.178082191780817</v>
      </c>
      <c r="J19" s="8">
        <f t="shared" si="9"/>
        <v>3.7274730368218501E-3</v>
      </c>
      <c r="K19" s="8">
        <f t="shared" si="10"/>
        <v>94.178082191780817</v>
      </c>
      <c r="L19" s="8">
        <f t="shared" si="11"/>
        <v>-2.3042560591262371E-4</v>
      </c>
      <c r="M19" s="7">
        <f t="shared" si="12"/>
        <v>27200</v>
      </c>
      <c r="N19" s="8">
        <v>100</v>
      </c>
      <c r="O19" s="8">
        <f t="shared" si="13"/>
        <v>3.9578986427344738E-3</v>
      </c>
      <c r="P19" s="8">
        <v>100</v>
      </c>
      <c r="Q19" s="8">
        <f t="shared" si="14"/>
        <v>3.9578986427344738E-3</v>
      </c>
      <c r="R19" s="8">
        <f t="shared" si="15"/>
        <v>100</v>
      </c>
      <c r="S19" s="8">
        <f t="shared" si="1"/>
        <v>0</v>
      </c>
      <c r="T19" s="8">
        <f t="shared" si="2"/>
        <v>94.178082191780817</v>
      </c>
      <c r="U19" s="8">
        <f t="shared" si="3"/>
        <v>100</v>
      </c>
      <c r="V19" s="8">
        <f t="shared" si="4"/>
        <v>97.089041095890408</v>
      </c>
      <c r="W19" s="8">
        <f t="shared" si="5"/>
        <v>97.089041095890408</v>
      </c>
      <c r="X19" s="22">
        <v>8</v>
      </c>
    </row>
    <row r="20" spans="1:24" ht="48">
      <c r="A20" s="9">
        <v>9</v>
      </c>
      <c r="B20" s="9" t="s">
        <v>1535</v>
      </c>
      <c r="C20" s="7">
        <v>442200</v>
      </c>
      <c r="D20" s="8">
        <f t="shared" si="0"/>
        <v>3.7461104020059593E-3</v>
      </c>
      <c r="E20" s="7">
        <v>442200</v>
      </c>
      <c r="F20" s="8">
        <f t="shared" si="6"/>
        <v>100</v>
      </c>
      <c r="G20" s="8">
        <f t="shared" si="7"/>
        <v>3.7461104020059593E-3</v>
      </c>
      <c r="H20" s="7">
        <v>373000</v>
      </c>
      <c r="I20" s="8">
        <f t="shared" si="8"/>
        <v>84.350972410673904</v>
      </c>
      <c r="J20" s="8">
        <f t="shared" si="9"/>
        <v>3.1598805516694323E-3</v>
      </c>
      <c r="K20" s="8">
        <f t="shared" si="10"/>
        <v>84.350972410673904</v>
      </c>
      <c r="L20" s="8">
        <f t="shared" si="11"/>
        <v>-5.8622985033652706E-4</v>
      </c>
      <c r="M20" s="7">
        <f t="shared" si="12"/>
        <v>69200</v>
      </c>
      <c r="N20" s="8">
        <v>100</v>
      </c>
      <c r="O20" s="8">
        <f t="shared" si="13"/>
        <v>3.7461104020059593E-3</v>
      </c>
      <c r="P20" s="8">
        <v>100</v>
      </c>
      <c r="Q20" s="8">
        <f t="shared" si="14"/>
        <v>3.7461104020059593E-3</v>
      </c>
      <c r="R20" s="8">
        <f t="shared" si="15"/>
        <v>100</v>
      </c>
      <c r="S20" s="8">
        <f t="shared" si="1"/>
        <v>0</v>
      </c>
      <c r="T20" s="8">
        <f t="shared" si="2"/>
        <v>84.350972410673904</v>
      </c>
      <c r="U20" s="8">
        <f t="shared" si="3"/>
        <v>100</v>
      </c>
      <c r="V20" s="8">
        <f t="shared" si="4"/>
        <v>92.175486205336952</v>
      </c>
      <c r="W20" s="8">
        <f t="shared" si="5"/>
        <v>92.175486205336952</v>
      </c>
      <c r="X20" s="22">
        <v>9</v>
      </c>
    </row>
    <row r="21" spans="1:24" ht="48">
      <c r="A21" s="9">
        <v>10</v>
      </c>
      <c r="B21" s="9" t="s">
        <v>1536</v>
      </c>
      <c r="C21" s="7">
        <v>1985600</v>
      </c>
      <c r="D21" s="8">
        <f t="shared" si="0"/>
        <v>1.6821069231621511E-2</v>
      </c>
      <c r="E21" s="7">
        <v>1985600</v>
      </c>
      <c r="F21" s="8">
        <f t="shared" si="6"/>
        <v>100</v>
      </c>
      <c r="G21" s="8">
        <f t="shared" si="7"/>
        <v>1.6821069231621511E-2</v>
      </c>
      <c r="H21" s="7">
        <v>1802000</v>
      </c>
      <c r="I21" s="8">
        <f t="shared" si="8"/>
        <v>90.753424657534239</v>
      </c>
      <c r="J21" s="8">
        <f t="shared" si="9"/>
        <v>1.5265696391711301E-2</v>
      </c>
      <c r="K21" s="8">
        <f t="shared" si="10"/>
        <v>90.753424657534239</v>
      </c>
      <c r="L21" s="8">
        <f t="shared" si="11"/>
        <v>-1.5553728399102101E-3</v>
      </c>
      <c r="M21" s="7">
        <f t="shared" si="12"/>
        <v>183600</v>
      </c>
      <c r="N21" s="8">
        <v>100</v>
      </c>
      <c r="O21" s="8">
        <f t="shared" si="13"/>
        <v>1.6821069231621511E-2</v>
      </c>
      <c r="P21" s="8">
        <v>100</v>
      </c>
      <c r="Q21" s="8">
        <f t="shared" si="14"/>
        <v>1.6821069231621511E-2</v>
      </c>
      <c r="R21" s="8">
        <f t="shared" si="15"/>
        <v>100</v>
      </c>
      <c r="S21" s="8"/>
      <c r="T21" s="8"/>
      <c r="U21" s="8"/>
      <c r="V21" s="8"/>
      <c r="W21" s="8"/>
      <c r="X21" s="22">
        <v>10</v>
      </c>
    </row>
    <row r="22" spans="1:24" ht="48">
      <c r="A22" s="9">
        <v>11</v>
      </c>
      <c r="B22" s="9" t="s">
        <v>1537</v>
      </c>
      <c r="C22" s="7">
        <v>464000</v>
      </c>
      <c r="D22" s="8">
        <f t="shared" si="0"/>
        <v>3.9307897479212237E-3</v>
      </c>
      <c r="E22" s="7">
        <v>464000</v>
      </c>
      <c r="F22" s="8">
        <f t="shared" si="6"/>
        <v>100</v>
      </c>
      <c r="G22" s="8">
        <f t="shared" si="7"/>
        <v>3.9307897479212237E-3</v>
      </c>
      <c r="H22" s="7">
        <v>460000</v>
      </c>
      <c r="I22" s="8">
        <f t="shared" si="8"/>
        <v>99.137931034482762</v>
      </c>
      <c r="J22" s="8">
        <f t="shared" si="9"/>
        <v>3.8969036294046618E-3</v>
      </c>
      <c r="K22" s="8">
        <f t="shared" si="10"/>
        <v>99.137931034482762</v>
      </c>
      <c r="L22" s="8">
        <f t="shared" si="11"/>
        <v>-3.3886118516561915E-5</v>
      </c>
      <c r="M22" s="7">
        <f t="shared" si="12"/>
        <v>4000</v>
      </c>
      <c r="N22" s="8">
        <v>100</v>
      </c>
      <c r="O22" s="8">
        <f t="shared" si="13"/>
        <v>3.9307897479212237E-3</v>
      </c>
      <c r="P22" s="8">
        <v>100</v>
      </c>
      <c r="Q22" s="8">
        <f t="shared" si="14"/>
        <v>3.9307897479212237E-3</v>
      </c>
      <c r="R22" s="8">
        <f t="shared" si="15"/>
        <v>100</v>
      </c>
      <c r="S22" s="8"/>
      <c r="T22" s="8"/>
      <c r="U22" s="8"/>
      <c r="V22" s="8"/>
      <c r="W22" s="8"/>
      <c r="X22" s="22">
        <v>11</v>
      </c>
    </row>
    <row r="23" spans="1:24" ht="32">
      <c r="A23" s="9">
        <v>12</v>
      </c>
      <c r="B23" s="9" t="s">
        <v>1538</v>
      </c>
      <c r="C23" s="7">
        <v>20757400</v>
      </c>
      <c r="D23" s="8">
        <f t="shared" si="0"/>
        <v>0.17584692912392244</v>
      </c>
      <c r="E23" s="7">
        <v>20757400</v>
      </c>
      <c r="F23" s="8">
        <f t="shared" si="6"/>
        <v>100</v>
      </c>
      <c r="G23" s="8">
        <f t="shared" si="7"/>
        <v>0.17584692912392247</v>
      </c>
      <c r="H23" s="7">
        <v>19700000</v>
      </c>
      <c r="I23" s="8">
        <f t="shared" si="8"/>
        <v>94.905913071964704</v>
      </c>
      <c r="J23" s="8">
        <f t="shared" si="9"/>
        <v>0.16688913369406921</v>
      </c>
      <c r="K23" s="8">
        <f t="shared" si="10"/>
        <v>94.905913071964704</v>
      </c>
      <c r="L23" s="8">
        <f t="shared" si="11"/>
        <v>-8.9577954298532547E-3</v>
      </c>
      <c r="M23" s="7">
        <f t="shared" si="12"/>
        <v>1057400</v>
      </c>
      <c r="N23" s="8">
        <v>100</v>
      </c>
      <c r="O23" s="8">
        <f t="shared" si="13"/>
        <v>0.17584692912392247</v>
      </c>
      <c r="P23" s="8">
        <v>100</v>
      </c>
      <c r="Q23" s="8">
        <f t="shared" si="14"/>
        <v>0.17584692912392247</v>
      </c>
      <c r="R23" s="8">
        <f t="shared" si="15"/>
        <v>100</v>
      </c>
      <c r="S23" s="8"/>
      <c r="T23" s="8"/>
      <c r="U23" s="8"/>
      <c r="V23" s="8"/>
      <c r="W23" s="8"/>
      <c r="X23" s="22">
        <v>12</v>
      </c>
    </row>
    <row r="24" spans="1:24" ht="32">
      <c r="A24" s="9">
        <v>13</v>
      </c>
      <c r="B24" s="9" t="s">
        <v>1539</v>
      </c>
      <c r="C24" s="7">
        <v>29341700</v>
      </c>
      <c r="D24" s="8">
        <f t="shared" si="0"/>
        <v>0.24856908091935381</v>
      </c>
      <c r="E24" s="7">
        <v>29341700</v>
      </c>
      <c r="F24" s="8">
        <f t="shared" si="6"/>
        <v>100</v>
      </c>
      <c r="G24" s="8">
        <f t="shared" si="7"/>
        <v>0.24856908091935381</v>
      </c>
      <c r="H24" s="7">
        <v>23033300</v>
      </c>
      <c r="I24" s="8">
        <f t="shared" si="8"/>
        <v>78.500223231782755</v>
      </c>
      <c r="J24" s="8">
        <f t="shared" si="9"/>
        <v>0.19512728340688346</v>
      </c>
      <c r="K24" s="8">
        <f t="shared" si="10"/>
        <v>78.500223231782755</v>
      </c>
      <c r="L24" s="8">
        <f t="shared" si="11"/>
        <v>-5.3441797512470357E-2</v>
      </c>
      <c r="M24" s="7">
        <f t="shared" si="12"/>
        <v>6308400</v>
      </c>
      <c r="N24" s="8">
        <v>100</v>
      </c>
      <c r="O24" s="8">
        <f t="shared" si="13"/>
        <v>0.24856908091935381</v>
      </c>
      <c r="P24" s="8">
        <v>100</v>
      </c>
      <c r="Q24" s="8">
        <f t="shared" si="14"/>
        <v>0.24856908091935381</v>
      </c>
      <c r="R24" s="8">
        <f t="shared" si="15"/>
        <v>100</v>
      </c>
      <c r="S24" s="8"/>
      <c r="T24" s="8"/>
      <c r="U24" s="8"/>
      <c r="V24" s="8"/>
      <c r="W24" s="8"/>
      <c r="X24" s="22">
        <v>13</v>
      </c>
    </row>
    <row r="25" spans="1:24" ht="32">
      <c r="A25" s="9">
        <v>14</v>
      </c>
      <c r="B25" s="9" t="s">
        <v>1540</v>
      </c>
      <c r="C25" s="7">
        <v>2495000</v>
      </c>
      <c r="D25" s="8">
        <f t="shared" si="0"/>
        <v>2.1136466424705718E-2</v>
      </c>
      <c r="E25" s="7">
        <v>2495000</v>
      </c>
      <c r="F25" s="8">
        <f t="shared" si="6"/>
        <v>100</v>
      </c>
      <c r="G25" s="8">
        <f t="shared" si="7"/>
        <v>2.1136466424705722E-2</v>
      </c>
      <c r="H25" s="7">
        <v>2232800</v>
      </c>
      <c r="I25" s="8">
        <f t="shared" si="8"/>
        <v>89.490981963927851</v>
      </c>
      <c r="J25" s="8">
        <f t="shared" si="9"/>
        <v>1.8915231355945059E-2</v>
      </c>
      <c r="K25" s="8">
        <f t="shared" si="10"/>
        <v>89.490981963927851</v>
      </c>
      <c r="L25" s="8">
        <f t="shared" si="11"/>
        <v>-2.2212350687606623E-3</v>
      </c>
      <c r="M25" s="7">
        <f t="shared" si="12"/>
        <v>262200</v>
      </c>
      <c r="N25" s="8">
        <v>100</v>
      </c>
      <c r="O25" s="8">
        <f t="shared" si="13"/>
        <v>2.1136466424705722E-2</v>
      </c>
      <c r="P25" s="8">
        <v>100</v>
      </c>
      <c r="Q25" s="8">
        <f t="shared" si="14"/>
        <v>2.1136466424705722E-2</v>
      </c>
      <c r="R25" s="8">
        <f t="shared" si="15"/>
        <v>100</v>
      </c>
      <c r="S25" s="8"/>
      <c r="T25" s="8"/>
      <c r="U25" s="8"/>
      <c r="V25" s="8"/>
      <c r="W25" s="8"/>
      <c r="X25" s="22">
        <v>14</v>
      </c>
    </row>
    <row r="26" spans="1:24" ht="32">
      <c r="A26" s="9">
        <v>15</v>
      </c>
      <c r="B26" s="9" t="s">
        <v>1541</v>
      </c>
      <c r="C26" s="7">
        <v>5045500</v>
      </c>
      <c r="D26" s="8">
        <f t="shared" si="0"/>
        <v>4.2743102743828733E-2</v>
      </c>
      <c r="E26" s="7">
        <v>5045500</v>
      </c>
      <c r="F26" s="8">
        <f t="shared" si="6"/>
        <v>100</v>
      </c>
      <c r="G26" s="8">
        <f t="shared" si="7"/>
        <v>4.2743102743828733E-2</v>
      </c>
      <c r="H26" s="7">
        <v>4494500</v>
      </c>
      <c r="I26" s="8">
        <f t="shared" si="8"/>
        <v>89.079377663264296</v>
      </c>
      <c r="J26" s="8">
        <f t="shared" si="9"/>
        <v>3.807528991817228E-2</v>
      </c>
      <c r="K26" s="8">
        <f t="shared" si="10"/>
        <v>89.079377663264296</v>
      </c>
      <c r="L26" s="8">
        <f t="shared" si="11"/>
        <v>-4.6678128256564533E-3</v>
      </c>
      <c r="M26" s="7">
        <f t="shared" si="12"/>
        <v>551000</v>
      </c>
      <c r="N26" s="8">
        <v>100</v>
      </c>
      <c r="O26" s="8">
        <f t="shared" si="13"/>
        <v>4.2743102743828733E-2</v>
      </c>
      <c r="P26" s="8">
        <v>100</v>
      </c>
      <c r="Q26" s="8">
        <f t="shared" si="14"/>
        <v>4.2743102743828733E-2</v>
      </c>
      <c r="R26" s="8">
        <f t="shared" si="15"/>
        <v>100</v>
      </c>
      <c r="S26" s="8"/>
      <c r="T26" s="8"/>
      <c r="U26" s="8"/>
      <c r="V26" s="8"/>
      <c r="W26" s="8"/>
      <c r="X26" s="22">
        <v>15</v>
      </c>
    </row>
    <row r="27" spans="1:24" ht="32">
      <c r="A27" s="9">
        <v>16</v>
      </c>
      <c r="B27" s="9" t="s">
        <v>1542</v>
      </c>
      <c r="C27" s="7">
        <v>6126000</v>
      </c>
      <c r="D27" s="8">
        <f t="shared" si="0"/>
        <v>5.1896590508115126E-2</v>
      </c>
      <c r="E27" s="7">
        <v>6126000</v>
      </c>
      <c r="F27" s="8">
        <f t="shared" si="6"/>
        <v>100</v>
      </c>
      <c r="G27" s="8">
        <f t="shared" si="7"/>
        <v>5.1896590508115119E-2</v>
      </c>
      <c r="H27" s="7">
        <v>5460000</v>
      </c>
      <c r="I27" s="8">
        <f t="shared" si="8"/>
        <v>89.128305582761996</v>
      </c>
      <c r="J27" s="8">
        <f t="shared" si="9"/>
        <v>4.6254551775107504E-2</v>
      </c>
      <c r="K27" s="8">
        <f t="shared" si="10"/>
        <v>89.128305582761996</v>
      </c>
      <c r="L27" s="8">
        <f t="shared" si="11"/>
        <v>-5.6420387330076149E-3</v>
      </c>
      <c r="M27" s="7">
        <f t="shared" si="12"/>
        <v>666000</v>
      </c>
      <c r="N27" s="8">
        <v>100</v>
      </c>
      <c r="O27" s="8">
        <f t="shared" si="13"/>
        <v>5.1896590508115119E-2</v>
      </c>
      <c r="P27" s="8">
        <v>100</v>
      </c>
      <c r="Q27" s="8">
        <f t="shared" si="14"/>
        <v>5.1896590508115119E-2</v>
      </c>
      <c r="R27" s="8">
        <f t="shared" si="15"/>
        <v>100</v>
      </c>
      <c r="S27" s="8"/>
      <c r="T27" s="8"/>
      <c r="U27" s="8"/>
      <c r="V27" s="8"/>
      <c r="W27" s="8"/>
      <c r="X27" s="22">
        <v>16</v>
      </c>
    </row>
    <row r="28" spans="1:24" ht="32">
      <c r="A28" s="9">
        <v>17</v>
      </c>
      <c r="B28" s="9" t="s">
        <v>1543</v>
      </c>
      <c r="C28" s="7">
        <v>5198600</v>
      </c>
      <c r="D28" s="8">
        <f t="shared" si="0"/>
        <v>4.4040093930050157E-2</v>
      </c>
      <c r="E28" s="7">
        <v>5198600</v>
      </c>
      <c r="F28" s="8">
        <f t="shared" si="6"/>
        <v>100</v>
      </c>
      <c r="G28" s="8">
        <f t="shared" si="7"/>
        <v>4.4040093930050157E-2</v>
      </c>
      <c r="H28" s="7">
        <v>5087400</v>
      </c>
      <c r="I28" s="8">
        <f t="shared" si="8"/>
        <v>97.860962566844918</v>
      </c>
      <c r="J28" s="8">
        <f t="shared" si="9"/>
        <v>4.3098059835289727E-2</v>
      </c>
      <c r="K28" s="8">
        <f t="shared" si="10"/>
        <v>97.860962566844918</v>
      </c>
      <c r="L28" s="8">
        <f t="shared" si="11"/>
        <v>-9.4203409476042999E-4</v>
      </c>
      <c r="M28" s="7">
        <f t="shared" si="12"/>
        <v>111200</v>
      </c>
      <c r="N28" s="8">
        <v>100</v>
      </c>
      <c r="O28" s="8">
        <f t="shared" si="13"/>
        <v>4.4040093930050157E-2</v>
      </c>
      <c r="P28" s="8">
        <v>100</v>
      </c>
      <c r="Q28" s="8">
        <f t="shared" si="14"/>
        <v>4.4040093930050157E-2</v>
      </c>
      <c r="R28" s="8">
        <f t="shared" si="15"/>
        <v>100</v>
      </c>
      <c r="S28" s="8"/>
      <c r="T28" s="8"/>
      <c r="U28" s="8"/>
      <c r="V28" s="8"/>
      <c r="W28" s="8"/>
      <c r="X28" s="22">
        <v>17</v>
      </c>
    </row>
    <row r="29" spans="1:24" ht="32">
      <c r="A29" s="9">
        <v>18</v>
      </c>
      <c r="B29" s="9" t="s">
        <v>1544</v>
      </c>
      <c r="C29" s="7">
        <v>1284400</v>
      </c>
      <c r="D29" s="8">
        <f t="shared" si="0"/>
        <v>1.0880832655668145E-2</v>
      </c>
      <c r="E29" s="7">
        <v>1284400</v>
      </c>
      <c r="F29" s="8">
        <f t="shared" si="6"/>
        <v>100</v>
      </c>
      <c r="G29" s="8">
        <f t="shared" si="7"/>
        <v>1.0880832655668145E-2</v>
      </c>
      <c r="H29" s="7">
        <v>1209500</v>
      </c>
      <c r="I29" s="8">
        <f t="shared" si="8"/>
        <v>94.168483338523828</v>
      </c>
      <c r="J29" s="8">
        <f t="shared" si="9"/>
        <v>1.0246315086445516E-2</v>
      </c>
      <c r="K29" s="8">
        <f t="shared" si="10"/>
        <v>94.168483338523828</v>
      </c>
      <c r="L29" s="8">
        <f t="shared" si="11"/>
        <v>-6.3451756922262847E-4</v>
      </c>
      <c r="M29" s="7">
        <f t="shared" si="12"/>
        <v>74900</v>
      </c>
      <c r="N29" s="8">
        <v>100</v>
      </c>
      <c r="O29" s="8">
        <f t="shared" si="13"/>
        <v>1.0880832655668145E-2</v>
      </c>
      <c r="P29" s="8">
        <v>100</v>
      </c>
      <c r="Q29" s="8">
        <f t="shared" si="14"/>
        <v>1.0880832655668145E-2</v>
      </c>
      <c r="R29" s="8">
        <f t="shared" si="15"/>
        <v>100</v>
      </c>
      <c r="S29" s="8"/>
      <c r="T29" s="8"/>
      <c r="U29" s="8"/>
      <c r="V29" s="8"/>
      <c r="W29" s="8"/>
      <c r="X29" s="22">
        <v>18</v>
      </c>
    </row>
    <row r="30" spans="1:24" ht="32">
      <c r="A30" s="9">
        <v>19</v>
      </c>
      <c r="B30" s="9" t="s">
        <v>1545</v>
      </c>
      <c r="C30" s="7">
        <v>4227200</v>
      </c>
      <c r="D30" s="8">
        <f t="shared" si="0"/>
        <v>3.5810850048303013E-2</v>
      </c>
      <c r="E30" s="7">
        <v>4227200</v>
      </c>
      <c r="F30" s="8">
        <f t="shared" si="6"/>
        <v>100</v>
      </c>
      <c r="G30" s="8">
        <f t="shared" si="7"/>
        <v>3.5810850048303013E-2</v>
      </c>
      <c r="H30" s="7">
        <v>3745000</v>
      </c>
      <c r="I30" s="8">
        <f t="shared" si="8"/>
        <v>88.592922028766083</v>
      </c>
      <c r="J30" s="8">
        <f t="shared" si="9"/>
        <v>3.1725878461131424E-2</v>
      </c>
      <c r="K30" s="8">
        <f t="shared" si="10"/>
        <v>88.592922028766083</v>
      </c>
      <c r="L30" s="8">
        <f t="shared" si="11"/>
        <v>-4.0849715871715889E-3</v>
      </c>
      <c r="M30" s="7">
        <f t="shared" si="12"/>
        <v>482200</v>
      </c>
      <c r="N30" s="8">
        <v>100</v>
      </c>
      <c r="O30" s="8">
        <f t="shared" si="13"/>
        <v>3.5810850048303013E-2</v>
      </c>
      <c r="P30" s="8">
        <v>100</v>
      </c>
      <c r="Q30" s="8">
        <f t="shared" si="14"/>
        <v>3.5810850048303013E-2</v>
      </c>
      <c r="R30" s="8">
        <f t="shared" si="15"/>
        <v>100</v>
      </c>
      <c r="S30" s="8"/>
      <c r="T30" s="8"/>
      <c r="U30" s="8"/>
      <c r="V30" s="8"/>
      <c r="W30" s="8"/>
      <c r="X30" s="22">
        <v>19</v>
      </c>
    </row>
    <row r="31" spans="1:24" ht="32">
      <c r="A31" s="9">
        <v>20</v>
      </c>
      <c r="B31" s="9" t="s">
        <v>1546</v>
      </c>
      <c r="C31" s="7">
        <v>4821300</v>
      </c>
      <c r="D31" s="8">
        <f t="shared" si="0"/>
        <v>4.0843785800975425E-2</v>
      </c>
      <c r="E31" s="7">
        <v>4821300</v>
      </c>
      <c r="F31" s="8">
        <f t="shared" si="6"/>
        <v>100</v>
      </c>
      <c r="G31" s="8">
        <f t="shared" si="7"/>
        <v>4.0843785800975425E-2</v>
      </c>
      <c r="H31" s="7">
        <v>3988000</v>
      </c>
      <c r="I31" s="8">
        <f t="shared" si="8"/>
        <v>82.716279841536505</v>
      </c>
      <c r="J31" s="8">
        <f t="shared" si="9"/>
        <v>3.3784460161012581E-2</v>
      </c>
      <c r="K31" s="8">
        <f t="shared" si="10"/>
        <v>82.716279841536505</v>
      </c>
      <c r="L31" s="8">
        <f t="shared" si="11"/>
        <v>-7.0593256399628448E-3</v>
      </c>
      <c r="M31" s="7">
        <f t="shared" si="12"/>
        <v>833300</v>
      </c>
      <c r="N31" s="8">
        <v>100</v>
      </c>
      <c r="O31" s="8">
        <f t="shared" si="13"/>
        <v>4.0843785800975425E-2</v>
      </c>
      <c r="P31" s="8">
        <v>100</v>
      </c>
      <c r="Q31" s="8">
        <f t="shared" si="14"/>
        <v>4.0843785800975425E-2</v>
      </c>
      <c r="R31" s="8">
        <f t="shared" si="15"/>
        <v>100</v>
      </c>
      <c r="S31" s="8"/>
      <c r="T31" s="8"/>
      <c r="U31" s="8"/>
      <c r="V31" s="8"/>
      <c r="W31" s="8"/>
      <c r="X31" s="22">
        <v>20</v>
      </c>
    </row>
    <row r="32" spans="1:24" ht="32">
      <c r="A32" s="9">
        <v>21</v>
      </c>
      <c r="B32" s="9" t="s">
        <v>1547</v>
      </c>
      <c r="C32" s="7">
        <v>4503200</v>
      </c>
      <c r="D32" s="8">
        <f t="shared" si="0"/>
        <v>3.814899222594581E-2</v>
      </c>
      <c r="E32" s="7">
        <v>4503200</v>
      </c>
      <c r="F32" s="8">
        <f t="shared" si="6"/>
        <v>100</v>
      </c>
      <c r="G32" s="8">
        <f t="shared" si="7"/>
        <v>3.814899222594581E-2</v>
      </c>
      <c r="H32" s="7">
        <v>3809000</v>
      </c>
      <c r="I32" s="8">
        <f t="shared" si="8"/>
        <v>84.584295612009242</v>
      </c>
      <c r="J32" s="8">
        <f t="shared" si="9"/>
        <v>3.2268056357396428E-2</v>
      </c>
      <c r="K32" s="8">
        <f t="shared" si="10"/>
        <v>84.584295612009242</v>
      </c>
      <c r="L32" s="8">
        <f t="shared" si="11"/>
        <v>-5.8809358685493821E-3</v>
      </c>
      <c r="M32" s="7">
        <f t="shared" si="12"/>
        <v>694200</v>
      </c>
      <c r="N32" s="8">
        <v>100</v>
      </c>
      <c r="O32" s="8">
        <f t="shared" si="13"/>
        <v>3.814899222594581E-2</v>
      </c>
      <c r="P32" s="8">
        <v>100</v>
      </c>
      <c r="Q32" s="8">
        <f t="shared" si="14"/>
        <v>3.814899222594581E-2</v>
      </c>
      <c r="R32" s="8">
        <f t="shared" si="15"/>
        <v>100</v>
      </c>
      <c r="S32" s="8"/>
      <c r="T32" s="8"/>
      <c r="U32" s="8"/>
      <c r="V32" s="8"/>
      <c r="W32" s="8"/>
      <c r="X32" s="22">
        <v>21</v>
      </c>
    </row>
    <row r="33" spans="1:24" ht="32">
      <c r="A33" s="9">
        <v>22</v>
      </c>
      <c r="B33" s="9" t="s">
        <v>2592</v>
      </c>
      <c r="C33" s="7">
        <v>2379900</v>
      </c>
      <c r="D33" s="8">
        <f t="shared" si="0"/>
        <v>2.0161393364391638E-2</v>
      </c>
      <c r="E33" s="7">
        <v>2379900</v>
      </c>
      <c r="F33" s="8">
        <f t="shared" si="6"/>
        <v>100</v>
      </c>
      <c r="G33" s="8">
        <f t="shared" si="7"/>
        <v>2.0161393364391642E-2</v>
      </c>
      <c r="H33" s="7">
        <v>2249500</v>
      </c>
      <c r="I33" s="8">
        <f t="shared" si="8"/>
        <v>94.520778183957304</v>
      </c>
      <c r="J33" s="8">
        <f t="shared" si="9"/>
        <v>1.9056705900751706E-2</v>
      </c>
      <c r="K33" s="8">
        <f t="shared" si="10"/>
        <v>94.520778183957304</v>
      </c>
      <c r="L33" s="8">
        <f t="shared" si="11"/>
        <v>-1.1046874636399355E-3</v>
      </c>
      <c r="M33" s="7">
        <f t="shared" si="12"/>
        <v>130400</v>
      </c>
      <c r="N33" s="8">
        <v>100</v>
      </c>
      <c r="O33" s="8">
        <f t="shared" si="13"/>
        <v>2.0161393364391642E-2</v>
      </c>
      <c r="P33" s="8">
        <v>100</v>
      </c>
      <c r="Q33" s="8">
        <f t="shared" si="14"/>
        <v>2.0161393364391642E-2</v>
      </c>
      <c r="R33" s="8">
        <f t="shared" si="15"/>
        <v>100</v>
      </c>
      <c r="S33" s="8"/>
      <c r="T33" s="8"/>
      <c r="U33" s="8"/>
      <c r="V33" s="8"/>
      <c r="W33" s="8"/>
      <c r="X33" s="22">
        <v>22</v>
      </c>
    </row>
    <row r="34" spans="1:24" ht="32">
      <c r="A34" s="9">
        <v>23</v>
      </c>
      <c r="B34" s="9" t="s">
        <v>1548</v>
      </c>
      <c r="C34" s="7">
        <v>4211800</v>
      </c>
      <c r="D34" s="8">
        <f t="shared" si="0"/>
        <v>3.5680388492014249E-2</v>
      </c>
      <c r="E34" s="7">
        <v>4211800</v>
      </c>
      <c r="F34" s="8">
        <f t="shared" si="6"/>
        <v>100</v>
      </c>
      <c r="G34" s="8">
        <f t="shared" si="7"/>
        <v>3.5680388492014249E-2</v>
      </c>
      <c r="H34" s="7">
        <v>3726500</v>
      </c>
      <c r="I34" s="8">
        <f t="shared" si="8"/>
        <v>88.477610522816846</v>
      </c>
      <c r="J34" s="8">
        <f t="shared" si="9"/>
        <v>3.1569155162992329E-2</v>
      </c>
      <c r="K34" s="8">
        <f t="shared" si="10"/>
        <v>88.477610522816846</v>
      </c>
      <c r="L34" s="8">
        <f t="shared" si="11"/>
        <v>-4.1112333290219197E-3</v>
      </c>
      <c r="M34" s="7">
        <f t="shared" si="12"/>
        <v>485300</v>
      </c>
      <c r="N34" s="8">
        <v>100</v>
      </c>
      <c r="O34" s="8">
        <f t="shared" si="13"/>
        <v>3.5680388492014249E-2</v>
      </c>
      <c r="P34" s="8">
        <v>100</v>
      </c>
      <c r="Q34" s="8">
        <f t="shared" si="14"/>
        <v>3.5680388492014249E-2</v>
      </c>
      <c r="R34" s="8">
        <f t="shared" si="15"/>
        <v>100</v>
      </c>
      <c r="S34" s="8"/>
      <c r="T34" s="8"/>
      <c r="U34" s="8"/>
      <c r="V34" s="8"/>
      <c r="W34" s="8"/>
      <c r="X34" s="22">
        <v>23</v>
      </c>
    </row>
    <row r="35" spans="1:24" ht="32">
      <c r="A35" s="9">
        <v>24</v>
      </c>
      <c r="B35" s="9" t="s">
        <v>1549</v>
      </c>
      <c r="C35" s="7">
        <v>3482200</v>
      </c>
      <c r="D35" s="8">
        <f t="shared" si="0"/>
        <v>2.9499560474593286E-2</v>
      </c>
      <c r="E35" s="7">
        <v>3482200</v>
      </c>
      <c r="F35" s="8">
        <f t="shared" si="6"/>
        <v>100</v>
      </c>
      <c r="G35" s="8">
        <f t="shared" si="7"/>
        <v>2.9499560474593286E-2</v>
      </c>
      <c r="H35" s="7">
        <v>2895000</v>
      </c>
      <c r="I35" s="8">
        <f t="shared" si="8"/>
        <v>83.137097237378669</v>
      </c>
      <c r="J35" s="8">
        <f t="shared" si="9"/>
        <v>2.4525078276361946E-2</v>
      </c>
      <c r="K35" s="8">
        <f t="shared" si="10"/>
        <v>83.137097237378669</v>
      </c>
      <c r="L35" s="8">
        <f t="shared" si="11"/>
        <v>-4.9744821982313399E-3</v>
      </c>
      <c r="M35" s="7">
        <f t="shared" si="12"/>
        <v>587200</v>
      </c>
      <c r="N35" s="8">
        <v>100</v>
      </c>
      <c r="O35" s="8">
        <f t="shared" si="13"/>
        <v>2.9499560474593286E-2</v>
      </c>
      <c r="P35" s="8">
        <v>100</v>
      </c>
      <c r="Q35" s="8">
        <f t="shared" si="14"/>
        <v>2.9499560474593286E-2</v>
      </c>
      <c r="R35" s="8">
        <f t="shared" si="15"/>
        <v>100</v>
      </c>
      <c r="S35" s="8"/>
      <c r="T35" s="8"/>
      <c r="U35" s="8"/>
      <c r="V35" s="8"/>
      <c r="W35" s="8"/>
      <c r="X35" s="22">
        <v>24</v>
      </c>
    </row>
    <row r="36" spans="1:24" ht="32">
      <c r="A36" s="9">
        <v>25</v>
      </c>
      <c r="B36" s="9" t="s">
        <v>1550</v>
      </c>
      <c r="C36" s="7">
        <v>2486300</v>
      </c>
      <c r="D36" s="8">
        <f t="shared" si="0"/>
        <v>2.1062764116932194E-2</v>
      </c>
      <c r="E36" s="7">
        <v>2486300</v>
      </c>
      <c r="F36" s="8">
        <f t="shared" si="6"/>
        <v>100</v>
      </c>
      <c r="G36" s="8">
        <f t="shared" si="7"/>
        <v>2.1062764116932194E-2</v>
      </c>
      <c r="H36" s="7">
        <v>2341900</v>
      </c>
      <c r="I36" s="8">
        <f t="shared" si="8"/>
        <v>94.19217310863533</v>
      </c>
      <c r="J36" s="8">
        <f t="shared" si="9"/>
        <v>1.9839475238484297E-2</v>
      </c>
      <c r="K36" s="8">
        <f t="shared" si="10"/>
        <v>94.19217310863533</v>
      </c>
      <c r="L36" s="8">
        <f t="shared" si="11"/>
        <v>-1.2232888784478972E-3</v>
      </c>
      <c r="M36" s="7">
        <f t="shared" si="12"/>
        <v>144400</v>
      </c>
      <c r="N36" s="8">
        <v>100</v>
      </c>
      <c r="O36" s="8">
        <f t="shared" si="13"/>
        <v>2.1062764116932194E-2</v>
      </c>
      <c r="P36" s="8">
        <v>100</v>
      </c>
      <c r="Q36" s="8">
        <f t="shared" si="14"/>
        <v>2.1062764116932194E-2</v>
      </c>
      <c r="R36" s="8">
        <f t="shared" si="15"/>
        <v>100</v>
      </c>
      <c r="S36" s="8"/>
      <c r="T36" s="8"/>
      <c r="U36" s="8"/>
      <c r="V36" s="8"/>
      <c r="W36" s="8"/>
      <c r="X36" s="22">
        <v>25</v>
      </c>
    </row>
    <row r="37" spans="1:24" ht="32">
      <c r="A37" s="9">
        <v>26</v>
      </c>
      <c r="B37" s="9" t="s">
        <v>1551</v>
      </c>
      <c r="C37" s="7">
        <v>55376200</v>
      </c>
      <c r="D37" s="8">
        <f t="shared" si="0"/>
        <v>0.46912111904921394</v>
      </c>
      <c r="E37" s="7">
        <v>55376200</v>
      </c>
      <c r="F37" s="8">
        <f t="shared" si="6"/>
        <v>100</v>
      </c>
      <c r="G37" s="8">
        <f t="shared" si="7"/>
        <v>0.46912111904921394</v>
      </c>
      <c r="H37" s="7">
        <v>47690300</v>
      </c>
      <c r="I37" s="8">
        <f t="shared" si="8"/>
        <v>86.120571653526241</v>
      </c>
      <c r="J37" s="8">
        <f t="shared" si="9"/>
        <v>0.40400978947260241</v>
      </c>
      <c r="K37" s="8">
        <f t="shared" si="10"/>
        <v>86.120571653526241</v>
      </c>
      <c r="L37" s="8">
        <f t="shared" si="11"/>
        <v>-6.5111329576611532E-2</v>
      </c>
      <c r="M37" s="7">
        <f t="shared" si="12"/>
        <v>7685900</v>
      </c>
      <c r="N37" s="8">
        <v>100</v>
      </c>
      <c r="O37" s="8">
        <f t="shared" si="13"/>
        <v>0.46912111904921394</v>
      </c>
      <c r="P37" s="8">
        <v>100</v>
      </c>
      <c r="Q37" s="8">
        <f t="shared" si="14"/>
        <v>0.46912111904921394</v>
      </c>
      <c r="R37" s="8">
        <f t="shared" si="15"/>
        <v>100</v>
      </c>
      <c r="S37" s="8"/>
      <c r="T37" s="8"/>
      <c r="U37" s="8"/>
      <c r="V37" s="8"/>
      <c r="W37" s="8"/>
      <c r="X37" s="22">
        <v>26</v>
      </c>
    </row>
    <row r="38" spans="1:24" ht="32">
      <c r="A38" s="9">
        <v>27</v>
      </c>
      <c r="B38" s="9" t="s">
        <v>1552</v>
      </c>
      <c r="C38" s="7">
        <v>15408300</v>
      </c>
      <c r="D38" s="8">
        <f t="shared" si="0"/>
        <v>0.13053186998468663</v>
      </c>
      <c r="E38" s="7">
        <v>15408300</v>
      </c>
      <c r="F38" s="8">
        <f t="shared" si="6"/>
        <v>100</v>
      </c>
      <c r="G38" s="8">
        <f t="shared" si="7"/>
        <v>0.13053186998468663</v>
      </c>
      <c r="H38" s="7">
        <v>13168500</v>
      </c>
      <c r="I38" s="8">
        <f t="shared" si="8"/>
        <v>85.463678666692616</v>
      </c>
      <c r="J38" s="8">
        <f t="shared" si="9"/>
        <v>0.11155733792133757</v>
      </c>
      <c r="K38" s="8">
        <f t="shared" si="10"/>
        <v>85.463678666692616</v>
      </c>
      <c r="L38" s="8">
        <f t="shared" si="11"/>
        <v>-1.8974532063349064E-2</v>
      </c>
      <c r="M38" s="7">
        <f t="shared" si="12"/>
        <v>2239800</v>
      </c>
      <c r="N38" s="8">
        <v>100</v>
      </c>
      <c r="O38" s="8">
        <f t="shared" si="13"/>
        <v>0.13053186998468663</v>
      </c>
      <c r="P38" s="8">
        <v>100</v>
      </c>
      <c r="Q38" s="8">
        <f t="shared" si="14"/>
        <v>0.13053186998468663</v>
      </c>
      <c r="R38" s="8">
        <f t="shared" si="15"/>
        <v>100</v>
      </c>
      <c r="S38" s="8"/>
      <c r="T38" s="8"/>
      <c r="U38" s="8"/>
      <c r="V38" s="8"/>
      <c r="W38" s="8"/>
      <c r="X38" s="22">
        <v>27</v>
      </c>
    </row>
    <row r="39" spans="1:24" ht="32">
      <c r="A39" s="9">
        <v>28</v>
      </c>
      <c r="B39" s="9" t="s">
        <v>1553</v>
      </c>
      <c r="C39" s="7">
        <v>12176100</v>
      </c>
      <c r="D39" s="8">
        <f t="shared" si="0"/>
        <v>0.10315019191737848</v>
      </c>
      <c r="E39" s="7">
        <v>12176100</v>
      </c>
      <c r="F39" s="8">
        <f t="shared" si="6"/>
        <v>100</v>
      </c>
      <c r="G39" s="8">
        <f t="shared" si="7"/>
        <v>0.10315019191737848</v>
      </c>
      <c r="H39" s="7">
        <v>11393200</v>
      </c>
      <c r="I39" s="8">
        <f t="shared" si="8"/>
        <v>93.570190783584238</v>
      </c>
      <c r="J39" s="8">
        <f t="shared" si="9"/>
        <v>9.6517831370724338E-2</v>
      </c>
      <c r="K39" s="8">
        <f t="shared" si="10"/>
        <v>93.570190783584238</v>
      </c>
      <c r="L39" s="8">
        <f t="shared" si="11"/>
        <v>-6.6323605466541424E-3</v>
      </c>
      <c r="M39" s="7">
        <f t="shared" si="12"/>
        <v>782900</v>
      </c>
      <c r="N39" s="8">
        <v>100</v>
      </c>
      <c r="O39" s="8">
        <f t="shared" si="13"/>
        <v>0.10315019191737848</v>
      </c>
      <c r="P39" s="8">
        <v>100</v>
      </c>
      <c r="Q39" s="8">
        <f t="shared" si="14"/>
        <v>0.10315019191737848</v>
      </c>
      <c r="R39" s="8">
        <f t="shared" si="15"/>
        <v>100</v>
      </c>
      <c r="S39" s="8"/>
      <c r="T39" s="8"/>
      <c r="U39" s="8"/>
      <c r="V39" s="8"/>
      <c r="W39" s="8"/>
      <c r="X39" s="22">
        <v>28</v>
      </c>
    </row>
    <row r="40" spans="1:24" ht="32">
      <c r="A40" s="9">
        <v>29</v>
      </c>
      <c r="B40" s="9" t="s">
        <v>1554</v>
      </c>
      <c r="C40" s="7">
        <v>14456300</v>
      </c>
      <c r="D40" s="8">
        <f t="shared" si="0"/>
        <v>0.12246697377774479</v>
      </c>
      <c r="E40" s="7">
        <v>14456300</v>
      </c>
      <c r="F40" s="8">
        <f t="shared" si="6"/>
        <v>100</v>
      </c>
      <c r="G40" s="8">
        <f t="shared" si="7"/>
        <v>0.12246697377774479</v>
      </c>
      <c r="H40" s="7">
        <v>12697500</v>
      </c>
      <c r="I40" s="8">
        <f t="shared" si="8"/>
        <v>87.833678050400181</v>
      </c>
      <c r="J40" s="8">
        <f t="shared" si="9"/>
        <v>0.10756724746601237</v>
      </c>
      <c r="K40" s="8">
        <f t="shared" si="10"/>
        <v>87.833678050400181</v>
      </c>
      <c r="L40" s="8">
        <f t="shared" si="11"/>
        <v>-1.489972631173242E-2</v>
      </c>
      <c r="M40" s="7">
        <f t="shared" si="12"/>
        <v>1758800</v>
      </c>
      <c r="N40" s="8">
        <v>100</v>
      </c>
      <c r="O40" s="8">
        <f t="shared" si="13"/>
        <v>0.12246697377774479</v>
      </c>
      <c r="P40" s="8">
        <v>100</v>
      </c>
      <c r="Q40" s="8">
        <f t="shared" si="14"/>
        <v>0.12246697377774479</v>
      </c>
      <c r="R40" s="8">
        <f t="shared" si="15"/>
        <v>100</v>
      </c>
      <c r="S40" s="8"/>
      <c r="T40" s="8"/>
      <c r="U40" s="8"/>
      <c r="V40" s="8"/>
      <c r="W40" s="8"/>
      <c r="X40" s="22">
        <v>29</v>
      </c>
    </row>
    <row r="41" spans="1:24" ht="32">
      <c r="A41" s="9">
        <v>30</v>
      </c>
      <c r="B41" s="9" t="s">
        <v>1555</v>
      </c>
      <c r="C41" s="7">
        <v>21374000</v>
      </c>
      <c r="D41" s="8">
        <f t="shared" si="0"/>
        <v>0.18107047429325049</v>
      </c>
      <c r="E41" s="7">
        <v>21374000</v>
      </c>
      <c r="F41" s="8">
        <f t="shared" si="6"/>
        <v>100</v>
      </c>
      <c r="G41" s="8">
        <f t="shared" si="7"/>
        <v>0.18107047429325049</v>
      </c>
      <c r="H41" s="7">
        <v>19999000</v>
      </c>
      <c r="I41" s="8">
        <f t="shared" si="8"/>
        <v>93.566950500608215</v>
      </c>
      <c r="J41" s="8">
        <f t="shared" si="9"/>
        <v>0.16942212105318219</v>
      </c>
      <c r="K41" s="8">
        <f t="shared" si="10"/>
        <v>93.566950500608215</v>
      </c>
      <c r="L41" s="8">
        <f t="shared" si="11"/>
        <v>-1.1648353240068299E-2</v>
      </c>
      <c r="M41" s="7">
        <f t="shared" si="12"/>
        <v>1375000</v>
      </c>
      <c r="N41" s="8">
        <v>100</v>
      </c>
      <c r="O41" s="8">
        <f t="shared" si="13"/>
        <v>0.18107047429325049</v>
      </c>
      <c r="P41" s="8">
        <v>100</v>
      </c>
      <c r="Q41" s="8">
        <f t="shared" si="14"/>
        <v>0.18107047429325049</v>
      </c>
      <c r="R41" s="8">
        <f t="shared" si="15"/>
        <v>100</v>
      </c>
      <c r="S41" s="8"/>
      <c r="T41" s="8"/>
      <c r="U41" s="8"/>
      <c r="V41" s="8"/>
      <c r="W41" s="8"/>
      <c r="X41" s="22">
        <v>30</v>
      </c>
    </row>
    <row r="42" spans="1:24" ht="32">
      <c r="A42" s="9">
        <v>31</v>
      </c>
      <c r="B42" s="9" t="s">
        <v>1556</v>
      </c>
      <c r="C42" s="7">
        <v>16302900</v>
      </c>
      <c r="D42" s="8">
        <f t="shared" si="0"/>
        <v>0.13811050039091577</v>
      </c>
      <c r="E42" s="7">
        <v>16302900</v>
      </c>
      <c r="F42" s="8">
        <f t="shared" si="6"/>
        <v>100</v>
      </c>
      <c r="G42" s="8">
        <f t="shared" si="7"/>
        <v>0.13811050039091577</v>
      </c>
      <c r="H42" s="7">
        <v>13885000</v>
      </c>
      <c r="I42" s="8">
        <f t="shared" si="8"/>
        <v>85.168896331327559</v>
      </c>
      <c r="J42" s="8">
        <f t="shared" si="9"/>
        <v>0.1176271889006168</v>
      </c>
      <c r="K42" s="8">
        <f t="shared" si="10"/>
        <v>85.168896331327559</v>
      </c>
      <c r="L42" s="8">
        <f t="shared" si="11"/>
        <v>-2.0483311490298972E-2</v>
      </c>
      <c r="M42" s="7">
        <f t="shared" si="12"/>
        <v>2417900</v>
      </c>
      <c r="N42" s="8">
        <v>100</v>
      </c>
      <c r="O42" s="8">
        <f t="shared" si="13"/>
        <v>0.13811050039091577</v>
      </c>
      <c r="P42" s="8">
        <v>100</v>
      </c>
      <c r="Q42" s="8">
        <f t="shared" si="14"/>
        <v>0.13811050039091577</v>
      </c>
      <c r="R42" s="8">
        <f t="shared" si="15"/>
        <v>100</v>
      </c>
      <c r="S42" s="8"/>
      <c r="T42" s="8"/>
      <c r="U42" s="8"/>
      <c r="V42" s="8"/>
      <c r="W42" s="8"/>
      <c r="X42" s="22">
        <v>31</v>
      </c>
    </row>
    <row r="43" spans="1:24" ht="32">
      <c r="A43" s="9">
        <v>32</v>
      </c>
      <c r="B43" s="9" t="s">
        <v>1557</v>
      </c>
      <c r="C43" s="7">
        <v>12551800</v>
      </c>
      <c r="D43" s="8">
        <f t="shared" si="0"/>
        <v>0.10633294559904659</v>
      </c>
      <c r="E43" s="7">
        <v>12551800</v>
      </c>
      <c r="F43" s="8">
        <f t="shared" si="6"/>
        <v>100</v>
      </c>
      <c r="G43" s="8">
        <f t="shared" si="7"/>
        <v>0.10633294559904659</v>
      </c>
      <c r="H43" s="7">
        <v>11907500</v>
      </c>
      <c r="I43" s="8">
        <f t="shared" si="8"/>
        <v>94.866871683742573</v>
      </c>
      <c r="J43" s="8">
        <f t="shared" si="9"/>
        <v>0.10087473905899133</v>
      </c>
      <c r="K43" s="8">
        <f t="shared" si="10"/>
        <v>94.866871683742573</v>
      </c>
      <c r="L43" s="8">
        <f t="shared" si="11"/>
        <v>-5.4582065400552576E-3</v>
      </c>
      <c r="M43" s="7">
        <f t="shared" si="12"/>
        <v>644300</v>
      </c>
      <c r="N43" s="8">
        <v>100</v>
      </c>
      <c r="O43" s="8">
        <f t="shared" si="13"/>
        <v>0.10633294559904659</v>
      </c>
      <c r="P43" s="8">
        <v>100</v>
      </c>
      <c r="Q43" s="8">
        <f t="shared" si="14"/>
        <v>0.10633294559904659</v>
      </c>
      <c r="R43" s="8">
        <f t="shared" si="15"/>
        <v>100</v>
      </c>
      <c r="S43" s="8"/>
      <c r="T43" s="8"/>
      <c r="U43" s="8"/>
      <c r="V43" s="8"/>
      <c r="W43" s="8"/>
      <c r="X43" s="22">
        <v>32</v>
      </c>
    </row>
    <row r="44" spans="1:24" ht="32">
      <c r="A44" s="9">
        <v>33</v>
      </c>
      <c r="B44" s="9" t="s">
        <v>1558</v>
      </c>
      <c r="C44" s="7">
        <v>15898000</v>
      </c>
      <c r="D44" s="8">
        <f t="shared" ref="D44:D75" si="16">C44/$C$184*100</f>
        <v>0.13468037804407676</v>
      </c>
      <c r="E44" s="7">
        <v>15898000</v>
      </c>
      <c r="F44" s="8">
        <f t="shared" si="6"/>
        <v>100</v>
      </c>
      <c r="G44" s="8">
        <f t="shared" si="7"/>
        <v>0.13468037804407676</v>
      </c>
      <c r="H44" s="7">
        <v>14392150</v>
      </c>
      <c r="I44" s="8">
        <f t="shared" si="8"/>
        <v>90.528053843250717</v>
      </c>
      <c r="J44" s="8">
        <f t="shared" si="9"/>
        <v>0.12192352515203543</v>
      </c>
      <c r="K44" s="8">
        <f t="shared" si="10"/>
        <v>90.528053843250717</v>
      </c>
      <c r="L44" s="8">
        <f t="shared" si="11"/>
        <v>-1.2756852892041329E-2</v>
      </c>
      <c r="M44" s="7">
        <f t="shared" si="12"/>
        <v>1505850</v>
      </c>
      <c r="N44" s="8">
        <v>100</v>
      </c>
      <c r="O44" s="8">
        <f t="shared" si="13"/>
        <v>0.13468037804407676</v>
      </c>
      <c r="P44" s="8">
        <v>100</v>
      </c>
      <c r="Q44" s="8">
        <f t="shared" si="14"/>
        <v>0.13468037804407676</v>
      </c>
      <c r="R44" s="8">
        <f t="shared" si="15"/>
        <v>100</v>
      </c>
      <c r="S44" s="8"/>
      <c r="T44" s="8"/>
      <c r="U44" s="8"/>
      <c r="V44" s="8"/>
      <c r="W44" s="8"/>
      <c r="X44" s="22">
        <v>33</v>
      </c>
    </row>
    <row r="45" spans="1:24" ht="32">
      <c r="A45" s="9">
        <v>34</v>
      </c>
      <c r="B45" s="9" t="s">
        <v>1559</v>
      </c>
      <c r="C45" s="7">
        <v>11643100</v>
      </c>
      <c r="D45" s="8">
        <f t="shared" si="16"/>
        <v>9.8634866625046558E-2</v>
      </c>
      <c r="E45" s="7">
        <v>11643100</v>
      </c>
      <c r="F45" s="8">
        <f t="shared" si="6"/>
        <v>100</v>
      </c>
      <c r="G45" s="8">
        <f t="shared" si="7"/>
        <v>9.8634866625046558E-2</v>
      </c>
      <c r="H45" s="7">
        <v>11569900</v>
      </c>
      <c r="I45" s="8">
        <f t="shared" si="8"/>
        <v>99.371301457515614</v>
      </c>
      <c r="J45" s="8">
        <f t="shared" si="9"/>
        <v>9.8014750656193458E-2</v>
      </c>
      <c r="K45" s="8">
        <f t="shared" si="10"/>
        <v>99.371301457515614</v>
      </c>
      <c r="L45" s="8">
        <f t="shared" si="11"/>
        <v>-6.2011596885309939E-4</v>
      </c>
      <c r="M45" s="7">
        <f t="shared" si="12"/>
        <v>73200</v>
      </c>
      <c r="N45" s="8">
        <v>100</v>
      </c>
      <c r="O45" s="8">
        <f t="shared" si="13"/>
        <v>9.8634866625046558E-2</v>
      </c>
      <c r="P45" s="8">
        <v>100</v>
      </c>
      <c r="Q45" s="8">
        <f t="shared" si="14"/>
        <v>9.8634866625046558E-2</v>
      </c>
      <c r="R45" s="8">
        <f t="shared" si="15"/>
        <v>100</v>
      </c>
      <c r="S45" s="8"/>
      <c r="T45" s="8"/>
      <c r="U45" s="8"/>
      <c r="V45" s="8"/>
      <c r="W45" s="8"/>
      <c r="X45" s="22">
        <v>34</v>
      </c>
    </row>
    <row r="46" spans="1:24" ht="32">
      <c r="A46" s="9">
        <v>35</v>
      </c>
      <c r="B46" s="9" t="s">
        <v>1560</v>
      </c>
      <c r="C46" s="7">
        <v>13836200</v>
      </c>
      <c r="D46" s="8">
        <f t="shared" si="16"/>
        <v>0.11721377825471473</v>
      </c>
      <c r="E46" s="7">
        <v>13836200</v>
      </c>
      <c r="F46" s="8">
        <f t="shared" si="6"/>
        <v>100</v>
      </c>
      <c r="G46" s="8">
        <f t="shared" si="7"/>
        <v>0.11721377825471473</v>
      </c>
      <c r="H46" s="7">
        <v>12080000</v>
      </c>
      <c r="I46" s="8">
        <f t="shared" si="8"/>
        <v>87.307208626646045</v>
      </c>
      <c r="J46" s="8">
        <f t="shared" si="9"/>
        <v>0.10233607792001806</v>
      </c>
      <c r="K46" s="8">
        <f t="shared" si="10"/>
        <v>87.307208626646045</v>
      </c>
      <c r="L46" s="8">
        <f t="shared" si="11"/>
        <v>-1.4877700334696667E-2</v>
      </c>
      <c r="M46" s="7">
        <f t="shared" si="12"/>
        <v>1756200</v>
      </c>
      <c r="N46" s="8">
        <v>100</v>
      </c>
      <c r="O46" s="8">
        <f t="shared" si="13"/>
        <v>0.11721377825471473</v>
      </c>
      <c r="P46" s="8">
        <v>100</v>
      </c>
      <c r="Q46" s="8">
        <f t="shared" si="14"/>
        <v>0.11721377825471473</v>
      </c>
      <c r="R46" s="8">
        <f t="shared" si="15"/>
        <v>100</v>
      </c>
      <c r="S46" s="8"/>
      <c r="T46" s="8"/>
      <c r="U46" s="8"/>
      <c r="V46" s="8"/>
      <c r="W46" s="8"/>
      <c r="X46" s="22">
        <v>35</v>
      </c>
    </row>
    <row r="47" spans="1:24" ht="32">
      <c r="A47" s="9">
        <v>36</v>
      </c>
      <c r="B47" s="9" t="s">
        <v>1561</v>
      </c>
      <c r="C47" s="7">
        <v>16243400</v>
      </c>
      <c r="D47" s="8">
        <f t="shared" si="16"/>
        <v>0.13760644437798192</v>
      </c>
      <c r="E47" s="7">
        <v>16243400</v>
      </c>
      <c r="F47" s="8">
        <f t="shared" si="6"/>
        <v>100</v>
      </c>
      <c r="G47" s="8">
        <f t="shared" si="7"/>
        <v>0.13760644437798192</v>
      </c>
      <c r="H47" s="7">
        <v>15220500</v>
      </c>
      <c r="I47" s="8">
        <f t="shared" si="8"/>
        <v>93.702673085684026</v>
      </c>
      <c r="J47" s="8">
        <f t="shared" si="9"/>
        <v>0.12894091672033403</v>
      </c>
      <c r="K47" s="8">
        <f t="shared" si="10"/>
        <v>93.702673085684026</v>
      </c>
      <c r="L47" s="8">
        <f t="shared" si="11"/>
        <v>-8.6655276576478868E-3</v>
      </c>
      <c r="M47" s="7">
        <f t="shared" si="12"/>
        <v>1022900</v>
      </c>
      <c r="N47" s="8">
        <v>100</v>
      </c>
      <c r="O47" s="8">
        <f t="shared" si="13"/>
        <v>0.13760644437798192</v>
      </c>
      <c r="P47" s="8">
        <v>100</v>
      </c>
      <c r="Q47" s="8">
        <f t="shared" si="14"/>
        <v>0.13760644437798192</v>
      </c>
      <c r="R47" s="8">
        <f t="shared" si="15"/>
        <v>100</v>
      </c>
      <c r="S47" s="8"/>
      <c r="T47" s="8"/>
      <c r="U47" s="8"/>
      <c r="V47" s="8"/>
      <c r="W47" s="8"/>
      <c r="X47" s="22">
        <v>36</v>
      </c>
    </row>
    <row r="48" spans="1:24" ht="32">
      <c r="A48" s="9">
        <v>37</v>
      </c>
      <c r="B48" s="9" t="s">
        <v>1562</v>
      </c>
      <c r="C48" s="7">
        <v>10908100</v>
      </c>
      <c r="D48" s="8">
        <f t="shared" si="16"/>
        <v>9.2408292347628235E-2</v>
      </c>
      <c r="E48" s="7">
        <v>10908100</v>
      </c>
      <c r="F48" s="8">
        <f t="shared" si="6"/>
        <v>100</v>
      </c>
      <c r="G48" s="8">
        <f t="shared" si="7"/>
        <v>9.2408292347628235E-2</v>
      </c>
      <c r="H48" s="7">
        <v>9429000</v>
      </c>
      <c r="I48" s="8">
        <f t="shared" si="8"/>
        <v>86.440351665276268</v>
      </c>
      <c r="J48" s="8">
        <f t="shared" si="9"/>
        <v>7.9878052873166419E-2</v>
      </c>
      <c r="K48" s="8">
        <f t="shared" si="10"/>
        <v>86.440351665276268</v>
      </c>
      <c r="L48" s="8">
        <f t="shared" si="11"/>
        <v>-1.2530239474461816E-2</v>
      </c>
      <c r="M48" s="7">
        <f t="shared" si="12"/>
        <v>1479100</v>
      </c>
      <c r="N48" s="8">
        <v>100</v>
      </c>
      <c r="O48" s="8">
        <f t="shared" si="13"/>
        <v>9.2408292347628235E-2</v>
      </c>
      <c r="P48" s="8">
        <v>100</v>
      </c>
      <c r="Q48" s="8">
        <f t="shared" si="14"/>
        <v>9.2408292347628235E-2</v>
      </c>
      <c r="R48" s="8">
        <f t="shared" si="15"/>
        <v>100</v>
      </c>
      <c r="S48" s="8"/>
      <c r="T48" s="8"/>
      <c r="U48" s="8"/>
      <c r="V48" s="8"/>
      <c r="W48" s="8"/>
      <c r="X48" s="22">
        <v>37</v>
      </c>
    </row>
    <row r="49" spans="1:24" ht="32">
      <c r="A49" s="9">
        <v>38</v>
      </c>
      <c r="B49" s="9" t="s">
        <v>1563</v>
      </c>
      <c r="C49" s="7">
        <v>12019300</v>
      </c>
      <c r="D49" s="8">
        <f t="shared" si="16"/>
        <v>0.10182185607152923</v>
      </c>
      <c r="E49" s="7">
        <v>12019300</v>
      </c>
      <c r="F49" s="8">
        <f t="shared" si="6"/>
        <v>100</v>
      </c>
      <c r="G49" s="8">
        <f t="shared" si="7"/>
        <v>0.10182185607152922</v>
      </c>
      <c r="H49" s="7">
        <v>11656000</v>
      </c>
      <c r="I49" s="8">
        <f t="shared" si="8"/>
        <v>96.977361410398274</v>
      </c>
      <c r="J49" s="8">
        <f t="shared" si="9"/>
        <v>9.8744149357262459E-2</v>
      </c>
      <c r="K49" s="8">
        <f t="shared" si="10"/>
        <v>96.977361410398274</v>
      </c>
      <c r="L49" s="8">
        <f t="shared" si="11"/>
        <v>-3.0777067142667563E-3</v>
      </c>
      <c r="M49" s="7">
        <f t="shared" si="12"/>
        <v>363300</v>
      </c>
      <c r="N49" s="8">
        <v>100</v>
      </c>
      <c r="O49" s="8">
        <f t="shared" si="13"/>
        <v>0.10182185607152922</v>
      </c>
      <c r="P49" s="8">
        <v>100</v>
      </c>
      <c r="Q49" s="8">
        <f t="shared" si="14"/>
        <v>0.10182185607152922</v>
      </c>
      <c r="R49" s="8">
        <f t="shared" si="15"/>
        <v>100</v>
      </c>
      <c r="S49" s="8"/>
      <c r="T49" s="8"/>
      <c r="U49" s="8"/>
      <c r="V49" s="8"/>
      <c r="W49" s="8"/>
      <c r="X49" s="22">
        <v>38</v>
      </c>
    </row>
    <row r="50" spans="1:24" ht="48">
      <c r="A50" s="9">
        <v>39</v>
      </c>
      <c r="B50" s="9" t="s">
        <v>1564</v>
      </c>
      <c r="C50" s="7">
        <v>39966000</v>
      </c>
      <c r="D50" s="8">
        <f t="shared" si="16"/>
        <v>0.33857315315823194</v>
      </c>
      <c r="E50" s="7">
        <v>39966000</v>
      </c>
      <c r="F50" s="8">
        <f t="shared" si="6"/>
        <v>100</v>
      </c>
      <c r="G50" s="8">
        <f t="shared" si="7"/>
        <v>0.33857315315823194</v>
      </c>
      <c r="H50" s="7">
        <v>25138900</v>
      </c>
      <c r="I50" s="8">
        <f t="shared" si="8"/>
        <v>62.900715608267021</v>
      </c>
      <c r="J50" s="8">
        <f t="shared" si="9"/>
        <v>0.21296493619400181</v>
      </c>
      <c r="K50" s="8">
        <f t="shared" si="10"/>
        <v>62.900715608267021</v>
      </c>
      <c r="L50" s="8">
        <f t="shared" si="11"/>
        <v>-0.12560821696423013</v>
      </c>
      <c r="M50" s="7">
        <f t="shared" si="12"/>
        <v>14827100</v>
      </c>
      <c r="N50" s="8">
        <v>100</v>
      </c>
      <c r="O50" s="8">
        <f t="shared" si="13"/>
        <v>0.33857315315823194</v>
      </c>
      <c r="P50" s="8">
        <v>100</v>
      </c>
      <c r="Q50" s="8">
        <f t="shared" si="14"/>
        <v>0.33857315315823194</v>
      </c>
      <c r="R50" s="8">
        <f t="shared" si="15"/>
        <v>100</v>
      </c>
      <c r="S50" s="8"/>
      <c r="T50" s="8"/>
      <c r="U50" s="8"/>
      <c r="V50" s="8"/>
      <c r="W50" s="8"/>
      <c r="X50" s="22">
        <v>39</v>
      </c>
    </row>
    <row r="51" spans="1:24" ht="48">
      <c r="A51" s="9">
        <v>40</v>
      </c>
      <c r="B51" s="9" t="s">
        <v>1565</v>
      </c>
      <c r="C51" s="7">
        <v>10945000</v>
      </c>
      <c r="D51" s="8">
        <f t="shared" si="16"/>
        <v>9.2720891790943519E-2</v>
      </c>
      <c r="E51" s="7">
        <v>10945000</v>
      </c>
      <c r="F51" s="8">
        <f t="shared" si="6"/>
        <v>100</v>
      </c>
      <c r="G51" s="8">
        <f t="shared" si="7"/>
        <v>9.2720891790943505E-2</v>
      </c>
      <c r="H51" s="7">
        <v>4670500</v>
      </c>
      <c r="I51" s="8">
        <f t="shared" si="8"/>
        <v>42.672453174965739</v>
      </c>
      <c r="J51" s="8">
        <f t="shared" si="9"/>
        <v>3.9566279132901026E-2</v>
      </c>
      <c r="K51" s="8">
        <f t="shared" si="10"/>
        <v>42.672453174965739</v>
      </c>
      <c r="L51" s="8">
        <f t="shared" si="11"/>
        <v>-5.3154612658042479E-2</v>
      </c>
      <c r="M51" s="7">
        <f t="shared" si="12"/>
        <v>6274500</v>
      </c>
      <c r="N51" s="8">
        <v>100</v>
      </c>
      <c r="O51" s="8">
        <f t="shared" si="13"/>
        <v>9.2720891790943505E-2</v>
      </c>
      <c r="P51" s="8">
        <v>100</v>
      </c>
      <c r="Q51" s="8">
        <f t="shared" si="14"/>
        <v>9.2720891790943505E-2</v>
      </c>
      <c r="R51" s="8">
        <f t="shared" si="15"/>
        <v>100</v>
      </c>
      <c r="S51" s="8"/>
      <c r="T51" s="8"/>
      <c r="U51" s="8"/>
      <c r="V51" s="8"/>
      <c r="W51" s="8"/>
      <c r="X51" s="22">
        <v>40</v>
      </c>
    </row>
    <row r="52" spans="1:24" ht="48">
      <c r="A52" s="9">
        <v>41</v>
      </c>
      <c r="B52" s="9" t="s">
        <v>1566</v>
      </c>
      <c r="C52" s="7">
        <v>1140000</v>
      </c>
      <c r="D52" s="8">
        <f t="shared" si="16"/>
        <v>9.6575437772202476E-3</v>
      </c>
      <c r="E52" s="7">
        <v>1140000</v>
      </c>
      <c r="F52" s="8">
        <f t="shared" si="6"/>
        <v>100</v>
      </c>
      <c r="G52" s="8">
        <f t="shared" si="7"/>
        <v>9.6575437772202476E-3</v>
      </c>
      <c r="H52" s="7">
        <v>1020000</v>
      </c>
      <c r="I52" s="8">
        <f t="shared" si="8"/>
        <v>89.473684210526315</v>
      </c>
      <c r="J52" s="8">
        <f t="shared" si="9"/>
        <v>8.6409602217233789E-3</v>
      </c>
      <c r="K52" s="8">
        <f t="shared" si="10"/>
        <v>89.473684210526315</v>
      </c>
      <c r="L52" s="8">
        <f t="shared" si="11"/>
        <v>-1.0165835554968687E-3</v>
      </c>
      <c r="M52" s="7">
        <f t="shared" si="12"/>
        <v>120000</v>
      </c>
      <c r="N52" s="8">
        <v>100</v>
      </c>
      <c r="O52" s="8">
        <f t="shared" si="13"/>
        <v>9.6575437772202476E-3</v>
      </c>
      <c r="P52" s="8">
        <v>100</v>
      </c>
      <c r="Q52" s="8">
        <f t="shared" si="14"/>
        <v>9.6575437772202476E-3</v>
      </c>
      <c r="R52" s="8">
        <f t="shared" si="15"/>
        <v>100</v>
      </c>
      <c r="S52" s="8"/>
      <c r="T52" s="8"/>
      <c r="U52" s="8"/>
      <c r="V52" s="8"/>
      <c r="W52" s="8"/>
      <c r="X52" s="22">
        <v>41</v>
      </c>
    </row>
    <row r="53" spans="1:24" ht="48">
      <c r="A53" s="9">
        <v>42</v>
      </c>
      <c r="B53" s="9" t="s">
        <v>1567</v>
      </c>
      <c r="C53" s="7">
        <v>1870000</v>
      </c>
      <c r="D53" s="8">
        <f t="shared" si="16"/>
        <v>1.5841760406492864E-2</v>
      </c>
      <c r="E53" s="7">
        <v>1870000</v>
      </c>
      <c r="F53" s="8">
        <f t="shared" si="6"/>
        <v>100</v>
      </c>
      <c r="G53" s="8">
        <f t="shared" si="7"/>
        <v>1.5841760406492864E-2</v>
      </c>
      <c r="H53" s="7">
        <v>1200000</v>
      </c>
      <c r="I53" s="8">
        <f t="shared" si="8"/>
        <v>64.171122994652407</v>
      </c>
      <c r="J53" s="8">
        <f t="shared" si="9"/>
        <v>1.0165835554968684E-2</v>
      </c>
      <c r="K53" s="8">
        <f t="shared" si="10"/>
        <v>64.171122994652407</v>
      </c>
      <c r="L53" s="8">
        <f t="shared" si="11"/>
        <v>-5.6759248515241799E-3</v>
      </c>
      <c r="M53" s="7">
        <f t="shared" si="12"/>
        <v>670000</v>
      </c>
      <c r="N53" s="8">
        <v>100</v>
      </c>
      <c r="O53" s="8">
        <f t="shared" si="13"/>
        <v>1.5841760406492864E-2</v>
      </c>
      <c r="P53" s="8">
        <v>100</v>
      </c>
      <c r="Q53" s="8">
        <f t="shared" si="14"/>
        <v>1.5841760406492864E-2</v>
      </c>
      <c r="R53" s="8">
        <f t="shared" si="15"/>
        <v>100</v>
      </c>
      <c r="S53" s="8"/>
      <c r="T53" s="8"/>
      <c r="U53" s="8"/>
      <c r="V53" s="8"/>
      <c r="W53" s="8"/>
      <c r="X53" s="22">
        <v>42</v>
      </c>
    </row>
    <row r="54" spans="1:24" ht="48">
      <c r="A54" s="9">
        <v>43</v>
      </c>
      <c r="B54" s="9" t="s">
        <v>1568</v>
      </c>
      <c r="C54" s="7">
        <v>962500</v>
      </c>
      <c r="D54" s="8">
        <f t="shared" si="16"/>
        <v>8.153847268047798E-3</v>
      </c>
      <c r="E54" s="7">
        <v>962500</v>
      </c>
      <c r="F54" s="8">
        <f t="shared" si="6"/>
        <v>100</v>
      </c>
      <c r="G54" s="8">
        <f t="shared" si="7"/>
        <v>8.153847268047798E-3</v>
      </c>
      <c r="H54" s="7">
        <v>960000</v>
      </c>
      <c r="I54" s="8">
        <f t="shared" si="8"/>
        <v>99.740259740259745</v>
      </c>
      <c r="J54" s="8">
        <f t="shared" si="9"/>
        <v>8.132668443974948E-3</v>
      </c>
      <c r="K54" s="8">
        <f t="shared" si="10"/>
        <v>99.740259740259745</v>
      </c>
      <c r="L54" s="8">
        <f t="shared" si="11"/>
        <v>-2.1178824072850058E-5</v>
      </c>
      <c r="M54" s="7">
        <f t="shared" si="12"/>
        <v>2500</v>
      </c>
      <c r="N54" s="8">
        <v>100</v>
      </c>
      <c r="O54" s="8">
        <f t="shared" si="13"/>
        <v>8.153847268047798E-3</v>
      </c>
      <c r="P54" s="8">
        <v>100</v>
      </c>
      <c r="Q54" s="8">
        <f t="shared" si="14"/>
        <v>8.153847268047798E-3</v>
      </c>
      <c r="R54" s="8">
        <f t="shared" si="15"/>
        <v>100</v>
      </c>
      <c r="S54" s="8"/>
      <c r="T54" s="8"/>
      <c r="U54" s="8"/>
      <c r="V54" s="8"/>
      <c r="W54" s="8"/>
      <c r="X54" s="22">
        <v>43</v>
      </c>
    </row>
    <row r="55" spans="1:24" ht="48">
      <c r="A55" s="9">
        <v>44</v>
      </c>
      <c r="B55" s="9" t="s">
        <v>1569</v>
      </c>
      <c r="C55" s="7">
        <v>1567500</v>
      </c>
      <c r="D55" s="8">
        <f t="shared" si="16"/>
        <v>1.3279122693677842E-2</v>
      </c>
      <c r="E55" s="7">
        <v>1567500</v>
      </c>
      <c r="F55" s="8">
        <f t="shared" si="6"/>
        <v>100</v>
      </c>
      <c r="G55" s="8">
        <f t="shared" si="7"/>
        <v>1.327912269367784E-2</v>
      </c>
      <c r="H55" s="7">
        <v>1020000</v>
      </c>
      <c r="I55" s="8">
        <f t="shared" si="8"/>
        <v>65.071770334928232</v>
      </c>
      <c r="J55" s="8">
        <f t="shared" si="9"/>
        <v>8.6409602217233806E-3</v>
      </c>
      <c r="K55" s="8">
        <f t="shared" si="10"/>
        <v>65.071770334928232</v>
      </c>
      <c r="L55" s="8">
        <f t="shared" si="11"/>
        <v>-4.6381624719544594E-3</v>
      </c>
      <c r="M55" s="7">
        <f t="shared" si="12"/>
        <v>547500</v>
      </c>
      <c r="N55" s="8">
        <v>100</v>
      </c>
      <c r="O55" s="8">
        <f t="shared" si="13"/>
        <v>1.327912269367784E-2</v>
      </c>
      <c r="P55" s="8">
        <v>100</v>
      </c>
      <c r="Q55" s="8">
        <f t="shared" si="14"/>
        <v>1.327912269367784E-2</v>
      </c>
      <c r="R55" s="8">
        <f t="shared" si="15"/>
        <v>100</v>
      </c>
      <c r="S55" s="8"/>
      <c r="T55" s="8"/>
      <c r="U55" s="8"/>
      <c r="V55" s="8"/>
      <c r="W55" s="8"/>
      <c r="X55" s="22">
        <v>44</v>
      </c>
    </row>
    <row r="56" spans="1:24" ht="32">
      <c r="A56" s="9">
        <v>45</v>
      </c>
      <c r="B56" s="9" t="s">
        <v>1570</v>
      </c>
      <c r="C56" s="7">
        <v>1080000</v>
      </c>
      <c r="D56" s="8">
        <f t="shared" si="16"/>
        <v>9.1492519994718132E-3</v>
      </c>
      <c r="E56" s="7">
        <v>1080000</v>
      </c>
      <c r="F56" s="8">
        <f t="shared" si="6"/>
        <v>100</v>
      </c>
      <c r="G56" s="8">
        <f t="shared" si="7"/>
        <v>9.1492519994718132E-3</v>
      </c>
      <c r="H56" s="7">
        <v>1020000</v>
      </c>
      <c r="I56" s="8">
        <f t="shared" si="8"/>
        <v>94.444444444444443</v>
      </c>
      <c r="J56" s="8">
        <f t="shared" si="9"/>
        <v>8.6409602217233789E-3</v>
      </c>
      <c r="K56" s="8">
        <f t="shared" si="10"/>
        <v>94.444444444444443</v>
      </c>
      <c r="L56" s="8">
        <f t="shared" si="11"/>
        <v>-5.0829177774843436E-4</v>
      </c>
      <c r="M56" s="7">
        <f t="shared" si="12"/>
        <v>60000</v>
      </c>
      <c r="N56" s="8">
        <v>100</v>
      </c>
      <c r="O56" s="8">
        <f t="shared" si="13"/>
        <v>9.1492519994718132E-3</v>
      </c>
      <c r="P56" s="8">
        <v>100</v>
      </c>
      <c r="Q56" s="8">
        <f t="shared" si="14"/>
        <v>9.1492519994718132E-3</v>
      </c>
      <c r="R56" s="8">
        <f t="shared" si="15"/>
        <v>100</v>
      </c>
      <c r="S56" s="8"/>
      <c r="T56" s="8"/>
      <c r="U56" s="8"/>
      <c r="V56" s="8"/>
      <c r="W56" s="8"/>
      <c r="X56" s="22">
        <v>45</v>
      </c>
    </row>
    <row r="57" spans="1:24" ht="48">
      <c r="A57" s="9">
        <v>46</v>
      </c>
      <c r="B57" s="9" t="s">
        <v>1571</v>
      </c>
      <c r="C57" s="7">
        <v>1567500</v>
      </c>
      <c r="D57" s="8">
        <f t="shared" si="16"/>
        <v>1.3279122693677842E-2</v>
      </c>
      <c r="E57" s="7">
        <v>1567500</v>
      </c>
      <c r="F57" s="8">
        <f t="shared" si="6"/>
        <v>100</v>
      </c>
      <c r="G57" s="8">
        <f t="shared" si="7"/>
        <v>1.327912269367784E-2</v>
      </c>
      <c r="H57" s="7">
        <v>1080000</v>
      </c>
      <c r="I57" s="8">
        <f t="shared" si="8"/>
        <v>68.899521531100476</v>
      </c>
      <c r="J57" s="8">
        <f t="shared" si="9"/>
        <v>9.1492519994718132E-3</v>
      </c>
      <c r="K57" s="8">
        <f t="shared" si="10"/>
        <v>68.899521531100476</v>
      </c>
      <c r="L57" s="8">
        <f t="shared" si="11"/>
        <v>-4.1298706942060268E-3</v>
      </c>
      <c r="M57" s="7">
        <f t="shared" si="12"/>
        <v>487500</v>
      </c>
      <c r="N57" s="8">
        <v>100</v>
      </c>
      <c r="O57" s="8">
        <f t="shared" si="13"/>
        <v>1.327912269367784E-2</v>
      </c>
      <c r="P57" s="8">
        <v>100</v>
      </c>
      <c r="Q57" s="8">
        <f t="shared" si="14"/>
        <v>1.327912269367784E-2</v>
      </c>
      <c r="R57" s="8">
        <f t="shared" si="15"/>
        <v>100</v>
      </c>
      <c r="S57" s="8"/>
      <c r="T57" s="8"/>
      <c r="U57" s="8"/>
      <c r="V57" s="8"/>
      <c r="W57" s="8"/>
      <c r="X57" s="22">
        <v>46</v>
      </c>
    </row>
    <row r="58" spans="1:24" ht="32">
      <c r="A58" s="9">
        <v>47</v>
      </c>
      <c r="B58" s="9" t="s">
        <v>1572</v>
      </c>
      <c r="C58" s="7">
        <v>960000</v>
      </c>
      <c r="D58" s="8">
        <f t="shared" si="16"/>
        <v>8.1326684439749445E-3</v>
      </c>
      <c r="E58" s="7">
        <v>960000</v>
      </c>
      <c r="F58" s="8">
        <f t="shared" si="6"/>
        <v>100</v>
      </c>
      <c r="G58" s="8">
        <f t="shared" si="7"/>
        <v>8.1326684439749445E-3</v>
      </c>
      <c r="H58" s="7">
        <v>960000</v>
      </c>
      <c r="I58" s="8">
        <f t="shared" si="8"/>
        <v>100</v>
      </c>
      <c r="J58" s="8">
        <f t="shared" si="9"/>
        <v>8.1326684439749445E-3</v>
      </c>
      <c r="K58" s="8">
        <f t="shared" si="10"/>
        <v>100</v>
      </c>
      <c r="L58" s="8">
        <f t="shared" si="11"/>
        <v>0</v>
      </c>
      <c r="M58" s="7">
        <f t="shared" si="12"/>
        <v>0</v>
      </c>
      <c r="N58" s="8">
        <v>100</v>
      </c>
      <c r="O58" s="8">
        <f t="shared" si="13"/>
        <v>8.1326684439749445E-3</v>
      </c>
      <c r="P58" s="8">
        <v>100</v>
      </c>
      <c r="Q58" s="8">
        <f t="shared" si="14"/>
        <v>8.1326684439749445E-3</v>
      </c>
      <c r="R58" s="8">
        <f t="shared" si="15"/>
        <v>100</v>
      </c>
      <c r="S58" s="8"/>
      <c r="T58" s="8"/>
      <c r="U58" s="8"/>
      <c r="V58" s="8"/>
      <c r="W58" s="8"/>
      <c r="X58" s="22">
        <v>47</v>
      </c>
    </row>
    <row r="59" spans="1:24" ht="48">
      <c r="A59" s="9">
        <v>48</v>
      </c>
      <c r="B59" s="9" t="s">
        <v>1573</v>
      </c>
      <c r="C59" s="7">
        <v>1122000</v>
      </c>
      <c r="D59" s="8">
        <f t="shared" si="16"/>
        <v>9.5050562438957174E-3</v>
      </c>
      <c r="E59" s="7">
        <v>1122000</v>
      </c>
      <c r="F59" s="8">
        <f t="shared" si="6"/>
        <v>100</v>
      </c>
      <c r="G59" s="8">
        <f t="shared" si="7"/>
        <v>9.5050562438957174E-3</v>
      </c>
      <c r="H59" s="7">
        <v>1020000</v>
      </c>
      <c r="I59" s="8">
        <f t="shared" si="8"/>
        <v>90.909090909090907</v>
      </c>
      <c r="J59" s="8">
        <f t="shared" si="9"/>
        <v>8.6409602217233789E-3</v>
      </c>
      <c r="K59" s="8">
        <f t="shared" si="10"/>
        <v>90.909090909090907</v>
      </c>
      <c r="L59" s="8">
        <f t="shared" si="11"/>
        <v>-8.6409602217233858E-4</v>
      </c>
      <c r="M59" s="7">
        <f t="shared" si="12"/>
        <v>102000</v>
      </c>
      <c r="N59" s="8">
        <v>100</v>
      </c>
      <c r="O59" s="8">
        <f t="shared" si="13"/>
        <v>9.5050562438957174E-3</v>
      </c>
      <c r="P59" s="8">
        <v>100</v>
      </c>
      <c r="Q59" s="8">
        <f t="shared" si="14"/>
        <v>9.5050562438957174E-3</v>
      </c>
      <c r="R59" s="8">
        <f t="shared" si="15"/>
        <v>100</v>
      </c>
      <c r="S59" s="8"/>
      <c r="T59" s="8"/>
      <c r="U59" s="8"/>
      <c r="V59" s="8"/>
      <c r="W59" s="8"/>
      <c r="X59" s="22">
        <v>48</v>
      </c>
    </row>
    <row r="60" spans="1:24" ht="32">
      <c r="A60" s="9">
        <v>49</v>
      </c>
      <c r="B60" s="9" t="s">
        <v>1574</v>
      </c>
      <c r="C60" s="7">
        <v>12000000</v>
      </c>
      <c r="D60" s="8">
        <f t="shared" si="16"/>
        <v>0.10165835554968683</v>
      </c>
      <c r="E60" s="7">
        <v>12000000</v>
      </c>
      <c r="F60" s="8">
        <f t="shared" si="6"/>
        <v>100</v>
      </c>
      <c r="G60" s="8">
        <f t="shared" si="7"/>
        <v>0.10165835554968684</v>
      </c>
      <c r="H60" s="7">
        <v>0</v>
      </c>
      <c r="I60" s="8">
        <f t="shared" si="8"/>
        <v>0</v>
      </c>
      <c r="J60" s="8">
        <f t="shared" si="9"/>
        <v>0</v>
      </c>
      <c r="K60" s="8">
        <f t="shared" si="10"/>
        <v>0</v>
      </c>
      <c r="L60" s="8">
        <f t="shared" si="11"/>
        <v>-0.10165835554968684</v>
      </c>
      <c r="M60" s="7">
        <f t="shared" si="12"/>
        <v>12000000</v>
      </c>
      <c r="N60" s="8">
        <v>100</v>
      </c>
      <c r="O60" s="8">
        <f t="shared" si="13"/>
        <v>0.10165835554968684</v>
      </c>
      <c r="P60" s="8">
        <v>0</v>
      </c>
      <c r="Q60" s="8">
        <f t="shared" si="14"/>
        <v>0</v>
      </c>
      <c r="R60" s="8">
        <f t="shared" si="15"/>
        <v>0</v>
      </c>
      <c r="S60" s="8"/>
      <c r="T60" s="8"/>
      <c r="U60" s="8"/>
      <c r="V60" s="8"/>
      <c r="W60" s="8"/>
      <c r="X60" s="22">
        <v>49</v>
      </c>
    </row>
    <row r="61" spans="1:24" ht="48">
      <c r="A61" s="9">
        <v>50</v>
      </c>
      <c r="B61" s="9" t="s">
        <v>1575</v>
      </c>
      <c r="C61" s="7">
        <v>940090800</v>
      </c>
      <c r="D61" s="8">
        <f t="shared" si="16"/>
        <v>7.9640070662824591</v>
      </c>
      <c r="E61" s="7">
        <v>940090800</v>
      </c>
      <c r="F61" s="8">
        <f t="shared" si="6"/>
        <v>100</v>
      </c>
      <c r="G61" s="8">
        <f t="shared" si="7"/>
        <v>7.9640070662824591</v>
      </c>
      <c r="H61" s="7">
        <v>902553021</v>
      </c>
      <c r="I61" s="8">
        <f t="shared" si="8"/>
        <v>96.007004961648391</v>
      </c>
      <c r="J61" s="8">
        <f t="shared" si="9"/>
        <v>7.6460046592718287</v>
      </c>
      <c r="K61" s="8">
        <f t="shared" si="10"/>
        <v>96.007004961648391</v>
      </c>
      <c r="L61" s="8">
        <f t="shared" si="11"/>
        <v>-0.31800240701063043</v>
      </c>
      <c r="M61" s="7">
        <f t="shared" si="12"/>
        <v>37537779</v>
      </c>
      <c r="N61" s="8">
        <v>100</v>
      </c>
      <c r="O61" s="8">
        <f t="shared" si="13"/>
        <v>7.9640070662824591</v>
      </c>
      <c r="P61" s="8">
        <v>100</v>
      </c>
      <c r="Q61" s="8">
        <f t="shared" si="14"/>
        <v>7.9640070662824591</v>
      </c>
      <c r="R61" s="8">
        <f t="shared" si="15"/>
        <v>100</v>
      </c>
      <c r="S61" s="8"/>
      <c r="T61" s="8"/>
      <c r="U61" s="8"/>
      <c r="V61" s="8"/>
      <c r="W61" s="8"/>
      <c r="X61" s="22">
        <v>50</v>
      </c>
    </row>
    <row r="62" spans="1:24" ht="32">
      <c r="A62" s="9">
        <v>51</v>
      </c>
      <c r="B62" s="9" t="s">
        <v>1576</v>
      </c>
      <c r="C62" s="7">
        <v>188769000</v>
      </c>
      <c r="D62" s="8">
        <f t="shared" si="16"/>
        <v>1.599162176563236</v>
      </c>
      <c r="E62" s="7">
        <v>188769000</v>
      </c>
      <c r="F62" s="8">
        <f t="shared" si="6"/>
        <v>100</v>
      </c>
      <c r="G62" s="8">
        <f t="shared" si="7"/>
        <v>1.599162176563236</v>
      </c>
      <c r="H62" s="7">
        <v>154424475</v>
      </c>
      <c r="I62" s="8">
        <f t="shared" si="8"/>
        <v>81.80605660887116</v>
      </c>
      <c r="J62" s="8">
        <f t="shared" si="9"/>
        <v>1.3082115154269769</v>
      </c>
      <c r="K62" s="8">
        <f t="shared" si="10"/>
        <v>81.80605660887116</v>
      </c>
      <c r="L62" s="8">
        <f t="shared" si="11"/>
        <v>-0.29095066113625911</v>
      </c>
      <c r="M62" s="7">
        <f t="shared" si="12"/>
        <v>34344525</v>
      </c>
      <c r="N62" s="8">
        <v>100</v>
      </c>
      <c r="O62" s="8">
        <f t="shared" si="13"/>
        <v>1.599162176563236</v>
      </c>
      <c r="P62" s="8">
        <v>100</v>
      </c>
      <c r="Q62" s="8">
        <f t="shared" si="14"/>
        <v>1.599162176563236</v>
      </c>
      <c r="R62" s="8">
        <f t="shared" si="15"/>
        <v>100</v>
      </c>
      <c r="S62" s="8"/>
      <c r="T62" s="8"/>
      <c r="U62" s="8"/>
      <c r="V62" s="8"/>
      <c r="W62" s="8"/>
      <c r="X62" s="22">
        <v>51</v>
      </c>
    </row>
    <row r="63" spans="1:24" ht="32">
      <c r="A63" s="9">
        <v>52</v>
      </c>
      <c r="B63" s="9" t="s">
        <v>1577</v>
      </c>
      <c r="C63" s="7">
        <v>899096800</v>
      </c>
      <c r="D63" s="8">
        <f t="shared" si="16"/>
        <v>7.6167251806654717</v>
      </c>
      <c r="E63" s="7">
        <v>899096800</v>
      </c>
      <c r="F63" s="8">
        <f t="shared" si="6"/>
        <v>100</v>
      </c>
      <c r="G63" s="8">
        <f t="shared" si="7"/>
        <v>7.6167251806654717</v>
      </c>
      <c r="H63" s="7">
        <v>766917400</v>
      </c>
      <c r="I63" s="8">
        <f t="shared" si="8"/>
        <v>85.298646374895341</v>
      </c>
      <c r="J63" s="8">
        <f t="shared" si="9"/>
        <v>6.4969634772034484</v>
      </c>
      <c r="K63" s="8">
        <f t="shared" si="10"/>
        <v>85.298646374895341</v>
      </c>
      <c r="L63" s="8">
        <f t="shared" si="11"/>
        <v>-1.1197617034620233</v>
      </c>
      <c r="M63" s="7">
        <f t="shared" si="12"/>
        <v>132179400</v>
      </c>
      <c r="N63" s="8">
        <v>100</v>
      </c>
      <c r="O63" s="8">
        <f t="shared" si="13"/>
        <v>7.6167251806654717</v>
      </c>
      <c r="P63" s="8">
        <v>100</v>
      </c>
      <c r="Q63" s="8">
        <f t="shared" si="14"/>
        <v>7.6167251806654717</v>
      </c>
      <c r="R63" s="8">
        <f t="shared" si="15"/>
        <v>100</v>
      </c>
      <c r="S63" s="8"/>
      <c r="T63" s="8"/>
      <c r="U63" s="8"/>
      <c r="V63" s="8"/>
      <c r="W63" s="8"/>
      <c r="X63" s="22">
        <v>52</v>
      </c>
    </row>
    <row r="64" spans="1:24" ht="48">
      <c r="A64" s="9">
        <v>53</v>
      </c>
      <c r="B64" s="9" t="s">
        <v>1578</v>
      </c>
      <c r="C64" s="7">
        <v>182940000</v>
      </c>
      <c r="D64" s="8">
        <f t="shared" si="16"/>
        <v>1.5497816303549756</v>
      </c>
      <c r="E64" s="7">
        <v>182940000</v>
      </c>
      <c r="F64" s="8">
        <f t="shared" si="6"/>
        <v>100</v>
      </c>
      <c r="G64" s="8">
        <f t="shared" si="7"/>
        <v>1.5497816303549756</v>
      </c>
      <c r="H64" s="7">
        <v>0</v>
      </c>
      <c r="I64" s="8">
        <f t="shared" si="8"/>
        <v>0</v>
      </c>
      <c r="J64" s="8">
        <f t="shared" si="9"/>
        <v>0</v>
      </c>
      <c r="K64" s="8">
        <f t="shared" si="10"/>
        <v>0</v>
      </c>
      <c r="L64" s="8">
        <f t="shared" si="11"/>
        <v>-1.5497816303549756</v>
      </c>
      <c r="M64" s="7">
        <f t="shared" si="12"/>
        <v>182940000</v>
      </c>
      <c r="N64" s="8">
        <v>100</v>
      </c>
      <c r="O64" s="8">
        <f t="shared" si="13"/>
        <v>1.5497816303549756</v>
      </c>
      <c r="P64" s="8">
        <v>0</v>
      </c>
      <c r="Q64" s="8">
        <f t="shared" si="14"/>
        <v>0</v>
      </c>
      <c r="R64" s="8">
        <f t="shared" si="15"/>
        <v>0</v>
      </c>
      <c r="S64" s="8"/>
      <c r="T64" s="8"/>
      <c r="U64" s="8"/>
      <c r="V64" s="8"/>
      <c r="W64" s="8"/>
      <c r="X64" s="22">
        <v>53</v>
      </c>
    </row>
    <row r="65" spans="1:24" ht="48">
      <c r="A65" s="9">
        <v>54</v>
      </c>
      <c r="B65" s="9" t="s">
        <v>1579</v>
      </c>
      <c r="C65" s="7">
        <v>127109250</v>
      </c>
      <c r="D65" s="8">
        <f t="shared" si="16"/>
        <v>1.0768097775128358</v>
      </c>
      <c r="E65" s="7">
        <v>127109250</v>
      </c>
      <c r="F65" s="8">
        <f t="shared" si="6"/>
        <v>100</v>
      </c>
      <c r="G65" s="8">
        <f t="shared" si="7"/>
        <v>1.0768097775128358</v>
      </c>
      <c r="H65" s="7">
        <v>103544128</v>
      </c>
      <c r="I65" s="8">
        <f t="shared" si="8"/>
        <v>81.460733974907413</v>
      </c>
      <c r="J65" s="8">
        <f t="shared" si="9"/>
        <v>0.87717714827552351</v>
      </c>
      <c r="K65" s="8">
        <f t="shared" si="10"/>
        <v>81.460733974907413</v>
      </c>
      <c r="L65" s="8">
        <f t="shared" si="11"/>
        <v>-0.19963262923731229</v>
      </c>
      <c r="M65" s="7">
        <f t="shared" si="12"/>
        <v>23565122</v>
      </c>
      <c r="N65" s="8">
        <v>100</v>
      </c>
      <c r="O65" s="8">
        <f t="shared" si="13"/>
        <v>1.0768097775128358</v>
      </c>
      <c r="P65" s="8">
        <v>100</v>
      </c>
      <c r="Q65" s="8">
        <f t="shared" si="14"/>
        <v>1.0768097775128358</v>
      </c>
      <c r="R65" s="8">
        <f t="shared" si="15"/>
        <v>100</v>
      </c>
      <c r="S65" s="8"/>
      <c r="T65" s="8"/>
      <c r="U65" s="8"/>
      <c r="V65" s="8"/>
      <c r="W65" s="8"/>
      <c r="X65" s="22">
        <v>54</v>
      </c>
    </row>
    <row r="66" spans="1:24" ht="32">
      <c r="A66" s="9">
        <v>55</v>
      </c>
      <c r="B66" s="9" t="s">
        <v>1580</v>
      </c>
      <c r="C66" s="7">
        <v>12159250</v>
      </c>
      <c r="D66" s="8">
        <f t="shared" si="16"/>
        <v>0.10300744664312747</v>
      </c>
      <c r="E66" s="7">
        <v>12159250</v>
      </c>
      <c r="F66" s="8">
        <f t="shared" si="6"/>
        <v>100</v>
      </c>
      <c r="G66" s="8">
        <f t="shared" si="7"/>
        <v>0.10300744664312747</v>
      </c>
      <c r="H66" s="7">
        <v>8930983</v>
      </c>
      <c r="I66" s="8">
        <f t="shared" si="8"/>
        <v>73.4501141106565</v>
      </c>
      <c r="J66" s="8">
        <f t="shared" si="9"/>
        <v>7.5659087101850736E-2</v>
      </c>
      <c r="K66" s="8">
        <f t="shared" si="10"/>
        <v>73.4501141106565</v>
      </c>
      <c r="L66" s="8">
        <f t="shared" si="11"/>
        <v>-2.7348359541276734E-2</v>
      </c>
      <c r="M66" s="7">
        <f t="shared" si="12"/>
        <v>3228267</v>
      </c>
      <c r="N66" s="8">
        <v>100</v>
      </c>
      <c r="O66" s="8">
        <f t="shared" si="13"/>
        <v>0.10300744664312747</v>
      </c>
      <c r="P66" s="8">
        <v>100</v>
      </c>
      <c r="Q66" s="8">
        <f t="shared" si="14"/>
        <v>0.10300744664312747</v>
      </c>
      <c r="R66" s="8">
        <f t="shared" si="15"/>
        <v>100</v>
      </c>
      <c r="S66" s="8"/>
      <c r="T66" s="8"/>
      <c r="U66" s="8"/>
      <c r="V66" s="8"/>
      <c r="W66" s="8"/>
      <c r="X66" s="22">
        <v>55</v>
      </c>
    </row>
    <row r="67" spans="1:24" ht="32">
      <c r="A67" s="9">
        <v>56</v>
      </c>
      <c r="B67" s="9" t="s">
        <v>1581</v>
      </c>
      <c r="C67" s="7">
        <v>12505500</v>
      </c>
      <c r="D67" s="8">
        <f t="shared" si="16"/>
        <v>0.10594071377721737</v>
      </c>
      <c r="E67" s="7">
        <v>12505500</v>
      </c>
      <c r="F67" s="8">
        <f t="shared" si="6"/>
        <v>100</v>
      </c>
      <c r="G67" s="8">
        <f t="shared" si="7"/>
        <v>0.10594071377721737</v>
      </c>
      <c r="H67" s="7">
        <v>9577826</v>
      </c>
      <c r="I67" s="8">
        <f t="shared" si="8"/>
        <v>76.58890888009276</v>
      </c>
      <c r="J67" s="8">
        <f t="shared" si="9"/>
        <v>8.1138836741752887E-2</v>
      </c>
      <c r="K67" s="8">
        <f t="shared" si="10"/>
        <v>76.58890888009276</v>
      </c>
      <c r="L67" s="8">
        <f t="shared" si="11"/>
        <v>-2.4801877035464479E-2</v>
      </c>
      <c r="M67" s="7">
        <f t="shared" si="12"/>
        <v>2927674</v>
      </c>
      <c r="N67" s="8">
        <v>100</v>
      </c>
      <c r="O67" s="8">
        <f t="shared" si="13"/>
        <v>0.10594071377721737</v>
      </c>
      <c r="P67" s="8">
        <v>100</v>
      </c>
      <c r="Q67" s="8">
        <f t="shared" si="14"/>
        <v>0.10594071377721737</v>
      </c>
      <c r="R67" s="8">
        <f t="shared" si="15"/>
        <v>100</v>
      </c>
      <c r="S67" s="8"/>
      <c r="T67" s="8"/>
      <c r="U67" s="8"/>
      <c r="V67" s="8"/>
      <c r="W67" s="8"/>
      <c r="X67" s="22">
        <v>56</v>
      </c>
    </row>
    <row r="68" spans="1:24" ht="32">
      <c r="A68" s="9">
        <v>57</v>
      </c>
      <c r="B68" s="9" t="s">
        <v>1582</v>
      </c>
      <c r="C68" s="7">
        <v>6063000</v>
      </c>
      <c r="D68" s="8">
        <f t="shared" si="16"/>
        <v>5.136288414147927E-2</v>
      </c>
      <c r="E68" s="7">
        <v>6063000</v>
      </c>
      <c r="F68" s="8">
        <f t="shared" si="6"/>
        <v>100</v>
      </c>
      <c r="G68" s="8">
        <f t="shared" si="7"/>
        <v>5.136288414147927E-2</v>
      </c>
      <c r="H68" s="7">
        <v>4828053</v>
      </c>
      <c r="I68" s="8">
        <f t="shared" si="8"/>
        <v>79.631420089064818</v>
      </c>
      <c r="J68" s="8">
        <f t="shared" si="9"/>
        <v>4.0900994040561009E-2</v>
      </c>
      <c r="K68" s="8">
        <f t="shared" si="10"/>
        <v>79.631420089064818</v>
      </c>
      <c r="L68" s="8">
        <f t="shared" si="11"/>
        <v>-1.0461890100918261E-2</v>
      </c>
      <c r="M68" s="7">
        <f t="shared" si="12"/>
        <v>1234947</v>
      </c>
      <c r="N68" s="8">
        <v>100</v>
      </c>
      <c r="O68" s="8">
        <f t="shared" si="13"/>
        <v>5.136288414147927E-2</v>
      </c>
      <c r="P68" s="8">
        <v>100</v>
      </c>
      <c r="Q68" s="8">
        <f t="shared" si="14"/>
        <v>5.136288414147927E-2</v>
      </c>
      <c r="R68" s="8">
        <f t="shared" si="15"/>
        <v>100</v>
      </c>
      <c r="S68" s="8"/>
      <c r="T68" s="8"/>
      <c r="U68" s="8"/>
      <c r="V68" s="8"/>
      <c r="W68" s="8"/>
      <c r="X68" s="22">
        <v>57</v>
      </c>
    </row>
    <row r="69" spans="1:24" ht="32">
      <c r="A69" s="9">
        <v>58</v>
      </c>
      <c r="B69" s="9" t="s">
        <v>1583</v>
      </c>
      <c r="C69" s="7">
        <v>13002250</v>
      </c>
      <c r="D69" s="8">
        <f t="shared" si="16"/>
        <v>0.11014894612049295</v>
      </c>
      <c r="E69" s="7">
        <v>13002250</v>
      </c>
      <c r="F69" s="8">
        <f t="shared" si="6"/>
        <v>100</v>
      </c>
      <c r="G69" s="8">
        <f t="shared" si="7"/>
        <v>0.11014894612049295</v>
      </c>
      <c r="H69" s="7">
        <v>6356102</v>
      </c>
      <c r="I69" s="8">
        <f t="shared" si="8"/>
        <v>48.884631506085483</v>
      </c>
      <c r="J69" s="8">
        <f t="shared" si="9"/>
        <v>5.3845906418839622E-2</v>
      </c>
      <c r="K69" s="8">
        <f t="shared" si="10"/>
        <v>48.884631506085483</v>
      </c>
      <c r="L69" s="8">
        <f t="shared" si="11"/>
        <v>-5.6303039701653325E-2</v>
      </c>
      <c r="M69" s="7">
        <f t="shared" si="12"/>
        <v>6646148</v>
      </c>
      <c r="N69" s="8">
        <v>100</v>
      </c>
      <c r="O69" s="8">
        <f t="shared" si="13"/>
        <v>0.11014894612049295</v>
      </c>
      <c r="P69" s="8">
        <v>100</v>
      </c>
      <c r="Q69" s="8">
        <f t="shared" si="14"/>
        <v>0.11014894612049295</v>
      </c>
      <c r="R69" s="8">
        <f t="shared" si="15"/>
        <v>100</v>
      </c>
      <c r="S69" s="8"/>
      <c r="T69" s="8"/>
      <c r="U69" s="8"/>
      <c r="V69" s="8"/>
      <c r="W69" s="8"/>
      <c r="X69" s="22">
        <v>58</v>
      </c>
    </row>
    <row r="70" spans="1:24" ht="32">
      <c r="A70" s="9">
        <v>59</v>
      </c>
      <c r="B70" s="9" t="s">
        <v>1584</v>
      </c>
      <c r="C70" s="7">
        <v>11133000</v>
      </c>
      <c r="D70" s="8">
        <f t="shared" si="16"/>
        <v>9.4313539361221943E-2</v>
      </c>
      <c r="E70" s="7">
        <v>11133000</v>
      </c>
      <c r="F70" s="8">
        <f t="shared" si="6"/>
        <v>100</v>
      </c>
      <c r="G70" s="8">
        <f t="shared" si="7"/>
        <v>9.4313539361221943E-2</v>
      </c>
      <c r="H70" s="7">
        <v>6574481</v>
      </c>
      <c r="I70" s="8">
        <f t="shared" si="8"/>
        <v>59.05399263451001</v>
      </c>
      <c r="J70" s="8">
        <f t="shared" si="9"/>
        <v>5.5695910587721699E-2</v>
      </c>
      <c r="K70" s="8">
        <f t="shared" si="10"/>
        <v>59.05399263451001</v>
      </c>
      <c r="L70" s="8">
        <f t="shared" si="11"/>
        <v>-3.8617628773500244E-2</v>
      </c>
      <c r="M70" s="7">
        <f t="shared" si="12"/>
        <v>4558519</v>
      </c>
      <c r="N70" s="8">
        <v>100</v>
      </c>
      <c r="O70" s="8">
        <f t="shared" si="13"/>
        <v>9.4313539361221943E-2</v>
      </c>
      <c r="P70" s="8">
        <v>100</v>
      </c>
      <c r="Q70" s="8">
        <f t="shared" si="14"/>
        <v>9.4313539361221943E-2</v>
      </c>
      <c r="R70" s="8">
        <f t="shared" si="15"/>
        <v>100</v>
      </c>
      <c r="S70" s="8"/>
      <c r="T70" s="8"/>
      <c r="U70" s="8"/>
      <c r="V70" s="8"/>
      <c r="W70" s="8"/>
      <c r="X70" s="22">
        <v>59</v>
      </c>
    </row>
    <row r="71" spans="1:24" ht="32">
      <c r="A71" s="9">
        <v>60</v>
      </c>
      <c r="B71" s="9" t="s">
        <v>1585</v>
      </c>
      <c r="C71" s="7">
        <v>10798000</v>
      </c>
      <c r="D71" s="8">
        <f t="shared" si="16"/>
        <v>9.1475576935459851E-2</v>
      </c>
      <c r="E71" s="7">
        <v>10798000</v>
      </c>
      <c r="F71" s="8">
        <f t="shared" si="6"/>
        <v>100</v>
      </c>
      <c r="G71" s="8">
        <f t="shared" si="7"/>
        <v>9.1475576935459865E-2</v>
      </c>
      <c r="H71" s="7">
        <v>9663322</v>
      </c>
      <c r="I71" s="8">
        <f t="shared" si="8"/>
        <v>89.491776254862003</v>
      </c>
      <c r="J71" s="8">
        <f t="shared" si="9"/>
        <v>8.1863118638925869E-2</v>
      </c>
      <c r="K71" s="8">
        <f t="shared" si="10"/>
        <v>89.491776254862003</v>
      </c>
      <c r="L71" s="8">
        <f t="shared" si="11"/>
        <v>-9.6124582965339961E-3</v>
      </c>
      <c r="M71" s="7">
        <f t="shared" si="12"/>
        <v>1134678</v>
      </c>
      <c r="N71" s="8">
        <v>100</v>
      </c>
      <c r="O71" s="8">
        <f t="shared" si="13"/>
        <v>9.1475576935459865E-2</v>
      </c>
      <c r="P71" s="8">
        <v>100</v>
      </c>
      <c r="Q71" s="8">
        <f t="shared" si="14"/>
        <v>9.1475576935459865E-2</v>
      </c>
      <c r="R71" s="8">
        <f t="shared" si="15"/>
        <v>100</v>
      </c>
      <c r="S71" s="8"/>
      <c r="T71" s="8"/>
      <c r="U71" s="8"/>
      <c r="V71" s="8"/>
      <c r="W71" s="8"/>
      <c r="X71" s="22">
        <v>60</v>
      </c>
    </row>
    <row r="72" spans="1:24" ht="32">
      <c r="A72" s="9">
        <v>61</v>
      </c>
      <c r="B72" s="9" t="s">
        <v>1586</v>
      </c>
      <c r="C72" s="7">
        <v>16028000</v>
      </c>
      <c r="D72" s="8">
        <f t="shared" si="16"/>
        <v>0.13578167689586501</v>
      </c>
      <c r="E72" s="7">
        <v>16028000</v>
      </c>
      <c r="F72" s="8">
        <f t="shared" si="6"/>
        <v>100</v>
      </c>
      <c r="G72" s="8">
        <f t="shared" si="7"/>
        <v>0.13578167689586501</v>
      </c>
      <c r="H72" s="7">
        <v>13124303</v>
      </c>
      <c r="I72" s="8">
        <f t="shared" si="8"/>
        <v>81.883597454454701</v>
      </c>
      <c r="J72" s="8">
        <f t="shared" si="9"/>
        <v>0.11118292172631844</v>
      </c>
      <c r="K72" s="8">
        <f t="shared" si="10"/>
        <v>81.883597454454701</v>
      </c>
      <c r="L72" s="8">
        <f t="shared" si="11"/>
        <v>-2.4598755169546571E-2</v>
      </c>
      <c r="M72" s="7">
        <f t="shared" si="12"/>
        <v>2903697</v>
      </c>
      <c r="N72" s="8">
        <v>100</v>
      </c>
      <c r="O72" s="8">
        <f t="shared" si="13"/>
        <v>0.13578167689586501</v>
      </c>
      <c r="P72" s="8">
        <v>100</v>
      </c>
      <c r="Q72" s="8">
        <f t="shared" si="14"/>
        <v>0.13578167689586501</v>
      </c>
      <c r="R72" s="8">
        <f t="shared" si="15"/>
        <v>100</v>
      </c>
      <c r="S72" s="8"/>
      <c r="T72" s="8"/>
      <c r="U72" s="8"/>
      <c r="V72" s="8"/>
      <c r="W72" s="8"/>
      <c r="X72" s="22">
        <v>61</v>
      </c>
    </row>
    <row r="73" spans="1:24" ht="32">
      <c r="A73" s="9">
        <v>62</v>
      </c>
      <c r="B73" s="9" t="s">
        <v>1587</v>
      </c>
      <c r="C73" s="7">
        <v>12468000</v>
      </c>
      <c r="D73" s="8">
        <f t="shared" si="16"/>
        <v>0.10562303141612461</v>
      </c>
      <c r="E73" s="7">
        <v>12468000</v>
      </c>
      <c r="F73" s="8">
        <f t="shared" si="6"/>
        <v>100</v>
      </c>
      <c r="G73" s="8">
        <f t="shared" si="7"/>
        <v>0.1056230314161246</v>
      </c>
      <c r="H73" s="7">
        <v>10719601</v>
      </c>
      <c r="I73" s="8">
        <f t="shared" si="8"/>
        <v>85.976908886750081</v>
      </c>
      <c r="J73" s="8">
        <f t="shared" si="9"/>
        <v>9.0811417484064877E-2</v>
      </c>
      <c r="K73" s="8">
        <f t="shared" si="10"/>
        <v>85.976908886750081</v>
      </c>
      <c r="L73" s="8">
        <f t="shared" si="11"/>
        <v>-1.4811613932059722E-2</v>
      </c>
      <c r="M73" s="7">
        <f t="shared" si="12"/>
        <v>1748399</v>
      </c>
      <c r="N73" s="8">
        <v>100</v>
      </c>
      <c r="O73" s="8">
        <f t="shared" si="13"/>
        <v>0.1056230314161246</v>
      </c>
      <c r="P73" s="8">
        <v>100</v>
      </c>
      <c r="Q73" s="8">
        <f t="shared" si="14"/>
        <v>0.1056230314161246</v>
      </c>
      <c r="R73" s="8">
        <f t="shared" si="15"/>
        <v>100</v>
      </c>
      <c r="S73" s="8"/>
      <c r="T73" s="8"/>
      <c r="U73" s="8"/>
      <c r="V73" s="8"/>
      <c r="W73" s="8"/>
      <c r="X73" s="22">
        <v>62</v>
      </c>
    </row>
    <row r="74" spans="1:24" ht="32">
      <c r="A74" s="9">
        <v>63</v>
      </c>
      <c r="B74" s="9" t="s">
        <v>1588</v>
      </c>
      <c r="C74" s="7">
        <v>13278000</v>
      </c>
      <c r="D74" s="8">
        <f t="shared" si="16"/>
        <v>0.11248497041572846</v>
      </c>
      <c r="E74" s="7">
        <v>13278000</v>
      </c>
      <c r="F74" s="8">
        <f t="shared" si="6"/>
        <v>100</v>
      </c>
      <c r="G74" s="8">
        <f t="shared" si="7"/>
        <v>0.11248497041572846</v>
      </c>
      <c r="H74" s="7">
        <v>10185809</v>
      </c>
      <c r="I74" s="8">
        <f t="shared" si="8"/>
        <v>76.711921976201239</v>
      </c>
      <c r="J74" s="8">
        <f t="shared" si="9"/>
        <v>8.6289382740266665E-2</v>
      </c>
      <c r="K74" s="8">
        <f t="shared" si="10"/>
        <v>76.711921976201239</v>
      </c>
      <c r="L74" s="8">
        <f t="shared" si="11"/>
        <v>-2.619558767546179E-2</v>
      </c>
      <c r="M74" s="7">
        <f t="shared" si="12"/>
        <v>3092191</v>
      </c>
      <c r="N74" s="8">
        <v>100</v>
      </c>
      <c r="O74" s="8">
        <f t="shared" si="13"/>
        <v>0.11248497041572846</v>
      </c>
      <c r="P74" s="8">
        <v>100</v>
      </c>
      <c r="Q74" s="8">
        <f t="shared" si="14"/>
        <v>0.11248497041572846</v>
      </c>
      <c r="R74" s="8">
        <f t="shared" si="15"/>
        <v>100</v>
      </c>
      <c r="S74" s="8"/>
      <c r="T74" s="8"/>
      <c r="U74" s="8"/>
      <c r="V74" s="8"/>
      <c r="W74" s="8"/>
      <c r="X74" s="22">
        <v>63</v>
      </c>
    </row>
    <row r="75" spans="1:24" ht="32">
      <c r="A75" s="9">
        <v>64</v>
      </c>
      <c r="B75" s="9" t="s">
        <v>1589</v>
      </c>
      <c r="C75" s="7">
        <v>18798000</v>
      </c>
      <c r="D75" s="8">
        <f t="shared" si="16"/>
        <v>0.1592478139685844</v>
      </c>
      <c r="E75" s="7">
        <v>18798000</v>
      </c>
      <c r="F75" s="8">
        <f t="shared" si="6"/>
        <v>100</v>
      </c>
      <c r="G75" s="8">
        <f t="shared" si="7"/>
        <v>0.1592478139685844</v>
      </c>
      <c r="H75" s="7">
        <v>14213347</v>
      </c>
      <c r="I75" s="8">
        <f t="shared" si="8"/>
        <v>75.610953292903503</v>
      </c>
      <c r="J75" s="8">
        <f t="shared" si="9"/>
        <v>0.1204087902397562</v>
      </c>
      <c r="K75" s="8">
        <f t="shared" si="10"/>
        <v>75.610953292903503</v>
      </c>
      <c r="L75" s="8">
        <f t="shared" si="11"/>
        <v>-3.8839023728828193E-2</v>
      </c>
      <c r="M75" s="7">
        <f t="shared" si="12"/>
        <v>4584653</v>
      </c>
      <c r="N75" s="8">
        <v>100</v>
      </c>
      <c r="O75" s="8">
        <f t="shared" si="13"/>
        <v>0.1592478139685844</v>
      </c>
      <c r="P75" s="8">
        <v>100</v>
      </c>
      <c r="Q75" s="8">
        <f t="shared" si="14"/>
        <v>0.1592478139685844</v>
      </c>
      <c r="R75" s="8">
        <f t="shared" si="15"/>
        <v>100</v>
      </c>
      <c r="S75" s="8"/>
      <c r="T75" s="8"/>
      <c r="U75" s="8"/>
      <c r="V75" s="8"/>
      <c r="W75" s="8"/>
      <c r="X75" s="22">
        <v>64</v>
      </c>
    </row>
    <row r="76" spans="1:24" ht="32">
      <c r="A76" s="9">
        <v>65</v>
      </c>
      <c r="B76" s="9" t="s">
        <v>1590</v>
      </c>
      <c r="C76" s="7">
        <v>8100000</v>
      </c>
      <c r="D76" s="8">
        <f t="shared" ref="D76:D107" si="17">C76/$C$184*100</f>
        <v>6.8619389996038602E-2</v>
      </c>
      <c r="E76" s="7">
        <v>8100000</v>
      </c>
      <c r="F76" s="8">
        <f t="shared" si="6"/>
        <v>100</v>
      </c>
      <c r="G76" s="8">
        <f t="shared" si="7"/>
        <v>6.8619389996038602E-2</v>
      </c>
      <c r="H76" s="7">
        <v>6983828</v>
      </c>
      <c r="I76" s="8">
        <f t="shared" si="8"/>
        <v>86.220098765432098</v>
      </c>
      <c r="J76" s="8">
        <f t="shared" si="9"/>
        <v>5.9163705826821511E-2</v>
      </c>
      <c r="K76" s="8">
        <f t="shared" si="10"/>
        <v>86.220098765432098</v>
      </c>
      <c r="L76" s="8">
        <f t="shared" si="11"/>
        <v>-9.4556841692170907E-3</v>
      </c>
      <c r="M76" s="7">
        <f t="shared" si="12"/>
        <v>1116172</v>
      </c>
      <c r="N76" s="8">
        <v>100</v>
      </c>
      <c r="O76" s="8">
        <f t="shared" si="13"/>
        <v>6.8619389996038602E-2</v>
      </c>
      <c r="P76" s="8">
        <v>100</v>
      </c>
      <c r="Q76" s="8">
        <f t="shared" si="14"/>
        <v>6.8619389996038602E-2</v>
      </c>
      <c r="R76" s="8">
        <f t="shared" si="15"/>
        <v>100</v>
      </c>
      <c r="S76" s="8"/>
      <c r="T76" s="8"/>
      <c r="U76" s="8"/>
      <c r="V76" s="8"/>
      <c r="W76" s="8"/>
      <c r="X76" s="22">
        <v>65</v>
      </c>
    </row>
    <row r="77" spans="1:24" ht="32">
      <c r="A77" s="9">
        <v>66</v>
      </c>
      <c r="B77" s="9" t="s">
        <v>1591</v>
      </c>
      <c r="C77" s="7">
        <v>11148000</v>
      </c>
      <c r="D77" s="8">
        <f t="shared" si="17"/>
        <v>9.4440612305659061E-2</v>
      </c>
      <c r="E77" s="7">
        <v>11148000</v>
      </c>
      <c r="F77" s="8">
        <f t="shared" ref="F77:F140" si="18">E77/C77*100</f>
        <v>100</v>
      </c>
      <c r="G77" s="8">
        <f t="shared" ref="G77:G140" si="19">F77*D77/100</f>
        <v>9.4440612305659061E-2</v>
      </c>
      <c r="H77" s="7">
        <v>2996776</v>
      </c>
      <c r="I77" s="8">
        <f t="shared" ref="I77:I140" si="20">H77/C77*100</f>
        <v>26.881736634373876</v>
      </c>
      <c r="J77" s="8">
        <f t="shared" ref="J77:J140" si="21">I77*D77/100</f>
        <v>2.5387276675897356E-2</v>
      </c>
      <c r="K77" s="8">
        <f t="shared" ref="K77:K140" si="22">IF(E77=0,0,H77/E77*100)</f>
        <v>26.881736634373876</v>
      </c>
      <c r="L77" s="8">
        <f t="shared" ref="L77:L140" si="23">J77-G77</f>
        <v>-6.9053335629761708E-2</v>
      </c>
      <c r="M77" s="7">
        <f t="shared" ref="M77:M140" si="24">C77-H77</f>
        <v>8151224</v>
      </c>
      <c r="N77" s="8">
        <v>100</v>
      </c>
      <c r="O77" s="8">
        <f t="shared" ref="O77:O140" si="25">N77*D77/100</f>
        <v>9.4440612305659061E-2</v>
      </c>
      <c r="P77" s="8">
        <v>100</v>
      </c>
      <c r="Q77" s="8">
        <f t="shared" ref="Q77:Q140" si="26">P77*D77/100</f>
        <v>9.4440612305659061E-2</v>
      </c>
      <c r="R77" s="8">
        <f t="shared" ref="R77:R140" si="27">IF(N77=0,0,P77/N77*100)</f>
        <v>100</v>
      </c>
      <c r="S77" s="8"/>
      <c r="T77" s="8"/>
      <c r="U77" s="8"/>
      <c r="V77" s="8"/>
      <c r="W77" s="8"/>
      <c r="X77" s="22">
        <v>66</v>
      </c>
    </row>
    <row r="78" spans="1:24" ht="32">
      <c r="A78" s="9">
        <v>67</v>
      </c>
      <c r="B78" s="9" t="s">
        <v>1592</v>
      </c>
      <c r="C78" s="7">
        <v>197862680</v>
      </c>
      <c r="D78" s="8">
        <f t="shared" si="17"/>
        <v>1.6761995561211589</v>
      </c>
      <c r="E78" s="7">
        <v>197862680</v>
      </c>
      <c r="F78" s="8">
        <f t="shared" si="18"/>
        <v>100</v>
      </c>
      <c r="G78" s="8">
        <f t="shared" si="19"/>
        <v>1.6761995561211589</v>
      </c>
      <c r="H78" s="7">
        <v>187178300</v>
      </c>
      <c r="I78" s="8">
        <f t="shared" si="20"/>
        <v>94.60010346569652</v>
      </c>
      <c r="J78" s="8">
        <f t="shared" si="21"/>
        <v>1.5856865143821621</v>
      </c>
      <c r="K78" s="8">
        <f t="shared" si="22"/>
        <v>94.60010346569652</v>
      </c>
      <c r="L78" s="8">
        <f t="shared" si="23"/>
        <v>-9.0513041738996769E-2</v>
      </c>
      <c r="M78" s="7">
        <f t="shared" si="24"/>
        <v>10684380</v>
      </c>
      <c r="N78" s="8">
        <v>100</v>
      </c>
      <c r="O78" s="8">
        <f t="shared" si="25"/>
        <v>1.6761995561211589</v>
      </c>
      <c r="P78" s="8">
        <v>100</v>
      </c>
      <c r="Q78" s="8">
        <f t="shared" si="26"/>
        <v>1.6761995561211589</v>
      </c>
      <c r="R78" s="8">
        <f t="shared" si="27"/>
        <v>100</v>
      </c>
      <c r="S78" s="8"/>
      <c r="T78" s="8"/>
      <c r="U78" s="8"/>
      <c r="V78" s="8"/>
      <c r="W78" s="8"/>
      <c r="X78" s="22">
        <v>67</v>
      </c>
    </row>
    <row r="79" spans="1:24" ht="32">
      <c r="A79" s="9">
        <v>68</v>
      </c>
      <c r="B79" s="9" t="s">
        <v>1593</v>
      </c>
      <c r="C79" s="7">
        <v>68269920</v>
      </c>
      <c r="D79" s="8">
        <f t="shared" si="17"/>
        <v>0.57835065005905628</v>
      </c>
      <c r="E79" s="7">
        <v>68269920</v>
      </c>
      <c r="F79" s="8">
        <f t="shared" si="18"/>
        <v>100</v>
      </c>
      <c r="G79" s="8">
        <f t="shared" si="19"/>
        <v>0.57835065005905628</v>
      </c>
      <c r="H79" s="7">
        <v>68256720</v>
      </c>
      <c r="I79" s="8">
        <f t="shared" si="20"/>
        <v>99.980664983934361</v>
      </c>
      <c r="J79" s="8">
        <f t="shared" si="21"/>
        <v>0.57823882586795161</v>
      </c>
      <c r="K79" s="8">
        <f t="shared" si="22"/>
        <v>99.980664983934361</v>
      </c>
      <c r="L79" s="8">
        <f t="shared" si="23"/>
        <v>-1.1182419110467023E-4</v>
      </c>
      <c r="M79" s="7">
        <f t="shared" si="24"/>
        <v>13200</v>
      </c>
      <c r="N79" s="8">
        <v>100</v>
      </c>
      <c r="O79" s="8">
        <f t="shared" si="25"/>
        <v>0.57835065005905628</v>
      </c>
      <c r="P79" s="8">
        <v>100</v>
      </c>
      <c r="Q79" s="8">
        <f t="shared" si="26"/>
        <v>0.57835065005905628</v>
      </c>
      <c r="R79" s="8">
        <f t="shared" si="27"/>
        <v>100</v>
      </c>
      <c r="S79" s="8"/>
      <c r="T79" s="8"/>
      <c r="U79" s="8"/>
      <c r="V79" s="8"/>
      <c r="W79" s="8"/>
      <c r="X79" s="22">
        <v>68</v>
      </c>
    </row>
    <row r="80" spans="1:24" ht="32">
      <c r="A80" s="9">
        <v>69</v>
      </c>
      <c r="B80" s="9" t="s">
        <v>1594</v>
      </c>
      <c r="C80" s="7">
        <v>69439920</v>
      </c>
      <c r="D80" s="8">
        <f t="shared" si="17"/>
        <v>0.58826233972515074</v>
      </c>
      <c r="E80" s="7">
        <v>69439920</v>
      </c>
      <c r="F80" s="8">
        <f t="shared" si="18"/>
        <v>100</v>
      </c>
      <c r="G80" s="8">
        <f t="shared" si="19"/>
        <v>0.58826233972515074</v>
      </c>
      <c r="H80" s="7">
        <v>68188680</v>
      </c>
      <c r="I80" s="8">
        <f t="shared" si="20"/>
        <v>98.198097002415892</v>
      </c>
      <c r="J80" s="8">
        <f t="shared" si="21"/>
        <v>0.57766242299198478</v>
      </c>
      <c r="K80" s="8">
        <f t="shared" si="22"/>
        <v>98.198097002415892</v>
      </c>
      <c r="L80" s="8">
        <f t="shared" si="23"/>
        <v>-1.0599916733165959E-2</v>
      </c>
      <c r="M80" s="7">
        <f t="shared" si="24"/>
        <v>1251240</v>
      </c>
      <c r="N80" s="8">
        <v>100</v>
      </c>
      <c r="O80" s="8">
        <f t="shared" si="25"/>
        <v>0.58826233972515074</v>
      </c>
      <c r="P80" s="8">
        <v>100</v>
      </c>
      <c r="Q80" s="8">
        <f t="shared" si="26"/>
        <v>0.58826233972515074</v>
      </c>
      <c r="R80" s="8">
        <f t="shared" si="27"/>
        <v>100</v>
      </c>
      <c r="S80" s="8"/>
      <c r="T80" s="8"/>
      <c r="U80" s="8"/>
      <c r="V80" s="8"/>
      <c r="W80" s="8"/>
      <c r="X80" s="22">
        <v>69</v>
      </c>
    </row>
    <row r="81" spans="1:24" ht="32">
      <c r="A81" s="9">
        <v>70</v>
      </c>
      <c r="B81" s="9" t="s">
        <v>1595</v>
      </c>
      <c r="C81" s="7">
        <v>68269920</v>
      </c>
      <c r="D81" s="8">
        <f t="shared" si="17"/>
        <v>0.57835065005905628</v>
      </c>
      <c r="E81" s="7">
        <v>68269920</v>
      </c>
      <c r="F81" s="8">
        <f t="shared" si="18"/>
        <v>100</v>
      </c>
      <c r="G81" s="8">
        <f t="shared" si="19"/>
        <v>0.57835065005905628</v>
      </c>
      <c r="H81" s="7">
        <v>68256720</v>
      </c>
      <c r="I81" s="8">
        <f t="shared" si="20"/>
        <v>99.980664983934361</v>
      </c>
      <c r="J81" s="8">
        <f t="shared" si="21"/>
        <v>0.57823882586795161</v>
      </c>
      <c r="K81" s="8">
        <f t="shared" si="22"/>
        <v>99.980664983934361</v>
      </c>
      <c r="L81" s="8">
        <f t="shared" si="23"/>
        <v>-1.1182419110467023E-4</v>
      </c>
      <c r="M81" s="7">
        <f t="shared" si="24"/>
        <v>13200</v>
      </c>
      <c r="N81" s="8">
        <v>100</v>
      </c>
      <c r="O81" s="8">
        <f t="shared" si="25"/>
        <v>0.57835065005905628</v>
      </c>
      <c r="P81" s="8">
        <v>100</v>
      </c>
      <c r="Q81" s="8">
        <f t="shared" si="26"/>
        <v>0.57835065005905628</v>
      </c>
      <c r="R81" s="8">
        <f t="shared" si="27"/>
        <v>100</v>
      </c>
      <c r="S81" s="8"/>
      <c r="T81" s="8"/>
      <c r="U81" s="8"/>
      <c r="V81" s="8"/>
      <c r="W81" s="8"/>
      <c r="X81" s="22">
        <v>70</v>
      </c>
    </row>
    <row r="82" spans="1:24" ht="32">
      <c r="A82" s="9">
        <v>71</v>
      </c>
      <c r="B82" s="9" t="s">
        <v>1596</v>
      </c>
      <c r="C82" s="7">
        <v>68659920</v>
      </c>
      <c r="D82" s="8">
        <f t="shared" si="17"/>
        <v>0.58165454661442106</v>
      </c>
      <c r="E82" s="7">
        <v>68659920</v>
      </c>
      <c r="F82" s="8">
        <f t="shared" si="18"/>
        <v>100</v>
      </c>
      <c r="G82" s="8">
        <f t="shared" si="19"/>
        <v>0.58165454661442106</v>
      </c>
      <c r="H82" s="7">
        <v>68645070</v>
      </c>
      <c r="I82" s="8">
        <f t="shared" si="20"/>
        <v>99.978371661371</v>
      </c>
      <c r="J82" s="8">
        <f t="shared" si="21"/>
        <v>0.58152874439942837</v>
      </c>
      <c r="K82" s="8">
        <f t="shared" si="22"/>
        <v>99.978371661371</v>
      </c>
      <c r="L82" s="8">
        <f t="shared" si="23"/>
        <v>-1.258022149926985E-4</v>
      </c>
      <c r="M82" s="7">
        <f t="shared" si="24"/>
        <v>14850</v>
      </c>
      <c r="N82" s="8">
        <v>100</v>
      </c>
      <c r="O82" s="8">
        <f t="shared" si="25"/>
        <v>0.58165454661442106</v>
      </c>
      <c r="P82" s="8">
        <v>100</v>
      </c>
      <c r="Q82" s="8">
        <f t="shared" si="26"/>
        <v>0.58165454661442106</v>
      </c>
      <c r="R82" s="8">
        <f t="shared" si="27"/>
        <v>100</v>
      </c>
      <c r="S82" s="8"/>
      <c r="T82" s="8"/>
      <c r="U82" s="8"/>
      <c r="V82" s="8"/>
      <c r="W82" s="8"/>
      <c r="X82" s="22">
        <v>71</v>
      </c>
    </row>
    <row r="83" spans="1:24" ht="32">
      <c r="A83" s="9">
        <v>72</v>
      </c>
      <c r="B83" s="9" t="s">
        <v>1597</v>
      </c>
      <c r="C83" s="7">
        <v>69829920</v>
      </c>
      <c r="D83" s="8">
        <f t="shared" si="17"/>
        <v>0.59156623628051552</v>
      </c>
      <c r="E83" s="7">
        <v>69829920</v>
      </c>
      <c r="F83" s="8">
        <f t="shared" si="18"/>
        <v>100</v>
      </c>
      <c r="G83" s="8">
        <f t="shared" si="19"/>
        <v>0.59156623628051552</v>
      </c>
      <c r="H83" s="7">
        <v>66703320</v>
      </c>
      <c r="I83" s="8">
        <f t="shared" si="20"/>
        <v>95.522549646340707</v>
      </c>
      <c r="J83" s="8">
        <f t="shared" si="21"/>
        <v>0.56507915174204459</v>
      </c>
      <c r="K83" s="8">
        <f t="shared" si="22"/>
        <v>95.522549646340707</v>
      </c>
      <c r="L83" s="8">
        <f t="shared" si="23"/>
        <v>-2.6487084538470929E-2</v>
      </c>
      <c r="M83" s="7">
        <f t="shared" si="24"/>
        <v>3126600</v>
      </c>
      <c r="N83" s="8">
        <v>100</v>
      </c>
      <c r="O83" s="8">
        <f t="shared" si="25"/>
        <v>0.59156623628051552</v>
      </c>
      <c r="P83" s="8">
        <v>100</v>
      </c>
      <c r="Q83" s="8">
        <f t="shared" si="26"/>
        <v>0.59156623628051552</v>
      </c>
      <c r="R83" s="8">
        <f t="shared" si="27"/>
        <v>100</v>
      </c>
      <c r="S83" s="8"/>
      <c r="T83" s="8"/>
      <c r="U83" s="8"/>
      <c r="V83" s="8"/>
      <c r="W83" s="8"/>
      <c r="X83" s="22">
        <v>72</v>
      </c>
    </row>
    <row r="84" spans="1:24" ht="32">
      <c r="A84" s="9">
        <v>73</v>
      </c>
      <c r="B84" s="9" t="s">
        <v>1598</v>
      </c>
      <c r="C84" s="7">
        <v>69829920</v>
      </c>
      <c r="D84" s="8">
        <f t="shared" si="17"/>
        <v>0.59156623628051552</v>
      </c>
      <c r="E84" s="7">
        <v>69829920</v>
      </c>
      <c r="F84" s="8">
        <f t="shared" si="18"/>
        <v>100</v>
      </c>
      <c r="G84" s="8">
        <f t="shared" si="19"/>
        <v>0.59156623628051552</v>
      </c>
      <c r="H84" s="7">
        <v>69810120</v>
      </c>
      <c r="I84" s="8">
        <f t="shared" si="20"/>
        <v>99.971645392118447</v>
      </c>
      <c r="J84" s="8">
        <f t="shared" si="21"/>
        <v>0.59139849999385852</v>
      </c>
      <c r="K84" s="8">
        <f t="shared" si="22"/>
        <v>99.971645392118447</v>
      </c>
      <c r="L84" s="8">
        <f t="shared" si="23"/>
        <v>-1.6773628665700535E-4</v>
      </c>
      <c r="M84" s="7">
        <f t="shared" si="24"/>
        <v>19800</v>
      </c>
      <c r="N84" s="8">
        <v>100</v>
      </c>
      <c r="O84" s="8">
        <f t="shared" si="25"/>
        <v>0.59156623628051552</v>
      </c>
      <c r="P84" s="8">
        <v>100</v>
      </c>
      <c r="Q84" s="8">
        <f t="shared" si="26"/>
        <v>0.59156623628051552</v>
      </c>
      <c r="R84" s="8">
        <f t="shared" si="27"/>
        <v>100</v>
      </c>
      <c r="S84" s="8"/>
      <c r="T84" s="8"/>
      <c r="U84" s="8"/>
      <c r="V84" s="8"/>
      <c r="W84" s="8"/>
      <c r="X84" s="22">
        <v>73</v>
      </c>
    </row>
    <row r="85" spans="1:24" ht="32">
      <c r="A85" s="9">
        <v>74</v>
      </c>
      <c r="B85" s="9" t="s">
        <v>1599</v>
      </c>
      <c r="C85" s="7">
        <v>68269920</v>
      </c>
      <c r="D85" s="8">
        <f t="shared" si="17"/>
        <v>0.57835065005905628</v>
      </c>
      <c r="E85" s="7">
        <v>68269920</v>
      </c>
      <c r="F85" s="8">
        <f t="shared" si="18"/>
        <v>100</v>
      </c>
      <c r="G85" s="8">
        <f t="shared" si="19"/>
        <v>0.57835065005905628</v>
      </c>
      <c r="H85" s="7">
        <v>68256720</v>
      </c>
      <c r="I85" s="8">
        <f t="shared" si="20"/>
        <v>99.980664983934361</v>
      </c>
      <c r="J85" s="8">
        <f t="shared" si="21"/>
        <v>0.57823882586795161</v>
      </c>
      <c r="K85" s="8">
        <f t="shared" si="22"/>
        <v>99.980664983934361</v>
      </c>
      <c r="L85" s="8">
        <f t="shared" si="23"/>
        <v>-1.1182419110467023E-4</v>
      </c>
      <c r="M85" s="7">
        <f t="shared" si="24"/>
        <v>13200</v>
      </c>
      <c r="N85" s="8">
        <v>100</v>
      </c>
      <c r="O85" s="8">
        <f t="shared" si="25"/>
        <v>0.57835065005905628</v>
      </c>
      <c r="P85" s="8">
        <v>100</v>
      </c>
      <c r="Q85" s="8">
        <f t="shared" si="26"/>
        <v>0.57835065005905628</v>
      </c>
      <c r="R85" s="8">
        <f t="shared" si="27"/>
        <v>100</v>
      </c>
      <c r="S85" s="8"/>
      <c r="T85" s="8"/>
      <c r="U85" s="8"/>
      <c r="V85" s="8"/>
      <c r="W85" s="8"/>
      <c r="X85" s="22">
        <v>74</v>
      </c>
    </row>
    <row r="86" spans="1:24" ht="32">
      <c r="A86" s="9">
        <v>75</v>
      </c>
      <c r="B86" s="9" t="s">
        <v>1600</v>
      </c>
      <c r="C86" s="7">
        <v>68269920</v>
      </c>
      <c r="D86" s="8">
        <f t="shared" si="17"/>
        <v>0.57835065005905628</v>
      </c>
      <c r="E86" s="7">
        <v>68269920</v>
      </c>
      <c r="F86" s="8">
        <f t="shared" si="18"/>
        <v>100</v>
      </c>
      <c r="G86" s="8">
        <f t="shared" si="19"/>
        <v>0.57835065005905628</v>
      </c>
      <c r="H86" s="7">
        <v>68256720</v>
      </c>
      <c r="I86" s="8">
        <f t="shared" si="20"/>
        <v>99.980664983934361</v>
      </c>
      <c r="J86" s="8">
        <f t="shared" si="21"/>
        <v>0.57823882586795161</v>
      </c>
      <c r="K86" s="8">
        <f t="shared" si="22"/>
        <v>99.980664983934361</v>
      </c>
      <c r="L86" s="8">
        <f t="shared" si="23"/>
        <v>-1.1182419110467023E-4</v>
      </c>
      <c r="M86" s="7">
        <f t="shared" si="24"/>
        <v>13200</v>
      </c>
      <c r="N86" s="8">
        <v>100</v>
      </c>
      <c r="O86" s="8">
        <f t="shared" si="25"/>
        <v>0.57835065005905628</v>
      </c>
      <c r="P86" s="8">
        <v>100</v>
      </c>
      <c r="Q86" s="8">
        <f t="shared" si="26"/>
        <v>0.57835065005905628</v>
      </c>
      <c r="R86" s="8">
        <f t="shared" si="27"/>
        <v>100</v>
      </c>
      <c r="S86" s="8"/>
      <c r="T86" s="8"/>
      <c r="U86" s="8"/>
      <c r="V86" s="8"/>
      <c r="W86" s="8"/>
      <c r="X86" s="22">
        <v>75</v>
      </c>
    </row>
    <row r="87" spans="1:24" ht="32">
      <c r="A87" s="9">
        <v>76</v>
      </c>
      <c r="B87" s="9" t="s">
        <v>1601</v>
      </c>
      <c r="C87" s="7">
        <v>68269920</v>
      </c>
      <c r="D87" s="8">
        <f t="shared" si="17"/>
        <v>0.57835065005905628</v>
      </c>
      <c r="E87" s="7">
        <v>68269920</v>
      </c>
      <c r="F87" s="8">
        <f t="shared" si="18"/>
        <v>100</v>
      </c>
      <c r="G87" s="8">
        <f t="shared" si="19"/>
        <v>0.57835065005905628</v>
      </c>
      <c r="H87" s="7">
        <v>68127270</v>
      </c>
      <c r="I87" s="8">
        <f t="shared" si="20"/>
        <v>99.791049996836094</v>
      </c>
      <c r="J87" s="8">
        <f t="shared" si="21"/>
        <v>0.5771421863574594</v>
      </c>
      <c r="K87" s="8">
        <f t="shared" si="22"/>
        <v>99.791049996836094</v>
      </c>
      <c r="L87" s="8">
        <f t="shared" si="23"/>
        <v>-1.2084637015968847E-3</v>
      </c>
      <c r="M87" s="7">
        <f t="shared" si="24"/>
        <v>142650</v>
      </c>
      <c r="N87" s="8">
        <v>100</v>
      </c>
      <c r="O87" s="8">
        <f t="shared" si="25"/>
        <v>0.57835065005905628</v>
      </c>
      <c r="P87" s="8">
        <v>100</v>
      </c>
      <c r="Q87" s="8">
        <f t="shared" si="26"/>
        <v>0.57835065005905628</v>
      </c>
      <c r="R87" s="8">
        <f t="shared" si="27"/>
        <v>100</v>
      </c>
      <c r="S87" s="8"/>
      <c r="T87" s="8"/>
      <c r="U87" s="8"/>
      <c r="V87" s="8"/>
      <c r="W87" s="8"/>
      <c r="X87" s="22">
        <v>76</v>
      </c>
    </row>
    <row r="88" spans="1:24" ht="32">
      <c r="A88" s="9">
        <v>77</v>
      </c>
      <c r="B88" s="9" t="s">
        <v>1602</v>
      </c>
      <c r="C88" s="7">
        <v>69829920</v>
      </c>
      <c r="D88" s="8">
        <f t="shared" si="17"/>
        <v>0.59156623628051552</v>
      </c>
      <c r="E88" s="7">
        <v>69829920</v>
      </c>
      <c r="F88" s="8">
        <f t="shared" si="18"/>
        <v>100</v>
      </c>
      <c r="G88" s="8">
        <f t="shared" si="19"/>
        <v>0.59156623628051552</v>
      </c>
      <c r="H88" s="7">
        <v>69810120</v>
      </c>
      <c r="I88" s="8">
        <f t="shared" si="20"/>
        <v>99.971645392118447</v>
      </c>
      <c r="J88" s="8">
        <f t="shared" si="21"/>
        <v>0.59139849999385852</v>
      </c>
      <c r="K88" s="8">
        <f t="shared" si="22"/>
        <v>99.971645392118447</v>
      </c>
      <c r="L88" s="8">
        <f t="shared" si="23"/>
        <v>-1.6773628665700535E-4</v>
      </c>
      <c r="M88" s="7">
        <f t="shared" si="24"/>
        <v>19800</v>
      </c>
      <c r="N88" s="8">
        <v>100</v>
      </c>
      <c r="O88" s="8">
        <f t="shared" si="25"/>
        <v>0.59156623628051552</v>
      </c>
      <c r="P88" s="8">
        <v>100</v>
      </c>
      <c r="Q88" s="8">
        <f t="shared" si="26"/>
        <v>0.59156623628051552</v>
      </c>
      <c r="R88" s="8">
        <f t="shared" si="27"/>
        <v>100</v>
      </c>
      <c r="S88" s="8"/>
      <c r="T88" s="8"/>
      <c r="U88" s="8"/>
      <c r="V88" s="8"/>
      <c r="W88" s="8"/>
      <c r="X88" s="22">
        <v>77</v>
      </c>
    </row>
    <row r="89" spans="1:24" ht="32">
      <c r="A89" s="9">
        <v>78</v>
      </c>
      <c r="B89" s="9" t="s">
        <v>1603</v>
      </c>
      <c r="C89" s="7">
        <v>69829920</v>
      </c>
      <c r="D89" s="8">
        <f t="shared" si="17"/>
        <v>0.59156623628051552</v>
      </c>
      <c r="E89" s="7">
        <v>69829920</v>
      </c>
      <c r="F89" s="8">
        <f t="shared" si="18"/>
        <v>100</v>
      </c>
      <c r="G89" s="8">
        <f t="shared" si="19"/>
        <v>0.59156623628051552</v>
      </c>
      <c r="H89" s="7">
        <v>69810120</v>
      </c>
      <c r="I89" s="8">
        <f t="shared" si="20"/>
        <v>99.971645392118447</v>
      </c>
      <c r="J89" s="8">
        <f t="shared" si="21"/>
        <v>0.59139849999385852</v>
      </c>
      <c r="K89" s="8">
        <f t="shared" si="22"/>
        <v>99.971645392118447</v>
      </c>
      <c r="L89" s="8">
        <f t="shared" si="23"/>
        <v>-1.6773628665700535E-4</v>
      </c>
      <c r="M89" s="7">
        <f t="shared" si="24"/>
        <v>19800</v>
      </c>
      <c r="N89" s="8">
        <v>100</v>
      </c>
      <c r="O89" s="8">
        <f t="shared" si="25"/>
        <v>0.59156623628051552</v>
      </c>
      <c r="P89" s="8">
        <v>100</v>
      </c>
      <c r="Q89" s="8">
        <f t="shared" si="26"/>
        <v>0.59156623628051552</v>
      </c>
      <c r="R89" s="8">
        <f t="shared" si="27"/>
        <v>100</v>
      </c>
      <c r="S89" s="8"/>
      <c r="T89" s="8"/>
      <c r="U89" s="8"/>
      <c r="V89" s="8"/>
      <c r="W89" s="8"/>
      <c r="X89" s="22">
        <v>78</v>
      </c>
    </row>
    <row r="90" spans="1:24" ht="32">
      <c r="A90" s="9">
        <v>79</v>
      </c>
      <c r="B90" s="9" t="s">
        <v>1604</v>
      </c>
      <c r="C90" s="7">
        <v>69829920</v>
      </c>
      <c r="D90" s="8">
        <f t="shared" si="17"/>
        <v>0.59156623628051552</v>
      </c>
      <c r="E90" s="7">
        <v>69829920</v>
      </c>
      <c r="F90" s="8">
        <f t="shared" si="18"/>
        <v>100</v>
      </c>
      <c r="G90" s="8">
        <f t="shared" si="19"/>
        <v>0.59156623628051552</v>
      </c>
      <c r="H90" s="7">
        <v>69810120</v>
      </c>
      <c r="I90" s="8">
        <f t="shared" si="20"/>
        <v>99.971645392118447</v>
      </c>
      <c r="J90" s="8">
        <f t="shared" si="21"/>
        <v>0.59139849999385852</v>
      </c>
      <c r="K90" s="8">
        <f t="shared" si="22"/>
        <v>99.971645392118447</v>
      </c>
      <c r="L90" s="8">
        <f t="shared" si="23"/>
        <v>-1.6773628665700535E-4</v>
      </c>
      <c r="M90" s="7">
        <f t="shared" si="24"/>
        <v>19800</v>
      </c>
      <c r="N90" s="8">
        <v>100</v>
      </c>
      <c r="O90" s="8">
        <f t="shared" si="25"/>
        <v>0.59156623628051552</v>
      </c>
      <c r="P90" s="8">
        <v>100</v>
      </c>
      <c r="Q90" s="8">
        <f t="shared" si="26"/>
        <v>0.59156623628051552</v>
      </c>
      <c r="R90" s="8">
        <f t="shared" si="27"/>
        <v>100</v>
      </c>
      <c r="S90" s="8"/>
      <c r="T90" s="8"/>
      <c r="U90" s="8"/>
      <c r="V90" s="8"/>
      <c r="W90" s="8"/>
      <c r="X90" s="22">
        <v>79</v>
      </c>
    </row>
    <row r="91" spans="1:24" ht="64">
      <c r="A91" s="9">
        <v>80</v>
      </c>
      <c r="B91" s="9" t="s">
        <v>1605</v>
      </c>
      <c r="C91" s="7">
        <v>35380000</v>
      </c>
      <c r="D91" s="8">
        <f t="shared" si="17"/>
        <v>0.29972271827899333</v>
      </c>
      <c r="E91" s="7">
        <v>35380000</v>
      </c>
      <c r="F91" s="8">
        <f t="shared" si="18"/>
        <v>100</v>
      </c>
      <c r="G91" s="8">
        <f t="shared" si="19"/>
        <v>0.29972271827899333</v>
      </c>
      <c r="H91" s="7">
        <v>35186500</v>
      </c>
      <c r="I91" s="8">
        <f t="shared" si="20"/>
        <v>99.453080836630875</v>
      </c>
      <c r="J91" s="8">
        <f t="shared" si="21"/>
        <v>0.29808347729575468</v>
      </c>
      <c r="K91" s="8">
        <f t="shared" si="22"/>
        <v>99.453080836630875</v>
      </c>
      <c r="L91" s="8">
        <f t="shared" si="23"/>
        <v>-1.6392409832386434E-3</v>
      </c>
      <c r="M91" s="7">
        <f t="shared" si="24"/>
        <v>193500</v>
      </c>
      <c r="N91" s="8">
        <v>100</v>
      </c>
      <c r="O91" s="8">
        <f t="shared" si="25"/>
        <v>0.29972271827899333</v>
      </c>
      <c r="P91" s="8">
        <v>100</v>
      </c>
      <c r="Q91" s="8">
        <f t="shared" si="26"/>
        <v>0.29972271827899333</v>
      </c>
      <c r="R91" s="8">
        <f t="shared" si="27"/>
        <v>100</v>
      </c>
      <c r="S91" s="8"/>
      <c r="T91" s="8"/>
      <c r="U91" s="8"/>
      <c r="V91" s="8"/>
      <c r="W91" s="8"/>
      <c r="X91" s="22">
        <v>80</v>
      </c>
    </row>
    <row r="92" spans="1:24" ht="64">
      <c r="A92" s="9">
        <v>81</v>
      </c>
      <c r="B92" s="9" t="s">
        <v>1606</v>
      </c>
      <c r="C92" s="7">
        <v>211920000</v>
      </c>
      <c r="D92" s="8">
        <f t="shared" si="17"/>
        <v>1.7952865590074691</v>
      </c>
      <c r="E92" s="7">
        <v>211920000</v>
      </c>
      <c r="F92" s="8">
        <f t="shared" si="18"/>
        <v>100</v>
      </c>
      <c r="G92" s="8">
        <f t="shared" si="19"/>
        <v>1.7952865590074691</v>
      </c>
      <c r="H92" s="7">
        <v>90919296</v>
      </c>
      <c r="I92" s="8">
        <f t="shared" si="20"/>
        <v>42.902650056625141</v>
      </c>
      <c r="J92" s="8">
        <f t="shared" si="21"/>
        <v>0.77022550992460159</v>
      </c>
      <c r="K92" s="8">
        <f t="shared" si="22"/>
        <v>42.902650056625141</v>
      </c>
      <c r="L92" s="8">
        <f t="shared" si="23"/>
        <v>-1.0250610490828675</v>
      </c>
      <c r="M92" s="7">
        <f t="shared" si="24"/>
        <v>121000704</v>
      </c>
      <c r="N92" s="8">
        <v>100</v>
      </c>
      <c r="O92" s="8">
        <f t="shared" si="25"/>
        <v>1.7952865590074691</v>
      </c>
      <c r="P92" s="8">
        <v>50</v>
      </c>
      <c r="Q92" s="8">
        <f t="shared" si="26"/>
        <v>0.89764327950373457</v>
      </c>
      <c r="R92" s="8">
        <f t="shared" si="27"/>
        <v>50</v>
      </c>
      <c r="S92" s="8"/>
      <c r="T92" s="8"/>
      <c r="U92" s="8"/>
      <c r="V92" s="8"/>
      <c r="W92" s="8"/>
      <c r="X92" s="22">
        <v>81</v>
      </c>
    </row>
    <row r="93" spans="1:24" ht="64">
      <c r="A93" s="9">
        <v>82</v>
      </c>
      <c r="B93" s="9" t="s">
        <v>1607</v>
      </c>
      <c r="C93" s="7">
        <v>16200000</v>
      </c>
      <c r="D93" s="8">
        <f t="shared" si="17"/>
        <v>0.1372387799920772</v>
      </c>
      <c r="E93" s="7">
        <v>16200000</v>
      </c>
      <c r="F93" s="8">
        <f t="shared" si="18"/>
        <v>100</v>
      </c>
      <c r="G93" s="8">
        <f t="shared" si="19"/>
        <v>0.1372387799920772</v>
      </c>
      <c r="H93" s="7">
        <v>12271922</v>
      </c>
      <c r="I93" s="8">
        <f t="shared" si="20"/>
        <v>75.752604938271602</v>
      </c>
      <c r="J93" s="8">
        <f t="shared" si="21"/>
        <v>0.10396195082950198</v>
      </c>
      <c r="K93" s="8">
        <f t="shared" si="22"/>
        <v>75.752604938271602</v>
      </c>
      <c r="L93" s="8">
        <f t="shared" si="23"/>
        <v>-3.3276829162575225E-2</v>
      </c>
      <c r="M93" s="7">
        <f t="shared" si="24"/>
        <v>3928078</v>
      </c>
      <c r="N93" s="8">
        <v>100</v>
      </c>
      <c r="O93" s="8">
        <f t="shared" si="25"/>
        <v>0.1372387799920772</v>
      </c>
      <c r="P93" s="8">
        <v>75.752604938271602</v>
      </c>
      <c r="Q93" s="8">
        <f t="shared" si="26"/>
        <v>0.10396195082950198</v>
      </c>
      <c r="R93" s="8">
        <f t="shared" si="27"/>
        <v>75.752604938271602</v>
      </c>
      <c r="S93" s="8"/>
      <c r="T93" s="8"/>
      <c r="U93" s="8"/>
      <c r="V93" s="8"/>
      <c r="W93" s="8"/>
      <c r="X93" s="22">
        <v>82</v>
      </c>
    </row>
    <row r="94" spans="1:24" ht="64">
      <c r="A94" s="9">
        <v>83</v>
      </c>
      <c r="B94" s="9" t="s">
        <v>1608</v>
      </c>
      <c r="C94" s="7">
        <v>4550000</v>
      </c>
      <c r="D94" s="8">
        <f t="shared" si="17"/>
        <v>3.8545459812589583E-2</v>
      </c>
      <c r="E94" s="7">
        <v>4550000</v>
      </c>
      <c r="F94" s="8">
        <f t="shared" si="18"/>
        <v>100</v>
      </c>
      <c r="G94" s="8">
        <f t="shared" si="19"/>
        <v>3.8545459812589583E-2</v>
      </c>
      <c r="H94" s="7">
        <v>3783000</v>
      </c>
      <c r="I94" s="8">
        <f t="shared" si="20"/>
        <v>83.142857142857139</v>
      </c>
      <c r="J94" s="8">
        <f t="shared" si="21"/>
        <v>3.2047796587038768E-2</v>
      </c>
      <c r="K94" s="8">
        <f t="shared" si="22"/>
        <v>83.142857142857139</v>
      </c>
      <c r="L94" s="8">
        <f t="shared" si="23"/>
        <v>-6.4976632255508149E-3</v>
      </c>
      <c r="M94" s="7">
        <f t="shared" si="24"/>
        <v>767000</v>
      </c>
      <c r="N94" s="8">
        <v>100</v>
      </c>
      <c r="O94" s="8">
        <f t="shared" si="25"/>
        <v>3.8545459812589583E-2</v>
      </c>
      <c r="P94" s="8">
        <v>83.142857142857139</v>
      </c>
      <c r="Q94" s="8">
        <f t="shared" si="26"/>
        <v>3.2047796587038768E-2</v>
      </c>
      <c r="R94" s="8">
        <f t="shared" si="27"/>
        <v>83.142857142857139</v>
      </c>
      <c r="S94" s="8"/>
      <c r="T94" s="8"/>
      <c r="U94" s="8"/>
      <c r="V94" s="8"/>
      <c r="W94" s="8"/>
      <c r="X94" s="22">
        <v>83</v>
      </c>
    </row>
    <row r="95" spans="1:24" ht="64">
      <c r="A95" s="9">
        <v>84</v>
      </c>
      <c r="B95" s="9" t="s">
        <v>1609</v>
      </c>
      <c r="C95" s="7">
        <v>4550000</v>
      </c>
      <c r="D95" s="8">
        <f t="shared" si="17"/>
        <v>3.8545459812589583E-2</v>
      </c>
      <c r="E95" s="7">
        <v>4550000</v>
      </c>
      <c r="F95" s="8">
        <f t="shared" si="18"/>
        <v>100</v>
      </c>
      <c r="G95" s="8">
        <f t="shared" si="19"/>
        <v>3.8545459812589583E-2</v>
      </c>
      <c r="H95" s="7">
        <v>3055000</v>
      </c>
      <c r="I95" s="8">
        <f t="shared" si="20"/>
        <v>67.142857142857139</v>
      </c>
      <c r="J95" s="8">
        <f t="shared" si="21"/>
        <v>2.5880523017024433E-2</v>
      </c>
      <c r="K95" s="8">
        <f t="shared" si="22"/>
        <v>67.142857142857139</v>
      </c>
      <c r="L95" s="8">
        <f t="shared" si="23"/>
        <v>-1.266493679556515E-2</v>
      </c>
      <c r="M95" s="7">
        <f t="shared" si="24"/>
        <v>1495000</v>
      </c>
      <c r="N95" s="8">
        <v>100</v>
      </c>
      <c r="O95" s="8">
        <f t="shared" si="25"/>
        <v>3.8545459812589583E-2</v>
      </c>
      <c r="P95" s="8">
        <v>67.142857142857139</v>
      </c>
      <c r="Q95" s="8">
        <f t="shared" si="26"/>
        <v>2.5880523017024433E-2</v>
      </c>
      <c r="R95" s="8">
        <f t="shared" si="27"/>
        <v>67.142857142857139</v>
      </c>
      <c r="S95" s="8"/>
      <c r="T95" s="8"/>
      <c r="U95" s="8"/>
      <c r="V95" s="8"/>
      <c r="W95" s="8"/>
      <c r="X95" s="22">
        <v>84</v>
      </c>
    </row>
    <row r="96" spans="1:24" ht="64">
      <c r="A96" s="9">
        <v>85</v>
      </c>
      <c r="B96" s="9" t="s">
        <v>1610</v>
      </c>
      <c r="C96" s="7">
        <v>8350000</v>
      </c>
      <c r="D96" s="8">
        <f t="shared" si="17"/>
        <v>7.0737272403323739E-2</v>
      </c>
      <c r="E96" s="7">
        <v>8350000</v>
      </c>
      <c r="F96" s="8">
        <f t="shared" si="18"/>
        <v>100</v>
      </c>
      <c r="G96" s="8">
        <f t="shared" si="19"/>
        <v>7.0737272403323739E-2</v>
      </c>
      <c r="H96" s="7">
        <v>7528740</v>
      </c>
      <c r="I96" s="8">
        <f t="shared" si="20"/>
        <v>90.164550898203586</v>
      </c>
      <c r="J96" s="8">
        <f t="shared" si="21"/>
        <v>6.3779943980095746E-2</v>
      </c>
      <c r="K96" s="8">
        <f t="shared" si="22"/>
        <v>90.164550898203586</v>
      </c>
      <c r="L96" s="8">
        <f t="shared" si="23"/>
        <v>-6.9573284232279931E-3</v>
      </c>
      <c r="M96" s="7">
        <f t="shared" si="24"/>
        <v>821260</v>
      </c>
      <c r="N96" s="8">
        <v>100</v>
      </c>
      <c r="O96" s="8">
        <f t="shared" si="25"/>
        <v>7.0737272403323739E-2</v>
      </c>
      <c r="P96" s="8">
        <v>90.164550898203586</v>
      </c>
      <c r="Q96" s="8">
        <f t="shared" si="26"/>
        <v>6.3779943980095746E-2</v>
      </c>
      <c r="R96" s="8">
        <f t="shared" si="27"/>
        <v>90.164550898203586</v>
      </c>
      <c r="S96" s="8"/>
      <c r="T96" s="8"/>
      <c r="U96" s="8"/>
      <c r="V96" s="8"/>
      <c r="W96" s="8"/>
      <c r="X96" s="22">
        <v>85</v>
      </c>
    </row>
    <row r="97" spans="1:24" ht="64">
      <c r="A97" s="9">
        <v>86</v>
      </c>
      <c r="B97" s="9" t="s">
        <v>1611</v>
      </c>
      <c r="C97" s="7">
        <v>8600000</v>
      </c>
      <c r="D97" s="8">
        <f t="shared" si="17"/>
        <v>7.2855154810608891E-2</v>
      </c>
      <c r="E97" s="7">
        <v>8600000</v>
      </c>
      <c r="F97" s="8">
        <f t="shared" si="18"/>
        <v>100</v>
      </c>
      <c r="G97" s="8">
        <f t="shared" si="19"/>
        <v>7.2855154810608891E-2</v>
      </c>
      <c r="H97" s="7">
        <v>7974800</v>
      </c>
      <c r="I97" s="8">
        <f t="shared" si="20"/>
        <v>92.730232558139534</v>
      </c>
      <c r="J97" s="8">
        <f t="shared" si="21"/>
        <v>6.755875448647021E-2</v>
      </c>
      <c r="K97" s="8">
        <f t="shared" si="22"/>
        <v>92.730232558139534</v>
      </c>
      <c r="L97" s="8">
        <f t="shared" si="23"/>
        <v>-5.2964003241386809E-3</v>
      </c>
      <c r="M97" s="7">
        <f t="shared" si="24"/>
        <v>625200</v>
      </c>
      <c r="N97" s="8">
        <v>100</v>
      </c>
      <c r="O97" s="8">
        <f t="shared" si="25"/>
        <v>7.2855154810608891E-2</v>
      </c>
      <c r="P97" s="8">
        <v>92.730232558139534</v>
      </c>
      <c r="Q97" s="8">
        <f t="shared" si="26"/>
        <v>6.755875448647021E-2</v>
      </c>
      <c r="R97" s="8">
        <f t="shared" si="27"/>
        <v>92.730232558139534</v>
      </c>
      <c r="S97" s="8"/>
      <c r="T97" s="8"/>
      <c r="U97" s="8"/>
      <c r="V97" s="8"/>
      <c r="W97" s="8"/>
      <c r="X97" s="22">
        <v>86</v>
      </c>
    </row>
    <row r="98" spans="1:24" ht="64">
      <c r="A98" s="9">
        <v>87</v>
      </c>
      <c r="B98" s="9" t="s">
        <v>1612</v>
      </c>
      <c r="C98" s="7">
        <v>8470000</v>
      </c>
      <c r="D98" s="8">
        <f t="shared" si="17"/>
        <v>7.1753855958820612E-2</v>
      </c>
      <c r="E98" s="7">
        <v>8470000</v>
      </c>
      <c r="F98" s="8">
        <f t="shared" si="18"/>
        <v>100</v>
      </c>
      <c r="G98" s="8">
        <f t="shared" si="19"/>
        <v>7.1753855958820612E-2</v>
      </c>
      <c r="H98" s="7">
        <v>3718500</v>
      </c>
      <c r="I98" s="8">
        <f t="shared" si="20"/>
        <v>43.902007083825268</v>
      </c>
      <c r="J98" s="8">
        <f t="shared" si="21"/>
        <v>3.1501382925959207E-2</v>
      </c>
      <c r="K98" s="8">
        <f t="shared" si="22"/>
        <v>43.902007083825268</v>
      </c>
      <c r="L98" s="8">
        <f t="shared" si="23"/>
        <v>-4.0252473032861405E-2</v>
      </c>
      <c r="M98" s="7">
        <f t="shared" si="24"/>
        <v>4751500</v>
      </c>
      <c r="N98" s="8">
        <v>100</v>
      </c>
      <c r="O98" s="8">
        <f t="shared" si="25"/>
        <v>7.1753855958820612E-2</v>
      </c>
      <c r="P98" s="8">
        <v>43.902007083825268</v>
      </c>
      <c r="Q98" s="8">
        <f t="shared" si="26"/>
        <v>3.1501382925959207E-2</v>
      </c>
      <c r="R98" s="8">
        <f t="shared" si="27"/>
        <v>43.902007083825268</v>
      </c>
      <c r="S98" s="8"/>
      <c r="T98" s="8"/>
      <c r="U98" s="8"/>
      <c r="V98" s="8"/>
      <c r="W98" s="8"/>
      <c r="X98" s="22">
        <v>87</v>
      </c>
    </row>
    <row r="99" spans="1:24" ht="64">
      <c r="A99" s="9">
        <v>88</v>
      </c>
      <c r="B99" s="9" t="s">
        <v>1613</v>
      </c>
      <c r="C99" s="7">
        <v>4800000</v>
      </c>
      <c r="D99" s="8">
        <f t="shared" si="17"/>
        <v>4.0663342219874728E-2</v>
      </c>
      <c r="E99" s="7">
        <v>4800000</v>
      </c>
      <c r="F99" s="8">
        <f t="shared" si="18"/>
        <v>100</v>
      </c>
      <c r="G99" s="8">
        <f t="shared" si="19"/>
        <v>4.0663342219874735E-2</v>
      </c>
      <c r="H99" s="7">
        <v>3252500</v>
      </c>
      <c r="I99" s="8">
        <f t="shared" si="20"/>
        <v>67.760416666666671</v>
      </c>
      <c r="J99" s="8">
        <f t="shared" si="21"/>
        <v>2.75536501187797E-2</v>
      </c>
      <c r="K99" s="8">
        <f t="shared" si="22"/>
        <v>67.760416666666671</v>
      </c>
      <c r="L99" s="8">
        <f t="shared" si="23"/>
        <v>-1.3109692101095034E-2</v>
      </c>
      <c r="M99" s="7">
        <f t="shared" si="24"/>
        <v>1547500</v>
      </c>
      <c r="N99" s="8">
        <v>100</v>
      </c>
      <c r="O99" s="8">
        <f t="shared" si="25"/>
        <v>4.0663342219874735E-2</v>
      </c>
      <c r="P99" s="8">
        <v>67.760416666666671</v>
      </c>
      <c r="Q99" s="8">
        <f t="shared" si="26"/>
        <v>2.75536501187797E-2</v>
      </c>
      <c r="R99" s="8">
        <f t="shared" si="27"/>
        <v>67.760416666666671</v>
      </c>
      <c r="S99" s="8"/>
      <c r="T99" s="8"/>
      <c r="U99" s="8"/>
      <c r="V99" s="8"/>
      <c r="W99" s="8"/>
      <c r="X99" s="22">
        <v>88</v>
      </c>
    </row>
    <row r="100" spans="1:24" ht="64">
      <c r="A100" s="9">
        <v>89</v>
      </c>
      <c r="B100" s="9" t="s">
        <v>1614</v>
      </c>
      <c r="C100" s="7">
        <v>12400000</v>
      </c>
      <c r="D100" s="8">
        <f t="shared" si="17"/>
        <v>0.10504696740134305</v>
      </c>
      <c r="E100" s="7">
        <v>12400000</v>
      </c>
      <c r="F100" s="8">
        <f t="shared" si="18"/>
        <v>100</v>
      </c>
      <c r="G100" s="8">
        <f t="shared" si="19"/>
        <v>0.10504696740134305</v>
      </c>
      <c r="H100" s="7">
        <v>11609500</v>
      </c>
      <c r="I100" s="8">
        <f t="shared" si="20"/>
        <v>93.625</v>
      </c>
      <c r="J100" s="8">
        <f t="shared" si="21"/>
        <v>9.8350223229507427E-2</v>
      </c>
      <c r="K100" s="8">
        <f t="shared" si="22"/>
        <v>93.625</v>
      </c>
      <c r="L100" s="8">
        <f t="shared" si="23"/>
        <v>-6.6967441718356197E-3</v>
      </c>
      <c r="M100" s="7">
        <f t="shared" si="24"/>
        <v>790500</v>
      </c>
      <c r="N100" s="8">
        <v>100</v>
      </c>
      <c r="O100" s="8">
        <f t="shared" si="25"/>
        <v>0.10504696740134305</v>
      </c>
      <c r="P100" s="8">
        <v>93.625</v>
      </c>
      <c r="Q100" s="8">
        <f t="shared" si="26"/>
        <v>9.8350223229507427E-2</v>
      </c>
      <c r="R100" s="8">
        <f t="shared" si="27"/>
        <v>93.625</v>
      </c>
      <c r="S100" s="8"/>
      <c r="T100" s="8"/>
      <c r="U100" s="8"/>
      <c r="V100" s="8"/>
      <c r="W100" s="8"/>
      <c r="X100" s="22">
        <v>89</v>
      </c>
    </row>
    <row r="101" spans="1:24" ht="64">
      <c r="A101" s="9">
        <v>90</v>
      </c>
      <c r="B101" s="9" t="s">
        <v>1615</v>
      </c>
      <c r="C101" s="7">
        <v>4550000</v>
      </c>
      <c r="D101" s="8">
        <f t="shared" si="17"/>
        <v>3.8545459812589583E-2</v>
      </c>
      <c r="E101" s="7">
        <v>4550000</v>
      </c>
      <c r="F101" s="8">
        <f t="shared" si="18"/>
        <v>100</v>
      </c>
      <c r="G101" s="8">
        <f t="shared" si="19"/>
        <v>3.8545459812589583E-2</v>
      </c>
      <c r="H101" s="7">
        <v>3519000</v>
      </c>
      <c r="I101" s="8">
        <f t="shared" si="20"/>
        <v>77.340659340659343</v>
      </c>
      <c r="J101" s="8">
        <f t="shared" si="21"/>
        <v>2.9811312764945658E-2</v>
      </c>
      <c r="K101" s="8">
        <f t="shared" si="22"/>
        <v>77.340659340659343</v>
      </c>
      <c r="L101" s="8">
        <f t="shared" si="23"/>
        <v>-8.7341470476439247E-3</v>
      </c>
      <c r="M101" s="7">
        <f t="shared" si="24"/>
        <v>1031000</v>
      </c>
      <c r="N101" s="8">
        <v>100</v>
      </c>
      <c r="O101" s="8">
        <f t="shared" si="25"/>
        <v>3.8545459812589583E-2</v>
      </c>
      <c r="P101" s="8">
        <v>77.340659340659343</v>
      </c>
      <c r="Q101" s="8">
        <f t="shared" si="26"/>
        <v>2.9811312764945658E-2</v>
      </c>
      <c r="R101" s="8">
        <f t="shared" si="27"/>
        <v>77.340659340659343</v>
      </c>
      <c r="S101" s="8"/>
      <c r="T101" s="8"/>
      <c r="U101" s="8"/>
      <c r="V101" s="8"/>
      <c r="W101" s="8"/>
      <c r="X101" s="22">
        <v>90</v>
      </c>
    </row>
    <row r="102" spans="1:24" ht="64">
      <c r="A102" s="9">
        <v>91</v>
      </c>
      <c r="B102" s="9" t="s">
        <v>1616</v>
      </c>
      <c r="C102" s="7">
        <v>4360000</v>
      </c>
      <c r="D102" s="8">
        <f t="shared" si="17"/>
        <v>3.6935869183052875E-2</v>
      </c>
      <c r="E102" s="7">
        <v>4360000</v>
      </c>
      <c r="F102" s="8">
        <f t="shared" si="18"/>
        <v>100</v>
      </c>
      <c r="G102" s="8">
        <f t="shared" si="19"/>
        <v>3.6935869183052875E-2</v>
      </c>
      <c r="H102" s="7">
        <v>1968000</v>
      </c>
      <c r="I102" s="8">
        <f t="shared" si="20"/>
        <v>45.137614678899084</v>
      </c>
      <c r="J102" s="8">
        <f t="shared" si="21"/>
        <v>1.6671970310148637E-2</v>
      </c>
      <c r="K102" s="8">
        <f t="shared" si="22"/>
        <v>45.137614678899084</v>
      </c>
      <c r="L102" s="8">
        <f t="shared" si="23"/>
        <v>-2.0263898872904237E-2</v>
      </c>
      <c r="M102" s="7">
        <f t="shared" si="24"/>
        <v>2392000</v>
      </c>
      <c r="N102" s="8">
        <v>100</v>
      </c>
      <c r="O102" s="8">
        <f t="shared" si="25"/>
        <v>3.6935869183052875E-2</v>
      </c>
      <c r="P102" s="8">
        <v>45.137614678899084</v>
      </c>
      <c r="Q102" s="8">
        <f t="shared" si="26"/>
        <v>1.6671970310148637E-2</v>
      </c>
      <c r="R102" s="8">
        <f t="shared" si="27"/>
        <v>45.137614678899084</v>
      </c>
      <c r="S102" s="8"/>
      <c r="T102" s="8"/>
      <c r="U102" s="8"/>
      <c r="V102" s="8"/>
      <c r="W102" s="8"/>
      <c r="X102" s="22">
        <v>91</v>
      </c>
    </row>
    <row r="103" spans="1:24" ht="64">
      <c r="A103" s="9">
        <v>92</v>
      </c>
      <c r="B103" s="9" t="s">
        <v>1617</v>
      </c>
      <c r="C103" s="7">
        <v>8350000</v>
      </c>
      <c r="D103" s="8">
        <f t="shared" si="17"/>
        <v>7.0737272403323739E-2</v>
      </c>
      <c r="E103" s="7">
        <v>8350000</v>
      </c>
      <c r="F103" s="8">
        <f t="shared" si="18"/>
        <v>100</v>
      </c>
      <c r="G103" s="8">
        <f t="shared" si="19"/>
        <v>7.0737272403323739E-2</v>
      </c>
      <c r="H103" s="7">
        <v>6101700</v>
      </c>
      <c r="I103" s="8">
        <f t="shared" si="20"/>
        <v>73.074251497005989</v>
      </c>
      <c r="J103" s="8">
        <f t="shared" si="21"/>
        <v>5.1690732338127002E-2</v>
      </c>
      <c r="K103" s="8">
        <f t="shared" si="22"/>
        <v>73.074251497005989</v>
      </c>
      <c r="L103" s="8">
        <f t="shared" si="23"/>
        <v>-1.9046540065196738E-2</v>
      </c>
      <c r="M103" s="7">
        <f t="shared" si="24"/>
        <v>2248300</v>
      </c>
      <c r="N103" s="8">
        <v>100</v>
      </c>
      <c r="O103" s="8">
        <f t="shared" si="25"/>
        <v>7.0737272403323739E-2</v>
      </c>
      <c r="P103" s="8">
        <v>73.074251497005989</v>
      </c>
      <c r="Q103" s="8">
        <f t="shared" si="26"/>
        <v>5.1690732338127002E-2</v>
      </c>
      <c r="R103" s="8">
        <f t="shared" si="27"/>
        <v>73.074251497005989</v>
      </c>
      <c r="S103" s="8"/>
      <c r="T103" s="8"/>
      <c r="U103" s="8"/>
      <c r="V103" s="8"/>
      <c r="W103" s="8"/>
      <c r="X103" s="22">
        <v>92</v>
      </c>
    </row>
    <row r="104" spans="1:24" ht="64">
      <c r="A104" s="9">
        <v>93</v>
      </c>
      <c r="B104" s="9" t="s">
        <v>1618</v>
      </c>
      <c r="C104" s="7">
        <v>4160000</v>
      </c>
      <c r="D104" s="8">
        <f t="shared" si="17"/>
        <v>3.5241563257224766E-2</v>
      </c>
      <c r="E104" s="7">
        <v>4160000</v>
      </c>
      <c r="F104" s="8">
        <f t="shared" si="18"/>
        <v>100</v>
      </c>
      <c r="G104" s="8">
        <f t="shared" si="19"/>
        <v>3.5241563257224766E-2</v>
      </c>
      <c r="H104" s="7">
        <v>3797247</v>
      </c>
      <c r="I104" s="8">
        <f t="shared" si="20"/>
        <v>91.279975961538469</v>
      </c>
      <c r="J104" s="8">
        <f t="shared" si="21"/>
        <v>3.2168490469665141E-2</v>
      </c>
      <c r="K104" s="8">
        <f t="shared" si="22"/>
        <v>91.279975961538469</v>
      </c>
      <c r="L104" s="8">
        <f t="shared" si="23"/>
        <v>-3.0730727875596248E-3</v>
      </c>
      <c r="M104" s="7">
        <f t="shared" si="24"/>
        <v>362753</v>
      </c>
      <c r="N104" s="8">
        <v>100</v>
      </c>
      <c r="O104" s="8">
        <f t="shared" si="25"/>
        <v>3.5241563257224766E-2</v>
      </c>
      <c r="P104" s="8">
        <v>91.279975961538469</v>
      </c>
      <c r="Q104" s="8">
        <f t="shared" si="26"/>
        <v>3.2168490469665141E-2</v>
      </c>
      <c r="R104" s="8">
        <f t="shared" si="27"/>
        <v>91.279975961538469</v>
      </c>
      <c r="S104" s="8"/>
      <c r="T104" s="8"/>
      <c r="U104" s="8"/>
      <c r="V104" s="8"/>
      <c r="W104" s="8"/>
      <c r="X104" s="22">
        <v>93</v>
      </c>
    </row>
    <row r="105" spans="1:24" ht="32">
      <c r="A105" s="9">
        <v>94</v>
      </c>
      <c r="B105" s="9" t="s">
        <v>1619</v>
      </c>
      <c r="C105" s="7">
        <v>21300000</v>
      </c>
      <c r="D105" s="8">
        <f t="shared" si="17"/>
        <v>0.18044358110069408</v>
      </c>
      <c r="E105" s="7">
        <v>21300000</v>
      </c>
      <c r="F105" s="8">
        <f t="shared" si="18"/>
        <v>100</v>
      </c>
      <c r="G105" s="8">
        <f t="shared" si="19"/>
        <v>0.18044358110069406</v>
      </c>
      <c r="H105" s="7">
        <v>5275000</v>
      </c>
      <c r="I105" s="8">
        <f t="shared" si="20"/>
        <v>24.76525821596244</v>
      </c>
      <c r="J105" s="8">
        <f t="shared" si="21"/>
        <v>4.4687318793716492E-2</v>
      </c>
      <c r="K105" s="8">
        <f t="shared" si="22"/>
        <v>24.76525821596244</v>
      </c>
      <c r="L105" s="8">
        <f t="shared" si="23"/>
        <v>-0.13575626230697757</v>
      </c>
      <c r="M105" s="7">
        <f t="shared" si="24"/>
        <v>16025000</v>
      </c>
      <c r="N105" s="8">
        <v>100</v>
      </c>
      <c r="O105" s="8">
        <f t="shared" si="25"/>
        <v>0.18044358110069406</v>
      </c>
      <c r="P105" s="8">
        <v>30</v>
      </c>
      <c r="Q105" s="8">
        <f t="shared" si="26"/>
        <v>5.4133074330208225E-2</v>
      </c>
      <c r="R105" s="8">
        <f t="shared" si="27"/>
        <v>30</v>
      </c>
      <c r="S105" s="8"/>
      <c r="T105" s="8"/>
      <c r="U105" s="8"/>
      <c r="V105" s="8"/>
      <c r="W105" s="8"/>
      <c r="X105" s="22">
        <v>94</v>
      </c>
    </row>
    <row r="106" spans="1:24" ht="32">
      <c r="A106" s="9">
        <v>95</v>
      </c>
      <c r="B106" s="9" t="s">
        <v>1620</v>
      </c>
      <c r="C106" s="7">
        <v>4670000</v>
      </c>
      <c r="D106" s="8">
        <f t="shared" si="17"/>
        <v>3.9562043368086455E-2</v>
      </c>
      <c r="E106" s="7">
        <v>4670000</v>
      </c>
      <c r="F106" s="8">
        <f t="shared" si="18"/>
        <v>100</v>
      </c>
      <c r="G106" s="8">
        <f t="shared" si="19"/>
        <v>3.9562043368086455E-2</v>
      </c>
      <c r="H106" s="7">
        <v>4217000</v>
      </c>
      <c r="I106" s="8">
        <f t="shared" si="20"/>
        <v>90.299785867237688</v>
      </c>
      <c r="J106" s="8">
        <f t="shared" si="21"/>
        <v>3.5724440446085776E-2</v>
      </c>
      <c r="K106" s="8">
        <f t="shared" si="22"/>
        <v>90.299785867237688</v>
      </c>
      <c r="L106" s="8">
        <f t="shared" si="23"/>
        <v>-3.8376029220006797E-3</v>
      </c>
      <c r="M106" s="7">
        <f t="shared" si="24"/>
        <v>453000</v>
      </c>
      <c r="N106" s="8">
        <v>100</v>
      </c>
      <c r="O106" s="8">
        <f t="shared" si="25"/>
        <v>3.9562043368086455E-2</v>
      </c>
      <c r="P106" s="8">
        <v>100</v>
      </c>
      <c r="Q106" s="8">
        <f t="shared" si="26"/>
        <v>3.9562043368086455E-2</v>
      </c>
      <c r="R106" s="8">
        <f t="shared" si="27"/>
        <v>100</v>
      </c>
      <c r="S106" s="8"/>
      <c r="T106" s="8"/>
      <c r="U106" s="8"/>
      <c r="V106" s="8"/>
      <c r="W106" s="8"/>
      <c r="X106" s="22">
        <v>95</v>
      </c>
    </row>
    <row r="107" spans="1:24" ht="32">
      <c r="A107" s="9">
        <v>96</v>
      </c>
      <c r="B107" s="9" t="s">
        <v>1621</v>
      </c>
      <c r="C107" s="7">
        <v>3570000</v>
      </c>
      <c r="D107" s="8">
        <f t="shared" si="17"/>
        <v>3.0243360776031826E-2</v>
      </c>
      <c r="E107" s="7">
        <v>3570000</v>
      </c>
      <c r="F107" s="8">
        <f t="shared" si="18"/>
        <v>100</v>
      </c>
      <c r="G107" s="8">
        <f t="shared" si="19"/>
        <v>3.0243360776031826E-2</v>
      </c>
      <c r="H107" s="7">
        <v>3565000</v>
      </c>
      <c r="I107" s="8">
        <f t="shared" si="20"/>
        <v>99.85994397759103</v>
      </c>
      <c r="J107" s="8">
        <f t="shared" si="21"/>
        <v>3.0201003127886122E-2</v>
      </c>
      <c r="K107" s="8">
        <f t="shared" si="22"/>
        <v>99.85994397759103</v>
      </c>
      <c r="L107" s="8">
        <f t="shared" si="23"/>
        <v>-4.2357648145703586E-5</v>
      </c>
      <c r="M107" s="7">
        <f t="shared" si="24"/>
        <v>5000</v>
      </c>
      <c r="N107" s="8">
        <v>100</v>
      </c>
      <c r="O107" s="8">
        <f t="shared" si="25"/>
        <v>3.0243360776031826E-2</v>
      </c>
      <c r="P107" s="8">
        <v>100</v>
      </c>
      <c r="Q107" s="8">
        <f t="shared" si="26"/>
        <v>3.0243360776031826E-2</v>
      </c>
      <c r="R107" s="8">
        <f t="shared" si="27"/>
        <v>100</v>
      </c>
      <c r="S107" s="8"/>
      <c r="T107" s="8"/>
      <c r="U107" s="8"/>
      <c r="V107" s="8"/>
      <c r="W107" s="8"/>
      <c r="X107" s="22">
        <v>96</v>
      </c>
    </row>
    <row r="108" spans="1:24" ht="32">
      <c r="A108" s="9">
        <v>97</v>
      </c>
      <c r="B108" s="9" t="s">
        <v>1622</v>
      </c>
      <c r="C108" s="7">
        <v>5480000</v>
      </c>
      <c r="D108" s="8">
        <f t="shared" ref="D108:D139" si="28">C108/$C$184*100</f>
        <v>4.6423982367690311E-2</v>
      </c>
      <c r="E108" s="7">
        <v>5480000</v>
      </c>
      <c r="F108" s="8">
        <f t="shared" si="18"/>
        <v>100</v>
      </c>
      <c r="G108" s="8">
        <f t="shared" si="19"/>
        <v>4.6423982367690311E-2</v>
      </c>
      <c r="H108" s="7">
        <v>5480000</v>
      </c>
      <c r="I108" s="8">
        <f t="shared" si="20"/>
        <v>100</v>
      </c>
      <c r="J108" s="8">
        <f t="shared" si="21"/>
        <v>4.6423982367690311E-2</v>
      </c>
      <c r="K108" s="8">
        <f t="shared" si="22"/>
        <v>100</v>
      </c>
      <c r="L108" s="8">
        <f t="shared" si="23"/>
        <v>0</v>
      </c>
      <c r="M108" s="7">
        <f t="shared" si="24"/>
        <v>0</v>
      </c>
      <c r="N108" s="8">
        <v>100</v>
      </c>
      <c r="O108" s="8">
        <f t="shared" si="25"/>
        <v>4.6423982367690311E-2</v>
      </c>
      <c r="P108" s="8">
        <v>100</v>
      </c>
      <c r="Q108" s="8">
        <f t="shared" si="26"/>
        <v>4.6423982367690311E-2</v>
      </c>
      <c r="R108" s="8">
        <f t="shared" si="27"/>
        <v>100</v>
      </c>
      <c r="S108" s="8"/>
      <c r="T108" s="8"/>
      <c r="U108" s="8"/>
      <c r="V108" s="8"/>
      <c r="W108" s="8"/>
      <c r="X108" s="22">
        <v>97</v>
      </c>
    </row>
    <row r="109" spans="1:24" ht="32">
      <c r="A109" s="9">
        <v>98</v>
      </c>
      <c r="B109" s="9" t="s">
        <v>1623</v>
      </c>
      <c r="C109" s="7">
        <v>6210000</v>
      </c>
      <c r="D109" s="8">
        <f t="shared" si="28"/>
        <v>5.2608198996962924E-2</v>
      </c>
      <c r="E109" s="7">
        <v>6210000</v>
      </c>
      <c r="F109" s="8">
        <f t="shared" si="18"/>
        <v>100</v>
      </c>
      <c r="G109" s="8">
        <f t="shared" si="19"/>
        <v>5.2608198996962924E-2</v>
      </c>
      <c r="H109" s="7">
        <v>3900000</v>
      </c>
      <c r="I109" s="8">
        <f t="shared" si="20"/>
        <v>62.80193236714976</v>
      </c>
      <c r="J109" s="8">
        <f t="shared" si="21"/>
        <v>3.3038965553648214E-2</v>
      </c>
      <c r="K109" s="8">
        <f t="shared" si="22"/>
        <v>62.80193236714976</v>
      </c>
      <c r="L109" s="8">
        <f t="shared" si="23"/>
        <v>-1.956923344331471E-2</v>
      </c>
      <c r="M109" s="7">
        <f t="shared" si="24"/>
        <v>2310000</v>
      </c>
      <c r="N109" s="8">
        <v>100</v>
      </c>
      <c r="O109" s="8">
        <f t="shared" si="25"/>
        <v>5.2608198996962924E-2</v>
      </c>
      <c r="P109" s="8">
        <v>70</v>
      </c>
      <c r="Q109" s="8">
        <f t="shared" si="26"/>
        <v>3.6825739297874048E-2</v>
      </c>
      <c r="R109" s="8">
        <f t="shared" si="27"/>
        <v>70</v>
      </c>
      <c r="S109" s="8"/>
      <c r="T109" s="8"/>
      <c r="U109" s="8"/>
      <c r="V109" s="8"/>
      <c r="W109" s="8"/>
      <c r="X109" s="22">
        <v>98</v>
      </c>
    </row>
    <row r="110" spans="1:24" ht="32">
      <c r="A110" s="9">
        <v>99</v>
      </c>
      <c r="B110" s="9" t="s">
        <v>1624</v>
      </c>
      <c r="C110" s="7">
        <v>3530000</v>
      </c>
      <c r="D110" s="8">
        <f t="shared" si="28"/>
        <v>2.9904499590866208E-2</v>
      </c>
      <c r="E110" s="7">
        <v>3530000</v>
      </c>
      <c r="F110" s="8">
        <f t="shared" si="18"/>
        <v>100</v>
      </c>
      <c r="G110" s="8">
        <f t="shared" si="19"/>
        <v>2.9904499590866208E-2</v>
      </c>
      <c r="H110" s="7">
        <v>3489000</v>
      </c>
      <c r="I110" s="8">
        <f t="shared" si="20"/>
        <v>98.838526912181308</v>
      </c>
      <c r="J110" s="8">
        <f t="shared" si="21"/>
        <v>2.9557166876071447E-2</v>
      </c>
      <c r="K110" s="8">
        <f t="shared" si="22"/>
        <v>98.838526912181308</v>
      </c>
      <c r="L110" s="8">
        <f t="shared" si="23"/>
        <v>-3.4733271479476038E-4</v>
      </c>
      <c r="M110" s="7">
        <f t="shared" si="24"/>
        <v>41000</v>
      </c>
      <c r="N110" s="8">
        <v>100</v>
      </c>
      <c r="O110" s="8">
        <f t="shared" si="25"/>
        <v>2.9904499590866208E-2</v>
      </c>
      <c r="P110" s="8">
        <v>100</v>
      </c>
      <c r="Q110" s="8">
        <f t="shared" si="26"/>
        <v>2.9904499590866208E-2</v>
      </c>
      <c r="R110" s="8">
        <f t="shared" si="27"/>
        <v>100</v>
      </c>
      <c r="S110" s="8"/>
      <c r="T110" s="8"/>
      <c r="U110" s="8"/>
      <c r="V110" s="8"/>
      <c r="W110" s="8"/>
      <c r="X110" s="22">
        <v>99</v>
      </c>
    </row>
    <row r="111" spans="1:24" ht="32">
      <c r="A111" s="9">
        <v>100</v>
      </c>
      <c r="B111" s="9" t="s">
        <v>1625</v>
      </c>
      <c r="C111" s="7">
        <v>2030000</v>
      </c>
      <c r="D111" s="8">
        <f t="shared" si="28"/>
        <v>1.7197205147155354E-2</v>
      </c>
      <c r="E111" s="7">
        <v>2030000</v>
      </c>
      <c r="F111" s="8">
        <f t="shared" si="18"/>
        <v>100</v>
      </c>
      <c r="G111" s="8">
        <f t="shared" si="19"/>
        <v>1.7197205147155354E-2</v>
      </c>
      <c r="H111" s="7">
        <v>1575000</v>
      </c>
      <c r="I111" s="8">
        <f t="shared" si="20"/>
        <v>77.58620689655173</v>
      </c>
      <c r="J111" s="8">
        <f t="shared" si="21"/>
        <v>1.3342659165896395E-2</v>
      </c>
      <c r="K111" s="8">
        <f t="shared" si="22"/>
        <v>77.58620689655173</v>
      </c>
      <c r="L111" s="8">
        <f t="shared" si="23"/>
        <v>-3.8545459812589587E-3</v>
      </c>
      <c r="M111" s="7">
        <f t="shared" si="24"/>
        <v>455000</v>
      </c>
      <c r="N111" s="8">
        <v>100</v>
      </c>
      <c r="O111" s="8">
        <f t="shared" si="25"/>
        <v>1.7197205147155354E-2</v>
      </c>
      <c r="P111" s="8">
        <v>80</v>
      </c>
      <c r="Q111" s="8">
        <f t="shared" si="26"/>
        <v>1.3757764117724282E-2</v>
      </c>
      <c r="R111" s="8">
        <f t="shared" si="27"/>
        <v>80</v>
      </c>
      <c r="S111" s="8"/>
      <c r="T111" s="8"/>
      <c r="U111" s="8"/>
      <c r="V111" s="8"/>
      <c r="W111" s="8"/>
      <c r="X111" s="22">
        <v>100</v>
      </c>
    </row>
    <row r="112" spans="1:24" ht="32">
      <c r="A112" s="9">
        <v>101</v>
      </c>
      <c r="B112" s="9" t="s">
        <v>1626</v>
      </c>
      <c r="C112" s="7">
        <v>1300000</v>
      </c>
      <c r="D112" s="8">
        <f t="shared" si="28"/>
        <v>1.1012988517882738E-2</v>
      </c>
      <c r="E112" s="7">
        <v>1300000</v>
      </c>
      <c r="F112" s="8">
        <f t="shared" si="18"/>
        <v>100</v>
      </c>
      <c r="G112" s="8">
        <f t="shared" si="19"/>
        <v>1.1012988517882738E-2</v>
      </c>
      <c r="H112" s="7">
        <v>1260000</v>
      </c>
      <c r="I112" s="8">
        <f t="shared" si="20"/>
        <v>96.92307692307692</v>
      </c>
      <c r="J112" s="8">
        <f t="shared" si="21"/>
        <v>1.0674127332717116E-2</v>
      </c>
      <c r="K112" s="8">
        <f t="shared" si="22"/>
        <v>96.92307692307692</v>
      </c>
      <c r="L112" s="8">
        <f t="shared" si="23"/>
        <v>-3.3886118516562175E-4</v>
      </c>
      <c r="M112" s="7">
        <f t="shared" si="24"/>
        <v>40000</v>
      </c>
      <c r="N112" s="8">
        <v>100</v>
      </c>
      <c r="O112" s="8">
        <f t="shared" si="25"/>
        <v>1.1012988517882738E-2</v>
      </c>
      <c r="P112" s="8">
        <v>100</v>
      </c>
      <c r="Q112" s="8">
        <f t="shared" si="26"/>
        <v>1.1012988517882738E-2</v>
      </c>
      <c r="R112" s="8">
        <f t="shared" si="27"/>
        <v>100</v>
      </c>
      <c r="S112" s="8"/>
      <c r="T112" s="8"/>
      <c r="U112" s="8"/>
      <c r="V112" s="8"/>
      <c r="W112" s="8"/>
      <c r="X112" s="22">
        <v>101</v>
      </c>
    </row>
    <row r="113" spans="1:24" ht="32">
      <c r="A113" s="9">
        <v>102</v>
      </c>
      <c r="B113" s="9" t="s">
        <v>1627</v>
      </c>
      <c r="C113" s="7">
        <v>4060000</v>
      </c>
      <c r="D113" s="8">
        <f t="shared" si="28"/>
        <v>3.4394410294310708E-2</v>
      </c>
      <c r="E113" s="7">
        <v>4060000</v>
      </c>
      <c r="F113" s="8">
        <f t="shared" si="18"/>
        <v>100</v>
      </c>
      <c r="G113" s="8">
        <f t="shared" si="19"/>
        <v>3.4394410294310708E-2</v>
      </c>
      <c r="H113" s="7">
        <v>2530000</v>
      </c>
      <c r="I113" s="8">
        <f t="shared" si="20"/>
        <v>62.315270935960584</v>
      </c>
      <c r="J113" s="8">
        <f t="shared" si="21"/>
        <v>2.1432969961725633E-2</v>
      </c>
      <c r="K113" s="8">
        <f t="shared" si="22"/>
        <v>62.315270935960584</v>
      </c>
      <c r="L113" s="8">
        <f t="shared" si="23"/>
        <v>-1.2961440332585075E-2</v>
      </c>
      <c r="M113" s="7">
        <f t="shared" si="24"/>
        <v>1530000</v>
      </c>
      <c r="N113" s="8">
        <v>100</v>
      </c>
      <c r="O113" s="8">
        <f t="shared" si="25"/>
        <v>3.4394410294310708E-2</v>
      </c>
      <c r="P113" s="8">
        <v>65</v>
      </c>
      <c r="Q113" s="8">
        <f t="shared" si="26"/>
        <v>2.2356366691301963E-2</v>
      </c>
      <c r="R113" s="8">
        <f t="shared" si="27"/>
        <v>65</v>
      </c>
      <c r="S113" s="8"/>
      <c r="T113" s="8"/>
      <c r="U113" s="8"/>
      <c r="V113" s="8"/>
      <c r="W113" s="8"/>
      <c r="X113" s="22">
        <v>102</v>
      </c>
    </row>
    <row r="114" spans="1:24" ht="32">
      <c r="A114" s="9">
        <v>103</v>
      </c>
      <c r="B114" s="9" t="s">
        <v>1628</v>
      </c>
      <c r="C114" s="7">
        <v>3370000</v>
      </c>
      <c r="D114" s="8">
        <f t="shared" si="28"/>
        <v>2.8549054850203714E-2</v>
      </c>
      <c r="E114" s="7">
        <v>3370000</v>
      </c>
      <c r="F114" s="8">
        <f t="shared" si="18"/>
        <v>100</v>
      </c>
      <c r="G114" s="8">
        <f t="shared" si="19"/>
        <v>2.8549054850203714E-2</v>
      </c>
      <c r="H114" s="7">
        <v>2909000</v>
      </c>
      <c r="I114" s="8">
        <f t="shared" si="20"/>
        <v>86.320474777448069</v>
      </c>
      <c r="J114" s="8">
        <f t="shared" si="21"/>
        <v>2.4643679691169915E-2</v>
      </c>
      <c r="K114" s="8">
        <f t="shared" si="22"/>
        <v>86.320474777448069</v>
      </c>
      <c r="L114" s="8">
        <f t="shared" si="23"/>
        <v>-3.9053751590337991E-3</v>
      </c>
      <c r="M114" s="7">
        <f t="shared" si="24"/>
        <v>461000</v>
      </c>
      <c r="N114" s="8">
        <v>100</v>
      </c>
      <c r="O114" s="8">
        <f t="shared" si="25"/>
        <v>2.8549054850203714E-2</v>
      </c>
      <c r="P114" s="8">
        <v>90</v>
      </c>
      <c r="Q114" s="8">
        <f t="shared" si="26"/>
        <v>2.5694149365183341E-2</v>
      </c>
      <c r="R114" s="8">
        <f t="shared" si="27"/>
        <v>90</v>
      </c>
      <c r="S114" s="8"/>
      <c r="T114" s="8"/>
      <c r="U114" s="8"/>
      <c r="V114" s="8"/>
      <c r="W114" s="8"/>
      <c r="X114" s="22">
        <v>103</v>
      </c>
    </row>
    <row r="115" spans="1:24" ht="32">
      <c r="A115" s="9">
        <v>104</v>
      </c>
      <c r="B115" s="9" t="s">
        <v>1629</v>
      </c>
      <c r="C115" s="7">
        <v>4020000</v>
      </c>
      <c r="D115" s="8">
        <f t="shared" si="28"/>
        <v>3.4055549109145086E-2</v>
      </c>
      <c r="E115" s="7">
        <v>4020000</v>
      </c>
      <c r="F115" s="8">
        <f t="shared" si="18"/>
        <v>100</v>
      </c>
      <c r="G115" s="8">
        <f t="shared" si="19"/>
        <v>3.4055549109145086E-2</v>
      </c>
      <c r="H115" s="7">
        <v>3990000</v>
      </c>
      <c r="I115" s="8">
        <f t="shared" si="20"/>
        <v>99.253731343283576</v>
      </c>
      <c r="J115" s="8">
        <f t="shared" si="21"/>
        <v>3.3801403220270865E-2</v>
      </c>
      <c r="K115" s="8">
        <f t="shared" si="22"/>
        <v>99.253731343283576</v>
      </c>
      <c r="L115" s="8">
        <f t="shared" si="23"/>
        <v>-2.5414588887422151E-4</v>
      </c>
      <c r="M115" s="7">
        <f t="shared" si="24"/>
        <v>30000</v>
      </c>
      <c r="N115" s="8">
        <v>100</v>
      </c>
      <c r="O115" s="8">
        <f t="shared" si="25"/>
        <v>3.4055549109145086E-2</v>
      </c>
      <c r="P115" s="8">
        <v>100</v>
      </c>
      <c r="Q115" s="8">
        <f t="shared" si="26"/>
        <v>3.4055549109145086E-2</v>
      </c>
      <c r="R115" s="8">
        <f t="shared" si="27"/>
        <v>100</v>
      </c>
      <c r="S115" s="8"/>
      <c r="T115" s="8"/>
      <c r="U115" s="8"/>
      <c r="V115" s="8"/>
      <c r="W115" s="8"/>
      <c r="X115" s="22">
        <v>104</v>
      </c>
    </row>
    <row r="116" spans="1:24" ht="32">
      <c r="A116" s="9">
        <v>105</v>
      </c>
      <c r="B116" s="9" t="s">
        <v>1630</v>
      </c>
      <c r="C116" s="7">
        <v>4300000</v>
      </c>
      <c r="D116" s="8">
        <f t="shared" si="28"/>
        <v>3.6427577405304445E-2</v>
      </c>
      <c r="E116" s="7">
        <v>4300000</v>
      </c>
      <c r="F116" s="8">
        <f t="shared" si="18"/>
        <v>100</v>
      </c>
      <c r="G116" s="8">
        <f t="shared" si="19"/>
        <v>3.6427577405304445E-2</v>
      </c>
      <c r="H116" s="7">
        <v>1300000</v>
      </c>
      <c r="I116" s="8">
        <f t="shared" si="20"/>
        <v>30.232558139534881</v>
      </c>
      <c r="J116" s="8">
        <f t="shared" si="21"/>
        <v>1.1012988517882738E-2</v>
      </c>
      <c r="K116" s="8">
        <f t="shared" si="22"/>
        <v>30.232558139534881</v>
      </c>
      <c r="L116" s="8">
        <f t="shared" si="23"/>
        <v>-2.5414588887421707E-2</v>
      </c>
      <c r="M116" s="7">
        <f t="shared" si="24"/>
        <v>3000000</v>
      </c>
      <c r="N116" s="8">
        <v>100</v>
      </c>
      <c r="O116" s="8">
        <f t="shared" si="25"/>
        <v>3.6427577405304445E-2</v>
      </c>
      <c r="P116" s="8">
        <v>50</v>
      </c>
      <c r="Q116" s="8">
        <f t="shared" si="26"/>
        <v>1.8213788702652223E-2</v>
      </c>
      <c r="R116" s="8">
        <f t="shared" si="27"/>
        <v>50</v>
      </c>
      <c r="S116" s="8"/>
      <c r="T116" s="8"/>
      <c r="U116" s="8"/>
      <c r="V116" s="8"/>
      <c r="W116" s="8"/>
      <c r="X116" s="22">
        <v>105</v>
      </c>
    </row>
    <row r="117" spans="1:24" ht="32">
      <c r="A117" s="9">
        <v>106</v>
      </c>
      <c r="B117" s="9" t="s">
        <v>1631</v>
      </c>
      <c r="C117" s="7">
        <v>7050000</v>
      </c>
      <c r="D117" s="8">
        <f t="shared" si="28"/>
        <v>5.9724283885441008E-2</v>
      </c>
      <c r="E117" s="7">
        <v>7050000</v>
      </c>
      <c r="F117" s="8">
        <f t="shared" si="18"/>
        <v>100</v>
      </c>
      <c r="G117" s="8">
        <f t="shared" si="19"/>
        <v>5.9724283885441008E-2</v>
      </c>
      <c r="H117" s="7">
        <v>6630000</v>
      </c>
      <c r="I117" s="8">
        <f t="shared" si="20"/>
        <v>94.042553191489361</v>
      </c>
      <c r="J117" s="8">
        <f t="shared" si="21"/>
        <v>5.6166241441201963E-2</v>
      </c>
      <c r="K117" s="8">
        <f t="shared" si="22"/>
        <v>94.042553191489361</v>
      </c>
      <c r="L117" s="8">
        <f t="shared" si="23"/>
        <v>-3.5580424442390457E-3</v>
      </c>
      <c r="M117" s="7">
        <f t="shared" si="24"/>
        <v>420000</v>
      </c>
      <c r="N117" s="8">
        <v>100</v>
      </c>
      <c r="O117" s="8">
        <f t="shared" si="25"/>
        <v>5.9724283885441008E-2</v>
      </c>
      <c r="P117" s="8">
        <v>100</v>
      </c>
      <c r="Q117" s="8">
        <f t="shared" si="26"/>
        <v>5.9724283885441008E-2</v>
      </c>
      <c r="R117" s="8">
        <f t="shared" si="27"/>
        <v>100</v>
      </c>
      <c r="S117" s="8"/>
      <c r="T117" s="8"/>
      <c r="U117" s="8"/>
      <c r="V117" s="8"/>
      <c r="W117" s="8"/>
      <c r="X117" s="22">
        <v>106</v>
      </c>
    </row>
    <row r="118" spans="1:24" ht="48">
      <c r="A118" s="9">
        <v>107</v>
      </c>
      <c r="B118" s="9" t="s">
        <v>1632</v>
      </c>
      <c r="C118" s="7">
        <v>385000000</v>
      </c>
      <c r="D118" s="8">
        <f t="shared" si="28"/>
        <v>3.2615389072191183</v>
      </c>
      <c r="E118" s="7">
        <v>385000000</v>
      </c>
      <c r="F118" s="8">
        <f t="shared" si="18"/>
        <v>100</v>
      </c>
      <c r="G118" s="8">
        <f t="shared" si="19"/>
        <v>3.2615389072191179</v>
      </c>
      <c r="H118" s="7">
        <v>286811103</v>
      </c>
      <c r="I118" s="8">
        <f t="shared" si="20"/>
        <v>74.496390389610383</v>
      </c>
      <c r="J118" s="8">
        <f t="shared" si="21"/>
        <v>2.4297287570309867</v>
      </c>
      <c r="K118" s="8">
        <f t="shared" si="22"/>
        <v>74.496390389610383</v>
      </c>
      <c r="L118" s="8">
        <f t="shared" si="23"/>
        <v>-0.8318101501881312</v>
      </c>
      <c r="M118" s="7">
        <f t="shared" si="24"/>
        <v>98188897</v>
      </c>
      <c r="N118" s="8">
        <v>100</v>
      </c>
      <c r="O118" s="8">
        <f t="shared" si="25"/>
        <v>3.2615389072191179</v>
      </c>
      <c r="P118" s="8">
        <v>100</v>
      </c>
      <c r="Q118" s="8">
        <f t="shared" si="26"/>
        <v>3.2615389072191179</v>
      </c>
      <c r="R118" s="8">
        <f t="shared" si="27"/>
        <v>100</v>
      </c>
      <c r="S118" s="8"/>
      <c r="T118" s="8"/>
      <c r="U118" s="8"/>
      <c r="V118" s="8"/>
      <c r="W118" s="8"/>
      <c r="X118" s="22">
        <v>107</v>
      </c>
    </row>
    <row r="119" spans="1:24" ht="48">
      <c r="A119" s="9">
        <v>108</v>
      </c>
      <c r="B119" s="9" t="s">
        <v>1633</v>
      </c>
      <c r="C119" s="7">
        <v>12200000</v>
      </c>
      <c r="D119" s="8">
        <f t="shared" si="28"/>
        <v>0.10335266147551492</v>
      </c>
      <c r="E119" s="7">
        <v>12200000</v>
      </c>
      <c r="F119" s="8">
        <f t="shared" si="18"/>
        <v>100</v>
      </c>
      <c r="G119" s="8">
        <f t="shared" si="19"/>
        <v>0.10335266147551492</v>
      </c>
      <c r="H119" s="7">
        <v>11790000</v>
      </c>
      <c r="I119" s="8">
        <f t="shared" si="20"/>
        <v>96.639344262295083</v>
      </c>
      <c r="J119" s="8">
        <f t="shared" si="21"/>
        <v>9.9879334327567279E-2</v>
      </c>
      <c r="K119" s="8">
        <f t="shared" si="22"/>
        <v>96.639344262295083</v>
      </c>
      <c r="L119" s="8">
        <f t="shared" si="23"/>
        <v>-3.4733271479476385E-3</v>
      </c>
      <c r="M119" s="7">
        <f t="shared" si="24"/>
        <v>410000</v>
      </c>
      <c r="N119" s="8">
        <v>100</v>
      </c>
      <c r="O119" s="8">
        <f t="shared" si="25"/>
        <v>0.10335266147551492</v>
      </c>
      <c r="P119" s="8">
        <v>100</v>
      </c>
      <c r="Q119" s="8">
        <f t="shared" si="26"/>
        <v>0.10335266147551492</v>
      </c>
      <c r="R119" s="8">
        <f t="shared" si="27"/>
        <v>100</v>
      </c>
      <c r="S119" s="8"/>
      <c r="T119" s="8"/>
      <c r="U119" s="8"/>
      <c r="V119" s="8"/>
      <c r="W119" s="8"/>
      <c r="X119" s="22">
        <v>108</v>
      </c>
    </row>
    <row r="120" spans="1:24" ht="64">
      <c r="A120" s="9">
        <v>109</v>
      </c>
      <c r="B120" s="9" t="s">
        <v>1634</v>
      </c>
      <c r="C120" s="7">
        <v>317000000</v>
      </c>
      <c r="D120" s="8">
        <f t="shared" si="28"/>
        <v>2.68547489243756</v>
      </c>
      <c r="E120" s="7">
        <v>317000000</v>
      </c>
      <c r="F120" s="8">
        <f t="shared" si="18"/>
        <v>100</v>
      </c>
      <c r="G120" s="8">
        <f t="shared" si="19"/>
        <v>2.68547489243756</v>
      </c>
      <c r="H120" s="7">
        <v>0</v>
      </c>
      <c r="I120" s="8">
        <f t="shared" si="20"/>
        <v>0</v>
      </c>
      <c r="J120" s="8">
        <f t="shared" si="21"/>
        <v>0</v>
      </c>
      <c r="K120" s="8">
        <f t="shared" si="22"/>
        <v>0</v>
      </c>
      <c r="L120" s="8">
        <f t="shared" si="23"/>
        <v>-2.68547489243756</v>
      </c>
      <c r="M120" s="7">
        <f t="shared" si="24"/>
        <v>317000000</v>
      </c>
      <c r="N120" s="8">
        <v>100</v>
      </c>
      <c r="O120" s="8">
        <f t="shared" si="25"/>
        <v>2.68547489243756</v>
      </c>
      <c r="P120" s="8">
        <v>0</v>
      </c>
      <c r="Q120" s="8">
        <f t="shared" si="26"/>
        <v>0</v>
      </c>
      <c r="R120" s="8">
        <f t="shared" si="27"/>
        <v>0</v>
      </c>
      <c r="S120" s="8"/>
      <c r="T120" s="8"/>
      <c r="U120" s="8"/>
      <c r="V120" s="8"/>
      <c r="W120" s="8"/>
      <c r="X120" s="22">
        <v>109</v>
      </c>
    </row>
    <row r="121" spans="1:24" ht="80">
      <c r="A121" s="9">
        <v>110</v>
      </c>
      <c r="B121" s="9" t="s">
        <v>1635</v>
      </c>
      <c r="C121" s="7">
        <v>150700700</v>
      </c>
      <c r="D121" s="8">
        <f t="shared" si="28"/>
        <v>1.2766654451822239</v>
      </c>
      <c r="E121" s="7">
        <v>150700700</v>
      </c>
      <c r="F121" s="8">
        <f t="shared" si="18"/>
        <v>100</v>
      </c>
      <c r="G121" s="8">
        <f t="shared" si="19"/>
        <v>1.2766654451822239</v>
      </c>
      <c r="H121" s="7">
        <v>59573600</v>
      </c>
      <c r="I121" s="8">
        <f t="shared" si="20"/>
        <v>39.531070525883422</v>
      </c>
      <c r="J121" s="8">
        <f t="shared" si="21"/>
        <v>0.50467951751456852</v>
      </c>
      <c r="K121" s="8">
        <f t="shared" si="22"/>
        <v>39.531070525883422</v>
      </c>
      <c r="L121" s="8">
        <f t="shared" si="23"/>
        <v>-0.77198592766765539</v>
      </c>
      <c r="M121" s="7">
        <f t="shared" si="24"/>
        <v>91127100</v>
      </c>
      <c r="N121" s="8">
        <v>100</v>
      </c>
      <c r="O121" s="8">
        <f t="shared" si="25"/>
        <v>1.2766654451822239</v>
      </c>
      <c r="P121" s="8">
        <v>90</v>
      </c>
      <c r="Q121" s="8">
        <f t="shared" si="26"/>
        <v>1.1489989006640016</v>
      </c>
      <c r="R121" s="8">
        <f t="shared" si="27"/>
        <v>90</v>
      </c>
      <c r="S121" s="8"/>
      <c r="T121" s="8"/>
      <c r="U121" s="8"/>
      <c r="V121" s="8"/>
      <c r="W121" s="8"/>
      <c r="X121" s="22">
        <v>110</v>
      </c>
    </row>
    <row r="122" spans="1:24" ht="48">
      <c r="A122" s="9">
        <v>111</v>
      </c>
      <c r="B122" s="9" t="s">
        <v>1636</v>
      </c>
      <c r="C122" s="7">
        <v>51300000</v>
      </c>
      <c r="D122" s="8">
        <f t="shared" si="28"/>
        <v>0.43458946997491116</v>
      </c>
      <c r="E122" s="7">
        <v>51300000</v>
      </c>
      <c r="F122" s="8">
        <f t="shared" si="18"/>
        <v>100</v>
      </c>
      <c r="G122" s="8">
        <f t="shared" si="19"/>
        <v>0.43458946997491116</v>
      </c>
      <c r="H122" s="7">
        <v>42262500</v>
      </c>
      <c r="I122" s="8">
        <f t="shared" si="20"/>
        <v>82.383040935672511</v>
      </c>
      <c r="J122" s="8">
        <f t="shared" si="21"/>
        <v>0.35802802095155328</v>
      </c>
      <c r="K122" s="8">
        <f t="shared" si="22"/>
        <v>82.383040935672511</v>
      </c>
      <c r="L122" s="8">
        <f t="shared" si="23"/>
        <v>-7.6561449023357875E-2</v>
      </c>
      <c r="M122" s="7">
        <f t="shared" si="24"/>
        <v>9037500</v>
      </c>
      <c r="N122" s="8">
        <v>100</v>
      </c>
      <c r="O122" s="8">
        <f t="shared" si="25"/>
        <v>0.43458946997491116</v>
      </c>
      <c r="P122" s="8">
        <v>100</v>
      </c>
      <c r="Q122" s="8">
        <f t="shared" si="26"/>
        <v>0.43458946997491116</v>
      </c>
      <c r="R122" s="8">
        <f t="shared" si="27"/>
        <v>100</v>
      </c>
      <c r="S122" s="8"/>
      <c r="T122" s="8"/>
      <c r="U122" s="8"/>
      <c r="V122" s="8"/>
      <c r="W122" s="8"/>
      <c r="X122" s="22">
        <v>111</v>
      </c>
    </row>
    <row r="123" spans="1:24" ht="80">
      <c r="A123" s="9">
        <v>112</v>
      </c>
      <c r="B123" s="9" t="s">
        <v>1637</v>
      </c>
      <c r="C123" s="7">
        <v>580531200</v>
      </c>
      <c r="D123" s="8">
        <f t="shared" si="28"/>
        <v>4.9179872614405289</v>
      </c>
      <c r="E123" s="7">
        <v>580531200</v>
      </c>
      <c r="F123" s="8">
        <f t="shared" si="18"/>
        <v>100</v>
      </c>
      <c r="G123" s="8">
        <f t="shared" si="19"/>
        <v>4.9179872614405289</v>
      </c>
      <c r="H123" s="7">
        <v>553372700</v>
      </c>
      <c r="I123" s="8">
        <f t="shared" si="20"/>
        <v>95.321784600035272</v>
      </c>
      <c r="J123" s="8">
        <f t="shared" si="21"/>
        <v>4.6879132240075139</v>
      </c>
      <c r="K123" s="8">
        <f t="shared" si="22"/>
        <v>95.321784600035272</v>
      </c>
      <c r="L123" s="8">
        <f t="shared" si="23"/>
        <v>-0.23007403743301502</v>
      </c>
      <c r="M123" s="7">
        <f t="shared" si="24"/>
        <v>27158500</v>
      </c>
      <c r="N123" s="8">
        <v>100</v>
      </c>
      <c r="O123" s="8">
        <f t="shared" si="25"/>
        <v>4.9179872614405289</v>
      </c>
      <c r="P123" s="8">
        <v>100</v>
      </c>
      <c r="Q123" s="8">
        <f t="shared" si="26"/>
        <v>4.9179872614405289</v>
      </c>
      <c r="R123" s="8">
        <f t="shared" si="27"/>
        <v>100</v>
      </c>
      <c r="S123" s="8"/>
      <c r="T123" s="8"/>
      <c r="U123" s="8"/>
      <c r="V123" s="8"/>
      <c r="W123" s="8"/>
      <c r="X123" s="22">
        <v>112</v>
      </c>
    </row>
    <row r="124" spans="1:24" ht="48">
      <c r="A124" s="9">
        <v>113</v>
      </c>
      <c r="B124" s="9" t="s">
        <v>1638</v>
      </c>
      <c r="C124" s="7">
        <v>63575000</v>
      </c>
      <c r="D124" s="8">
        <f t="shared" si="28"/>
        <v>0.53857749617261164</v>
      </c>
      <c r="E124" s="7">
        <v>63575000</v>
      </c>
      <c r="F124" s="8">
        <f t="shared" si="18"/>
        <v>100</v>
      </c>
      <c r="G124" s="8">
        <f t="shared" si="19"/>
        <v>0.53857749617261164</v>
      </c>
      <c r="H124" s="7">
        <v>56350000</v>
      </c>
      <c r="I124" s="8">
        <f t="shared" si="20"/>
        <v>88.63546991742038</v>
      </c>
      <c r="J124" s="8">
        <f t="shared" si="21"/>
        <v>0.4773706946020711</v>
      </c>
      <c r="K124" s="8">
        <f t="shared" si="22"/>
        <v>88.63546991742038</v>
      </c>
      <c r="L124" s="8">
        <f t="shared" si="23"/>
        <v>-6.1206801570540537E-2</v>
      </c>
      <c r="M124" s="7">
        <f t="shared" si="24"/>
        <v>7225000</v>
      </c>
      <c r="N124" s="8">
        <v>100</v>
      </c>
      <c r="O124" s="8">
        <f t="shared" si="25"/>
        <v>0.53857749617261164</v>
      </c>
      <c r="P124" s="8">
        <v>90</v>
      </c>
      <c r="Q124" s="8">
        <f t="shared" si="26"/>
        <v>0.48471974655535049</v>
      </c>
      <c r="R124" s="8">
        <f t="shared" si="27"/>
        <v>90</v>
      </c>
      <c r="S124" s="8"/>
      <c r="T124" s="8"/>
      <c r="U124" s="8"/>
      <c r="V124" s="8"/>
      <c r="W124" s="8"/>
      <c r="X124" s="22">
        <v>113</v>
      </c>
    </row>
    <row r="125" spans="1:24" ht="64">
      <c r="A125" s="9">
        <v>114</v>
      </c>
      <c r="B125" s="9" t="s">
        <v>1639</v>
      </c>
      <c r="C125" s="7">
        <v>18975300</v>
      </c>
      <c r="D125" s="8">
        <f t="shared" si="28"/>
        <v>0.16074981617183101</v>
      </c>
      <c r="E125" s="7">
        <v>18975300</v>
      </c>
      <c r="F125" s="8">
        <f t="shared" si="18"/>
        <v>100</v>
      </c>
      <c r="G125" s="8">
        <f t="shared" si="19"/>
        <v>0.16074981617183101</v>
      </c>
      <c r="H125" s="7">
        <v>18750800</v>
      </c>
      <c r="I125" s="8">
        <f t="shared" si="20"/>
        <v>98.816883000532272</v>
      </c>
      <c r="J125" s="8">
        <f t="shared" si="21"/>
        <v>0.15884795777008895</v>
      </c>
      <c r="K125" s="8">
        <f t="shared" si="22"/>
        <v>98.816883000532272</v>
      </c>
      <c r="L125" s="8">
        <f t="shared" si="23"/>
        <v>-1.9018584017420626E-3</v>
      </c>
      <c r="M125" s="7">
        <f t="shared" si="24"/>
        <v>224500</v>
      </c>
      <c r="N125" s="8">
        <v>100</v>
      </c>
      <c r="O125" s="8">
        <f t="shared" si="25"/>
        <v>0.16074981617183101</v>
      </c>
      <c r="P125" s="8">
        <v>100</v>
      </c>
      <c r="Q125" s="8">
        <f t="shared" si="26"/>
        <v>0.16074981617183101</v>
      </c>
      <c r="R125" s="8">
        <f t="shared" si="27"/>
        <v>100</v>
      </c>
      <c r="S125" s="8"/>
      <c r="T125" s="8"/>
      <c r="U125" s="8"/>
      <c r="V125" s="8"/>
      <c r="W125" s="8"/>
      <c r="X125" s="22">
        <v>114</v>
      </c>
    </row>
    <row r="126" spans="1:24" ht="64">
      <c r="A126" s="9">
        <v>115</v>
      </c>
      <c r="B126" s="9" t="s">
        <v>1640</v>
      </c>
      <c r="C126" s="7">
        <v>22245300</v>
      </c>
      <c r="D126" s="8">
        <f t="shared" si="28"/>
        <v>0.18845171805912067</v>
      </c>
      <c r="E126" s="7">
        <v>22245300</v>
      </c>
      <c r="F126" s="8">
        <f t="shared" si="18"/>
        <v>100</v>
      </c>
      <c r="G126" s="8">
        <f t="shared" si="19"/>
        <v>0.18845171805912067</v>
      </c>
      <c r="H126" s="7">
        <v>19845000</v>
      </c>
      <c r="I126" s="8">
        <f t="shared" si="20"/>
        <v>89.209855564995749</v>
      </c>
      <c r="J126" s="8">
        <f t="shared" si="21"/>
        <v>0.16811750549029456</v>
      </c>
      <c r="K126" s="8">
        <f t="shared" si="22"/>
        <v>89.209855564995749</v>
      </c>
      <c r="L126" s="8">
        <f t="shared" si="23"/>
        <v>-2.0334212568826115E-2</v>
      </c>
      <c r="M126" s="7">
        <f t="shared" si="24"/>
        <v>2400300</v>
      </c>
      <c r="N126" s="8">
        <v>100</v>
      </c>
      <c r="O126" s="8">
        <f t="shared" si="25"/>
        <v>0.18845171805912067</v>
      </c>
      <c r="P126" s="8">
        <v>100</v>
      </c>
      <c r="Q126" s="8">
        <f t="shared" si="26"/>
        <v>0.18845171805912067</v>
      </c>
      <c r="R126" s="8">
        <f t="shared" si="27"/>
        <v>100</v>
      </c>
      <c r="S126" s="8"/>
      <c r="T126" s="8"/>
      <c r="U126" s="8"/>
      <c r="V126" s="8"/>
      <c r="W126" s="8"/>
      <c r="X126" s="22">
        <v>115</v>
      </c>
    </row>
    <row r="127" spans="1:24" ht="64">
      <c r="A127" s="9">
        <v>116</v>
      </c>
      <c r="B127" s="9" t="s">
        <v>1641</v>
      </c>
      <c r="C127" s="7">
        <v>18145300</v>
      </c>
      <c r="D127" s="8">
        <f t="shared" si="28"/>
        <v>0.15371844657964434</v>
      </c>
      <c r="E127" s="7">
        <v>18145300</v>
      </c>
      <c r="F127" s="8">
        <f t="shared" si="18"/>
        <v>100</v>
      </c>
      <c r="G127" s="8">
        <f t="shared" si="19"/>
        <v>0.15371844657964434</v>
      </c>
      <c r="H127" s="7">
        <v>17227900</v>
      </c>
      <c r="I127" s="8">
        <f t="shared" si="20"/>
        <v>94.944145315866919</v>
      </c>
      <c r="J127" s="8">
        <f t="shared" si="21"/>
        <v>0.14594666529787079</v>
      </c>
      <c r="K127" s="8">
        <f t="shared" si="22"/>
        <v>94.944145315866919</v>
      </c>
      <c r="L127" s="8">
        <f t="shared" si="23"/>
        <v>-7.7717812817735543E-3</v>
      </c>
      <c r="M127" s="7">
        <f t="shared" si="24"/>
        <v>917400</v>
      </c>
      <c r="N127" s="8">
        <v>100</v>
      </c>
      <c r="O127" s="8">
        <f t="shared" si="25"/>
        <v>0.15371844657964434</v>
      </c>
      <c r="P127" s="8">
        <v>100</v>
      </c>
      <c r="Q127" s="8">
        <f t="shared" si="26"/>
        <v>0.15371844657964434</v>
      </c>
      <c r="R127" s="8">
        <f t="shared" si="27"/>
        <v>100</v>
      </c>
      <c r="S127" s="8"/>
      <c r="T127" s="8"/>
      <c r="U127" s="8"/>
      <c r="V127" s="8"/>
      <c r="W127" s="8"/>
      <c r="X127" s="22">
        <v>116</v>
      </c>
    </row>
    <row r="128" spans="1:24" ht="64">
      <c r="A128" s="9">
        <v>117</v>
      </c>
      <c r="B128" s="9" t="s">
        <v>1642</v>
      </c>
      <c r="C128" s="7">
        <v>21473500</v>
      </c>
      <c r="D128" s="8">
        <f t="shared" si="28"/>
        <v>0.18191339149135</v>
      </c>
      <c r="E128" s="7">
        <v>21473500</v>
      </c>
      <c r="F128" s="8">
        <f t="shared" si="18"/>
        <v>100</v>
      </c>
      <c r="G128" s="8">
        <f t="shared" si="19"/>
        <v>0.18191339149135</v>
      </c>
      <c r="H128" s="7">
        <v>20088400</v>
      </c>
      <c r="I128" s="8">
        <f t="shared" si="20"/>
        <v>93.549724078515382</v>
      </c>
      <c r="J128" s="8">
        <f t="shared" si="21"/>
        <v>0.17017947580202741</v>
      </c>
      <c r="K128" s="8">
        <f t="shared" si="22"/>
        <v>93.549724078515382</v>
      </c>
      <c r="L128" s="8">
        <f t="shared" si="23"/>
        <v>-1.1733915689322583E-2</v>
      </c>
      <c r="M128" s="7">
        <f t="shared" si="24"/>
        <v>1385100</v>
      </c>
      <c r="N128" s="8">
        <v>100</v>
      </c>
      <c r="O128" s="8">
        <f t="shared" si="25"/>
        <v>0.18191339149135</v>
      </c>
      <c r="P128" s="8">
        <v>100</v>
      </c>
      <c r="Q128" s="8">
        <f t="shared" si="26"/>
        <v>0.18191339149135</v>
      </c>
      <c r="R128" s="8">
        <f t="shared" si="27"/>
        <v>100</v>
      </c>
      <c r="S128" s="8"/>
      <c r="T128" s="8"/>
      <c r="U128" s="8"/>
      <c r="V128" s="8"/>
      <c r="W128" s="8"/>
      <c r="X128" s="22">
        <v>117</v>
      </c>
    </row>
    <row r="129" spans="1:24" ht="64">
      <c r="A129" s="9">
        <v>118</v>
      </c>
      <c r="B129" s="9" t="s">
        <v>1643</v>
      </c>
      <c r="C129" s="7">
        <v>17823500</v>
      </c>
      <c r="D129" s="8">
        <f t="shared" si="28"/>
        <v>0.15099230834498692</v>
      </c>
      <c r="E129" s="7">
        <v>17823500</v>
      </c>
      <c r="F129" s="8">
        <f t="shared" si="18"/>
        <v>100</v>
      </c>
      <c r="G129" s="8">
        <f t="shared" si="19"/>
        <v>0.15099230834498692</v>
      </c>
      <c r="H129" s="7">
        <v>17420900</v>
      </c>
      <c r="I129" s="8">
        <f t="shared" si="20"/>
        <v>97.741184391393389</v>
      </c>
      <c r="J129" s="8">
        <f t="shared" si="21"/>
        <v>0.14758167051629495</v>
      </c>
      <c r="K129" s="8">
        <f t="shared" si="22"/>
        <v>97.741184391393389</v>
      </c>
      <c r="L129" s="8">
        <f t="shared" si="23"/>
        <v>-3.4106378286919703E-3</v>
      </c>
      <c r="M129" s="7">
        <f t="shared" si="24"/>
        <v>402600</v>
      </c>
      <c r="N129" s="8">
        <v>100</v>
      </c>
      <c r="O129" s="8">
        <f t="shared" si="25"/>
        <v>0.15099230834498692</v>
      </c>
      <c r="P129" s="8">
        <v>100</v>
      </c>
      <c r="Q129" s="8">
        <f t="shared" si="26"/>
        <v>0.15099230834498692</v>
      </c>
      <c r="R129" s="8">
        <f t="shared" si="27"/>
        <v>100</v>
      </c>
      <c r="S129" s="8"/>
      <c r="T129" s="8"/>
      <c r="U129" s="8"/>
      <c r="V129" s="8"/>
      <c r="W129" s="8"/>
      <c r="X129" s="22">
        <v>118</v>
      </c>
    </row>
    <row r="130" spans="1:24" ht="64">
      <c r="A130" s="9">
        <v>119</v>
      </c>
      <c r="B130" s="9" t="s">
        <v>1644</v>
      </c>
      <c r="C130" s="7">
        <v>22245300</v>
      </c>
      <c r="D130" s="8">
        <f t="shared" si="28"/>
        <v>0.18845171805912067</v>
      </c>
      <c r="E130" s="7">
        <v>22245300</v>
      </c>
      <c r="F130" s="8">
        <f t="shared" si="18"/>
        <v>100</v>
      </c>
      <c r="G130" s="8">
        <f t="shared" si="19"/>
        <v>0.18845171805912067</v>
      </c>
      <c r="H130" s="7">
        <v>21600000</v>
      </c>
      <c r="I130" s="8">
        <f t="shared" si="20"/>
        <v>97.099162519723265</v>
      </c>
      <c r="J130" s="8">
        <f t="shared" si="21"/>
        <v>0.18298503998943627</v>
      </c>
      <c r="K130" s="8">
        <f t="shared" si="22"/>
        <v>97.099162519723265</v>
      </c>
      <c r="L130" s="8">
        <f t="shared" si="23"/>
        <v>-5.4666780696843997E-3</v>
      </c>
      <c r="M130" s="7">
        <f t="shared" si="24"/>
        <v>645300</v>
      </c>
      <c r="N130" s="8">
        <v>100</v>
      </c>
      <c r="O130" s="8">
        <f t="shared" si="25"/>
        <v>0.18845171805912067</v>
      </c>
      <c r="P130" s="8">
        <v>100</v>
      </c>
      <c r="Q130" s="8">
        <f t="shared" si="26"/>
        <v>0.18845171805912067</v>
      </c>
      <c r="R130" s="8">
        <f t="shared" si="27"/>
        <v>100</v>
      </c>
      <c r="S130" s="8"/>
      <c r="T130" s="8"/>
      <c r="U130" s="8"/>
      <c r="V130" s="8"/>
      <c r="W130" s="8"/>
      <c r="X130" s="22">
        <v>119</v>
      </c>
    </row>
    <row r="131" spans="1:24" ht="64">
      <c r="A131" s="9">
        <v>120</v>
      </c>
      <c r="B131" s="9" t="s">
        <v>1645</v>
      </c>
      <c r="C131" s="7">
        <v>35795300</v>
      </c>
      <c r="D131" s="8">
        <f t="shared" si="28"/>
        <v>0.30324094453397538</v>
      </c>
      <c r="E131" s="7">
        <v>35795300</v>
      </c>
      <c r="F131" s="8">
        <f t="shared" si="18"/>
        <v>100</v>
      </c>
      <c r="G131" s="8">
        <f t="shared" si="19"/>
        <v>0.30324094453397538</v>
      </c>
      <c r="H131" s="7">
        <v>18700000</v>
      </c>
      <c r="I131" s="8">
        <f t="shared" si="20"/>
        <v>52.241495391853121</v>
      </c>
      <c r="J131" s="8">
        <f t="shared" si="21"/>
        <v>0.15841760406492864</v>
      </c>
      <c r="K131" s="8">
        <f t="shared" si="22"/>
        <v>52.241495391853121</v>
      </c>
      <c r="L131" s="8">
        <f t="shared" si="23"/>
        <v>-0.14482334046904674</v>
      </c>
      <c r="M131" s="7">
        <f t="shared" si="24"/>
        <v>17095300</v>
      </c>
      <c r="N131" s="8">
        <v>100</v>
      </c>
      <c r="O131" s="8">
        <f t="shared" si="25"/>
        <v>0.30324094453397538</v>
      </c>
      <c r="P131" s="8">
        <v>80</v>
      </c>
      <c r="Q131" s="8">
        <f t="shared" si="26"/>
        <v>0.2425927556271803</v>
      </c>
      <c r="R131" s="8">
        <f t="shared" si="27"/>
        <v>80</v>
      </c>
      <c r="S131" s="8"/>
      <c r="T131" s="8"/>
      <c r="U131" s="8"/>
      <c r="V131" s="8"/>
      <c r="W131" s="8"/>
      <c r="X131" s="22">
        <v>120</v>
      </c>
    </row>
    <row r="132" spans="1:24" ht="64">
      <c r="A132" s="9">
        <v>121</v>
      </c>
      <c r="B132" s="9" t="s">
        <v>1646</v>
      </c>
      <c r="C132" s="7">
        <v>18629500</v>
      </c>
      <c r="D132" s="8">
        <f t="shared" si="28"/>
        <v>0.15782036122607421</v>
      </c>
      <c r="E132" s="7">
        <v>18629500</v>
      </c>
      <c r="F132" s="8">
        <f t="shared" si="18"/>
        <v>100</v>
      </c>
      <c r="G132" s="8">
        <f t="shared" si="19"/>
        <v>0.15782036122607421</v>
      </c>
      <c r="H132" s="7">
        <v>16735000</v>
      </c>
      <c r="I132" s="8">
        <f t="shared" si="20"/>
        <v>89.830644944845545</v>
      </c>
      <c r="J132" s="8">
        <f t="shared" si="21"/>
        <v>0.14177104834366741</v>
      </c>
      <c r="K132" s="8">
        <f t="shared" si="22"/>
        <v>89.830644944845545</v>
      </c>
      <c r="L132" s="8">
        <f t="shared" si="23"/>
        <v>-1.6049312882406797E-2</v>
      </c>
      <c r="M132" s="7">
        <f t="shared" si="24"/>
        <v>1894500</v>
      </c>
      <c r="N132" s="8">
        <v>100</v>
      </c>
      <c r="O132" s="8">
        <f t="shared" si="25"/>
        <v>0.15782036122607421</v>
      </c>
      <c r="P132" s="8">
        <v>100</v>
      </c>
      <c r="Q132" s="8">
        <f t="shared" si="26"/>
        <v>0.15782036122607421</v>
      </c>
      <c r="R132" s="8">
        <f t="shared" si="27"/>
        <v>100</v>
      </c>
      <c r="S132" s="8"/>
      <c r="T132" s="8"/>
      <c r="U132" s="8"/>
      <c r="V132" s="8"/>
      <c r="W132" s="8"/>
      <c r="X132" s="22">
        <v>121</v>
      </c>
    </row>
    <row r="133" spans="1:24" ht="64">
      <c r="A133" s="9">
        <v>122</v>
      </c>
      <c r="B133" s="9" t="s">
        <v>1647</v>
      </c>
      <c r="C133" s="7">
        <v>20945300</v>
      </c>
      <c r="D133" s="8">
        <f t="shared" si="28"/>
        <v>0.17743872954123793</v>
      </c>
      <c r="E133" s="7">
        <v>20945300</v>
      </c>
      <c r="F133" s="8">
        <f t="shared" si="18"/>
        <v>100</v>
      </c>
      <c r="G133" s="8">
        <f t="shared" si="19"/>
        <v>0.17743872954123796</v>
      </c>
      <c r="H133" s="7">
        <v>12837700</v>
      </c>
      <c r="I133" s="8">
        <f t="shared" si="20"/>
        <v>61.291554668589129</v>
      </c>
      <c r="J133" s="8">
        <f t="shared" si="21"/>
        <v>0.10875495592001785</v>
      </c>
      <c r="K133" s="8">
        <f t="shared" si="22"/>
        <v>61.291554668589129</v>
      </c>
      <c r="L133" s="8">
        <f t="shared" si="23"/>
        <v>-6.8683773621220107E-2</v>
      </c>
      <c r="M133" s="7">
        <f t="shared" si="24"/>
        <v>8107600</v>
      </c>
      <c r="N133" s="8">
        <v>100</v>
      </c>
      <c r="O133" s="8">
        <f t="shared" si="25"/>
        <v>0.17743872954123796</v>
      </c>
      <c r="P133" s="8">
        <v>80</v>
      </c>
      <c r="Q133" s="8">
        <f t="shared" si="26"/>
        <v>0.14195098363299036</v>
      </c>
      <c r="R133" s="8">
        <f t="shared" si="27"/>
        <v>80</v>
      </c>
      <c r="S133" s="8"/>
      <c r="T133" s="8"/>
      <c r="U133" s="8"/>
      <c r="V133" s="8"/>
      <c r="W133" s="8"/>
      <c r="X133" s="22">
        <v>122</v>
      </c>
    </row>
    <row r="134" spans="1:24" ht="64">
      <c r="A134" s="9">
        <v>123</v>
      </c>
      <c r="B134" s="9" t="s">
        <v>1648</v>
      </c>
      <c r="C134" s="7">
        <v>18940500</v>
      </c>
      <c r="D134" s="8">
        <f t="shared" si="28"/>
        <v>0.16045500694073694</v>
      </c>
      <c r="E134" s="7">
        <v>18940500</v>
      </c>
      <c r="F134" s="8">
        <f t="shared" si="18"/>
        <v>100</v>
      </c>
      <c r="G134" s="8">
        <f t="shared" si="19"/>
        <v>0.16045500694073694</v>
      </c>
      <c r="H134" s="7">
        <v>17535000</v>
      </c>
      <c r="I134" s="8">
        <f t="shared" si="20"/>
        <v>92.57939336342757</v>
      </c>
      <c r="J134" s="8">
        <f t="shared" si="21"/>
        <v>0.14854827204697987</v>
      </c>
      <c r="K134" s="8">
        <f t="shared" si="22"/>
        <v>92.57939336342757</v>
      </c>
      <c r="L134" s="8">
        <f t="shared" si="23"/>
        <v>-1.1906734893757071E-2</v>
      </c>
      <c r="M134" s="7">
        <f t="shared" si="24"/>
        <v>1405500</v>
      </c>
      <c r="N134" s="8">
        <v>100</v>
      </c>
      <c r="O134" s="8">
        <f t="shared" si="25"/>
        <v>0.16045500694073694</v>
      </c>
      <c r="P134" s="8">
        <v>100</v>
      </c>
      <c r="Q134" s="8">
        <f t="shared" si="26"/>
        <v>0.16045500694073694</v>
      </c>
      <c r="R134" s="8">
        <f t="shared" si="27"/>
        <v>100</v>
      </c>
      <c r="S134" s="8"/>
      <c r="T134" s="8"/>
      <c r="U134" s="8"/>
      <c r="V134" s="8"/>
      <c r="W134" s="8"/>
      <c r="X134" s="22">
        <v>123</v>
      </c>
    </row>
    <row r="135" spans="1:24" ht="64">
      <c r="A135" s="9">
        <v>124</v>
      </c>
      <c r="B135" s="9" t="s">
        <v>1649</v>
      </c>
      <c r="C135" s="7">
        <v>17438600</v>
      </c>
      <c r="D135" s="8">
        <f t="shared" si="28"/>
        <v>0.14773161659073072</v>
      </c>
      <c r="E135" s="7">
        <v>17438600</v>
      </c>
      <c r="F135" s="8">
        <f t="shared" si="18"/>
        <v>100</v>
      </c>
      <c r="G135" s="8">
        <f t="shared" si="19"/>
        <v>0.14773161659073072</v>
      </c>
      <c r="H135" s="7">
        <v>17121400</v>
      </c>
      <c r="I135" s="8">
        <f t="shared" si="20"/>
        <v>98.181046643652593</v>
      </c>
      <c r="J135" s="8">
        <f t="shared" si="21"/>
        <v>0.14504444739236735</v>
      </c>
      <c r="K135" s="8">
        <f t="shared" si="22"/>
        <v>98.181046643652593</v>
      </c>
      <c r="L135" s="8">
        <f t="shared" si="23"/>
        <v>-2.6871691983633705E-3</v>
      </c>
      <c r="M135" s="7">
        <f t="shared" si="24"/>
        <v>317200</v>
      </c>
      <c r="N135" s="8">
        <v>100</v>
      </c>
      <c r="O135" s="8">
        <f t="shared" si="25"/>
        <v>0.14773161659073072</v>
      </c>
      <c r="P135" s="8">
        <v>100</v>
      </c>
      <c r="Q135" s="8">
        <f t="shared" si="26"/>
        <v>0.14773161659073072</v>
      </c>
      <c r="R135" s="8">
        <f t="shared" si="27"/>
        <v>100</v>
      </c>
      <c r="S135" s="8"/>
      <c r="T135" s="8"/>
      <c r="U135" s="8"/>
      <c r="V135" s="8"/>
      <c r="W135" s="8"/>
      <c r="X135" s="22">
        <v>124</v>
      </c>
    </row>
    <row r="136" spans="1:24" ht="64">
      <c r="A136" s="9">
        <v>125</v>
      </c>
      <c r="B136" s="9" t="s">
        <v>1650</v>
      </c>
      <c r="C136" s="7">
        <v>23348500</v>
      </c>
      <c r="D136" s="8">
        <f t="shared" si="28"/>
        <v>0.19779750954598854</v>
      </c>
      <c r="E136" s="7">
        <v>23348500</v>
      </c>
      <c r="F136" s="8">
        <f t="shared" si="18"/>
        <v>100</v>
      </c>
      <c r="G136" s="8">
        <f t="shared" si="19"/>
        <v>0.19779750954598854</v>
      </c>
      <c r="H136" s="7">
        <v>23153400</v>
      </c>
      <c r="I136" s="8">
        <f t="shared" si="20"/>
        <v>99.164400282673398</v>
      </c>
      <c r="J136" s="8">
        <f t="shared" si="21"/>
        <v>0.1961447141153432</v>
      </c>
      <c r="K136" s="8">
        <f t="shared" si="22"/>
        <v>99.164400282673398</v>
      </c>
      <c r="L136" s="8">
        <f t="shared" si="23"/>
        <v>-1.6527954306453374E-3</v>
      </c>
      <c r="M136" s="7">
        <f t="shared" si="24"/>
        <v>195100</v>
      </c>
      <c r="N136" s="8">
        <v>100</v>
      </c>
      <c r="O136" s="8">
        <f t="shared" si="25"/>
        <v>0.19779750954598854</v>
      </c>
      <c r="P136" s="8">
        <v>100</v>
      </c>
      <c r="Q136" s="8">
        <f t="shared" si="26"/>
        <v>0.19779750954598854</v>
      </c>
      <c r="R136" s="8">
        <f t="shared" si="27"/>
        <v>100</v>
      </c>
      <c r="S136" s="8"/>
      <c r="T136" s="8"/>
      <c r="U136" s="8"/>
      <c r="V136" s="8"/>
      <c r="W136" s="8"/>
      <c r="X136" s="22">
        <v>125</v>
      </c>
    </row>
    <row r="137" spans="1:24" ht="32">
      <c r="A137" s="9">
        <v>126</v>
      </c>
      <c r="B137" s="9" t="s">
        <v>1651</v>
      </c>
      <c r="C137" s="7">
        <v>166933600</v>
      </c>
      <c r="D137" s="8">
        <f t="shared" si="28"/>
        <v>1.4141829384990998</v>
      </c>
      <c r="E137" s="7">
        <v>166933600</v>
      </c>
      <c r="F137" s="8">
        <f t="shared" si="18"/>
        <v>100</v>
      </c>
      <c r="G137" s="8">
        <f t="shared" si="19"/>
        <v>1.4141829384990998</v>
      </c>
      <c r="H137" s="7">
        <v>161255000</v>
      </c>
      <c r="I137" s="8">
        <f t="shared" si="20"/>
        <v>96.598288181648272</v>
      </c>
      <c r="J137" s="8">
        <f t="shared" si="21"/>
        <v>1.366076510347062</v>
      </c>
      <c r="K137" s="8">
        <f t="shared" si="22"/>
        <v>96.598288181648272</v>
      </c>
      <c r="L137" s="8">
        <f t="shared" si="23"/>
        <v>-4.8106428152037806E-2</v>
      </c>
      <c r="M137" s="7">
        <f t="shared" si="24"/>
        <v>5678600</v>
      </c>
      <c r="N137" s="8">
        <v>100</v>
      </c>
      <c r="O137" s="8">
        <f t="shared" si="25"/>
        <v>1.4141829384990998</v>
      </c>
      <c r="P137" s="8">
        <v>100</v>
      </c>
      <c r="Q137" s="8">
        <f t="shared" si="26"/>
        <v>1.4141829384990998</v>
      </c>
      <c r="R137" s="8">
        <f t="shared" si="27"/>
        <v>100</v>
      </c>
      <c r="S137" s="8"/>
      <c r="T137" s="8"/>
      <c r="U137" s="8"/>
      <c r="V137" s="8"/>
      <c r="W137" s="8"/>
      <c r="X137" s="22">
        <v>126</v>
      </c>
    </row>
    <row r="138" spans="1:24" ht="32">
      <c r="A138" s="9">
        <v>127</v>
      </c>
      <c r="B138" s="9" t="s">
        <v>1652</v>
      </c>
      <c r="C138" s="7">
        <v>180270300</v>
      </c>
      <c r="D138" s="8">
        <f t="shared" si="28"/>
        <v>1.5271651877040591</v>
      </c>
      <c r="E138" s="7">
        <v>180270300</v>
      </c>
      <c r="F138" s="8">
        <f t="shared" si="18"/>
        <v>100</v>
      </c>
      <c r="G138" s="8">
        <f t="shared" si="19"/>
        <v>1.5271651877040591</v>
      </c>
      <c r="H138" s="7">
        <v>132700000</v>
      </c>
      <c r="I138" s="8">
        <f t="shared" si="20"/>
        <v>73.611682013065945</v>
      </c>
      <c r="J138" s="8">
        <f t="shared" si="21"/>
        <v>1.1241719817869535</v>
      </c>
      <c r="K138" s="8">
        <f t="shared" si="22"/>
        <v>73.611682013065945</v>
      </c>
      <c r="L138" s="8">
        <f t="shared" si="23"/>
        <v>-0.40299320591710552</v>
      </c>
      <c r="M138" s="7">
        <f t="shared" si="24"/>
        <v>47570300</v>
      </c>
      <c r="N138" s="8">
        <v>100</v>
      </c>
      <c r="O138" s="8">
        <f t="shared" si="25"/>
        <v>1.5271651877040591</v>
      </c>
      <c r="P138" s="8">
        <v>100</v>
      </c>
      <c r="Q138" s="8">
        <f t="shared" si="26"/>
        <v>1.5271651877040591</v>
      </c>
      <c r="R138" s="8">
        <f t="shared" si="27"/>
        <v>100</v>
      </c>
      <c r="S138" s="8"/>
      <c r="T138" s="8"/>
      <c r="U138" s="8"/>
      <c r="V138" s="8"/>
      <c r="W138" s="8"/>
      <c r="X138" s="22">
        <v>127</v>
      </c>
    </row>
    <row r="139" spans="1:24" ht="32">
      <c r="A139" s="9">
        <v>128</v>
      </c>
      <c r="B139" s="9" t="s">
        <v>1653</v>
      </c>
      <c r="C139" s="7">
        <v>171017800</v>
      </c>
      <c r="D139" s="8">
        <f t="shared" si="28"/>
        <v>1.4487823598104359</v>
      </c>
      <c r="E139" s="7">
        <v>171017800</v>
      </c>
      <c r="F139" s="8">
        <f t="shared" si="18"/>
        <v>100</v>
      </c>
      <c r="G139" s="8">
        <f t="shared" si="19"/>
        <v>1.4487823598104359</v>
      </c>
      <c r="H139" s="7">
        <v>100750000</v>
      </c>
      <c r="I139" s="8">
        <f t="shared" si="20"/>
        <v>58.911996295122492</v>
      </c>
      <c r="J139" s="8">
        <f t="shared" si="21"/>
        <v>0.85350661013591222</v>
      </c>
      <c r="K139" s="8">
        <f t="shared" si="22"/>
        <v>58.911996295122492</v>
      </c>
      <c r="L139" s="8">
        <f t="shared" si="23"/>
        <v>-0.59527574967452368</v>
      </c>
      <c r="M139" s="7">
        <f t="shared" si="24"/>
        <v>70267800</v>
      </c>
      <c r="N139" s="8">
        <v>100</v>
      </c>
      <c r="O139" s="8">
        <f t="shared" si="25"/>
        <v>1.4487823598104359</v>
      </c>
      <c r="P139" s="8">
        <v>100</v>
      </c>
      <c r="Q139" s="8">
        <f t="shared" si="26"/>
        <v>1.4487823598104359</v>
      </c>
      <c r="R139" s="8">
        <f t="shared" si="27"/>
        <v>100</v>
      </c>
      <c r="S139" s="8"/>
      <c r="T139" s="8"/>
      <c r="U139" s="8"/>
      <c r="V139" s="8"/>
      <c r="W139" s="8"/>
      <c r="X139" s="22">
        <v>128</v>
      </c>
    </row>
    <row r="140" spans="1:24" ht="32">
      <c r="A140" s="9">
        <v>129</v>
      </c>
      <c r="B140" s="9" t="s">
        <v>1654</v>
      </c>
      <c r="C140" s="7">
        <v>139198400</v>
      </c>
      <c r="D140" s="8">
        <f t="shared" ref="D140:D171" si="29">C140/$C$184*100</f>
        <v>1.1792233699289605</v>
      </c>
      <c r="E140" s="7">
        <v>139198400</v>
      </c>
      <c r="F140" s="8">
        <f t="shared" si="18"/>
        <v>100</v>
      </c>
      <c r="G140" s="8">
        <f t="shared" si="19"/>
        <v>1.1792233699289605</v>
      </c>
      <c r="H140" s="7">
        <v>138438300</v>
      </c>
      <c r="I140" s="8">
        <f t="shared" si="20"/>
        <v>99.453944872929583</v>
      </c>
      <c r="J140" s="8">
        <f t="shared" si="21"/>
        <v>1.1727841602578508</v>
      </c>
      <c r="K140" s="8">
        <f t="shared" si="22"/>
        <v>99.453944872929583</v>
      </c>
      <c r="L140" s="8">
        <f t="shared" si="23"/>
        <v>-6.4392096711096691E-3</v>
      </c>
      <c r="M140" s="7">
        <f t="shared" si="24"/>
        <v>760100</v>
      </c>
      <c r="N140" s="8">
        <v>100</v>
      </c>
      <c r="O140" s="8">
        <f t="shared" si="25"/>
        <v>1.1792233699289605</v>
      </c>
      <c r="P140" s="8">
        <v>100</v>
      </c>
      <c r="Q140" s="8">
        <f t="shared" si="26"/>
        <v>1.1792233699289605</v>
      </c>
      <c r="R140" s="8">
        <f t="shared" si="27"/>
        <v>100</v>
      </c>
      <c r="S140" s="8"/>
      <c r="T140" s="8"/>
      <c r="U140" s="8"/>
      <c r="V140" s="8"/>
      <c r="W140" s="8"/>
      <c r="X140" s="22">
        <v>129</v>
      </c>
    </row>
    <row r="141" spans="1:24" ht="32">
      <c r="A141" s="9">
        <v>130</v>
      </c>
      <c r="B141" s="9" t="s">
        <v>1655</v>
      </c>
      <c r="C141" s="7">
        <v>153314000</v>
      </c>
      <c r="D141" s="8">
        <f t="shared" si="29"/>
        <v>1.2988040935620571</v>
      </c>
      <c r="E141" s="7">
        <v>153314000</v>
      </c>
      <c r="F141" s="8">
        <f t="shared" ref="F141:F182" si="30">E141/C141*100</f>
        <v>100</v>
      </c>
      <c r="G141" s="8">
        <f t="shared" ref="G141:G182" si="31">F141*D141/100</f>
        <v>1.2988040935620573</v>
      </c>
      <c r="H141" s="7">
        <v>151154800</v>
      </c>
      <c r="I141" s="8">
        <f t="shared" ref="I141:I182" si="32">H141/C141*100</f>
        <v>98.591648512203705</v>
      </c>
      <c r="J141" s="8">
        <f t="shared" ref="J141:J182" si="33">I141*D141/100</f>
        <v>1.2805123667868168</v>
      </c>
      <c r="K141" s="8">
        <f t="shared" ref="K141:K182" si="34">IF(E141=0,0,H141/E141*100)</f>
        <v>98.591648512203705</v>
      </c>
      <c r="L141" s="8">
        <f t="shared" ref="L141:L182" si="35">J141-G141</f>
        <v>-1.8291726775240491E-2</v>
      </c>
      <c r="M141" s="7">
        <f t="shared" ref="M141:M182" si="36">C141-H141</f>
        <v>2159200</v>
      </c>
      <c r="N141" s="8">
        <v>100</v>
      </c>
      <c r="O141" s="8">
        <f t="shared" ref="O141:O182" si="37">N141*D141/100</f>
        <v>1.2988040935620573</v>
      </c>
      <c r="P141" s="8">
        <v>100</v>
      </c>
      <c r="Q141" s="8">
        <f t="shared" ref="Q141:Q182" si="38">P141*D141/100</f>
        <v>1.2988040935620573</v>
      </c>
      <c r="R141" s="8">
        <f t="shared" ref="R141:R182" si="39">IF(N141=0,0,P141/N141*100)</f>
        <v>100</v>
      </c>
      <c r="S141" s="8"/>
      <c r="T141" s="8"/>
      <c r="U141" s="8"/>
      <c r="V141" s="8"/>
      <c r="W141" s="8"/>
      <c r="X141" s="22">
        <v>130</v>
      </c>
    </row>
    <row r="142" spans="1:24" ht="32">
      <c r="A142" s="9">
        <v>131</v>
      </c>
      <c r="B142" s="9" t="s">
        <v>1656</v>
      </c>
      <c r="C142" s="7">
        <v>165738700</v>
      </c>
      <c r="D142" s="8">
        <f t="shared" si="29"/>
        <v>1.4040603077452398</v>
      </c>
      <c r="E142" s="7">
        <v>165738700</v>
      </c>
      <c r="F142" s="8">
        <f t="shared" si="30"/>
        <v>100</v>
      </c>
      <c r="G142" s="8">
        <f t="shared" si="31"/>
        <v>1.4040603077452396</v>
      </c>
      <c r="H142" s="7">
        <v>144915000</v>
      </c>
      <c r="I142" s="8">
        <f t="shared" si="32"/>
        <v>87.435825187478841</v>
      </c>
      <c r="J142" s="8">
        <f t="shared" si="33"/>
        <v>1.2276517162069054</v>
      </c>
      <c r="K142" s="8">
        <f t="shared" si="34"/>
        <v>87.435825187478841</v>
      </c>
      <c r="L142" s="8">
        <f t="shared" si="35"/>
        <v>-0.17640859153833421</v>
      </c>
      <c r="M142" s="7">
        <f t="shared" si="36"/>
        <v>20823700</v>
      </c>
      <c r="N142" s="8">
        <v>100</v>
      </c>
      <c r="O142" s="8">
        <f t="shared" si="37"/>
        <v>1.4040603077452396</v>
      </c>
      <c r="P142" s="8">
        <v>100</v>
      </c>
      <c r="Q142" s="8">
        <f t="shared" si="38"/>
        <v>1.4040603077452396</v>
      </c>
      <c r="R142" s="8">
        <f t="shared" si="39"/>
        <v>100</v>
      </c>
      <c r="S142" s="8"/>
      <c r="T142" s="8"/>
      <c r="U142" s="8"/>
      <c r="V142" s="8"/>
      <c r="W142" s="8"/>
      <c r="X142" s="22">
        <v>131</v>
      </c>
    </row>
    <row r="143" spans="1:24" ht="32">
      <c r="A143" s="9">
        <v>132</v>
      </c>
      <c r="B143" s="9" t="s">
        <v>1657</v>
      </c>
      <c r="C143" s="7">
        <v>155416800</v>
      </c>
      <c r="D143" s="8">
        <f t="shared" si="29"/>
        <v>1.3166180260662139</v>
      </c>
      <c r="E143" s="7">
        <v>155416800</v>
      </c>
      <c r="F143" s="8">
        <f t="shared" si="30"/>
        <v>100</v>
      </c>
      <c r="G143" s="8">
        <f t="shared" si="31"/>
        <v>1.3166180260662139</v>
      </c>
      <c r="H143" s="7">
        <v>149966000</v>
      </c>
      <c r="I143" s="8">
        <f t="shared" si="32"/>
        <v>96.49278585069311</v>
      </c>
      <c r="J143" s="8">
        <f t="shared" si="33"/>
        <v>1.2704414123636945</v>
      </c>
      <c r="K143" s="8">
        <f t="shared" si="34"/>
        <v>96.49278585069311</v>
      </c>
      <c r="L143" s="8">
        <f t="shared" si="35"/>
        <v>-4.6176613702519465E-2</v>
      </c>
      <c r="M143" s="7">
        <f t="shared" si="36"/>
        <v>5450800</v>
      </c>
      <c r="N143" s="8">
        <v>100</v>
      </c>
      <c r="O143" s="8">
        <f t="shared" si="37"/>
        <v>1.3166180260662139</v>
      </c>
      <c r="P143" s="8">
        <v>100</v>
      </c>
      <c r="Q143" s="8">
        <f t="shared" si="38"/>
        <v>1.3166180260662139</v>
      </c>
      <c r="R143" s="8">
        <f t="shared" si="39"/>
        <v>100</v>
      </c>
      <c r="S143" s="8"/>
      <c r="T143" s="8"/>
      <c r="U143" s="8"/>
      <c r="V143" s="8"/>
      <c r="W143" s="8"/>
      <c r="X143" s="22">
        <v>132</v>
      </c>
    </row>
    <row r="144" spans="1:24" ht="32">
      <c r="A144" s="9">
        <v>133</v>
      </c>
      <c r="B144" s="9" t="s">
        <v>1658</v>
      </c>
      <c r="C144" s="7">
        <v>190366300</v>
      </c>
      <c r="D144" s="8">
        <f t="shared" si="29"/>
        <v>1.6126937508398622</v>
      </c>
      <c r="E144" s="7">
        <v>190366300</v>
      </c>
      <c r="F144" s="8">
        <f t="shared" si="30"/>
        <v>100</v>
      </c>
      <c r="G144" s="8">
        <f t="shared" si="31"/>
        <v>1.6126937508398624</v>
      </c>
      <c r="H144" s="7">
        <v>187800000</v>
      </c>
      <c r="I144" s="8">
        <f t="shared" si="32"/>
        <v>98.651914755920558</v>
      </c>
      <c r="J144" s="8">
        <f t="shared" si="33"/>
        <v>1.5909532643525985</v>
      </c>
      <c r="K144" s="8">
        <f t="shared" si="34"/>
        <v>98.651914755920558</v>
      </c>
      <c r="L144" s="8">
        <f t="shared" si="35"/>
        <v>-2.1740486487263899E-2</v>
      </c>
      <c r="M144" s="7">
        <f t="shared" si="36"/>
        <v>2566300</v>
      </c>
      <c r="N144" s="8">
        <v>100</v>
      </c>
      <c r="O144" s="8">
        <f t="shared" si="37"/>
        <v>1.6126937508398624</v>
      </c>
      <c r="P144" s="8">
        <v>100</v>
      </c>
      <c r="Q144" s="8">
        <f t="shared" si="38"/>
        <v>1.6126937508398624</v>
      </c>
      <c r="R144" s="8">
        <f t="shared" si="39"/>
        <v>100</v>
      </c>
      <c r="S144" s="8"/>
      <c r="T144" s="8"/>
      <c r="U144" s="8"/>
      <c r="V144" s="8"/>
      <c r="W144" s="8"/>
      <c r="X144" s="22">
        <v>133</v>
      </c>
    </row>
    <row r="145" spans="1:24" ht="32">
      <c r="A145" s="9">
        <v>134</v>
      </c>
      <c r="B145" s="9" t="s">
        <v>1659</v>
      </c>
      <c r="C145" s="7">
        <v>163455600</v>
      </c>
      <c r="D145" s="8">
        <f t="shared" si="29"/>
        <v>1.384718958448949</v>
      </c>
      <c r="E145" s="7">
        <v>163455600</v>
      </c>
      <c r="F145" s="8">
        <f t="shared" si="30"/>
        <v>100</v>
      </c>
      <c r="G145" s="8">
        <f t="shared" si="31"/>
        <v>1.384718958448949</v>
      </c>
      <c r="H145" s="7">
        <v>155354800</v>
      </c>
      <c r="I145" s="8">
        <f t="shared" si="32"/>
        <v>95.044036423346768</v>
      </c>
      <c r="J145" s="8">
        <f t="shared" si="33"/>
        <v>1.3160927912292069</v>
      </c>
      <c r="K145" s="8">
        <f t="shared" si="34"/>
        <v>95.044036423346768</v>
      </c>
      <c r="L145" s="8">
        <f t="shared" si="35"/>
        <v>-6.8626167219742129E-2</v>
      </c>
      <c r="M145" s="7">
        <f t="shared" si="36"/>
        <v>8100800</v>
      </c>
      <c r="N145" s="8">
        <v>100</v>
      </c>
      <c r="O145" s="8">
        <f t="shared" si="37"/>
        <v>1.384718958448949</v>
      </c>
      <c r="P145" s="8">
        <v>100</v>
      </c>
      <c r="Q145" s="8">
        <f t="shared" si="38"/>
        <v>1.384718958448949</v>
      </c>
      <c r="R145" s="8">
        <f t="shared" si="39"/>
        <v>100</v>
      </c>
      <c r="S145" s="8"/>
      <c r="T145" s="8"/>
      <c r="U145" s="8"/>
      <c r="V145" s="8"/>
      <c r="W145" s="8"/>
      <c r="X145" s="22">
        <v>134</v>
      </c>
    </row>
    <row r="146" spans="1:24" ht="32">
      <c r="A146" s="9">
        <v>135</v>
      </c>
      <c r="B146" s="9" t="s">
        <v>1660</v>
      </c>
      <c r="C146" s="7">
        <v>187483600</v>
      </c>
      <c r="D146" s="8">
        <f t="shared" si="29"/>
        <v>1.5882728723779387</v>
      </c>
      <c r="E146" s="7">
        <v>187483600</v>
      </c>
      <c r="F146" s="8">
        <f t="shared" si="30"/>
        <v>100</v>
      </c>
      <c r="G146" s="8">
        <f t="shared" si="31"/>
        <v>1.5882728723779389</v>
      </c>
      <c r="H146" s="7">
        <v>151433000</v>
      </c>
      <c r="I146" s="8">
        <f t="shared" si="32"/>
        <v>80.771331465792201</v>
      </c>
      <c r="J146" s="8">
        <f t="shared" si="33"/>
        <v>1.2828691463296438</v>
      </c>
      <c r="K146" s="8">
        <f t="shared" si="34"/>
        <v>80.771331465792201</v>
      </c>
      <c r="L146" s="8">
        <f t="shared" si="35"/>
        <v>-0.30540372604829513</v>
      </c>
      <c r="M146" s="7">
        <f t="shared" si="36"/>
        <v>36050600</v>
      </c>
      <c r="N146" s="8">
        <v>100</v>
      </c>
      <c r="O146" s="8">
        <f t="shared" si="37"/>
        <v>1.5882728723779389</v>
      </c>
      <c r="P146" s="8">
        <v>100</v>
      </c>
      <c r="Q146" s="8">
        <f t="shared" si="38"/>
        <v>1.5882728723779389</v>
      </c>
      <c r="R146" s="8">
        <f t="shared" si="39"/>
        <v>100</v>
      </c>
      <c r="S146" s="8"/>
      <c r="T146" s="8"/>
      <c r="U146" s="8"/>
      <c r="V146" s="8"/>
      <c r="W146" s="8"/>
      <c r="X146" s="22">
        <v>135</v>
      </c>
    </row>
    <row r="147" spans="1:24" ht="32">
      <c r="A147" s="9">
        <v>136</v>
      </c>
      <c r="B147" s="9" t="s">
        <v>1661</v>
      </c>
      <c r="C147" s="7">
        <v>134352600</v>
      </c>
      <c r="D147" s="8">
        <f t="shared" si="29"/>
        <v>1.1381720316520711</v>
      </c>
      <c r="E147" s="7">
        <v>134352600</v>
      </c>
      <c r="F147" s="8">
        <f t="shared" si="30"/>
        <v>100</v>
      </c>
      <c r="G147" s="8">
        <f t="shared" si="31"/>
        <v>1.1381720316520711</v>
      </c>
      <c r="H147" s="7">
        <v>104945000</v>
      </c>
      <c r="I147" s="8">
        <f t="shared" si="32"/>
        <v>78.111625677508286</v>
      </c>
      <c r="J147" s="8">
        <f t="shared" si="33"/>
        <v>0.88904467693015687</v>
      </c>
      <c r="K147" s="8">
        <f t="shared" si="34"/>
        <v>78.111625677508286</v>
      </c>
      <c r="L147" s="8">
        <f t="shared" si="35"/>
        <v>-0.24912735472191427</v>
      </c>
      <c r="M147" s="7">
        <f t="shared" si="36"/>
        <v>29407600</v>
      </c>
      <c r="N147" s="8">
        <v>100</v>
      </c>
      <c r="O147" s="8">
        <f t="shared" si="37"/>
        <v>1.1381720316520711</v>
      </c>
      <c r="P147" s="8">
        <v>100</v>
      </c>
      <c r="Q147" s="8">
        <f t="shared" si="38"/>
        <v>1.1381720316520711</v>
      </c>
      <c r="R147" s="8">
        <f t="shared" si="39"/>
        <v>100</v>
      </c>
      <c r="S147" s="8"/>
      <c r="T147" s="8"/>
      <c r="U147" s="8"/>
      <c r="V147" s="8"/>
      <c r="W147" s="8"/>
      <c r="X147" s="22">
        <v>136</v>
      </c>
    </row>
    <row r="148" spans="1:24" ht="32">
      <c r="A148" s="9">
        <v>137</v>
      </c>
      <c r="B148" s="9" t="s">
        <v>1662</v>
      </c>
      <c r="C148" s="7">
        <v>175651000</v>
      </c>
      <c r="D148" s="8">
        <f t="shared" si="29"/>
        <v>1.48803265088817</v>
      </c>
      <c r="E148" s="7">
        <v>175651000</v>
      </c>
      <c r="F148" s="8">
        <f t="shared" si="30"/>
        <v>100</v>
      </c>
      <c r="G148" s="8">
        <f t="shared" si="31"/>
        <v>1.48803265088817</v>
      </c>
      <c r="H148" s="7">
        <v>173228000</v>
      </c>
      <c r="I148" s="8">
        <f t="shared" si="32"/>
        <v>98.62056008790158</v>
      </c>
      <c r="J148" s="8">
        <f t="shared" si="33"/>
        <v>1.4675061345967626</v>
      </c>
      <c r="K148" s="8">
        <f t="shared" si="34"/>
        <v>98.62056008790158</v>
      </c>
      <c r="L148" s="8">
        <f t="shared" si="35"/>
        <v>-2.0526516291407448E-2</v>
      </c>
      <c r="M148" s="7">
        <f t="shared" si="36"/>
        <v>2423000</v>
      </c>
      <c r="N148" s="8">
        <v>100</v>
      </c>
      <c r="O148" s="8">
        <f t="shared" si="37"/>
        <v>1.48803265088817</v>
      </c>
      <c r="P148" s="8">
        <v>100</v>
      </c>
      <c r="Q148" s="8">
        <f t="shared" si="38"/>
        <v>1.48803265088817</v>
      </c>
      <c r="R148" s="8">
        <f t="shared" si="39"/>
        <v>100</v>
      </c>
      <c r="S148" s="8"/>
      <c r="T148" s="8"/>
      <c r="U148" s="8"/>
      <c r="V148" s="8"/>
      <c r="W148" s="8"/>
      <c r="X148" s="22">
        <v>137</v>
      </c>
    </row>
    <row r="149" spans="1:24" ht="32">
      <c r="A149" s="9">
        <v>138</v>
      </c>
      <c r="B149" s="9" t="s">
        <v>1663</v>
      </c>
      <c r="C149" s="7">
        <v>9633700</v>
      </c>
      <c r="D149" s="8">
        <f t="shared" si="29"/>
        <v>8.161217498825149E-2</v>
      </c>
      <c r="E149" s="7">
        <v>9633700</v>
      </c>
      <c r="F149" s="8">
        <f t="shared" si="30"/>
        <v>100</v>
      </c>
      <c r="G149" s="8">
        <f t="shared" si="31"/>
        <v>8.161217498825149E-2</v>
      </c>
      <c r="H149" s="7">
        <v>0</v>
      </c>
      <c r="I149" s="8">
        <f t="shared" si="32"/>
        <v>0</v>
      </c>
      <c r="J149" s="8">
        <f t="shared" si="33"/>
        <v>0</v>
      </c>
      <c r="K149" s="8">
        <f t="shared" si="34"/>
        <v>0</v>
      </c>
      <c r="L149" s="8">
        <f t="shared" si="35"/>
        <v>-8.161217498825149E-2</v>
      </c>
      <c r="M149" s="7">
        <f t="shared" si="36"/>
        <v>9633700</v>
      </c>
      <c r="N149" s="8">
        <v>100</v>
      </c>
      <c r="O149" s="8">
        <f t="shared" si="37"/>
        <v>8.161217498825149E-2</v>
      </c>
      <c r="P149" s="8">
        <v>0</v>
      </c>
      <c r="Q149" s="8">
        <f t="shared" si="38"/>
        <v>0</v>
      </c>
      <c r="R149" s="8">
        <f t="shared" si="39"/>
        <v>0</v>
      </c>
      <c r="S149" s="8"/>
      <c r="T149" s="8"/>
      <c r="U149" s="8"/>
      <c r="V149" s="8"/>
      <c r="W149" s="8"/>
      <c r="X149" s="22">
        <v>138</v>
      </c>
    </row>
    <row r="150" spans="1:24" ht="32">
      <c r="A150" s="9">
        <v>139</v>
      </c>
      <c r="B150" s="9" t="s">
        <v>1664</v>
      </c>
      <c r="C150" s="7">
        <v>12516400</v>
      </c>
      <c r="D150" s="8">
        <f t="shared" si="29"/>
        <v>0.10603305345017501</v>
      </c>
      <c r="E150" s="7">
        <v>12516400</v>
      </c>
      <c r="F150" s="8">
        <f t="shared" si="30"/>
        <v>100</v>
      </c>
      <c r="G150" s="8">
        <f t="shared" si="31"/>
        <v>0.10603305345017501</v>
      </c>
      <c r="H150" s="7">
        <v>0</v>
      </c>
      <c r="I150" s="8">
        <f t="shared" si="32"/>
        <v>0</v>
      </c>
      <c r="J150" s="8">
        <f t="shared" si="33"/>
        <v>0</v>
      </c>
      <c r="K150" s="8">
        <f t="shared" si="34"/>
        <v>0</v>
      </c>
      <c r="L150" s="8">
        <f t="shared" si="35"/>
        <v>-0.10603305345017501</v>
      </c>
      <c r="M150" s="7">
        <f t="shared" si="36"/>
        <v>12516400</v>
      </c>
      <c r="N150" s="8">
        <v>100</v>
      </c>
      <c r="O150" s="8">
        <f t="shared" si="37"/>
        <v>0.10603305345017501</v>
      </c>
      <c r="P150" s="8">
        <v>0</v>
      </c>
      <c r="Q150" s="8">
        <f t="shared" si="38"/>
        <v>0</v>
      </c>
      <c r="R150" s="8">
        <f t="shared" si="39"/>
        <v>0</v>
      </c>
      <c r="S150" s="8"/>
      <c r="T150" s="8"/>
      <c r="U150" s="8"/>
      <c r="V150" s="8"/>
      <c r="W150" s="8"/>
      <c r="X150" s="22">
        <v>139</v>
      </c>
    </row>
    <row r="151" spans="1:24" ht="32">
      <c r="A151" s="9">
        <v>140</v>
      </c>
      <c r="B151" s="9" t="s">
        <v>1665</v>
      </c>
      <c r="C151" s="7">
        <v>50184000</v>
      </c>
      <c r="D151" s="8">
        <f t="shared" si="29"/>
        <v>0.42513524290879029</v>
      </c>
      <c r="E151" s="7">
        <v>50184000</v>
      </c>
      <c r="F151" s="8">
        <f t="shared" si="30"/>
        <v>100</v>
      </c>
      <c r="G151" s="8">
        <f t="shared" si="31"/>
        <v>0.42513524290879023</v>
      </c>
      <c r="H151" s="7">
        <v>45780000</v>
      </c>
      <c r="I151" s="8">
        <f t="shared" si="32"/>
        <v>91.22429459588713</v>
      </c>
      <c r="J151" s="8">
        <f t="shared" si="33"/>
        <v>0.38782662642205523</v>
      </c>
      <c r="K151" s="8">
        <f t="shared" si="34"/>
        <v>91.22429459588713</v>
      </c>
      <c r="L151" s="8">
        <f t="shared" si="35"/>
        <v>-3.7308616486735002E-2</v>
      </c>
      <c r="M151" s="7">
        <f t="shared" si="36"/>
        <v>4404000</v>
      </c>
      <c r="N151" s="8">
        <v>100</v>
      </c>
      <c r="O151" s="8">
        <f t="shared" si="37"/>
        <v>0.42513524290879023</v>
      </c>
      <c r="P151" s="8">
        <v>100</v>
      </c>
      <c r="Q151" s="8">
        <f t="shared" si="38"/>
        <v>0.42513524290879023</v>
      </c>
      <c r="R151" s="8">
        <f t="shared" si="39"/>
        <v>100</v>
      </c>
      <c r="S151" s="8"/>
      <c r="T151" s="8"/>
      <c r="U151" s="8"/>
      <c r="V151" s="8"/>
      <c r="W151" s="8"/>
      <c r="X151" s="22">
        <v>140</v>
      </c>
    </row>
    <row r="152" spans="1:24" ht="32">
      <c r="A152" s="9">
        <v>141</v>
      </c>
      <c r="B152" s="9" t="s">
        <v>1666</v>
      </c>
      <c r="C152" s="7">
        <v>36544400</v>
      </c>
      <c r="D152" s="8">
        <f t="shared" si="29"/>
        <v>0.30958696737916458</v>
      </c>
      <c r="E152" s="7">
        <v>36544400</v>
      </c>
      <c r="F152" s="8">
        <f t="shared" si="30"/>
        <v>100</v>
      </c>
      <c r="G152" s="8">
        <f t="shared" si="31"/>
        <v>0.30958696737916458</v>
      </c>
      <c r="H152" s="7">
        <v>0</v>
      </c>
      <c r="I152" s="8">
        <f t="shared" si="32"/>
        <v>0</v>
      </c>
      <c r="J152" s="8">
        <f t="shared" si="33"/>
        <v>0</v>
      </c>
      <c r="K152" s="8">
        <f t="shared" si="34"/>
        <v>0</v>
      </c>
      <c r="L152" s="8">
        <f t="shared" si="35"/>
        <v>-0.30958696737916458</v>
      </c>
      <c r="M152" s="7">
        <f t="shared" si="36"/>
        <v>36544400</v>
      </c>
      <c r="N152" s="8">
        <v>100</v>
      </c>
      <c r="O152" s="8">
        <f t="shared" si="37"/>
        <v>0.30958696737916458</v>
      </c>
      <c r="P152" s="8">
        <v>0</v>
      </c>
      <c r="Q152" s="8">
        <f t="shared" si="38"/>
        <v>0</v>
      </c>
      <c r="R152" s="8">
        <f t="shared" si="39"/>
        <v>0</v>
      </c>
      <c r="S152" s="8"/>
      <c r="T152" s="8"/>
      <c r="U152" s="8"/>
      <c r="V152" s="8"/>
      <c r="W152" s="8"/>
      <c r="X152" s="22">
        <v>141</v>
      </c>
    </row>
    <row r="153" spans="1:24" ht="32">
      <c r="A153" s="9">
        <v>142</v>
      </c>
      <c r="B153" s="9" t="s">
        <v>1667</v>
      </c>
      <c r="C153" s="7">
        <v>46686000</v>
      </c>
      <c r="D153" s="8">
        <f t="shared" si="29"/>
        <v>0.39550183226605662</v>
      </c>
      <c r="E153" s="7">
        <v>46686000</v>
      </c>
      <c r="F153" s="8">
        <f t="shared" si="30"/>
        <v>100</v>
      </c>
      <c r="G153" s="8">
        <f t="shared" si="31"/>
        <v>0.39550183226605662</v>
      </c>
      <c r="H153" s="7">
        <v>42781500</v>
      </c>
      <c r="I153" s="8">
        <f t="shared" si="32"/>
        <v>91.636679090091249</v>
      </c>
      <c r="J153" s="8">
        <f t="shared" si="33"/>
        <v>0.36242474482907722</v>
      </c>
      <c r="K153" s="8">
        <f t="shared" si="34"/>
        <v>91.636679090091249</v>
      </c>
      <c r="L153" s="8">
        <f t="shared" si="35"/>
        <v>-3.3077087436979402E-2</v>
      </c>
      <c r="M153" s="7">
        <f t="shared" si="36"/>
        <v>3904500</v>
      </c>
      <c r="N153" s="8">
        <v>100</v>
      </c>
      <c r="O153" s="8">
        <f t="shared" si="37"/>
        <v>0.39550183226605662</v>
      </c>
      <c r="P153" s="8">
        <v>100</v>
      </c>
      <c r="Q153" s="8">
        <f t="shared" si="38"/>
        <v>0.39550183226605662</v>
      </c>
      <c r="R153" s="8">
        <f t="shared" si="39"/>
        <v>100</v>
      </c>
      <c r="S153" s="8"/>
      <c r="T153" s="8"/>
      <c r="U153" s="8"/>
      <c r="V153" s="8"/>
      <c r="W153" s="8"/>
      <c r="X153" s="22">
        <v>142</v>
      </c>
    </row>
    <row r="154" spans="1:24" ht="32">
      <c r="A154" s="9">
        <v>143</v>
      </c>
      <c r="B154" s="9" t="s">
        <v>1668</v>
      </c>
      <c r="C154" s="7">
        <v>28429500</v>
      </c>
      <c r="D154" s="8">
        <f t="shared" si="29"/>
        <v>0.24084135159165176</v>
      </c>
      <c r="E154" s="7">
        <v>28429500</v>
      </c>
      <c r="F154" s="8">
        <f t="shared" si="30"/>
        <v>100</v>
      </c>
      <c r="G154" s="8">
        <f t="shared" si="31"/>
        <v>0.24084135159165176</v>
      </c>
      <c r="H154" s="7">
        <v>0</v>
      </c>
      <c r="I154" s="8">
        <f t="shared" si="32"/>
        <v>0</v>
      </c>
      <c r="J154" s="8">
        <f t="shared" si="33"/>
        <v>0</v>
      </c>
      <c r="K154" s="8">
        <f t="shared" si="34"/>
        <v>0</v>
      </c>
      <c r="L154" s="8">
        <f t="shared" si="35"/>
        <v>-0.24084135159165176</v>
      </c>
      <c r="M154" s="7">
        <f t="shared" si="36"/>
        <v>28429500</v>
      </c>
      <c r="N154" s="8">
        <v>100</v>
      </c>
      <c r="O154" s="8">
        <f t="shared" si="37"/>
        <v>0.24084135159165176</v>
      </c>
      <c r="P154" s="8">
        <v>0</v>
      </c>
      <c r="Q154" s="8">
        <f t="shared" si="38"/>
        <v>0</v>
      </c>
      <c r="R154" s="8">
        <f t="shared" si="39"/>
        <v>0</v>
      </c>
      <c r="S154" s="8"/>
      <c r="T154" s="8"/>
      <c r="U154" s="8"/>
      <c r="V154" s="8"/>
      <c r="W154" s="8"/>
      <c r="X154" s="22">
        <v>143</v>
      </c>
    </row>
    <row r="155" spans="1:24" ht="32">
      <c r="A155" s="9">
        <v>144</v>
      </c>
      <c r="B155" s="9" t="s">
        <v>1669</v>
      </c>
      <c r="C155" s="7">
        <v>56379800</v>
      </c>
      <c r="D155" s="8">
        <f t="shared" si="29"/>
        <v>0.47762314618501939</v>
      </c>
      <c r="E155" s="7">
        <v>56379800</v>
      </c>
      <c r="F155" s="8">
        <f t="shared" si="30"/>
        <v>100</v>
      </c>
      <c r="G155" s="8">
        <f t="shared" si="31"/>
        <v>0.47762314618501939</v>
      </c>
      <c r="H155" s="7">
        <v>0</v>
      </c>
      <c r="I155" s="8">
        <f t="shared" si="32"/>
        <v>0</v>
      </c>
      <c r="J155" s="8">
        <f t="shared" si="33"/>
        <v>0</v>
      </c>
      <c r="K155" s="8">
        <f t="shared" si="34"/>
        <v>0</v>
      </c>
      <c r="L155" s="8">
        <f t="shared" si="35"/>
        <v>-0.47762314618501939</v>
      </c>
      <c r="M155" s="7">
        <f t="shared" si="36"/>
        <v>56379800</v>
      </c>
      <c r="N155" s="8">
        <v>100</v>
      </c>
      <c r="O155" s="8">
        <f t="shared" si="37"/>
        <v>0.47762314618501939</v>
      </c>
      <c r="P155" s="8">
        <v>0</v>
      </c>
      <c r="Q155" s="8">
        <f t="shared" si="38"/>
        <v>0</v>
      </c>
      <c r="R155" s="8">
        <f t="shared" si="39"/>
        <v>0</v>
      </c>
      <c r="S155" s="8"/>
      <c r="T155" s="8"/>
      <c r="U155" s="8"/>
      <c r="V155" s="8"/>
      <c r="W155" s="8"/>
      <c r="X155" s="22">
        <v>144</v>
      </c>
    </row>
    <row r="156" spans="1:24" ht="32">
      <c r="A156" s="9">
        <v>145</v>
      </c>
      <c r="B156" s="9" t="s">
        <v>1670</v>
      </c>
      <c r="C156" s="7">
        <v>32038400</v>
      </c>
      <c r="D156" s="8">
        <f t="shared" si="29"/>
        <v>0.27141425487025717</v>
      </c>
      <c r="E156" s="7">
        <v>32038400</v>
      </c>
      <c r="F156" s="8">
        <f t="shared" si="30"/>
        <v>100</v>
      </c>
      <c r="G156" s="8">
        <f t="shared" si="31"/>
        <v>0.27141425487025717</v>
      </c>
      <c r="H156" s="7">
        <v>0</v>
      </c>
      <c r="I156" s="8">
        <f t="shared" si="32"/>
        <v>0</v>
      </c>
      <c r="J156" s="8">
        <f t="shared" si="33"/>
        <v>0</v>
      </c>
      <c r="K156" s="8">
        <f t="shared" si="34"/>
        <v>0</v>
      </c>
      <c r="L156" s="8">
        <f t="shared" si="35"/>
        <v>-0.27141425487025717</v>
      </c>
      <c r="M156" s="7">
        <f t="shared" si="36"/>
        <v>32038400</v>
      </c>
      <c r="N156" s="8">
        <v>100</v>
      </c>
      <c r="O156" s="8">
        <f t="shared" si="37"/>
        <v>0.27141425487025717</v>
      </c>
      <c r="P156" s="8">
        <v>0</v>
      </c>
      <c r="Q156" s="8">
        <f t="shared" si="38"/>
        <v>0</v>
      </c>
      <c r="R156" s="8">
        <f t="shared" si="39"/>
        <v>0</v>
      </c>
      <c r="S156" s="8"/>
      <c r="T156" s="8"/>
      <c r="U156" s="8"/>
      <c r="V156" s="8"/>
      <c r="W156" s="8"/>
      <c r="X156" s="22">
        <v>145</v>
      </c>
    </row>
    <row r="157" spans="1:24" ht="32">
      <c r="A157" s="9">
        <v>146</v>
      </c>
      <c r="B157" s="9" t="s">
        <v>1671</v>
      </c>
      <c r="C157" s="7">
        <v>24349000</v>
      </c>
      <c r="D157" s="8">
        <f t="shared" si="29"/>
        <v>0.20627327493994368</v>
      </c>
      <c r="E157" s="7">
        <v>24349000</v>
      </c>
      <c r="F157" s="8">
        <f t="shared" si="30"/>
        <v>100</v>
      </c>
      <c r="G157" s="8">
        <f t="shared" si="31"/>
        <v>0.20627327493994368</v>
      </c>
      <c r="H157" s="7">
        <v>0</v>
      </c>
      <c r="I157" s="8">
        <f t="shared" si="32"/>
        <v>0</v>
      </c>
      <c r="J157" s="8">
        <f t="shared" si="33"/>
        <v>0</v>
      </c>
      <c r="K157" s="8">
        <f t="shared" si="34"/>
        <v>0</v>
      </c>
      <c r="L157" s="8">
        <f t="shared" si="35"/>
        <v>-0.20627327493994368</v>
      </c>
      <c r="M157" s="7">
        <f t="shared" si="36"/>
        <v>24349000</v>
      </c>
      <c r="N157" s="8">
        <v>100</v>
      </c>
      <c r="O157" s="8">
        <f t="shared" si="37"/>
        <v>0.20627327493994368</v>
      </c>
      <c r="P157" s="8">
        <v>0</v>
      </c>
      <c r="Q157" s="8">
        <f t="shared" si="38"/>
        <v>0</v>
      </c>
      <c r="R157" s="8">
        <f t="shared" si="39"/>
        <v>0</v>
      </c>
      <c r="S157" s="8"/>
      <c r="T157" s="8"/>
      <c r="U157" s="8"/>
      <c r="V157" s="8"/>
      <c r="W157" s="8"/>
      <c r="X157" s="22">
        <v>146</v>
      </c>
    </row>
    <row r="158" spans="1:24" ht="32">
      <c r="A158" s="9">
        <v>147</v>
      </c>
      <c r="B158" s="9" t="s">
        <v>1672</v>
      </c>
      <c r="C158" s="7">
        <v>15705800</v>
      </c>
      <c r="D158" s="8">
        <f t="shared" si="29"/>
        <v>0.13305215004935594</v>
      </c>
      <c r="E158" s="7">
        <v>15705800</v>
      </c>
      <c r="F158" s="8">
        <f t="shared" si="30"/>
        <v>100</v>
      </c>
      <c r="G158" s="8">
        <f t="shared" si="31"/>
        <v>0.13305215004935594</v>
      </c>
      <c r="H158" s="7">
        <v>0</v>
      </c>
      <c r="I158" s="8">
        <f t="shared" si="32"/>
        <v>0</v>
      </c>
      <c r="J158" s="8">
        <f t="shared" si="33"/>
        <v>0</v>
      </c>
      <c r="K158" s="8">
        <f t="shared" si="34"/>
        <v>0</v>
      </c>
      <c r="L158" s="8">
        <f t="shared" si="35"/>
        <v>-0.13305215004935594</v>
      </c>
      <c r="M158" s="7">
        <f t="shared" si="36"/>
        <v>15705800</v>
      </c>
      <c r="N158" s="8">
        <v>100</v>
      </c>
      <c r="O158" s="8">
        <f t="shared" si="37"/>
        <v>0.13305215004935594</v>
      </c>
      <c r="P158" s="8">
        <v>0</v>
      </c>
      <c r="Q158" s="8">
        <f t="shared" si="38"/>
        <v>0</v>
      </c>
      <c r="R158" s="8">
        <f t="shared" si="39"/>
        <v>0</v>
      </c>
      <c r="S158" s="8"/>
      <c r="T158" s="8"/>
      <c r="U158" s="8"/>
      <c r="V158" s="8"/>
      <c r="W158" s="8"/>
      <c r="X158" s="22">
        <v>147</v>
      </c>
    </row>
    <row r="159" spans="1:24" ht="32">
      <c r="A159" s="9">
        <v>148</v>
      </c>
      <c r="B159" s="9" t="s">
        <v>1673</v>
      </c>
      <c r="C159" s="7">
        <v>44574000</v>
      </c>
      <c r="D159" s="8">
        <f t="shared" si="29"/>
        <v>0.37760996168931171</v>
      </c>
      <c r="E159" s="7">
        <v>44574000</v>
      </c>
      <c r="F159" s="8">
        <f t="shared" si="30"/>
        <v>100</v>
      </c>
      <c r="G159" s="8">
        <f t="shared" si="31"/>
        <v>0.37760996168931171</v>
      </c>
      <c r="H159" s="7">
        <v>0</v>
      </c>
      <c r="I159" s="8">
        <f t="shared" si="32"/>
        <v>0</v>
      </c>
      <c r="J159" s="8">
        <f t="shared" si="33"/>
        <v>0</v>
      </c>
      <c r="K159" s="8">
        <f t="shared" si="34"/>
        <v>0</v>
      </c>
      <c r="L159" s="8">
        <f t="shared" si="35"/>
        <v>-0.37760996168931171</v>
      </c>
      <c r="M159" s="7">
        <f t="shared" si="36"/>
        <v>44574000</v>
      </c>
      <c r="N159" s="8">
        <v>100</v>
      </c>
      <c r="O159" s="8">
        <f t="shared" si="37"/>
        <v>0.37760996168931171</v>
      </c>
      <c r="P159" s="8">
        <v>0</v>
      </c>
      <c r="Q159" s="8">
        <f t="shared" si="38"/>
        <v>0</v>
      </c>
      <c r="R159" s="8">
        <f t="shared" si="39"/>
        <v>0</v>
      </c>
      <c r="S159" s="8"/>
      <c r="T159" s="8"/>
      <c r="U159" s="8"/>
      <c r="V159" s="8"/>
      <c r="W159" s="8"/>
      <c r="X159" s="22">
        <v>148</v>
      </c>
    </row>
    <row r="160" spans="1:24" ht="32">
      <c r="A160" s="9">
        <v>149</v>
      </c>
      <c r="B160" s="9" t="s">
        <v>1674</v>
      </c>
      <c r="C160" s="7">
        <v>34258100</v>
      </c>
      <c r="D160" s="8">
        <f t="shared" si="29"/>
        <v>0.29021850918806047</v>
      </c>
      <c r="E160" s="7">
        <v>34258100</v>
      </c>
      <c r="F160" s="8">
        <f t="shared" si="30"/>
        <v>100</v>
      </c>
      <c r="G160" s="8">
        <f t="shared" si="31"/>
        <v>0.29021850918806047</v>
      </c>
      <c r="H160" s="7">
        <v>0</v>
      </c>
      <c r="I160" s="8">
        <f t="shared" si="32"/>
        <v>0</v>
      </c>
      <c r="J160" s="8">
        <f t="shared" si="33"/>
        <v>0</v>
      </c>
      <c r="K160" s="8">
        <f t="shared" si="34"/>
        <v>0</v>
      </c>
      <c r="L160" s="8">
        <f t="shared" si="35"/>
        <v>-0.29021850918806047</v>
      </c>
      <c r="M160" s="7">
        <f t="shared" si="36"/>
        <v>34258100</v>
      </c>
      <c r="N160" s="8">
        <v>100</v>
      </c>
      <c r="O160" s="8">
        <f t="shared" si="37"/>
        <v>0.29021850918806047</v>
      </c>
      <c r="P160" s="8">
        <v>0</v>
      </c>
      <c r="Q160" s="8">
        <f t="shared" si="38"/>
        <v>0</v>
      </c>
      <c r="R160" s="8">
        <f t="shared" si="39"/>
        <v>0</v>
      </c>
      <c r="S160" s="8"/>
      <c r="T160" s="8"/>
      <c r="U160" s="8"/>
      <c r="V160" s="8"/>
      <c r="W160" s="8"/>
      <c r="X160" s="22">
        <v>149</v>
      </c>
    </row>
    <row r="161" spans="1:24" ht="16">
      <c r="A161" s="9">
        <v>150</v>
      </c>
      <c r="B161" s="9" t="s">
        <v>1675</v>
      </c>
      <c r="C161" s="7">
        <v>203965500</v>
      </c>
      <c r="D161" s="8">
        <f t="shared" si="29"/>
        <v>1.7278997765724706</v>
      </c>
      <c r="E161" s="7">
        <v>203965500</v>
      </c>
      <c r="F161" s="8">
        <f t="shared" si="30"/>
        <v>100</v>
      </c>
      <c r="G161" s="8">
        <f t="shared" si="31"/>
        <v>1.7278997765724704</v>
      </c>
      <c r="H161" s="7">
        <v>203590500</v>
      </c>
      <c r="I161" s="8">
        <f t="shared" si="32"/>
        <v>99.816145377527079</v>
      </c>
      <c r="J161" s="8">
        <f t="shared" si="33"/>
        <v>1.7247229529615427</v>
      </c>
      <c r="K161" s="8">
        <f t="shared" si="34"/>
        <v>99.816145377527079</v>
      </c>
      <c r="L161" s="8">
        <f t="shared" si="35"/>
        <v>-3.1768236109277481E-3</v>
      </c>
      <c r="M161" s="7">
        <f t="shared" si="36"/>
        <v>375000</v>
      </c>
      <c r="N161" s="8">
        <v>100</v>
      </c>
      <c r="O161" s="8">
        <f t="shared" si="37"/>
        <v>1.7278997765724704</v>
      </c>
      <c r="P161" s="8">
        <v>100</v>
      </c>
      <c r="Q161" s="8">
        <f t="shared" si="38"/>
        <v>1.7278997765724704</v>
      </c>
      <c r="R161" s="8">
        <f t="shared" si="39"/>
        <v>100</v>
      </c>
      <c r="S161" s="8"/>
      <c r="T161" s="8"/>
      <c r="U161" s="8"/>
      <c r="V161" s="8"/>
      <c r="W161" s="8"/>
      <c r="X161" s="22">
        <v>150</v>
      </c>
    </row>
    <row r="162" spans="1:24" ht="32">
      <c r="A162" s="9">
        <v>151</v>
      </c>
      <c r="B162" s="9" t="s">
        <v>1676</v>
      </c>
      <c r="C162" s="7">
        <v>183270300</v>
      </c>
      <c r="D162" s="8">
        <f t="shared" si="29"/>
        <v>1.5525797765914806</v>
      </c>
      <c r="E162" s="7">
        <v>183270300</v>
      </c>
      <c r="F162" s="8">
        <f t="shared" si="30"/>
        <v>100</v>
      </c>
      <c r="G162" s="8">
        <f t="shared" si="31"/>
        <v>1.5525797765914806</v>
      </c>
      <c r="H162" s="7">
        <v>182061300</v>
      </c>
      <c r="I162" s="8">
        <f t="shared" si="32"/>
        <v>99.340318644101089</v>
      </c>
      <c r="J162" s="8">
        <f t="shared" si="33"/>
        <v>1.5423376972698497</v>
      </c>
      <c r="K162" s="8">
        <f t="shared" si="34"/>
        <v>99.340318644101089</v>
      </c>
      <c r="L162" s="8">
        <f t="shared" si="35"/>
        <v>-1.0242079321630904E-2</v>
      </c>
      <c r="M162" s="7">
        <f t="shared" si="36"/>
        <v>1209000</v>
      </c>
      <c r="N162" s="8">
        <v>100</v>
      </c>
      <c r="O162" s="8">
        <f t="shared" si="37"/>
        <v>1.5525797765914806</v>
      </c>
      <c r="P162" s="8">
        <v>100</v>
      </c>
      <c r="Q162" s="8">
        <f t="shared" si="38"/>
        <v>1.5525797765914806</v>
      </c>
      <c r="R162" s="8">
        <f t="shared" si="39"/>
        <v>100</v>
      </c>
      <c r="S162" s="8"/>
      <c r="T162" s="8"/>
      <c r="U162" s="8"/>
      <c r="V162" s="8"/>
      <c r="W162" s="8"/>
      <c r="X162" s="22">
        <v>151</v>
      </c>
    </row>
    <row r="163" spans="1:24" ht="16">
      <c r="A163" s="9">
        <v>152</v>
      </c>
      <c r="B163" s="9" t="s">
        <v>1677</v>
      </c>
      <c r="C163" s="7">
        <v>674553500</v>
      </c>
      <c r="D163" s="8">
        <f t="shared" si="29"/>
        <v>5.7144999616904721</v>
      </c>
      <c r="E163" s="7">
        <v>674553500</v>
      </c>
      <c r="F163" s="8">
        <f t="shared" si="30"/>
        <v>100</v>
      </c>
      <c r="G163" s="8">
        <f t="shared" si="31"/>
        <v>5.714499961690473</v>
      </c>
      <c r="H163" s="7">
        <v>665608400</v>
      </c>
      <c r="I163" s="8">
        <f t="shared" si="32"/>
        <v>98.673922824505397</v>
      </c>
      <c r="J163" s="8">
        <f t="shared" si="33"/>
        <v>5.6387212820048465</v>
      </c>
      <c r="K163" s="8">
        <f t="shared" si="34"/>
        <v>98.673922824505397</v>
      </c>
      <c r="L163" s="8">
        <f t="shared" si="35"/>
        <v>-7.5778679685626571E-2</v>
      </c>
      <c r="M163" s="7">
        <f t="shared" si="36"/>
        <v>8945100</v>
      </c>
      <c r="N163" s="8">
        <v>100</v>
      </c>
      <c r="O163" s="8">
        <f t="shared" si="37"/>
        <v>5.714499961690473</v>
      </c>
      <c r="P163" s="8">
        <v>100</v>
      </c>
      <c r="Q163" s="8">
        <f t="shared" si="38"/>
        <v>5.714499961690473</v>
      </c>
      <c r="R163" s="8">
        <f t="shared" si="39"/>
        <v>100</v>
      </c>
      <c r="S163" s="8"/>
      <c r="T163" s="8"/>
      <c r="U163" s="8"/>
      <c r="V163" s="8"/>
      <c r="W163" s="8"/>
      <c r="X163" s="22">
        <v>152</v>
      </c>
    </row>
    <row r="164" spans="1:24" ht="32">
      <c r="A164" s="9">
        <v>153</v>
      </c>
      <c r="B164" s="9" t="s">
        <v>1678</v>
      </c>
      <c r="C164" s="7">
        <v>224700700</v>
      </c>
      <c r="D164" s="8">
        <f t="shared" si="29"/>
        <v>1.9035586377386262</v>
      </c>
      <c r="E164" s="7">
        <v>224700700</v>
      </c>
      <c r="F164" s="8">
        <f t="shared" si="30"/>
        <v>100</v>
      </c>
      <c r="G164" s="8">
        <f t="shared" si="31"/>
        <v>1.903558637738626</v>
      </c>
      <c r="H164" s="7">
        <v>214270300</v>
      </c>
      <c r="I164" s="8">
        <f t="shared" si="32"/>
        <v>95.35809189735501</v>
      </c>
      <c r="J164" s="8">
        <f t="shared" si="33"/>
        <v>1.8151971950948382</v>
      </c>
      <c r="K164" s="8">
        <f t="shared" si="34"/>
        <v>95.35809189735501</v>
      </c>
      <c r="L164" s="8">
        <f t="shared" si="35"/>
        <v>-8.8361442643787758E-2</v>
      </c>
      <c r="M164" s="7">
        <f t="shared" si="36"/>
        <v>10430400</v>
      </c>
      <c r="N164" s="8">
        <v>100</v>
      </c>
      <c r="O164" s="8">
        <f t="shared" si="37"/>
        <v>1.903558637738626</v>
      </c>
      <c r="P164" s="8">
        <v>100</v>
      </c>
      <c r="Q164" s="8">
        <f t="shared" si="38"/>
        <v>1.903558637738626</v>
      </c>
      <c r="R164" s="8">
        <f t="shared" si="39"/>
        <v>100</v>
      </c>
      <c r="S164" s="8"/>
      <c r="T164" s="8"/>
      <c r="U164" s="8"/>
      <c r="V164" s="8"/>
      <c r="W164" s="8"/>
      <c r="X164" s="22">
        <v>153</v>
      </c>
    </row>
    <row r="165" spans="1:24" ht="32">
      <c r="A165" s="9">
        <v>154</v>
      </c>
      <c r="B165" s="9" t="s">
        <v>1679</v>
      </c>
      <c r="C165" s="7">
        <v>234715100</v>
      </c>
      <c r="D165" s="8">
        <f t="shared" si="29"/>
        <v>1.9883959240566913</v>
      </c>
      <c r="E165" s="7">
        <v>234715100</v>
      </c>
      <c r="F165" s="8">
        <f t="shared" si="30"/>
        <v>100</v>
      </c>
      <c r="G165" s="8">
        <f t="shared" si="31"/>
        <v>1.9883959240566913</v>
      </c>
      <c r="H165" s="7">
        <v>232259580</v>
      </c>
      <c r="I165" s="8">
        <f t="shared" si="32"/>
        <v>98.953829557621134</v>
      </c>
      <c r="J165" s="8">
        <f t="shared" si="33"/>
        <v>1.967593913621744</v>
      </c>
      <c r="K165" s="8">
        <f t="shared" si="34"/>
        <v>98.953829557621134</v>
      </c>
      <c r="L165" s="8">
        <f t="shared" si="35"/>
        <v>-2.0802010434947338E-2</v>
      </c>
      <c r="M165" s="7">
        <f t="shared" si="36"/>
        <v>2455520</v>
      </c>
      <c r="N165" s="8">
        <v>100</v>
      </c>
      <c r="O165" s="8">
        <f t="shared" si="37"/>
        <v>1.9883959240566913</v>
      </c>
      <c r="P165" s="8">
        <v>100</v>
      </c>
      <c r="Q165" s="8">
        <f t="shared" si="38"/>
        <v>1.9883959240566913</v>
      </c>
      <c r="R165" s="8">
        <f t="shared" si="39"/>
        <v>100</v>
      </c>
      <c r="S165" s="8"/>
      <c r="T165" s="8"/>
      <c r="U165" s="8"/>
      <c r="V165" s="8"/>
      <c r="W165" s="8"/>
      <c r="X165" s="22">
        <v>154</v>
      </c>
    </row>
    <row r="166" spans="1:24" ht="16">
      <c r="A166" s="9">
        <v>155</v>
      </c>
      <c r="B166" s="9" t="s">
        <v>1680</v>
      </c>
      <c r="C166" s="7">
        <v>202813800</v>
      </c>
      <c r="D166" s="8">
        <f t="shared" si="29"/>
        <v>1.7181431158985894</v>
      </c>
      <c r="E166" s="7">
        <v>202813800</v>
      </c>
      <c r="F166" s="8">
        <f t="shared" si="30"/>
        <v>100</v>
      </c>
      <c r="G166" s="8">
        <f t="shared" si="31"/>
        <v>1.7181431158985894</v>
      </c>
      <c r="H166" s="7">
        <v>182994400</v>
      </c>
      <c r="I166" s="8">
        <f t="shared" si="32"/>
        <v>90.227785288772267</v>
      </c>
      <c r="J166" s="8">
        <f t="shared" si="33"/>
        <v>1.5502424815668008</v>
      </c>
      <c r="K166" s="8">
        <f t="shared" si="34"/>
        <v>90.227785288772267</v>
      </c>
      <c r="L166" s="8">
        <f t="shared" si="35"/>
        <v>-0.16790063433178859</v>
      </c>
      <c r="M166" s="7">
        <f t="shared" si="36"/>
        <v>19819400</v>
      </c>
      <c r="N166" s="8">
        <v>100</v>
      </c>
      <c r="O166" s="8">
        <f t="shared" si="37"/>
        <v>1.7181431158985894</v>
      </c>
      <c r="P166" s="8">
        <v>100</v>
      </c>
      <c r="Q166" s="8">
        <f t="shared" si="38"/>
        <v>1.7181431158985894</v>
      </c>
      <c r="R166" s="8">
        <f t="shared" si="39"/>
        <v>100</v>
      </c>
      <c r="S166" s="8"/>
      <c r="T166" s="8"/>
      <c r="U166" s="8"/>
      <c r="V166" s="8"/>
      <c r="W166" s="8"/>
      <c r="X166" s="22">
        <v>155</v>
      </c>
    </row>
    <row r="167" spans="1:24" ht="32">
      <c r="A167" s="9">
        <v>156</v>
      </c>
      <c r="B167" s="9" t="s">
        <v>1681</v>
      </c>
      <c r="C167" s="7">
        <v>151208700</v>
      </c>
      <c r="D167" s="8">
        <f t="shared" si="29"/>
        <v>1.2809689822338275</v>
      </c>
      <c r="E167" s="7">
        <v>151208700</v>
      </c>
      <c r="F167" s="8">
        <f t="shared" si="30"/>
        <v>100</v>
      </c>
      <c r="G167" s="8">
        <f t="shared" si="31"/>
        <v>1.2809689822338273</v>
      </c>
      <c r="H167" s="7">
        <v>142929900</v>
      </c>
      <c r="I167" s="8">
        <f t="shared" si="32"/>
        <v>94.524918209071302</v>
      </c>
      <c r="J167" s="8">
        <f t="shared" si="33"/>
        <v>1.2108348827400985</v>
      </c>
      <c r="K167" s="8">
        <f t="shared" si="34"/>
        <v>94.524918209071302</v>
      </c>
      <c r="L167" s="8">
        <f t="shared" si="35"/>
        <v>-7.013409949372873E-2</v>
      </c>
      <c r="M167" s="7">
        <f t="shared" si="36"/>
        <v>8278800</v>
      </c>
      <c r="N167" s="8">
        <v>100</v>
      </c>
      <c r="O167" s="8">
        <f t="shared" si="37"/>
        <v>1.2809689822338273</v>
      </c>
      <c r="P167" s="8">
        <v>100</v>
      </c>
      <c r="Q167" s="8">
        <f t="shared" si="38"/>
        <v>1.2809689822338273</v>
      </c>
      <c r="R167" s="8">
        <f t="shared" si="39"/>
        <v>100</v>
      </c>
      <c r="S167" s="8"/>
      <c r="T167" s="8"/>
      <c r="U167" s="8"/>
      <c r="V167" s="8"/>
      <c r="W167" s="8"/>
      <c r="X167" s="22">
        <v>156</v>
      </c>
    </row>
    <row r="168" spans="1:24" ht="16">
      <c r="A168" s="9">
        <v>157</v>
      </c>
      <c r="B168" s="9" t="s">
        <v>1682</v>
      </c>
      <c r="C168" s="7">
        <v>238062300</v>
      </c>
      <c r="D168" s="8">
        <f t="shared" si="29"/>
        <v>2.0167518280313508</v>
      </c>
      <c r="E168" s="7">
        <v>238062300</v>
      </c>
      <c r="F168" s="8">
        <f t="shared" si="30"/>
        <v>100</v>
      </c>
      <c r="G168" s="8">
        <f t="shared" si="31"/>
        <v>2.0167518280313508</v>
      </c>
      <c r="H168" s="7">
        <v>235197900</v>
      </c>
      <c r="I168" s="8">
        <f t="shared" si="32"/>
        <v>98.796785547312609</v>
      </c>
      <c r="J168" s="8">
        <f t="shared" si="33"/>
        <v>1.9924859785616404</v>
      </c>
      <c r="K168" s="8">
        <f t="shared" si="34"/>
        <v>98.796785547312609</v>
      </c>
      <c r="L168" s="8">
        <f t="shared" si="35"/>
        <v>-2.4265849469710332E-2</v>
      </c>
      <c r="M168" s="7">
        <f t="shared" si="36"/>
        <v>2864400</v>
      </c>
      <c r="N168" s="8">
        <v>100</v>
      </c>
      <c r="O168" s="8">
        <f t="shared" si="37"/>
        <v>2.0167518280313508</v>
      </c>
      <c r="P168" s="8">
        <v>100</v>
      </c>
      <c r="Q168" s="8">
        <f t="shared" si="38"/>
        <v>2.0167518280313508</v>
      </c>
      <c r="R168" s="8">
        <f t="shared" si="39"/>
        <v>100</v>
      </c>
      <c r="S168" s="8">
        <f>Q168-O168</f>
        <v>0</v>
      </c>
      <c r="T168" s="8">
        <f>IF(F168&gt;0,I168/F168*100,I168)</f>
        <v>98.796785547312609</v>
      </c>
      <c r="U168" s="8">
        <f>IF(N168&gt;0,P168/N168*100,P168)</f>
        <v>100</v>
      </c>
      <c r="V168" s="8">
        <f>AVERAGE(T168:U168)</f>
        <v>99.398392773656298</v>
      </c>
      <c r="W168" s="8">
        <f>V168</f>
        <v>99.398392773656298</v>
      </c>
      <c r="X168" s="22">
        <v>157</v>
      </c>
    </row>
    <row r="169" spans="1:24" ht="32">
      <c r="A169" s="9">
        <v>158</v>
      </c>
      <c r="B169" s="9" t="s">
        <v>1683</v>
      </c>
      <c r="C169" s="7">
        <v>133806300</v>
      </c>
      <c r="D169" s="8">
        <f t="shared" si="29"/>
        <v>1.1335440350156716</v>
      </c>
      <c r="E169" s="7">
        <v>133806300</v>
      </c>
      <c r="F169" s="8">
        <f t="shared" si="30"/>
        <v>100</v>
      </c>
      <c r="G169" s="8">
        <f t="shared" si="31"/>
        <v>1.1335440350156716</v>
      </c>
      <c r="H169" s="7">
        <v>132715800</v>
      </c>
      <c r="I169" s="8">
        <f t="shared" si="32"/>
        <v>99.185015952163695</v>
      </c>
      <c r="J169" s="8">
        <f t="shared" si="33"/>
        <v>1.1243058319550938</v>
      </c>
      <c r="K169" s="8">
        <f t="shared" si="34"/>
        <v>99.185015952163695</v>
      </c>
      <c r="L169" s="8">
        <f t="shared" si="35"/>
        <v>-9.2382030605777654E-3</v>
      </c>
      <c r="M169" s="7">
        <f t="shared" si="36"/>
        <v>1090500</v>
      </c>
      <c r="N169" s="8">
        <v>100</v>
      </c>
      <c r="O169" s="8">
        <f t="shared" si="37"/>
        <v>1.1335440350156716</v>
      </c>
      <c r="P169" s="8">
        <v>100</v>
      </c>
      <c r="Q169" s="8">
        <f t="shared" si="38"/>
        <v>1.1335440350156716</v>
      </c>
      <c r="R169" s="8">
        <f t="shared" si="39"/>
        <v>100</v>
      </c>
      <c r="S169" s="8">
        <f>Q169-O169</f>
        <v>0</v>
      </c>
      <c r="T169" s="8">
        <f>IF(F169&gt;0,I169/F169*100,I169)</f>
        <v>99.185015952163695</v>
      </c>
      <c r="U169" s="8">
        <f>IF(N169&gt;0,P169/N169*100,P169)</f>
        <v>100</v>
      </c>
      <c r="V169" s="8">
        <f>AVERAGE(T169:U169)</f>
        <v>99.592507976081848</v>
      </c>
      <c r="W169" s="8">
        <f>V169</f>
        <v>99.592507976081848</v>
      </c>
      <c r="X169" s="22">
        <v>158</v>
      </c>
    </row>
    <row r="170" spans="1:24" ht="16">
      <c r="A170" s="9">
        <v>159</v>
      </c>
      <c r="B170" s="9" t="s">
        <v>1684</v>
      </c>
      <c r="C170" s="7">
        <v>182122100</v>
      </c>
      <c r="D170" s="8">
        <f t="shared" si="29"/>
        <v>1.5428527662713016</v>
      </c>
      <c r="E170" s="7">
        <v>182122100</v>
      </c>
      <c r="F170" s="8">
        <f t="shared" si="30"/>
        <v>100</v>
      </c>
      <c r="G170" s="8">
        <f t="shared" si="31"/>
        <v>1.5428527662713016</v>
      </c>
      <c r="H170" s="7">
        <v>180644900</v>
      </c>
      <c r="I170" s="8">
        <f t="shared" si="32"/>
        <v>99.188895801223467</v>
      </c>
      <c r="J170" s="8">
        <f t="shared" si="33"/>
        <v>1.5303386227031353</v>
      </c>
      <c r="K170" s="8">
        <f t="shared" si="34"/>
        <v>99.188895801223467</v>
      </c>
      <c r="L170" s="8">
        <f t="shared" si="35"/>
        <v>-1.251414356816638E-2</v>
      </c>
      <c r="M170" s="7">
        <f t="shared" si="36"/>
        <v>1477200</v>
      </c>
      <c r="N170" s="8">
        <v>100</v>
      </c>
      <c r="O170" s="8">
        <f t="shared" si="37"/>
        <v>1.5428527662713016</v>
      </c>
      <c r="P170" s="8">
        <v>100</v>
      </c>
      <c r="Q170" s="8">
        <f t="shared" si="38"/>
        <v>1.5428527662713016</v>
      </c>
      <c r="R170" s="8">
        <f t="shared" si="39"/>
        <v>100</v>
      </c>
      <c r="S170" s="8">
        <f>Q170-O170</f>
        <v>0</v>
      </c>
      <c r="T170" s="8">
        <f>IF(F170&gt;0,I170/F170*100,I170)</f>
        <v>99.188895801223467</v>
      </c>
      <c r="U170" s="8">
        <f>IF(N170&gt;0,P170/N170*100,P170)</f>
        <v>100</v>
      </c>
      <c r="V170" s="8">
        <f>AVERAGE(T170:U170)</f>
        <v>99.594447900611726</v>
      </c>
      <c r="W170" s="8">
        <f>V170</f>
        <v>99.594447900611726</v>
      </c>
      <c r="X170" s="22">
        <v>159</v>
      </c>
    </row>
    <row r="171" spans="1:24" ht="16">
      <c r="A171" s="9">
        <v>160</v>
      </c>
      <c r="B171" s="9" t="s">
        <v>1685</v>
      </c>
      <c r="C171" s="7">
        <v>253021700</v>
      </c>
      <c r="D171" s="8">
        <f t="shared" si="29"/>
        <v>2.143480828365516</v>
      </c>
      <c r="E171" s="7">
        <v>253021700</v>
      </c>
      <c r="F171" s="8">
        <f t="shared" si="30"/>
        <v>100</v>
      </c>
      <c r="G171" s="8">
        <f t="shared" si="31"/>
        <v>2.143480828365516</v>
      </c>
      <c r="H171" s="7">
        <v>251704100</v>
      </c>
      <c r="I171" s="8">
        <f t="shared" si="32"/>
        <v>99.479254150928554</v>
      </c>
      <c r="J171" s="8">
        <f t="shared" si="33"/>
        <v>2.1323187409261606</v>
      </c>
      <c r="K171" s="8">
        <f t="shared" si="34"/>
        <v>99.479254150928554</v>
      </c>
      <c r="L171" s="8">
        <f t="shared" si="35"/>
        <v>-1.1162087439355428E-2</v>
      </c>
      <c r="M171" s="7">
        <f t="shared" si="36"/>
        <v>1317600</v>
      </c>
      <c r="N171" s="8">
        <v>100</v>
      </c>
      <c r="O171" s="8">
        <f t="shared" si="37"/>
        <v>2.143480828365516</v>
      </c>
      <c r="P171" s="8">
        <v>100</v>
      </c>
      <c r="Q171" s="8">
        <f t="shared" si="38"/>
        <v>2.143480828365516</v>
      </c>
      <c r="R171" s="8">
        <f t="shared" si="39"/>
        <v>100</v>
      </c>
      <c r="S171" s="8"/>
      <c r="T171" s="8"/>
      <c r="U171" s="8"/>
      <c r="V171" s="8"/>
      <c r="W171" s="8"/>
      <c r="X171" s="22">
        <v>160</v>
      </c>
    </row>
    <row r="172" spans="1:24" ht="32">
      <c r="A172" s="9">
        <v>161</v>
      </c>
      <c r="B172" s="9" t="s">
        <v>1686</v>
      </c>
      <c r="C172" s="7">
        <v>169133100</v>
      </c>
      <c r="D172" s="8">
        <f t="shared" ref="D172:D182" si="40">C172/$C$184*100</f>
        <v>1.4328160679183946</v>
      </c>
      <c r="E172" s="7">
        <v>169133100</v>
      </c>
      <c r="F172" s="8">
        <f t="shared" si="30"/>
        <v>100</v>
      </c>
      <c r="G172" s="8">
        <f t="shared" si="31"/>
        <v>1.4328160679183946</v>
      </c>
      <c r="H172" s="7">
        <v>163580700</v>
      </c>
      <c r="I172" s="8">
        <f t="shared" si="32"/>
        <v>96.717141706738659</v>
      </c>
      <c r="J172" s="8">
        <f t="shared" si="33"/>
        <v>1.3857787468055545</v>
      </c>
      <c r="K172" s="8">
        <f t="shared" si="34"/>
        <v>96.717141706738659</v>
      </c>
      <c r="L172" s="8">
        <f t="shared" si="35"/>
        <v>-4.7037321112840091E-2</v>
      </c>
      <c r="M172" s="7">
        <f t="shared" si="36"/>
        <v>5552400</v>
      </c>
      <c r="N172" s="8">
        <v>100</v>
      </c>
      <c r="O172" s="8">
        <f t="shared" si="37"/>
        <v>1.4328160679183946</v>
      </c>
      <c r="P172" s="8">
        <v>100</v>
      </c>
      <c r="Q172" s="8">
        <f t="shared" si="38"/>
        <v>1.4328160679183946</v>
      </c>
      <c r="R172" s="8">
        <f t="shared" si="39"/>
        <v>100</v>
      </c>
      <c r="S172" s="8"/>
      <c r="T172" s="8"/>
      <c r="U172" s="8"/>
      <c r="V172" s="8"/>
      <c r="W172" s="8"/>
      <c r="X172" s="22">
        <v>161</v>
      </c>
    </row>
    <row r="173" spans="1:24" ht="32">
      <c r="A173" s="9">
        <v>162</v>
      </c>
      <c r="B173" s="9" t="s">
        <v>1687</v>
      </c>
      <c r="C173" s="7">
        <v>193255000</v>
      </c>
      <c r="D173" s="8">
        <f t="shared" si="40"/>
        <v>1.6371654584795603</v>
      </c>
      <c r="E173" s="7">
        <v>193255000</v>
      </c>
      <c r="F173" s="8">
        <f t="shared" si="30"/>
        <v>100</v>
      </c>
      <c r="G173" s="8">
        <f t="shared" si="31"/>
        <v>1.6371654584795605</v>
      </c>
      <c r="H173" s="7">
        <v>142474000</v>
      </c>
      <c r="I173" s="8">
        <f t="shared" si="32"/>
        <v>73.723318930946164</v>
      </c>
      <c r="J173" s="8">
        <f t="shared" si="33"/>
        <v>1.2069727123821732</v>
      </c>
      <c r="K173" s="8">
        <f t="shared" si="34"/>
        <v>73.723318930946164</v>
      </c>
      <c r="L173" s="8">
        <f t="shared" si="35"/>
        <v>-0.43019274609738734</v>
      </c>
      <c r="M173" s="7">
        <f t="shared" si="36"/>
        <v>50781000</v>
      </c>
      <c r="N173" s="8">
        <v>100</v>
      </c>
      <c r="O173" s="8">
        <f t="shared" si="37"/>
        <v>1.6371654584795605</v>
      </c>
      <c r="P173" s="8">
        <v>100</v>
      </c>
      <c r="Q173" s="8">
        <f t="shared" si="38"/>
        <v>1.6371654584795605</v>
      </c>
      <c r="R173" s="8">
        <f t="shared" si="39"/>
        <v>100</v>
      </c>
      <c r="S173" s="8"/>
      <c r="T173" s="8"/>
      <c r="U173" s="8"/>
      <c r="V173" s="8"/>
      <c r="W173" s="8"/>
      <c r="X173" s="22">
        <v>162</v>
      </c>
    </row>
    <row r="174" spans="1:24" ht="48">
      <c r="A174" s="9">
        <v>163</v>
      </c>
      <c r="B174" s="9" t="s">
        <v>1688</v>
      </c>
      <c r="C174" s="7">
        <v>19083100</v>
      </c>
      <c r="D174" s="8">
        <f t="shared" si="40"/>
        <v>0.16166304706585238</v>
      </c>
      <c r="E174" s="7">
        <v>19083100</v>
      </c>
      <c r="F174" s="8">
        <f t="shared" si="30"/>
        <v>100</v>
      </c>
      <c r="G174" s="8">
        <f t="shared" si="31"/>
        <v>0.16166304706585236</v>
      </c>
      <c r="H174" s="7">
        <v>17071200</v>
      </c>
      <c r="I174" s="8">
        <f t="shared" si="32"/>
        <v>89.457163668376722</v>
      </c>
      <c r="J174" s="8">
        <f t="shared" si="33"/>
        <v>0.14461917660498447</v>
      </c>
      <c r="K174" s="8">
        <f t="shared" si="34"/>
        <v>89.457163668376722</v>
      </c>
      <c r="L174" s="8">
        <f t="shared" si="35"/>
        <v>-1.7043870460867888E-2</v>
      </c>
      <c r="M174" s="7">
        <f t="shared" si="36"/>
        <v>2011900</v>
      </c>
      <c r="N174" s="8">
        <v>100</v>
      </c>
      <c r="O174" s="8">
        <f t="shared" si="37"/>
        <v>0.16166304706585236</v>
      </c>
      <c r="P174" s="8">
        <v>100</v>
      </c>
      <c r="Q174" s="8">
        <f t="shared" si="38"/>
        <v>0.16166304706585236</v>
      </c>
      <c r="R174" s="8">
        <f t="shared" si="39"/>
        <v>100</v>
      </c>
      <c r="S174" s="8"/>
      <c r="T174" s="8"/>
      <c r="U174" s="8"/>
      <c r="V174" s="8"/>
      <c r="W174" s="8"/>
      <c r="X174" s="22">
        <v>163</v>
      </c>
    </row>
    <row r="175" spans="1:24" ht="112">
      <c r="A175" s="9">
        <v>164</v>
      </c>
      <c r="B175" s="9" t="s">
        <v>1689</v>
      </c>
      <c r="C175" s="7">
        <v>56680000</v>
      </c>
      <c r="D175" s="8">
        <f t="shared" si="40"/>
        <v>0.48016629937968736</v>
      </c>
      <c r="E175" s="7">
        <v>56680000</v>
      </c>
      <c r="F175" s="8">
        <f t="shared" si="30"/>
        <v>100</v>
      </c>
      <c r="G175" s="8">
        <f t="shared" si="31"/>
        <v>0.48016629937968736</v>
      </c>
      <c r="H175" s="7">
        <v>0</v>
      </c>
      <c r="I175" s="8">
        <f t="shared" si="32"/>
        <v>0</v>
      </c>
      <c r="J175" s="8">
        <f t="shared" si="33"/>
        <v>0</v>
      </c>
      <c r="K175" s="8">
        <f t="shared" si="34"/>
        <v>0</v>
      </c>
      <c r="L175" s="8">
        <f t="shared" si="35"/>
        <v>-0.48016629937968736</v>
      </c>
      <c r="M175" s="7">
        <f t="shared" si="36"/>
        <v>56680000</v>
      </c>
      <c r="N175" s="8">
        <v>100</v>
      </c>
      <c r="O175" s="8">
        <f t="shared" si="37"/>
        <v>0.48016629937968736</v>
      </c>
      <c r="P175" s="8">
        <v>0</v>
      </c>
      <c r="Q175" s="8">
        <f t="shared" si="38"/>
        <v>0</v>
      </c>
      <c r="R175" s="8">
        <f t="shared" si="39"/>
        <v>0</v>
      </c>
      <c r="S175" s="8"/>
      <c r="T175" s="8"/>
      <c r="U175" s="8"/>
      <c r="V175" s="8"/>
      <c r="W175" s="8"/>
      <c r="X175" s="22">
        <v>164</v>
      </c>
    </row>
    <row r="176" spans="1:24" ht="32">
      <c r="A176" s="9">
        <v>165</v>
      </c>
      <c r="B176" s="9" t="s">
        <v>1690</v>
      </c>
      <c r="C176" s="7">
        <v>7200000</v>
      </c>
      <c r="D176" s="8">
        <f t="shared" si="40"/>
        <v>6.0995013329812088E-2</v>
      </c>
      <c r="E176" s="7">
        <v>7200000</v>
      </c>
      <c r="F176" s="8">
        <f t="shared" si="30"/>
        <v>100</v>
      </c>
      <c r="G176" s="8">
        <f t="shared" si="31"/>
        <v>6.0995013329812088E-2</v>
      </c>
      <c r="H176" s="7">
        <v>0</v>
      </c>
      <c r="I176" s="8">
        <f t="shared" si="32"/>
        <v>0</v>
      </c>
      <c r="J176" s="8">
        <f t="shared" si="33"/>
        <v>0</v>
      </c>
      <c r="K176" s="8">
        <f t="shared" si="34"/>
        <v>0</v>
      </c>
      <c r="L176" s="8">
        <f t="shared" si="35"/>
        <v>-6.0995013329812088E-2</v>
      </c>
      <c r="M176" s="7">
        <f t="shared" si="36"/>
        <v>7200000</v>
      </c>
      <c r="N176" s="8">
        <v>100</v>
      </c>
      <c r="O176" s="8">
        <f t="shared" si="37"/>
        <v>6.0995013329812088E-2</v>
      </c>
      <c r="P176" s="8">
        <v>0</v>
      </c>
      <c r="Q176" s="8">
        <f t="shared" si="38"/>
        <v>0</v>
      </c>
      <c r="R176" s="8">
        <f t="shared" si="39"/>
        <v>0</v>
      </c>
      <c r="S176" s="8"/>
      <c r="T176" s="8"/>
      <c r="U176" s="8"/>
      <c r="V176" s="8"/>
      <c r="W176" s="8"/>
      <c r="X176" s="22">
        <v>165</v>
      </c>
    </row>
    <row r="177" spans="1:24" ht="80">
      <c r="A177" s="9">
        <v>166</v>
      </c>
      <c r="B177" s="9" t="s">
        <v>1691</v>
      </c>
      <c r="C177" s="7">
        <v>11800000</v>
      </c>
      <c r="D177" s="8">
        <f t="shared" si="40"/>
        <v>9.9964049623858714E-2</v>
      </c>
      <c r="E177" s="7">
        <v>11800000</v>
      </c>
      <c r="F177" s="8">
        <f t="shared" si="30"/>
        <v>100</v>
      </c>
      <c r="G177" s="8">
        <f t="shared" si="31"/>
        <v>9.99640496238587E-2</v>
      </c>
      <c r="H177" s="7">
        <v>10410000</v>
      </c>
      <c r="I177" s="8">
        <f t="shared" si="32"/>
        <v>88.220338983050851</v>
      </c>
      <c r="J177" s="8">
        <f t="shared" si="33"/>
        <v>8.8188623439353325E-2</v>
      </c>
      <c r="K177" s="8">
        <f t="shared" si="34"/>
        <v>88.220338983050851</v>
      </c>
      <c r="L177" s="8">
        <f t="shared" si="35"/>
        <v>-1.1775426184505375E-2</v>
      </c>
      <c r="M177" s="7">
        <f t="shared" si="36"/>
        <v>1390000</v>
      </c>
      <c r="N177" s="8">
        <v>100</v>
      </c>
      <c r="O177" s="8">
        <f t="shared" si="37"/>
        <v>9.99640496238587E-2</v>
      </c>
      <c r="P177" s="8">
        <v>100</v>
      </c>
      <c r="Q177" s="8">
        <f t="shared" si="38"/>
        <v>9.99640496238587E-2</v>
      </c>
      <c r="R177" s="8">
        <f t="shared" si="39"/>
        <v>100</v>
      </c>
      <c r="S177" s="8"/>
      <c r="T177" s="8"/>
      <c r="U177" s="8"/>
      <c r="V177" s="8"/>
      <c r="W177" s="8"/>
      <c r="X177" s="22">
        <v>166</v>
      </c>
    </row>
    <row r="178" spans="1:24" ht="80">
      <c r="A178" s="9">
        <v>167</v>
      </c>
      <c r="B178" s="9" t="s">
        <v>1692</v>
      </c>
      <c r="C178" s="7">
        <v>7200000</v>
      </c>
      <c r="D178" s="8">
        <f t="shared" si="40"/>
        <v>6.0995013329812088E-2</v>
      </c>
      <c r="E178" s="7">
        <v>7200000</v>
      </c>
      <c r="F178" s="8">
        <f t="shared" si="30"/>
        <v>100</v>
      </c>
      <c r="G178" s="8">
        <f t="shared" si="31"/>
        <v>6.0995013329812088E-2</v>
      </c>
      <c r="H178" s="7">
        <v>0</v>
      </c>
      <c r="I178" s="8">
        <f t="shared" si="32"/>
        <v>0</v>
      </c>
      <c r="J178" s="8">
        <f t="shared" si="33"/>
        <v>0</v>
      </c>
      <c r="K178" s="8">
        <f t="shared" si="34"/>
        <v>0</v>
      </c>
      <c r="L178" s="8">
        <f t="shared" si="35"/>
        <v>-6.0995013329812088E-2</v>
      </c>
      <c r="M178" s="7">
        <f t="shared" si="36"/>
        <v>7200000</v>
      </c>
      <c r="N178" s="8">
        <v>100</v>
      </c>
      <c r="O178" s="8">
        <f t="shared" si="37"/>
        <v>6.0995013329812088E-2</v>
      </c>
      <c r="P178" s="8">
        <v>0</v>
      </c>
      <c r="Q178" s="8">
        <f t="shared" si="38"/>
        <v>0</v>
      </c>
      <c r="R178" s="8">
        <f t="shared" si="39"/>
        <v>0</v>
      </c>
      <c r="S178" s="8"/>
      <c r="T178" s="8"/>
      <c r="U178" s="8"/>
      <c r="V178" s="8"/>
      <c r="W178" s="8"/>
      <c r="X178" s="22">
        <v>167</v>
      </c>
    </row>
    <row r="179" spans="1:24" ht="64">
      <c r="A179" s="9">
        <v>168</v>
      </c>
      <c r="B179" s="9" t="s">
        <v>1693</v>
      </c>
      <c r="C179" s="7">
        <v>7200000</v>
      </c>
      <c r="D179" s="8">
        <f t="shared" si="40"/>
        <v>6.0995013329812088E-2</v>
      </c>
      <c r="E179" s="7">
        <v>7200000</v>
      </c>
      <c r="F179" s="8">
        <f t="shared" si="30"/>
        <v>100</v>
      </c>
      <c r="G179" s="8">
        <f t="shared" si="31"/>
        <v>6.0995013329812088E-2</v>
      </c>
      <c r="H179" s="7">
        <v>0</v>
      </c>
      <c r="I179" s="8">
        <f t="shared" si="32"/>
        <v>0</v>
      </c>
      <c r="J179" s="8">
        <f t="shared" si="33"/>
        <v>0</v>
      </c>
      <c r="K179" s="8">
        <f t="shared" si="34"/>
        <v>0</v>
      </c>
      <c r="L179" s="8">
        <f t="shared" si="35"/>
        <v>-6.0995013329812088E-2</v>
      </c>
      <c r="M179" s="7">
        <f t="shared" si="36"/>
        <v>7200000</v>
      </c>
      <c r="N179" s="8">
        <v>100</v>
      </c>
      <c r="O179" s="8">
        <f t="shared" si="37"/>
        <v>6.0995013329812088E-2</v>
      </c>
      <c r="P179" s="8">
        <v>0</v>
      </c>
      <c r="Q179" s="8">
        <f t="shared" si="38"/>
        <v>0</v>
      </c>
      <c r="R179" s="8">
        <f t="shared" si="39"/>
        <v>0</v>
      </c>
      <c r="S179" s="8"/>
      <c r="T179" s="8"/>
      <c r="U179" s="8"/>
      <c r="V179" s="8"/>
      <c r="W179" s="8"/>
      <c r="X179" s="22">
        <v>168</v>
      </c>
    </row>
    <row r="180" spans="1:24" ht="48">
      <c r="A180" s="9">
        <v>169</v>
      </c>
      <c r="B180" s="9" t="s">
        <v>1694</v>
      </c>
      <c r="C180" s="7">
        <v>6650000</v>
      </c>
      <c r="D180" s="8">
        <f t="shared" si="40"/>
        <v>5.6335672033784777E-2</v>
      </c>
      <c r="E180" s="7">
        <v>6650000</v>
      </c>
      <c r="F180" s="8">
        <f t="shared" si="30"/>
        <v>100</v>
      </c>
      <c r="G180" s="8">
        <f t="shared" si="31"/>
        <v>5.6335672033784777E-2</v>
      </c>
      <c r="H180" s="7">
        <v>6391500</v>
      </c>
      <c r="I180" s="8">
        <f t="shared" si="32"/>
        <v>96.112781954887211</v>
      </c>
      <c r="J180" s="8">
        <f t="shared" si="33"/>
        <v>5.4145781624651938E-2</v>
      </c>
      <c r="K180" s="8">
        <f t="shared" si="34"/>
        <v>96.112781954887211</v>
      </c>
      <c r="L180" s="8">
        <f t="shared" si="35"/>
        <v>-2.1898904091328386E-3</v>
      </c>
      <c r="M180" s="7">
        <f t="shared" si="36"/>
        <v>258500</v>
      </c>
      <c r="N180" s="8">
        <v>100</v>
      </c>
      <c r="O180" s="8">
        <f t="shared" si="37"/>
        <v>5.6335672033784777E-2</v>
      </c>
      <c r="P180" s="8">
        <v>100</v>
      </c>
      <c r="Q180" s="8">
        <f t="shared" si="38"/>
        <v>5.6335672033784777E-2</v>
      </c>
      <c r="R180" s="8">
        <f t="shared" si="39"/>
        <v>100</v>
      </c>
      <c r="S180" s="8"/>
      <c r="T180" s="8"/>
      <c r="U180" s="8"/>
      <c r="V180" s="8"/>
      <c r="W180" s="8"/>
      <c r="X180" s="22">
        <v>169</v>
      </c>
    </row>
    <row r="181" spans="1:24" ht="80">
      <c r="A181" s="9">
        <v>170</v>
      </c>
      <c r="B181" s="9" t="s">
        <v>1695</v>
      </c>
      <c r="C181" s="7">
        <v>16093800</v>
      </c>
      <c r="D181" s="8">
        <f t="shared" si="40"/>
        <v>0.13633910354546247</v>
      </c>
      <c r="E181" s="7">
        <v>16093800</v>
      </c>
      <c r="F181" s="8">
        <f t="shared" si="30"/>
        <v>100</v>
      </c>
      <c r="G181" s="8">
        <f t="shared" si="31"/>
        <v>0.13633910354546247</v>
      </c>
      <c r="H181" s="7">
        <v>14305000</v>
      </c>
      <c r="I181" s="8">
        <f t="shared" si="32"/>
        <v>88.885160745131657</v>
      </c>
      <c r="J181" s="8">
        <f t="shared" si="33"/>
        <v>0.12118523134485581</v>
      </c>
      <c r="K181" s="8">
        <f t="shared" si="34"/>
        <v>88.885160745131657</v>
      </c>
      <c r="L181" s="8">
        <f t="shared" si="35"/>
        <v>-1.5153872200606655E-2</v>
      </c>
      <c r="M181" s="7">
        <f t="shared" si="36"/>
        <v>1788800</v>
      </c>
      <c r="N181" s="8">
        <v>100</v>
      </c>
      <c r="O181" s="8">
        <f t="shared" si="37"/>
        <v>0.13633910354546247</v>
      </c>
      <c r="P181" s="8">
        <v>100</v>
      </c>
      <c r="Q181" s="8">
        <f t="shared" si="38"/>
        <v>0.13633910354546247</v>
      </c>
      <c r="R181" s="8">
        <f t="shared" si="39"/>
        <v>100</v>
      </c>
      <c r="S181" s="8"/>
      <c r="T181" s="8"/>
      <c r="U181" s="8"/>
      <c r="V181" s="8"/>
      <c r="W181" s="8"/>
      <c r="X181" s="22">
        <v>170</v>
      </c>
    </row>
    <row r="182" spans="1:24" ht="48">
      <c r="A182" s="9">
        <v>171</v>
      </c>
      <c r="B182" s="9" t="s">
        <v>1696</v>
      </c>
      <c r="C182" s="7">
        <v>21960000</v>
      </c>
      <c r="D182" s="8">
        <f t="shared" si="40"/>
        <v>0.1860347906559269</v>
      </c>
      <c r="E182" s="7">
        <v>21960000</v>
      </c>
      <c r="F182" s="8">
        <f t="shared" si="30"/>
        <v>100</v>
      </c>
      <c r="G182" s="8">
        <f t="shared" si="31"/>
        <v>0.1860347906559269</v>
      </c>
      <c r="H182" s="7">
        <v>16000000</v>
      </c>
      <c r="I182" s="8">
        <f t="shared" si="32"/>
        <v>72.859744990892523</v>
      </c>
      <c r="J182" s="8">
        <f t="shared" si="33"/>
        <v>0.13554447406624909</v>
      </c>
      <c r="K182" s="8">
        <f t="shared" si="34"/>
        <v>72.859744990892523</v>
      </c>
      <c r="L182" s="8">
        <f t="shared" si="35"/>
        <v>-5.0490316589677814E-2</v>
      </c>
      <c r="M182" s="7">
        <f t="shared" si="36"/>
        <v>5960000</v>
      </c>
      <c r="N182" s="8">
        <v>100</v>
      </c>
      <c r="O182" s="8">
        <f t="shared" si="37"/>
        <v>0.1860347906559269</v>
      </c>
      <c r="P182" s="8">
        <v>100</v>
      </c>
      <c r="Q182" s="8">
        <f t="shared" si="38"/>
        <v>0.1860347906559269</v>
      </c>
      <c r="R182" s="8">
        <f t="shared" si="39"/>
        <v>100</v>
      </c>
      <c r="S182" s="8"/>
      <c r="T182" s="8"/>
      <c r="U182" s="8"/>
      <c r="V182" s="8"/>
      <c r="W182" s="8"/>
      <c r="X182" s="22">
        <v>171</v>
      </c>
    </row>
    <row r="183" spans="1:24">
      <c r="A183" s="10"/>
      <c r="B183" s="10"/>
      <c r="C183" s="11"/>
      <c r="D183" s="12"/>
      <c r="E183" s="11"/>
      <c r="F183" s="12"/>
      <c r="G183" s="12"/>
      <c r="H183" s="11"/>
      <c r="I183" s="12"/>
      <c r="J183" s="12"/>
      <c r="K183" s="12"/>
      <c r="L183" s="12"/>
      <c r="M183" s="11"/>
      <c r="N183" s="12"/>
      <c r="O183" s="12"/>
      <c r="P183" s="12"/>
      <c r="Q183" s="12"/>
      <c r="R183" s="12"/>
      <c r="S183" s="12"/>
      <c r="T183" s="12"/>
      <c r="U183" s="12"/>
      <c r="V183" s="12"/>
      <c r="W183" s="12"/>
    </row>
    <row r="184" spans="1:24">
      <c r="A184" s="13"/>
      <c r="B184" s="13" t="s">
        <v>14</v>
      </c>
      <c r="C184" s="14">
        <f>SUM(C12:C182)</f>
        <v>11804243670</v>
      </c>
      <c r="D184" s="15">
        <f>SUM(D12:D182)</f>
        <v>100.00000000000003</v>
      </c>
      <c r="E184" s="14">
        <f>SUM(E12:E182)</f>
        <v>11804243670</v>
      </c>
      <c r="F184" s="15">
        <f>G184</f>
        <v>100.00000000000003</v>
      </c>
      <c r="G184" s="15">
        <f>SUM(G12:G182)</f>
        <v>100.00000000000003</v>
      </c>
      <c r="H184" s="14">
        <f>SUM(H12:H182)</f>
        <v>9766310293</v>
      </c>
      <c r="I184" s="15">
        <f>J184+0</f>
        <v>82.735587014530026</v>
      </c>
      <c r="J184" s="15">
        <f>SUM(J12:J182)</f>
        <v>82.735587014530026</v>
      </c>
      <c r="K184" s="15">
        <f>IF(E184=0,0,H184/E184*100)</f>
        <v>82.735587014529997</v>
      </c>
      <c r="L184" s="15">
        <f>SUM(L12:L182)</f>
        <v>-17.264412985469992</v>
      </c>
      <c r="M184" s="14">
        <f>SUM(M12:M182)</f>
        <v>2037933377</v>
      </c>
      <c r="N184" s="15">
        <f>O184</f>
        <v>100.00000000000003</v>
      </c>
      <c r="O184" s="15">
        <f>SUM(O12:O182)</f>
        <v>100.00000000000003</v>
      </c>
      <c r="P184" s="15">
        <f>Q184</f>
        <v>90.97585655820339</v>
      </c>
      <c r="Q184" s="15">
        <f>SUM(Q12:Q182)</f>
        <v>90.97585655820339</v>
      </c>
      <c r="R184" s="15">
        <f>IF(N184=0,0,P184/N184*100)</f>
        <v>90.975856558203361</v>
      </c>
      <c r="S184" s="15">
        <f>SUM(S12:S182)</f>
        <v>0</v>
      </c>
      <c r="T184" s="15">
        <f>IF(G184&gt;0,J184/G184*100,J184)</f>
        <v>82.735587014529997</v>
      </c>
      <c r="U184" s="15">
        <f>IF(O184&gt;0,Q184/O184*100,Q184)</f>
        <v>90.975856558203361</v>
      </c>
      <c r="V184" s="15">
        <f>AVERAGE(T184:U184)</f>
        <v>86.855721786366672</v>
      </c>
      <c r="W184" s="15"/>
    </row>
    <row r="185" spans="1:24">
      <c r="C185" s="16">
        <f>'[7]Kec Bjm Tengah'!$C$46</f>
        <v>6458341182</v>
      </c>
    </row>
    <row r="186" spans="1:24">
      <c r="C186" s="16">
        <f>C184-C185</f>
        <v>5345902488</v>
      </c>
    </row>
    <row r="189" spans="1:24">
      <c r="B189" s="1" t="s">
        <v>490</v>
      </c>
      <c r="C189" s="1" t="s">
        <v>491</v>
      </c>
      <c r="D189" s="1" t="s">
        <v>492</v>
      </c>
    </row>
    <row r="190" spans="1:24">
      <c r="B190" s="1" t="s">
        <v>493</v>
      </c>
      <c r="C190" s="1">
        <f>COUNTIFS($K$11:$K$182,"&gt;=90")</f>
        <v>81</v>
      </c>
      <c r="D190" s="1">
        <f>COUNTIFS($R$11:$R$182,"&gt;=90")</f>
        <v>138</v>
      </c>
    </row>
    <row r="191" spans="1:24">
      <c r="B191" s="1" t="s">
        <v>494</v>
      </c>
      <c r="C191" s="1">
        <f>COUNTIFS($K$11:$K$182,"&gt;=80",$K$11:$K$182,"&lt;90")</f>
        <v>35</v>
      </c>
      <c r="D191" s="1">
        <f>COUNTIFS($R$11:$R$182,"&gt;=80",$R$11:$R$182,"&lt;90")</f>
        <v>4</v>
      </c>
    </row>
    <row r="192" spans="1:24">
      <c r="B192" s="1" t="s">
        <v>495</v>
      </c>
      <c r="C192" s="1">
        <f>COUNTIFS($K$11:$K$182,"&gt;=65",$K$11:$K$182,"&lt;80")</f>
        <v>21</v>
      </c>
      <c r="D192" s="1">
        <f>COUNTIFS($R$11:$R$182,"&gt;=65",$R$11:$R$182,"&lt;80")</f>
        <v>7</v>
      </c>
    </row>
    <row r="193" spans="2:4">
      <c r="B193" s="1" t="s">
        <v>496</v>
      </c>
      <c r="C193" s="1">
        <f>COUNTIF($K$11:$K$182,"&lt;65")</f>
        <v>34</v>
      </c>
      <c r="D193" s="1">
        <f>COUNTIF($R$11:$R$182,"&lt;65")</f>
        <v>22</v>
      </c>
    </row>
    <row r="194" spans="2:4">
      <c r="B194" s="17"/>
      <c r="C194" s="1">
        <f>SUM(C190:C193)</f>
        <v>171</v>
      </c>
      <c r="D194" s="1">
        <f>SUM(D190:D193)</f>
        <v>171</v>
      </c>
    </row>
    <row r="195" spans="2:4">
      <c r="B195" s="17"/>
    </row>
    <row r="196" spans="2:4">
      <c r="B196" s="17"/>
    </row>
    <row r="197" spans="2:4">
      <c r="B197" s="17"/>
    </row>
    <row r="209" spans="2:4" ht="32">
      <c r="B209" t="s">
        <v>189</v>
      </c>
      <c r="C209" s="18" t="s">
        <v>195</v>
      </c>
      <c r="D209" s="18" t="s">
        <v>196</v>
      </c>
    </row>
    <row r="210" spans="2:4">
      <c r="B210" s="207" t="str">
        <f>Cetak!P67</f>
        <v>31 Desember 2023</v>
      </c>
      <c r="C210" s="19">
        <f>I184</f>
        <v>82.735587014530026</v>
      </c>
      <c r="D210" s="19">
        <f>P184</f>
        <v>90.97585655820339</v>
      </c>
    </row>
    <row r="211" spans="2:4">
      <c r="B211" s="207" t="str">
        <f>Cetak!P68</f>
        <v>30  November 2023</v>
      </c>
      <c r="C211" s="19">
        <f>Cetak!D103</f>
        <v>63.881572213909713</v>
      </c>
      <c r="D211" s="19">
        <f>Cetak!E103</f>
        <v>87.00947956515067</v>
      </c>
    </row>
    <row r="212" spans="2:4">
      <c r="B212"/>
      <c r="C212" s="20">
        <f>C210-C211</f>
        <v>18.854014800620313</v>
      </c>
      <c r="D212" s="20">
        <f>D210-D211</f>
        <v>3.9663769930527195</v>
      </c>
    </row>
    <row r="213" spans="2:4">
      <c r="B213"/>
      <c r="C213"/>
      <c r="D213"/>
    </row>
    <row r="214" spans="2:4" ht="32">
      <c r="B214" t="s">
        <v>189</v>
      </c>
      <c r="C214" s="18" t="s">
        <v>195</v>
      </c>
      <c r="D214" s="18" t="s">
        <v>196</v>
      </c>
    </row>
    <row r="215" spans="2:4">
      <c r="B215" s="207" t="str">
        <f>Cetak!P67</f>
        <v>31 Desember 2023</v>
      </c>
      <c r="C215" s="19">
        <f>C210</f>
        <v>82.735587014530026</v>
      </c>
      <c r="D215" s="19">
        <f>D210</f>
        <v>90.97585655820339</v>
      </c>
    </row>
    <row r="216" spans="2:4">
      <c r="B216" s="207" t="str">
        <f>Cetak!P69</f>
        <v>31 Desember 2022</v>
      </c>
      <c r="C216" s="19">
        <f>Cetak!H103</f>
        <v>63.881572213909713</v>
      </c>
      <c r="D216" s="19">
        <f>Cetak!I103</f>
        <v>63.940535497091659</v>
      </c>
    </row>
    <row r="217" spans="2:4">
      <c r="B217"/>
      <c r="C217" s="20">
        <f>C215-C216</f>
        <v>18.854014800620313</v>
      </c>
      <c r="D217" s="20">
        <f>D215-D216</f>
        <v>27.035321061111731</v>
      </c>
    </row>
  </sheetData>
  <sheetProtection formatCells="0" formatColumns="0" formatRows="0" insertColumns="0" insertRows="0" insertHyperlinks="0" deleteColumns="0" deleteRows="0" sort="0" autoFilter="0" pivotTables="0"/>
  <autoFilter ref="B11:X182" xr:uid="{00000000-0009-0000-0000-00003D000000}">
    <sortState xmlns:xlrd2="http://schemas.microsoft.com/office/spreadsheetml/2017/richdata2" ref="B13:X182">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55118110236220474" right="0.70866141732283472" top="0.74803149606299213" bottom="0.31496062992125984" header="0.31496062992125984" footer="0.31496062992125984"/>
  <pageSetup paperSize="14" scale="79" fitToHeight="0" orientation="landscape"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50"/>
    <pageSetUpPr fitToPage="1"/>
  </sheetPr>
  <dimension ref="A1:AC222"/>
  <sheetViews>
    <sheetView view="pageBreakPreview" zoomScale="85" zoomScaleNormal="80" zoomScaleSheetLayoutView="85" workbookViewId="0">
      <pane xSplit="2" ySplit="11" topLeftCell="C12" activePane="bottomRight" state="frozen"/>
      <selection activeCell="AB17" sqref="AB17"/>
      <selection pane="topRight" activeCell="AB17" sqref="AB17"/>
      <selection pane="bottomLeft" activeCell="AB17" sqref="AB17"/>
      <selection pane="bottomRight" activeCell="C8" sqref="C8:D8"/>
    </sheetView>
  </sheetViews>
  <sheetFormatPr baseColWidth="10" defaultColWidth="9.1640625" defaultRowHeight="15"/>
  <cols>
    <col min="1" max="1" width="6.33203125" style="1" customWidth="1"/>
    <col min="2" max="2" width="35" style="1" customWidth="1"/>
    <col min="3" max="3" width="18" style="1" customWidth="1"/>
    <col min="4" max="4" width="8.5" style="1" customWidth="1"/>
    <col min="5" max="5" width="18" style="1" customWidth="1"/>
    <col min="6" max="6" width="9.6640625" style="1"/>
    <col min="7" max="7" width="9" style="1" hidden="1" customWidth="1"/>
    <col min="8" max="8" width="18" style="1" customWidth="1"/>
    <col min="9" max="9" width="9.6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1697</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31"/>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828</v>
      </c>
      <c r="C12" s="7">
        <v>900000</v>
      </c>
      <c r="D12" s="8">
        <f t="shared" ref="D12:D43" si="0">C12/$C$190*100</f>
        <v>8.1014230575735483E-3</v>
      </c>
      <c r="E12" s="7">
        <v>900000</v>
      </c>
      <c r="F12" s="8">
        <f t="shared" ref="F12:F75" si="1">E12/C12*100</f>
        <v>100</v>
      </c>
      <c r="G12" s="8">
        <f t="shared" ref="G12:G73" si="2">F12*D12/100</f>
        <v>8.1014230575735483E-3</v>
      </c>
      <c r="H12" s="7">
        <v>709000</v>
      </c>
      <c r="I12" s="8">
        <f t="shared" ref="I12:I73" si="3">H12/C12*100</f>
        <v>78.777777777777786</v>
      </c>
      <c r="J12" s="8">
        <f t="shared" ref="J12:J73" si="4">I12*D12/100</f>
        <v>6.3821210531329409E-3</v>
      </c>
      <c r="K12" s="8">
        <f t="shared" ref="K12:K72" si="5">IF(E12=0,0,H12/E12*100)</f>
        <v>78.777777777777786</v>
      </c>
      <c r="L12" s="8">
        <f t="shared" ref="L12:L73" si="6">J12-G12</f>
        <v>-1.7193020044406074E-3</v>
      </c>
      <c r="M12" s="7">
        <f t="shared" ref="M12:M73" si="7">C12-H12</f>
        <v>191000</v>
      </c>
      <c r="N12" s="8">
        <v>100</v>
      </c>
      <c r="O12" s="8">
        <f t="shared" ref="O12:O73" si="8">N12*D12/100</f>
        <v>8.1014230575735483E-3</v>
      </c>
      <c r="P12" s="8">
        <v>100</v>
      </c>
      <c r="Q12" s="8">
        <f t="shared" ref="Q12:Q73" si="9">P12*D12/100</f>
        <v>8.1014230575735483E-3</v>
      </c>
      <c r="R12" s="8">
        <f t="shared" ref="R12:R73" si="10">IF(N12=0,0,P12/N12*100)</f>
        <v>100</v>
      </c>
      <c r="S12" s="8">
        <f t="shared" ref="S12:S18" si="11">Q12-O12</f>
        <v>0</v>
      </c>
      <c r="T12" s="8">
        <f t="shared" ref="T12:T18" si="12">IF(F12&gt;0,I12/F12*100,I12)</f>
        <v>78.777777777777786</v>
      </c>
      <c r="U12" s="8">
        <f t="shared" ref="U12:U18" si="13">IF(N12&gt;0,P12/N12*100,P12)</f>
        <v>100</v>
      </c>
      <c r="V12" s="8">
        <f t="shared" ref="V12:V18" si="14">AVERAGE(T12:U12)</f>
        <v>89.388888888888886</v>
      </c>
      <c r="W12" s="8">
        <f t="shared" ref="W12:W18" si="15">V12</f>
        <v>89.388888888888886</v>
      </c>
      <c r="X12" s="22">
        <v>1</v>
      </c>
    </row>
    <row r="13" spans="1:29" ht="32">
      <c r="A13" s="9">
        <v>2</v>
      </c>
      <c r="B13" s="9" t="s">
        <v>829</v>
      </c>
      <c r="C13" s="7">
        <v>4800000</v>
      </c>
      <c r="D13" s="8">
        <f t="shared" si="0"/>
        <v>4.3207589640392258E-2</v>
      </c>
      <c r="E13" s="7">
        <v>4800000</v>
      </c>
      <c r="F13" s="8">
        <f t="shared" si="1"/>
        <v>100</v>
      </c>
      <c r="G13" s="8">
        <f t="shared" si="2"/>
        <v>4.3207589640392258E-2</v>
      </c>
      <c r="H13" s="7">
        <v>3636000</v>
      </c>
      <c r="I13" s="8">
        <f t="shared" si="3"/>
        <v>75.75</v>
      </c>
      <c r="J13" s="8">
        <f t="shared" ref="J13:J17" si="16">I13*D13/100</f>
        <v>3.2729749152597132E-2</v>
      </c>
      <c r="K13" s="8">
        <f t="shared" ref="K13:K74" si="17">IF(E13=0,0,H13/E13*100)</f>
        <v>75.75</v>
      </c>
      <c r="L13" s="8">
        <f t="shared" si="6"/>
        <v>-1.0477840487795126E-2</v>
      </c>
      <c r="M13" s="7">
        <f t="shared" si="7"/>
        <v>1164000</v>
      </c>
      <c r="N13" s="8">
        <v>100</v>
      </c>
      <c r="O13" s="8">
        <f t="shared" si="8"/>
        <v>4.3207589640392258E-2</v>
      </c>
      <c r="P13" s="8">
        <v>100</v>
      </c>
      <c r="Q13" s="8">
        <f t="shared" si="9"/>
        <v>4.3207589640392258E-2</v>
      </c>
      <c r="R13" s="8">
        <f t="shared" si="10"/>
        <v>100</v>
      </c>
      <c r="S13" s="8">
        <f t="shared" si="11"/>
        <v>0</v>
      </c>
      <c r="T13" s="8">
        <f t="shared" si="12"/>
        <v>75.75</v>
      </c>
      <c r="U13" s="8">
        <f t="shared" si="13"/>
        <v>100</v>
      </c>
      <c r="V13" s="8">
        <f t="shared" si="14"/>
        <v>87.875</v>
      </c>
      <c r="W13" s="8">
        <f t="shared" si="15"/>
        <v>87.875</v>
      </c>
      <c r="X13" s="22">
        <v>2</v>
      </c>
    </row>
    <row r="14" spans="1:29" ht="32">
      <c r="A14" s="9">
        <v>3</v>
      </c>
      <c r="B14" s="9" t="s">
        <v>564</v>
      </c>
      <c r="C14" s="7">
        <v>54400000</v>
      </c>
      <c r="D14" s="8">
        <f t="shared" si="0"/>
        <v>0.48968601592444555</v>
      </c>
      <c r="E14" s="7">
        <v>54400000</v>
      </c>
      <c r="F14" s="8">
        <f t="shared" si="1"/>
        <v>100</v>
      </c>
      <c r="G14" s="8">
        <f t="shared" si="2"/>
        <v>0.48968601592444555</v>
      </c>
      <c r="H14" s="7">
        <v>53095000</v>
      </c>
      <c r="I14" s="8">
        <f t="shared" si="3"/>
        <v>97.601102941176464</v>
      </c>
      <c r="J14" s="8">
        <f t="shared" si="16"/>
        <v>0.47793895249096385</v>
      </c>
      <c r="K14" s="8">
        <f t="shared" si="5"/>
        <v>97.601102941176464</v>
      </c>
      <c r="L14" s="8">
        <f t="shared" si="6"/>
        <v>-1.1747063433481697E-2</v>
      </c>
      <c r="M14" s="7">
        <f t="shared" si="7"/>
        <v>1305000</v>
      </c>
      <c r="N14" s="8">
        <v>100</v>
      </c>
      <c r="O14" s="8">
        <f t="shared" si="8"/>
        <v>0.48968601592444555</v>
      </c>
      <c r="P14" s="8">
        <v>100</v>
      </c>
      <c r="Q14" s="8">
        <f t="shared" si="9"/>
        <v>0.48968601592444555</v>
      </c>
      <c r="R14" s="8">
        <f t="shared" si="10"/>
        <v>100</v>
      </c>
      <c r="S14" s="8">
        <f t="shared" si="11"/>
        <v>0</v>
      </c>
      <c r="T14" s="8">
        <f t="shared" si="12"/>
        <v>97.601102941176464</v>
      </c>
      <c r="U14" s="8">
        <f t="shared" si="13"/>
        <v>100</v>
      </c>
      <c r="V14" s="8">
        <f t="shared" si="14"/>
        <v>98.800551470588232</v>
      </c>
      <c r="W14" s="8">
        <f t="shared" si="15"/>
        <v>98.800551470588232</v>
      </c>
      <c r="X14" s="22">
        <v>3</v>
      </c>
    </row>
    <row r="15" spans="1:29" ht="32">
      <c r="A15" s="9">
        <v>4</v>
      </c>
      <c r="B15" s="9" t="s">
        <v>1698</v>
      </c>
      <c r="C15" s="7">
        <v>62000000</v>
      </c>
      <c r="D15" s="8">
        <f t="shared" si="0"/>
        <v>0.55809803285506665</v>
      </c>
      <c r="E15" s="7">
        <v>62000000</v>
      </c>
      <c r="F15" s="8">
        <f t="shared" si="1"/>
        <v>100</v>
      </c>
      <c r="G15" s="8">
        <f t="shared" si="2"/>
        <v>0.55809803285506665</v>
      </c>
      <c r="H15" s="7">
        <v>58500000</v>
      </c>
      <c r="I15" s="8">
        <f t="shared" si="3"/>
        <v>94.354838709677423</v>
      </c>
      <c r="J15" s="8">
        <f t="shared" si="16"/>
        <v>0.52659249874228065</v>
      </c>
      <c r="K15" s="8">
        <f t="shared" si="17"/>
        <v>94.354838709677423</v>
      </c>
      <c r="L15" s="8">
        <f t="shared" si="6"/>
        <v>-3.1505534112786004E-2</v>
      </c>
      <c r="M15" s="7">
        <f t="shared" si="7"/>
        <v>3500000</v>
      </c>
      <c r="N15" s="8">
        <v>100</v>
      </c>
      <c r="O15" s="8">
        <f t="shared" si="8"/>
        <v>0.55809803285506665</v>
      </c>
      <c r="P15" s="8">
        <v>100</v>
      </c>
      <c r="Q15" s="8">
        <f t="shared" si="9"/>
        <v>0.55809803285506665</v>
      </c>
      <c r="R15" s="8">
        <f t="shared" si="10"/>
        <v>100</v>
      </c>
      <c r="S15" s="8">
        <f t="shared" si="11"/>
        <v>0</v>
      </c>
      <c r="T15" s="8">
        <f t="shared" si="12"/>
        <v>94.354838709677423</v>
      </c>
      <c r="U15" s="8">
        <f t="shared" si="13"/>
        <v>100</v>
      </c>
      <c r="V15" s="8">
        <f t="shared" si="14"/>
        <v>97.177419354838719</v>
      </c>
      <c r="W15" s="8">
        <f t="shared" si="15"/>
        <v>97.177419354838719</v>
      </c>
      <c r="X15" s="22">
        <v>4</v>
      </c>
    </row>
    <row r="16" spans="1:29" ht="48">
      <c r="A16" s="9">
        <v>5</v>
      </c>
      <c r="B16" s="9" t="s">
        <v>793</v>
      </c>
      <c r="C16" s="7">
        <v>3694500</v>
      </c>
      <c r="D16" s="8">
        <f t="shared" si="0"/>
        <v>3.3256341651339415E-2</v>
      </c>
      <c r="E16" s="7">
        <v>3694500</v>
      </c>
      <c r="F16" s="8">
        <f t="shared" si="1"/>
        <v>100</v>
      </c>
      <c r="G16" s="8">
        <f t="shared" si="2"/>
        <v>3.3256341651339415E-2</v>
      </c>
      <c r="H16" s="7">
        <v>3455000</v>
      </c>
      <c r="I16" s="8">
        <f t="shared" si="3"/>
        <v>93.517390715929082</v>
      </c>
      <c r="J16" s="8">
        <f t="shared" si="16"/>
        <v>3.1100462959907343E-2</v>
      </c>
      <c r="K16" s="8">
        <f t="shared" si="5"/>
        <v>93.517390715929082</v>
      </c>
      <c r="L16" s="8">
        <f t="shared" si="6"/>
        <v>-2.1558786914320713E-3</v>
      </c>
      <c r="M16" s="7">
        <f t="shared" si="7"/>
        <v>239500</v>
      </c>
      <c r="N16" s="8">
        <v>100</v>
      </c>
      <c r="O16" s="8">
        <f t="shared" si="8"/>
        <v>3.3256341651339415E-2</v>
      </c>
      <c r="P16" s="8">
        <v>100</v>
      </c>
      <c r="Q16" s="8">
        <f t="shared" si="9"/>
        <v>3.3256341651339415E-2</v>
      </c>
      <c r="R16" s="8">
        <f t="shared" si="10"/>
        <v>100</v>
      </c>
      <c r="S16" s="8">
        <f t="shared" si="11"/>
        <v>0</v>
      </c>
      <c r="T16" s="8">
        <f t="shared" si="12"/>
        <v>93.517390715929082</v>
      </c>
      <c r="U16" s="8">
        <f t="shared" si="13"/>
        <v>100</v>
      </c>
      <c r="V16" s="8">
        <f t="shared" si="14"/>
        <v>96.758695357964541</v>
      </c>
      <c r="W16" s="8">
        <f t="shared" si="15"/>
        <v>96.758695357964541</v>
      </c>
      <c r="X16" s="22">
        <v>5</v>
      </c>
    </row>
    <row r="17" spans="1:24" ht="48">
      <c r="A17" s="9">
        <v>6</v>
      </c>
      <c r="B17" s="9" t="s">
        <v>1699</v>
      </c>
      <c r="C17" s="7">
        <v>584000</v>
      </c>
      <c r="D17" s="8">
        <f t="shared" si="0"/>
        <v>5.256923406247724E-3</v>
      </c>
      <c r="E17" s="7">
        <v>584000</v>
      </c>
      <c r="F17" s="8">
        <f t="shared" si="1"/>
        <v>100</v>
      </c>
      <c r="G17" s="8">
        <f t="shared" si="2"/>
        <v>5.256923406247724E-3</v>
      </c>
      <c r="H17" s="7">
        <v>550000</v>
      </c>
      <c r="I17" s="8">
        <f t="shared" si="3"/>
        <v>94.178082191780817</v>
      </c>
      <c r="J17" s="8">
        <f t="shared" si="16"/>
        <v>4.9508696462949456E-3</v>
      </c>
      <c r="K17" s="8">
        <f t="shared" si="17"/>
        <v>94.178082191780817</v>
      </c>
      <c r="L17" s="8">
        <f t="shared" si="6"/>
        <v>-3.0605375995277836E-4</v>
      </c>
      <c r="M17" s="7">
        <f t="shared" si="7"/>
        <v>34000</v>
      </c>
      <c r="N17" s="8">
        <v>100</v>
      </c>
      <c r="O17" s="8">
        <f t="shared" si="8"/>
        <v>5.256923406247724E-3</v>
      </c>
      <c r="P17" s="8">
        <v>100</v>
      </c>
      <c r="Q17" s="8">
        <f t="shared" si="9"/>
        <v>5.256923406247724E-3</v>
      </c>
      <c r="R17" s="8">
        <f t="shared" si="10"/>
        <v>100</v>
      </c>
      <c r="S17" s="8">
        <f t="shared" si="11"/>
        <v>0</v>
      </c>
      <c r="T17" s="8">
        <f t="shared" si="12"/>
        <v>94.178082191780817</v>
      </c>
      <c r="U17" s="8">
        <f t="shared" si="13"/>
        <v>100</v>
      </c>
      <c r="V17" s="8">
        <f t="shared" si="14"/>
        <v>97.089041095890408</v>
      </c>
      <c r="W17" s="8">
        <f t="shared" si="15"/>
        <v>97.089041095890408</v>
      </c>
      <c r="X17" s="22">
        <v>6</v>
      </c>
    </row>
    <row r="18" spans="1:24" ht="48">
      <c r="A18" s="9">
        <v>7</v>
      </c>
      <c r="B18" s="9" t="s">
        <v>1700</v>
      </c>
      <c r="C18" s="7">
        <v>198400</v>
      </c>
      <c r="D18" s="8">
        <f t="shared" si="0"/>
        <v>1.7859137051362134E-3</v>
      </c>
      <c r="E18" s="7">
        <v>198400</v>
      </c>
      <c r="F18" s="8">
        <f t="shared" si="1"/>
        <v>100</v>
      </c>
      <c r="G18" s="8">
        <f t="shared" si="2"/>
        <v>1.7859137051362134E-3</v>
      </c>
      <c r="H18" s="7">
        <v>198400</v>
      </c>
      <c r="I18" s="8">
        <f t="shared" si="3"/>
        <v>100</v>
      </c>
      <c r="J18" s="8">
        <f t="shared" si="4"/>
        <v>1.7859137051362134E-3</v>
      </c>
      <c r="K18" s="8">
        <f t="shared" si="5"/>
        <v>100</v>
      </c>
      <c r="L18" s="8">
        <f t="shared" si="6"/>
        <v>0</v>
      </c>
      <c r="M18" s="7">
        <f t="shared" si="7"/>
        <v>0</v>
      </c>
      <c r="N18" s="8">
        <v>100</v>
      </c>
      <c r="O18" s="8">
        <f t="shared" si="8"/>
        <v>1.7859137051362134E-3</v>
      </c>
      <c r="P18" s="8">
        <v>100</v>
      </c>
      <c r="Q18" s="8">
        <f t="shared" si="9"/>
        <v>1.7859137051362134E-3</v>
      </c>
      <c r="R18" s="8">
        <f t="shared" si="10"/>
        <v>100</v>
      </c>
      <c r="S18" s="8">
        <f t="shared" si="11"/>
        <v>0</v>
      </c>
      <c r="T18" s="8">
        <f t="shared" si="12"/>
        <v>100</v>
      </c>
      <c r="U18" s="8">
        <f t="shared" si="13"/>
        <v>100</v>
      </c>
      <c r="V18" s="8">
        <f t="shared" si="14"/>
        <v>100</v>
      </c>
      <c r="W18" s="8">
        <f t="shared" si="15"/>
        <v>100</v>
      </c>
      <c r="X18" s="22">
        <v>7</v>
      </c>
    </row>
    <row r="19" spans="1:24" ht="48">
      <c r="A19" s="9">
        <v>8</v>
      </c>
      <c r="B19" s="9" t="s">
        <v>1701</v>
      </c>
      <c r="C19" s="7">
        <v>584000</v>
      </c>
      <c r="D19" s="8">
        <f t="shared" si="0"/>
        <v>5.256923406247724E-3</v>
      </c>
      <c r="E19" s="7">
        <v>584000</v>
      </c>
      <c r="F19" s="8">
        <f t="shared" si="1"/>
        <v>100</v>
      </c>
      <c r="G19" s="8">
        <f t="shared" si="2"/>
        <v>5.256923406247724E-3</v>
      </c>
      <c r="H19" s="7">
        <v>567200</v>
      </c>
      <c r="I19" s="8">
        <f t="shared" si="3"/>
        <v>97.123287671232873</v>
      </c>
      <c r="J19" s="8">
        <f t="shared" si="4"/>
        <v>5.105696842506351E-3</v>
      </c>
      <c r="K19" s="8">
        <f t="shared" si="17"/>
        <v>97.123287671232873</v>
      </c>
      <c r="L19" s="8">
        <f t="shared" si="6"/>
        <v>-1.5122656374137299E-4</v>
      </c>
      <c r="M19" s="7">
        <f t="shared" si="7"/>
        <v>16800</v>
      </c>
      <c r="N19" s="8">
        <v>100</v>
      </c>
      <c r="O19" s="8">
        <f t="shared" si="8"/>
        <v>5.256923406247724E-3</v>
      </c>
      <c r="P19" s="8">
        <v>100</v>
      </c>
      <c r="Q19" s="8">
        <f t="shared" si="9"/>
        <v>5.256923406247724E-3</v>
      </c>
      <c r="R19" s="8">
        <f t="shared" si="10"/>
        <v>100</v>
      </c>
      <c r="S19" s="8"/>
      <c r="T19" s="8"/>
      <c r="U19" s="8"/>
      <c r="V19" s="8"/>
      <c r="W19" s="8"/>
      <c r="X19" s="22">
        <v>8</v>
      </c>
    </row>
    <row r="20" spans="1:24" ht="48">
      <c r="A20" s="9">
        <v>9</v>
      </c>
      <c r="B20" s="9" t="s">
        <v>1702</v>
      </c>
      <c r="C20" s="7">
        <v>545100</v>
      </c>
      <c r="D20" s="8">
        <f t="shared" si="0"/>
        <v>4.9067618985370459E-3</v>
      </c>
      <c r="E20" s="7">
        <v>545100</v>
      </c>
      <c r="F20" s="8">
        <f t="shared" si="1"/>
        <v>100</v>
      </c>
      <c r="G20" s="8">
        <f t="shared" si="2"/>
        <v>4.9067618985370459E-3</v>
      </c>
      <c r="H20" s="7">
        <v>504000</v>
      </c>
      <c r="I20" s="8">
        <f t="shared" si="3"/>
        <v>92.460099064391855</v>
      </c>
      <c r="J20" s="8">
        <f t="shared" si="4"/>
        <v>4.5367969122411872E-3</v>
      </c>
      <c r="K20" s="8">
        <f t="shared" si="5"/>
        <v>92.460099064391855</v>
      </c>
      <c r="L20" s="8">
        <f t="shared" si="6"/>
        <v>-3.6996498629585876E-4</v>
      </c>
      <c r="M20" s="7">
        <f t="shared" si="7"/>
        <v>41100</v>
      </c>
      <c r="N20" s="8">
        <v>100</v>
      </c>
      <c r="O20" s="8">
        <f t="shared" si="8"/>
        <v>4.9067618985370459E-3</v>
      </c>
      <c r="P20" s="8">
        <v>100</v>
      </c>
      <c r="Q20" s="8">
        <f t="shared" si="9"/>
        <v>4.9067618985370459E-3</v>
      </c>
      <c r="R20" s="8">
        <f t="shared" si="10"/>
        <v>100</v>
      </c>
      <c r="S20" s="8"/>
      <c r="T20" s="8"/>
      <c r="U20" s="8"/>
      <c r="V20" s="8"/>
      <c r="W20" s="8"/>
      <c r="X20" s="22">
        <v>9</v>
      </c>
    </row>
    <row r="21" spans="1:24" ht="48">
      <c r="A21" s="9">
        <v>10</v>
      </c>
      <c r="B21" s="9" t="s">
        <v>1703</v>
      </c>
      <c r="C21" s="7">
        <v>670000</v>
      </c>
      <c r="D21" s="8">
        <f t="shared" si="0"/>
        <v>6.0310593873047526E-3</v>
      </c>
      <c r="E21" s="7">
        <v>670000</v>
      </c>
      <c r="F21" s="8">
        <f t="shared" si="1"/>
        <v>100</v>
      </c>
      <c r="G21" s="8">
        <f t="shared" si="2"/>
        <v>6.0310593873047526E-3</v>
      </c>
      <c r="H21" s="7">
        <v>620000</v>
      </c>
      <c r="I21" s="8">
        <f t="shared" si="3"/>
        <v>92.537313432835816</v>
      </c>
      <c r="J21" s="8">
        <f t="shared" si="4"/>
        <v>5.5809803285506668E-3</v>
      </c>
      <c r="K21" s="8">
        <f t="shared" si="17"/>
        <v>92.537313432835816</v>
      </c>
      <c r="L21" s="8">
        <f t="shared" si="6"/>
        <v>-4.5007905875408573E-4</v>
      </c>
      <c r="M21" s="7">
        <f t="shared" si="7"/>
        <v>50000</v>
      </c>
      <c r="N21" s="8">
        <v>100</v>
      </c>
      <c r="O21" s="8">
        <f t="shared" si="8"/>
        <v>6.0310593873047526E-3</v>
      </c>
      <c r="P21" s="8">
        <v>100</v>
      </c>
      <c r="Q21" s="8">
        <f t="shared" si="9"/>
        <v>6.0310593873047526E-3</v>
      </c>
      <c r="R21" s="8">
        <f t="shared" si="10"/>
        <v>100</v>
      </c>
      <c r="S21" s="8"/>
      <c r="T21" s="8"/>
      <c r="U21" s="8"/>
      <c r="V21" s="8"/>
      <c r="W21" s="8"/>
      <c r="X21" s="22">
        <v>10</v>
      </c>
    </row>
    <row r="22" spans="1:24" ht="48">
      <c r="A22" s="9">
        <v>11</v>
      </c>
      <c r="B22" s="9" t="s">
        <v>1704</v>
      </c>
      <c r="C22" s="7">
        <v>339600</v>
      </c>
      <c r="D22" s="8">
        <f t="shared" si="0"/>
        <v>3.0569369670577521E-3</v>
      </c>
      <c r="E22" s="7">
        <v>339600</v>
      </c>
      <c r="F22" s="8">
        <f t="shared" si="1"/>
        <v>100</v>
      </c>
      <c r="G22" s="8">
        <f t="shared" si="2"/>
        <v>3.0569369670577521E-3</v>
      </c>
      <c r="H22" s="7">
        <v>339600</v>
      </c>
      <c r="I22" s="8">
        <f t="shared" si="3"/>
        <v>100</v>
      </c>
      <c r="J22" s="8">
        <f t="shared" si="4"/>
        <v>3.0569369670577521E-3</v>
      </c>
      <c r="K22" s="8">
        <f t="shared" si="5"/>
        <v>100</v>
      </c>
      <c r="L22" s="8">
        <f t="shared" si="6"/>
        <v>0</v>
      </c>
      <c r="M22" s="7">
        <f t="shared" si="7"/>
        <v>0</v>
      </c>
      <c r="N22" s="8">
        <v>100</v>
      </c>
      <c r="O22" s="8">
        <f t="shared" si="8"/>
        <v>3.0569369670577521E-3</v>
      </c>
      <c r="P22" s="8">
        <v>100</v>
      </c>
      <c r="Q22" s="8">
        <f t="shared" si="9"/>
        <v>3.0569369670577521E-3</v>
      </c>
      <c r="R22" s="8">
        <f t="shared" si="10"/>
        <v>100</v>
      </c>
      <c r="S22" s="8"/>
      <c r="T22" s="8"/>
      <c r="U22" s="8"/>
      <c r="V22" s="8"/>
      <c r="W22" s="8"/>
      <c r="X22" s="22">
        <v>11</v>
      </c>
    </row>
    <row r="23" spans="1:24" ht="48">
      <c r="A23" s="9">
        <v>12</v>
      </c>
      <c r="B23" s="9" t="s">
        <v>1705</v>
      </c>
      <c r="C23" s="7">
        <v>584000</v>
      </c>
      <c r="D23" s="8">
        <f t="shared" si="0"/>
        <v>5.256923406247724E-3</v>
      </c>
      <c r="E23" s="7">
        <v>584000</v>
      </c>
      <c r="F23" s="8">
        <f t="shared" si="1"/>
        <v>100</v>
      </c>
      <c r="G23" s="8">
        <f t="shared" si="2"/>
        <v>5.256923406247724E-3</v>
      </c>
      <c r="H23" s="7">
        <v>584000</v>
      </c>
      <c r="I23" s="8">
        <f t="shared" si="3"/>
        <v>100</v>
      </c>
      <c r="J23" s="8">
        <f t="shared" si="4"/>
        <v>5.256923406247724E-3</v>
      </c>
      <c r="K23" s="8">
        <f t="shared" si="17"/>
        <v>100</v>
      </c>
      <c r="L23" s="8">
        <f t="shared" si="6"/>
        <v>0</v>
      </c>
      <c r="M23" s="7">
        <f t="shared" si="7"/>
        <v>0</v>
      </c>
      <c r="N23" s="8">
        <v>100</v>
      </c>
      <c r="O23" s="8">
        <f t="shared" si="8"/>
        <v>5.256923406247724E-3</v>
      </c>
      <c r="P23" s="8">
        <v>100</v>
      </c>
      <c r="Q23" s="8">
        <f t="shared" si="9"/>
        <v>5.256923406247724E-3</v>
      </c>
      <c r="R23" s="8">
        <f t="shared" si="10"/>
        <v>100</v>
      </c>
      <c r="S23" s="8"/>
      <c r="T23" s="8"/>
      <c r="U23" s="8"/>
      <c r="V23" s="8"/>
      <c r="W23" s="8"/>
      <c r="X23" s="22">
        <v>12</v>
      </c>
    </row>
    <row r="24" spans="1:24" ht="48">
      <c r="A24" s="9">
        <v>13</v>
      </c>
      <c r="B24" s="9" t="s">
        <v>1706</v>
      </c>
      <c r="C24" s="7">
        <v>584000</v>
      </c>
      <c r="D24" s="8">
        <f t="shared" si="0"/>
        <v>5.256923406247724E-3</v>
      </c>
      <c r="E24" s="7">
        <v>584000</v>
      </c>
      <c r="F24" s="8">
        <f t="shared" si="1"/>
        <v>100</v>
      </c>
      <c r="G24" s="8">
        <f t="shared" si="2"/>
        <v>5.256923406247724E-3</v>
      </c>
      <c r="H24" s="7">
        <v>575000</v>
      </c>
      <c r="I24" s="8">
        <f t="shared" si="3"/>
        <v>98.458904109589042</v>
      </c>
      <c r="J24" s="8">
        <f t="shared" si="4"/>
        <v>5.1759091756719885E-3</v>
      </c>
      <c r="K24" s="8">
        <f t="shared" si="5"/>
        <v>98.458904109589042</v>
      </c>
      <c r="L24" s="8">
        <f t="shared" si="6"/>
        <v>-8.1014230575735501E-5</v>
      </c>
      <c r="M24" s="7">
        <f t="shared" si="7"/>
        <v>9000</v>
      </c>
      <c r="N24" s="8">
        <v>100</v>
      </c>
      <c r="O24" s="8">
        <f t="shared" si="8"/>
        <v>5.256923406247724E-3</v>
      </c>
      <c r="P24" s="8">
        <v>100</v>
      </c>
      <c r="Q24" s="8">
        <f t="shared" si="9"/>
        <v>5.256923406247724E-3</v>
      </c>
      <c r="R24" s="8">
        <f t="shared" si="10"/>
        <v>100</v>
      </c>
      <c r="S24" s="8"/>
      <c r="T24" s="8"/>
      <c r="U24" s="8"/>
      <c r="V24" s="8"/>
      <c r="W24" s="8"/>
      <c r="X24" s="22">
        <v>13</v>
      </c>
    </row>
    <row r="25" spans="1:24" ht="48">
      <c r="A25" s="9">
        <v>14</v>
      </c>
      <c r="B25" s="9" t="s">
        <v>1707</v>
      </c>
      <c r="C25" s="7">
        <v>649600</v>
      </c>
      <c r="D25" s="8">
        <f t="shared" si="0"/>
        <v>5.8474271313330856E-3</v>
      </c>
      <c r="E25" s="7">
        <v>649600</v>
      </c>
      <c r="F25" s="8">
        <f t="shared" si="1"/>
        <v>100</v>
      </c>
      <c r="G25" s="8">
        <f t="shared" si="2"/>
        <v>5.8474271313330847E-3</v>
      </c>
      <c r="H25" s="7">
        <v>508400</v>
      </c>
      <c r="I25" s="8">
        <f t="shared" si="3"/>
        <v>78.263546798029566</v>
      </c>
      <c r="J25" s="8">
        <f t="shared" si="4"/>
        <v>4.5764038694115468E-3</v>
      </c>
      <c r="K25" s="8">
        <f t="shared" si="17"/>
        <v>78.263546798029566</v>
      </c>
      <c r="L25" s="8">
        <f t="shared" si="6"/>
        <v>-1.2710232619215379E-3</v>
      </c>
      <c r="M25" s="7">
        <f t="shared" si="7"/>
        <v>141200</v>
      </c>
      <c r="N25" s="8">
        <v>100</v>
      </c>
      <c r="O25" s="8">
        <f t="shared" si="8"/>
        <v>5.8474271313330847E-3</v>
      </c>
      <c r="P25" s="8">
        <v>100</v>
      </c>
      <c r="Q25" s="8">
        <f t="shared" si="9"/>
        <v>5.8474271313330847E-3</v>
      </c>
      <c r="R25" s="8">
        <f t="shared" si="10"/>
        <v>100</v>
      </c>
      <c r="S25" s="8"/>
      <c r="T25" s="8"/>
      <c r="U25" s="8"/>
      <c r="V25" s="8"/>
      <c r="W25" s="8"/>
      <c r="X25" s="22">
        <v>14</v>
      </c>
    </row>
    <row r="26" spans="1:24" ht="32">
      <c r="A26" s="9">
        <v>15</v>
      </c>
      <c r="B26" s="9" t="s">
        <v>1431</v>
      </c>
      <c r="C26" s="7">
        <v>623800</v>
      </c>
      <c r="D26" s="8">
        <f t="shared" si="0"/>
        <v>5.6151863370159771E-3</v>
      </c>
      <c r="E26" s="7">
        <v>623800</v>
      </c>
      <c r="F26" s="8">
        <f t="shared" si="1"/>
        <v>100</v>
      </c>
      <c r="G26" s="8">
        <f t="shared" si="2"/>
        <v>5.6151863370159771E-3</v>
      </c>
      <c r="H26" s="7">
        <v>570000</v>
      </c>
      <c r="I26" s="8">
        <f t="shared" si="3"/>
        <v>91.375440846425136</v>
      </c>
      <c r="J26" s="8">
        <f t="shared" si="4"/>
        <v>5.1309012697965803E-3</v>
      </c>
      <c r="K26" s="8">
        <f t="shared" si="5"/>
        <v>91.375440846425136</v>
      </c>
      <c r="L26" s="8">
        <f t="shared" si="6"/>
        <v>-4.8428506721939681E-4</v>
      </c>
      <c r="M26" s="7">
        <f t="shared" si="7"/>
        <v>53800</v>
      </c>
      <c r="N26" s="8">
        <v>100</v>
      </c>
      <c r="O26" s="8">
        <f t="shared" si="8"/>
        <v>5.6151863370159771E-3</v>
      </c>
      <c r="P26" s="8">
        <v>100</v>
      </c>
      <c r="Q26" s="8">
        <f t="shared" si="9"/>
        <v>5.6151863370159771E-3</v>
      </c>
      <c r="R26" s="8">
        <f t="shared" si="10"/>
        <v>100</v>
      </c>
      <c r="S26" s="8"/>
      <c r="T26" s="8"/>
      <c r="U26" s="8"/>
      <c r="V26" s="8"/>
      <c r="W26" s="8"/>
      <c r="X26" s="22">
        <v>15</v>
      </c>
    </row>
    <row r="27" spans="1:24" ht="32">
      <c r="A27" s="9">
        <v>16</v>
      </c>
      <c r="B27" s="9" t="s">
        <v>565</v>
      </c>
      <c r="C27" s="7">
        <v>5826500</v>
      </c>
      <c r="D27" s="8">
        <f t="shared" si="0"/>
        <v>5.2447712716613644E-2</v>
      </c>
      <c r="E27" s="7">
        <v>5826500</v>
      </c>
      <c r="F27" s="8">
        <f t="shared" si="1"/>
        <v>100</v>
      </c>
      <c r="G27" s="8">
        <f t="shared" si="2"/>
        <v>5.2447712716613644E-2</v>
      </c>
      <c r="H27" s="7">
        <v>4991000</v>
      </c>
      <c r="I27" s="8">
        <f t="shared" si="3"/>
        <v>85.660344975542785</v>
      </c>
      <c r="J27" s="8">
        <f t="shared" si="4"/>
        <v>4.4926891644832871E-2</v>
      </c>
      <c r="K27" s="8">
        <f t="shared" si="17"/>
        <v>85.660344975542785</v>
      </c>
      <c r="L27" s="8">
        <f t="shared" si="6"/>
        <v>-7.5208210717807727E-3</v>
      </c>
      <c r="M27" s="7">
        <f t="shared" si="7"/>
        <v>835500</v>
      </c>
      <c r="N27" s="8">
        <v>100</v>
      </c>
      <c r="O27" s="8">
        <f t="shared" si="8"/>
        <v>5.2447712716613644E-2</v>
      </c>
      <c r="P27" s="8">
        <v>100</v>
      </c>
      <c r="Q27" s="8">
        <f t="shared" si="9"/>
        <v>5.2447712716613644E-2</v>
      </c>
      <c r="R27" s="8">
        <f t="shared" si="10"/>
        <v>100</v>
      </c>
      <c r="S27" s="8"/>
      <c r="T27" s="8"/>
      <c r="U27" s="8"/>
      <c r="V27" s="8"/>
      <c r="W27" s="8"/>
      <c r="X27" s="22">
        <v>16</v>
      </c>
    </row>
    <row r="28" spans="1:24" ht="32">
      <c r="A28" s="9">
        <v>17</v>
      </c>
      <c r="B28" s="9" t="s">
        <v>1708</v>
      </c>
      <c r="C28" s="7">
        <v>2132800</v>
      </c>
      <c r="D28" s="8">
        <f t="shared" si="0"/>
        <v>1.9198572330214294E-2</v>
      </c>
      <c r="E28" s="7">
        <v>2132800</v>
      </c>
      <c r="F28" s="8">
        <f t="shared" si="1"/>
        <v>100</v>
      </c>
      <c r="G28" s="8">
        <f t="shared" si="2"/>
        <v>1.9198572330214294E-2</v>
      </c>
      <c r="H28" s="7">
        <v>2111000</v>
      </c>
      <c r="I28" s="8">
        <f t="shared" si="3"/>
        <v>98.977869467366844</v>
      </c>
      <c r="J28" s="8">
        <f t="shared" si="4"/>
        <v>1.9002337860597514E-2</v>
      </c>
      <c r="K28" s="8">
        <f t="shared" si="5"/>
        <v>98.977869467366844</v>
      </c>
      <c r="L28" s="8">
        <f t="shared" si="6"/>
        <v>-1.9623446961677948E-4</v>
      </c>
      <c r="M28" s="7">
        <f t="shared" si="7"/>
        <v>21800</v>
      </c>
      <c r="N28" s="8">
        <v>100</v>
      </c>
      <c r="O28" s="8">
        <f t="shared" si="8"/>
        <v>1.9198572330214294E-2</v>
      </c>
      <c r="P28" s="8">
        <v>100</v>
      </c>
      <c r="Q28" s="8">
        <f t="shared" si="9"/>
        <v>1.9198572330214294E-2</v>
      </c>
      <c r="R28" s="8">
        <f t="shared" si="10"/>
        <v>100</v>
      </c>
      <c r="S28" s="8"/>
      <c r="T28" s="8"/>
      <c r="U28" s="8"/>
      <c r="V28" s="8"/>
      <c r="W28" s="8"/>
      <c r="X28" s="22">
        <v>17</v>
      </c>
    </row>
    <row r="29" spans="1:24" ht="32">
      <c r="A29" s="9">
        <v>18</v>
      </c>
      <c r="B29" s="9" t="s">
        <v>1709</v>
      </c>
      <c r="C29" s="7">
        <v>1172300</v>
      </c>
      <c r="D29" s="8">
        <f t="shared" si="0"/>
        <v>1.0552553611548299E-2</v>
      </c>
      <c r="E29" s="7">
        <v>1172300</v>
      </c>
      <c r="F29" s="8">
        <f t="shared" si="1"/>
        <v>100</v>
      </c>
      <c r="G29" s="8">
        <f t="shared" si="2"/>
        <v>1.0552553611548299E-2</v>
      </c>
      <c r="H29" s="7">
        <v>1160200</v>
      </c>
      <c r="I29" s="8">
        <f t="shared" si="3"/>
        <v>98.967840996332001</v>
      </c>
      <c r="J29" s="8">
        <f t="shared" si="4"/>
        <v>1.044363447932981E-2</v>
      </c>
      <c r="K29" s="8">
        <f t="shared" si="17"/>
        <v>98.967840996332001</v>
      </c>
      <c r="L29" s="8">
        <f t="shared" si="6"/>
        <v>-1.0891913221848862E-4</v>
      </c>
      <c r="M29" s="7">
        <f t="shared" si="7"/>
        <v>12100</v>
      </c>
      <c r="N29" s="8">
        <v>100</v>
      </c>
      <c r="O29" s="8">
        <f t="shared" si="8"/>
        <v>1.0552553611548299E-2</v>
      </c>
      <c r="P29" s="8">
        <v>100</v>
      </c>
      <c r="Q29" s="8">
        <f t="shared" si="9"/>
        <v>1.0552553611548299E-2</v>
      </c>
      <c r="R29" s="8">
        <f t="shared" si="10"/>
        <v>100</v>
      </c>
      <c r="S29" s="8"/>
      <c r="T29" s="8"/>
      <c r="U29" s="8"/>
      <c r="V29" s="8"/>
      <c r="W29" s="8"/>
      <c r="X29" s="22">
        <v>18</v>
      </c>
    </row>
    <row r="30" spans="1:24" ht="32">
      <c r="A30" s="9">
        <v>19</v>
      </c>
      <c r="B30" s="9" t="s">
        <v>1710</v>
      </c>
      <c r="C30" s="7">
        <v>3601400</v>
      </c>
      <c r="D30" s="8">
        <f t="shared" si="0"/>
        <v>3.2418294443939309E-2</v>
      </c>
      <c r="E30" s="7">
        <v>3601400</v>
      </c>
      <c r="F30" s="8">
        <f t="shared" si="1"/>
        <v>100</v>
      </c>
      <c r="G30" s="8">
        <f t="shared" si="2"/>
        <v>3.2418294443939309E-2</v>
      </c>
      <c r="H30" s="7">
        <v>3374500</v>
      </c>
      <c r="I30" s="8">
        <f t="shared" si="3"/>
        <v>93.699672349641801</v>
      </c>
      <c r="J30" s="8">
        <f t="shared" si="4"/>
        <v>3.0375835675313264E-2</v>
      </c>
      <c r="K30" s="8">
        <f t="shared" si="5"/>
        <v>93.699672349641801</v>
      </c>
      <c r="L30" s="8">
        <f t="shared" si="6"/>
        <v>-2.0424587686260452E-3</v>
      </c>
      <c r="M30" s="7">
        <f t="shared" si="7"/>
        <v>226900</v>
      </c>
      <c r="N30" s="8">
        <v>100</v>
      </c>
      <c r="O30" s="8">
        <f t="shared" si="8"/>
        <v>3.2418294443939309E-2</v>
      </c>
      <c r="P30" s="8">
        <v>100</v>
      </c>
      <c r="Q30" s="8">
        <f t="shared" si="9"/>
        <v>3.2418294443939309E-2</v>
      </c>
      <c r="R30" s="8">
        <f t="shared" si="10"/>
        <v>100</v>
      </c>
      <c r="S30" s="8"/>
      <c r="T30" s="8"/>
      <c r="U30" s="8"/>
      <c r="V30" s="8"/>
      <c r="W30" s="8"/>
      <c r="X30" s="22">
        <v>19</v>
      </c>
    </row>
    <row r="31" spans="1:24" ht="32">
      <c r="A31" s="9">
        <v>20</v>
      </c>
      <c r="B31" s="9" t="s">
        <v>1711</v>
      </c>
      <c r="C31" s="7">
        <v>1062000</v>
      </c>
      <c r="D31" s="8">
        <f t="shared" si="0"/>
        <v>9.5596792079367873E-3</v>
      </c>
      <c r="E31" s="7">
        <v>1062000</v>
      </c>
      <c r="F31" s="8">
        <f t="shared" si="1"/>
        <v>100</v>
      </c>
      <c r="G31" s="8">
        <f t="shared" si="2"/>
        <v>9.5596792079367873E-3</v>
      </c>
      <c r="H31" s="7">
        <v>1062000</v>
      </c>
      <c r="I31" s="8">
        <f t="shared" si="3"/>
        <v>100</v>
      </c>
      <c r="J31" s="8">
        <f t="shared" si="4"/>
        <v>9.5596792079367873E-3</v>
      </c>
      <c r="K31" s="8">
        <f t="shared" si="17"/>
        <v>100</v>
      </c>
      <c r="L31" s="8">
        <f t="shared" si="6"/>
        <v>0</v>
      </c>
      <c r="M31" s="7">
        <f t="shared" si="7"/>
        <v>0</v>
      </c>
      <c r="N31" s="8">
        <v>100</v>
      </c>
      <c r="O31" s="8">
        <f t="shared" si="8"/>
        <v>9.5596792079367873E-3</v>
      </c>
      <c r="P31" s="8">
        <v>100</v>
      </c>
      <c r="Q31" s="8">
        <f t="shared" si="9"/>
        <v>9.5596792079367873E-3</v>
      </c>
      <c r="R31" s="8">
        <f t="shared" si="10"/>
        <v>100</v>
      </c>
      <c r="S31" s="8"/>
      <c r="T31" s="8"/>
      <c r="U31" s="8"/>
      <c r="V31" s="8"/>
      <c r="W31" s="8"/>
      <c r="X31" s="22">
        <v>20</v>
      </c>
    </row>
    <row r="32" spans="1:24" ht="32">
      <c r="A32" s="9">
        <v>21</v>
      </c>
      <c r="B32" s="9" t="s">
        <v>1712</v>
      </c>
      <c r="C32" s="7">
        <v>4074400</v>
      </c>
      <c r="D32" s="8">
        <f t="shared" si="0"/>
        <v>3.6676042339752961E-2</v>
      </c>
      <c r="E32" s="7">
        <v>4074400</v>
      </c>
      <c r="F32" s="8">
        <f t="shared" si="1"/>
        <v>100</v>
      </c>
      <c r="G32" s="8">
        <f t="shared" si="2"/>
        <v>3.6676042339752961E-2</v>
      </c>
      <c r="H32" s="7">
        <v>3899900</v>
      </c>
      <c r="I32" s="8">
        <f t="shared" si="3"/>
        <v>95.717160808953466</v>
      </c>
      <c r="J32" s="8">
        <f t="shared" si="4"/>
        <v>3.5105266424701201E-2</v>
      </c>
      <c r="K32" s="8">
        <f t="shared" si="5"/>
        <v>95.717160808953466</v>
      </c>
      <c r="L32" s="8">
        <f t="shared" si="6"/>
        <v>-1.57077591505176E-3</v>
      </c>
      <c r="M32" s="7">
        <f t="shared" si="7"/>
        <v>174500</v>
      </c>
      <c r="N32" s="8">
        <v>100</v>
      </c>
      <c r="O32" s="8">
        <f t="shared" si="8"/>
        <v>3.6676042339752961E-2</v>
      </c>
      <c r="P32" s="8">
        <v>100</v>
      </c>
      <c r="Q32" s="8">
        <f t="shared" si="9"/>
        <v>3.6676042339752961E-2</v>
      </c>
      <c r="R32" s="8">
        <f t="shared" si="10"/>
        <v>100</v>
      </c>
      <c r="S32" s="8"/>
      <c r="T32" s="8"/>
      <c r="U32" s="8"/>
      <c r="V32" s="8"/>
      <c r="W32" s="8"/>
      <c r="X32" s="22">
        <v>21</v>
      </c>
    </row>
    <row r="33" spans="1:24" ht="32">
      <c r="A33" s="9">
        <v>22</v>
      </c>
      <c r="B33" s="9" t="s">
        <v>1713</v>
      </c>
      <c r="C33" s="7">
        <v>784000</v>
      </c>
      <c r="D33" s="8">
        <f t="shared" si="0"/>
        <v>7.0572396412640686E-3</v>
      </c>
      <c r="E33" s="7">
        <v>784000</v>
      </c>
      <c r="F33" s="8">
        <f t="shared" si="1"/>
        <v>100</v>
      </c>
      <c r="G33" s="8">
        <f t="shared" si="2"/>
        <v>7.0572396412640678E-3</v>
      </c>
      <c r="H33" s="7">
        <v>784000</v>
      </c>
      <c r="I33" s="8">
        <f t="shared" si="3"/>
        <v>100</v>
      </c>
      <c r="J33" s="8">
        <f t="shared" si="4"/>
        <v>7.0572396412640678E-3</v>
      </c>
      <c r="K33" s="8">
        <f t="shared" si="17"/>
        <v>100</v>
      </c>
      <c r="L33" s="8">
        <f t="shared" si="6"/>
        <v>0</v>
      </c>
      <c r="M33" s="7">
        <f t="shared" si="7"/>
        <v>0</v>
      </c>
      <c r="N33" s="8">
        <v>100</v>
      </c>
      <c r="O33" s="8">
        <f t="shared" si="8"/>
        <v>7.0572396412640678E-3</v>
      </c>
      <c r="P33" s="8">
        <v>100</v>
      </c>
      <c r="Q33" s="8">
        <f t="shared" si="9"/>
        <v>7.0572396412640678E-3</v>
      </c>
      <c r="R33" s="8">
        <f t="shared" si="10"/>
        <v>100</v>
      </c>
      <c r="S33" s="8"/>
      <c r="T33" s="8"/>
      <c r="U33" s="8"/>
      <c r="V33" s="8"/>
      <c r="W33" s="8"/>
      <c r="X33" s="22">
        <v>22</v>
      </c>
    </row>
    <row r="34" spans="1:24" ht="32">
      <c r="A34" s="9">
        <v>23</v>
      </c>
      <c r="B34" s="9" t="s">
        <v>1714</v>
      </c>
      <c r="C34" s="7">
        <v>1516900</v>
      </c>
      <c r="D34" s="8">
        <f t="shared" si="0"/>
        <v>1.3654498484481461E-2</v>
      </c>
      <c r="E34" s="7">
        <v>1516900</v>
      </c>
      <c r="F34" s="8">
        <f t="shared" si="1"/>
        <v>100</v>
      </c>
      <c r="G34" s="8">
        <f t="shared" si="2"/>
        <v>1.3654498484481461E-2</v>
      </c>
      <c r="H34" s="7">
        <v>1471600</v>
      </c>
      <c r="I34" s="8">
        <f t="shared" si="3"/>
        <v>97.01364625222493</v>
      </c>
      <c r="J34" s="8">
        <f t="shared" si="4"/>
        <v>1.3246726857250259E-2</v>
      </c>
      <c r="K34" s="8">
        <f t="shared" si="5"/>
        <v>97.01364625222493</v>
      </c>
      <c r="L34" s="8">
        <f t="shared" si="6"/>
        <v>-4.0777162723120222E-4</v>
      </c>
      <c r="M34" s="7">
        <f t="shared" si="7"/>
        <v>45300</v>
      </c>
      <c r="N34" s="8">
        <v>100</v>
      </c>
      <c r="O34" s="8">
        <f t="shared" si="8"/>
        <v>1.3654498484481461E-2</v>
      </c>
      <c r="P34" s="8">
        <v>100</v>
      </c>
      <c r="Q34" s="8">
        <f t="shared" si="9"/>
        <v>1.3654498484481461E-2</v>
      </c>
      <c r="R34" s="8">
        <f t="shared" si="10"/>
        <v>100</v>
      </c>
      <c r="S34" s="8"/>
      <c r="T34" s="8"/>
      <c r="U34" s="8"/>
      <c r="V34" s="8"/>
      <c r="W34" s="8"/>
      <c r="X34" s="22">
        <v>23</v>
      </c>
    </row>
    <row r="35" spans="1:24" ht="32">
      <c r="A35" s="9">
        <v>24</v>
      </c>
      <c r="B35" s="9" t="s">
        <v>1715</v>
      </c>
      <c r="C35" s="7">
        <v>352000</v>
      </c>
      <c r="D35" s="8">
        <f t="shared" si="0"/>
        <v>3.1685565736287655E-3</v>
      </c>
      <c r="E35" s="7">
        <v>352000</v>
      </c>
      <c r="F35" s="8">
        <f t="shared" si="1"/>
        <v>100</v>
      </c>
      <c r="G35" s="8">
        <f t="shared" si="2"/>
        <v>3.1685565736287659E-3</v>
      </c>
      <c r="H35" s="7">
        <v>330000</v>
      </c>
      <c r="I35" s="8">
        <f t="shared" si="3"/>
        <v>93.75</v>
      </c>
      <c r="J35" s="8">
        <f t="shared" si="4"/>
        <v>2.9705217877769672E-3</v>
      </c>
      <c r="K35" s="8">
        <f t="shared" si="17"/>
        <v>93.75</v>
      </c>
      <c r="L35" s="8">
        <f t="shared" si="6"/>
        <v>-1.9803478585179871E-4</v>
      </c>
      <c r="M35" s="7">
        <f t="shared" si="7"/>
        <v>22000</v>
      </c>
      <c r="N35" s="8">
        <v>100</v>
      </c>
      <c r="O35" s="8">
        <f t="shared" si="8"/>
        <v>3.1685565736287659E-3</v>
      </c>
      <c r="P35" s="8">
        <v>100</v>
      </c>
      <c r="Q35" s="8">
        <f t="shared" si="9"/>
        <v>3.1685565736287659E-3</v>
      </c>
      <c r="R35" s="8">
        <f t="shared" si="10"/>
        <v>100</v>
      </c>
      <c r="S35" s="8"/>
      <c r="T35" s="8"/>
      <c r="U35" s="8"/>
      <c r="V35" s="8"/>
      <c r="W35" s="8"/>
      <c r="X35" s="22">
        <v>24</v>
      </c>
    </row>
    <row r="36" spans="1:24" ht="32">
      <c r="A36" s="9">
        <v>25</v>
      </c>
      <c r="B36" s="9" t="s">
        <v>1716</v>
      </c>
      <c r="C36" s="7">
        <v>1381900</v>
      </c>
      <c r="D36" s="8">
        <f t="shared" si="0"/>
        <v>1.243928502584543E-2</v>
      </c>
      <c r="E36" s="7">
        <v>1381900</v>
      </c>
      <c r="F36" s="8">
        <f t="shared" si="1"/>
        <v>100</v>
      </c>
      <c r="G36" s="8">
        <f t="shared" si="2"/>
        <v>1.243928502584543E-2</v>
      </c>
      <c r="H36" s="7">
        <v>1212700</v>
      </c>
      <c r="I36" s="8">
        <f t="shared" si="3"/>
        <v>87.755988132281644</v>
      </c>
      <c r="J36" s="8">
        <f t="shared" si="4"/>
        <v>1.0916217491021602E-2</v>
      </c>
      <c r="K36" s="8">
        <f t="shared" si="5"/>
        <v>87.755988132281644</v>
      </c>
      <c r="L36" s="8">
        <f t="shared" si="6"/>
        <v>-1.5230675348238271E-3</v>
      </c>
      <c r="M36" s="7">
        <f t="shared" si="7"/>
        <v>169200</v>
      </c>
      <c r="N36" s="8">
        <v>100</v>
      </c>
      <c r="O36" s="8">
        <f t="shared" si="8"/>
        <v>1.243928502584543E-2</v>
      </c>
      <c r="P36" s="8">
        <v>100</v>
      </c>
      <c r="Q36" s="8">
        <f t="shared" si="9"/>
        <v>1.243928502584543E-2</v>
      </c>
      <c r="R36" s="8">
        <f t="shared" si="10"/>
        <v>100</v>
      </c>
      <c r="S36" s="8"/>
      <c r="T36" s="8"/>
      <c r="U36" s="8"/>
      <c r="V36" s="8"/>
      <c r="W36" s="8"/>
      <c r="X36" s="22">
        <v>25</v>
      </c>
    </row>
    <row r="37" spans="1:24" ht="16">
      <c r="A37" s="9">
        <v>26</v>
      </c>
      <c r="B37" s="9" t="s">
        <v>1717</v>
      </c>
      <c r="C37" s="7">
        <v>62147800</v>
      </c>
      <c r="D37" s="8">
        <f t="shared" si="0"/>
        <v>0.55942846655274381</v>
      </c>
      <c r="E37" s="7">
        <v>62147800</v>
      </c>
      <c r="F37" s="8">
        <f t="shared" si="1"/>
        <v>100</v>
      </c>
      <c r="G37" s="8">
        <f t="shared" si="2"/>
        <v>0.55942846655274381</v>
      </c>
      <c r="H37" s="7">
        <v>54746200</v>
      </c>
      <c r="I37" s="8">
        <f t="shared" si="3"/>
        <v>88.090326608504242</v>
      </c>
      <c r="J37" s="8">
        <f t="shared" si="4"/>
        <v>0.49280236332725891</v>
      </c>
      <c r="K37" s="8">
        <f t="shared" si="17"/>
        <v>88.090326608504242</v>
      </c>
      <c r="L37" s="8">
        <f t="shared" si="6"/>
        <v>-6.6626103225484901E-2</v>
      </c>
      <c r="M37" s="7">
        <f t="shared" si="7"/>
        <v>7401600</v>
      </c>
      <c r="N37" s="8">
        <v>100</v>
      </c>
      <c r="O37" s="8">
        <f t="shared" si="8"/>
        <v>0.55942846655274381</v>
      </c>
      <c r="P37" s="8">
        <v>100</v>
      </c>
      <c r="Q37" s="8">
        <f t="shared" si="9"/>
        <v>0.55942846655274381</v>
      </c>
      <c r="R37" s="8">
        <f t="shared" si="10"/>
        <v>100</v>
      </c>
      <c r="S37" s="8"/>
      <c r="T37" s="8"/>
      <c r="U37" s="8"/>
      <c r="V37" s="8"/>
      <c r="W37" s="8"/>
      <c r="X37" s="22">
        <v>26</v>
      </c>
    </row>
    <row r="38" spans="1:24" ht="32">
      <c r="A38" s="9">
        <v>27</v>
      </c>
      <c r="B38" s="9" t="s">
        <v>1718</v>
      </c>
      <c r="C38" s="7">
        <v>11840800</v>
      </c>
      <c r="D38" s="8">
        <f t="shared" si="0"/>
        <v>0.10658592237790764</v>
      </c>
      <c r="E38" s="7">
        <v>11840800</v>
      </c>
      <c r="F38" s="8">
        <f t="shared" si="1"/>
        <v>100</v>
      </c>
      <c r="G38" s="8">
        <f t="shared" si="2"/>
        <v>0.10658592237790764</v>
      </c>
      <c r="H38" s="7">
        <v>9762000</v>
      </c>
      <c r="I38" s="8">
        <f t="shared" si="3"/>
        <v>82.443753800418889</v>
      </c>
      <c r="J38" s="8">
        <f t="shared" si="4"/>
        <v>8.7873435431147756E-2</v>
      </c>
      <c r="K38" s="8">
        <f t="shared" si="5"/>
        <v>82.443753800418889</v>
      </c>
      <c r="L38" s="8">
        <f t="shared" si="6"/>
        <v>-1.8712486946759879E-2</v>
      </c>
      <c r="M38" s="7">
        <f t="shared" si="7"/>
        <v>2078800</v>
      </c>
      <c r="N38" s="8">
        <v>100</v>
      </c>
      <c r="O38" s="8">
        <f t="shared" si="8"/>
        <v>0.10658592237790764</v>
      </c>
      <c r="P38" s="8">
        <v>100</v>
      </c>
      <c r="Q38" s="8">
        <f t="shared" si="9"/>
        <v>0.10658592237790764</v>
      </c>
      <c r="R38" s="8">
        <f t="shared" si="10"/>
        <v>100</v>
      </c>
      <c r="S38" s="8"/>
      <c r="T38" s="8"/>
      <c r="U38" s="8"/>
      <c r="V38" s="8"/>
      <c r="W38" s="8"/>
      <c r="X38" s="22">
        <v>27</v>
      </c>
    </row>
    <row r="39" spans="1:24" ht="32">
      <c r="A39" s="9">
        <v>28</v>
      </c>
      <c r="B39" s="9" t="s">
        <v>1719</v>
      </c>
      <c r="C39" s="7">
        <v>9567700</v>
      </c>
      <c r="D39" s="8">
        <f t="shared" si="0"/>
        <v>8.6124428208829373E-2</v>
      </c>
      <c r="E39" s="7">
        <v>9567700</v>
      </c>
      <c r="F39" s="8">
        <f t="shared" si="1"/>
        <v>100</v>
      </c>
      <c r="G39" s="8">
        <f t="shared" si="2"/>
        <v>8.6124428208829359E-2</v>
      </c>
      <c r="H39" s="7">
        <v>8962300</v>
      </c>
      <c r="I39" s="8">
        <f t="shared" si="3"/>
        <v>93.672460465942706</v>
      </c>
      <c r="J39" s="8">
        <f t="shared" si="4"/>
        <v>8.0674870965434894E-2</v>
      </c>
      <c r="K39" s="8">
        <f t="shared" si="17"/>
        <v>93.672460465942706</v>
      </c>
      <c r="L39" s="8">
        <f t="shared" si="6"/>
        <v>-5.449557243394465E-3</v>
      </c>
      <c r="M39" s="7">
        <f t="shared" si="7"/>
        <v>605400</v>
      </c>
      <c r="N39" s="8">
        <v>100</v>
      </c>
      <c r="O39" s="8">
        <f t="shared" si="8"/>
        <v>8.6124428208829359E-2</v>
      </c>
      <c r="P39" s="8">
        <v>100</v>
      </c>
      <c r="Q39" s="8">
        <f t="shared" si="9"/>
        <v>8.6124428208829359E-2</v>
      </c>
      <c r="R39" s="8">
        <f t="shared" si="10"/>
        <v>100</v>
      </c>
      <c r="S39" s="8"/>
      <c r="T39" s="8"/>
      <c r="U39" s="8"/>
      <c r="V39" s="8"/>
      <c r="W39" s="8"/>
      <c r="X39" s="22">
        <v>28</v>
      </c>
    </row>
    <row r="40" spans="1:24" ht="32">
      <c r="A40" s="9">
        <v>29</v>
      </c>
      <c r="B40" s="9" t="s">
        <v>1720</v>
      </c>
      <c r="C40" s="7">
        <v>8235100</v>
      </c>
      <c r="D40" s="8">
        <f t="shared" si="0"/>
        <v>7.4128921134915482E-2</v>
      </c>
      <c r="E40" s="7">
        <v>8235100</v>
      </c>
      <c r="F40" s="8">
        <f t="shared" si="1"/>
        <v>100</v>
      </c>
      <c r="G40" s="8">
        <f t="shared" si="2"/>
        <v>7.4128921134915482E-2</v>
      </c>
      <c r="H40" s="7">
        <v>7525000</v>
      </c>
      <c r="I40" s="8">
        <f t="shared" si="3"/>
        <v>91.377153890055979</v>
      </c>
      <c r="J40" s="8">
        <f t="shared" si="4"/>
        <v>6.7736898342489957E-2</v>
      </c>
      <c r="K40" s="8">
        <f t="shared" si="5"/>
        <v>91.377153890055979</v>
      </c>
      <c r="L40" s="8">
        <f t="shared" si="6"/>
        <v>-6.3920227924255252E-3</v>
      </c>
      <c r="M40" s="7">
        <f t="shared" si="7"/>
        <v>710100</v>
      </c>
      <c r="N40" s="8">
        <v>100</v>
      </c>
      <c r="O40" s="8">
        <f t="shared" si="8"/>
        <v>7.4128921134915482E-2</v>
      </c>
      <c r="P40" s="8">
        <v>100</v>
      </c>
      <c r="Q40" s="8">
        <f t="shared" si="9"/>
        <v>7.4128921134915482E-2</v>
      </c>
      <c r="R40" s="8">
        <f t="shared" si="10"/>
        <v>100</v>
      </c>
      <c r="S40" s="8"/>
      <c r="T40" s="8"/>
      <c r="U40" s="8"/>
      <c r="V40" s="8"/>
      <c r="W40" s="8"/>
      <c r="X40" s="22">
        <v>29</v>
      </c>
    </row>
    <row r="41" spans="1:24" ht="32">
      <c r="A41" s="9">
        <v>30</v>
      </c>
      <c r="B41" s="9" t="s">
        <v>1721</v>
      </c>
      <c r="C41" s="7">
        <v>11191600</v>
      </c>
      <c r="D41" s="8">
        <f t="shared" si="0"/>
        <v>0.10074209587904459</v>
      </c>
      <c r="E41" s="7">
        <v>11191600</v>
      </c>
      <c r="F41" s="8">
        <f t="shared" si="1"/>
        <v>100</v>
      </c>
      <c r="G41" s="8">
        <f t="shared" si="2"/>
        <v>0.10074209587904459</v>
      </c>
      <c r="H41" s="7">
        <v>10947000</v>
      </c>
      <c r="I41" s="8">
        <f t="shared" si="3"/>
        <v>97.814432252760994</v>
      </c>
      <c r="J41" s="8">
        <f t="shared" si="4"/>
        <v>9.8540309123619607E-2</v>
      </c>
      <c r="K41" s="8">
        <f t="shared" si="17"/>
        <v>97.814432252760994</v>
      </c>
      <c r="L41" s="8">
        <f t="shared" si="6"/>
        <v>-2.2017867554249837E-3</v>
      </c>
      <c r="M41" s="7">
        <f t="shared" si="7"/>
        <v>244600</v>
      </c>
      <c r="N41" s="8">
        <v>100</v>
      </c>
      <c r="O41" s="8">
        <f t="shared" si="8"/>
        <v>0.10074209587904459</v>
      </c>
      <c r="P41" s="8">
        <v>100</v>
      </c>
      <c r="Q41" s="8">
        <f t="shared" si="9"/>
        <v>0.10074209587904459</v>
      </c>
      <c r="R41" s="8">
        <f t="shared" si="10"/>
        <v>100</v>
      </c>
      <c r="S41" s="8"/>
      <c r="T41" s="8"/>
      <c r="U41" s="8"/>
      <c r="V41" s="8"/>
      <c r="W41" s="8"/>
      <c r="X41" s="22">
        <v>30</v>
      </c>
    </row>
    <row r="42" spans="1:24" ht="32">
      <c r="A42" s="9">
        <v>31</v>
      </c>
      <c r="B42" s="9" t="s">
        <v>1722</v>
      </c>
      <c r="C42" s="7">
        <v>8531900</v>
      </c>
      <c r="D42" s="8">
        <f t="shared" si="0"/>
        <v>7.6800590427679727E-2</v>
      </c>
      <c r="E42" s="7">
        <v>8531900</v>
      </c>
      <c r="F42" s="8">
        <f t="shared" si="1"/>
        <v>100</v>
      </c>
      <c r="G42" s="8">
        <f t="shared" si="2"/>
        <v>7.6800590427679727E-2</v>
      </c>
      <c r="H42" s="7">
        <v>8124900</v>
      </c>
      <c r="I42" s="8">
        <f t="shared" si="3"/>
        <v>95.229667483210065</v>
      </c>
      <c r="J42" s="8">
        <f t="shared" si="4"/>
        <v>7.3136946889421461E-2</v>
      </c>
      <c r="K42" s="8">
        <f t="shared" si="5"/>
        <v>95.229667483210065</v>
      </c>
      <c r="L42" s="8">
        <f t="shared" si="6"/>
        <v>-3.6636435382582655E-3</v>
      </c>
      <c r="M42" s="7">
        <f t="shared" si="7"/>
        <v>407000</v>
      </c>
      <c r="N42" s="8">
        <v>100</v>
      </c>
      <c r="O42" s="8">
        <f t="shared" si="8"/>
        <v>7.6800590427679727E-2</v>
      </c>
      <c r="P42" s="8">
        <v>100</v>
      </c>
      <c r="Q42" s="8">
        <f t="shared" si="9"/>
        <v>7.6800590427679727E-2</v>
      </c>
      <c r="R42" s="8">
        <f t="shared" si="10"/>
        <v>100</v>
      </c>
      <c r="S42" s="8"/>
      <c r="T42" s="8"/>
      <c r="U42" s="8"/>
      <c r="V42" s="8"/>
      <c r="W42" s="8"/>
      <c r="X42" s="22">
        <v>31</v>
      </c>
    </row>
    <row r="43" spans="1:24" ht="32">
      <c r="A43" s="9">
        <v>32</v>
      </c>
      <c r="B43" s="9" t="s">
        <v>1723</v>
      </c>
      <c r="C43" s="7">
        <v>8739900</v>
      </c>
      <c r="D43" s="8">
        <f t="shared" si="0"/>
        <v>7.8672919312096731E-2</v>
      </c>
      <c r="E43" s="7">
        <v>8739900</v>
      </c>
      <c r="F43" s="8">
        <f t="shared" si="1"/>
        <v>100</v>
      </c>
      <c r="G43" s="8">
        <f t="shared" si="2"/>
        <v>7.8672919312096731E-2</v>
      </c>
      <c r="H43" s="7">
        <v>8541200</v>
      </c>
      <c r="I43" s="8">
        <f t="shared" si="3"/>
        <v>97.72651861005275</v>
      </c>
      <c r="J43" s="8">
        <f t="shared" si="4"/>
        <v>7.6884305132607994E-2</v>
      </c>
      <c r="K43" s="8">
        <f t="shared" si="17"/>
        <v>97.72651861005275</v>
      </c>
      <c r="L43" s="8">
        <f t="shared" si="6"/>
        <v>-1.7886141794887372E-3</v>
      </c>
      <c r="M43" s="7">
        <f t="shared" si="7"/>
        <v>198700</v>
      </c>
      <c r="N43" s="8">
        <v>100</v>
      </c>
      <c r="O43" s="8">
        <f t="shared" si="8"/>
        <v>7.8672919312096731E-2</v>
      </c>
      <c r="P43" s="8">
        <v>100</v>
      </c>
      <c r="Q43" s="8">
        <f t="shared" si="9"/>
        <v>7.8672919312096731E-2</v>
      </c>
      <c r="R43" s="8">
        <f t="shared" si="10"/>
        <v>100</v>
      </c>
      <c r="S43" s="8"/>
      <c r="T43" s="8"/>
      <c r="U43" s="8"/>
      <c r="V43" s="8"/>
      <c r="W43" s="8"/>
      <c r="X43" s="22">
        <v>32</v>
      </c>
    </row>
    <row r="44" spans="1:24" ht="32">
      <c r="A44" s="9">
        <v>33</v>
      </c>
      <c r="B44" s="9" t="s">
        <v>1724</v>
      </c>
      <c r="C44" s="7">
        <v>13576900</v>
      </c>
      <c r="D44" s="8">
        <f t="shared" ref="D44:D75" si="18">C44/$C$190*100</f>
        <v>0.12221356745596701</v>
      </c>
      <c r="E44" s="7">
        <v>13576900</v>
      </c>
      <c r="F44" s="8">
        <f t="shared" si="1"/>
        <v>100</v>
      </c>
      <c r="G44" s="8">
        <f t="shared" si="2"/>
        <v>0.12221356745596701</v>
      </c>
      <c r="H44" s="7">
        <v>13112500</v>
      </c>
      <c r="I44" s="8">
        <f t="shared" si="3"/>
        <v>96.579484271078087</v>
      </c>
      <c r="J44" s="8">
        <f t="shared" si="4"/>
        <v>0.11803323315825906</v>
      </c>
      <c r="K44" s="8">
        <f t="shared" si="5"/>
        <v>96.579484271078087</v>
      </c>
      <c r="L44" s="8">
        <f t="shared" si="6"/>
        <v>-4.1803342977079494E-3</v>
      </c>
      <c r="M44" s="7">
        <f t="shared" si="7"/>
        <v>464400</v>
      </c>
      <c r="N44" s="8">
        <v>100</v>
      </c>
      <c r="O44" s="8">
        <f t="shared" si="8"/>
        <v>0.12221356745596701</v>
      </c>
      <c r="P44" s="8">
        <v>100</v>
      </c>
      <c r="Q44" s="8">
        <f t="shared" si="9"/>
        <v>0.12221356745596701</v>
      </c>
      <c r="R44" s="8">
        <f t="shared" si="10"/>
        <v>100</v>
      </c>
      <c r="S44" s="8"/>
      <c r="T44" s="8"/>
      <c r="U44" s="8"/>
      <c r="V44" s="8"/>
      <c r="W44" s="8"/>
      <c r="X44" s="22">
        <v>33</v>
      </c>
    </row>
    <row r="45" spans="1:24" ht="32">
      <c r="A45" s="9">
        <v>34</v>
      </c>
      <c r="B45" s="9" t="s">
        <v>1725</v>
      </c>
      <c r="C45" s="7">
        <v>9875400</v>
      </c>
      <c r="D45" s="8">
        <f t="shared" si="18"/>
        <v>8.8894214736402022E-2</v>
      </c>
      <c r="E45" s="7">
        <v>9875400</v>
      </c>
      <c r="F45" s="8">
        <f t="shared" si="1"/>
        <v>100</v>
      </c>
      <c r="G45" s="8">
        <f t="shared" si="2"/>
        <v>8.8894214736402008E-2</v>
      </c>
      <c r="H45" s="7">
        <v>9690600</v>
      </c>
      <c r="I45" s="8">
        <f t="shared" si="3"/>
        <v>98.128683395102982</v>
      </c>
      <c r="J45" s="8">
        <f t="shared" si="4"/>
        <v>8.7230722535246913E-2</v>
      </c>
      <c r="K45" s="8">
        <f t="shared" si="17"/>
        <v>98.128683395102982</v>
      </c>
      <c r="L45" s="8">
        <f t="shared" si="6"/>
        <v>-1.6634922011550951E-3</v>
      </c>
      <c r="M45" s="7">
        <f t="shared" si="7"/>
        <v>184800</v>
      </c>
      <c r="N45" s="8">
        <v>100</v>
      </c>
      <c r="O45" s="8">
        <f t="shared" si="8"/>
        <v>8.8894214736402008E-2</v>
      </c>
      <c r="P45" s="8">
        <v>100</v>
      </c>
      <c r="Q45" s="8">
        <f t="shared" si="9"/>
        <v>8.8894214736402008E-2</v>
      </c>
      <c r="R45" s="8">
        <f t="shared" si="10"/>
        <v>100</v>
      </c>
      <c r="S45" s="8"/>
      <c r="T45" s="8"/>
      <c r="U45" s="8"/>
      <c r="V45" s="8"/>
      <c r="W45" s="8"/>
      <c r="X45" s="22">
        <v>34</v>
      </c>
    </row>
    <row r="46" spans="1:24" ht="32">
      <c r="A46" s="9">
        <v>35</v>
      </c>
      <c r="B46" s="9" t="s">
        <v>1726</v>
      </c>
      <c r="C46" s="7">
        <v>12328300</v>
      </c>
      <c r="D46" s="8">
        <f t="shared" si="18"/>
        <v>0.11097419320075996</v>
      </c>
      <c r="E46" s="7">
        <v>12328300</v>
      </c>
      <c r="F46" s="8">
        <f t="shared" si="1"/>
        <v>100</v>
      </c>
      <c r="G46" s="8">
        <f t="shared" si="2"/>
        <v>0.11097419320075996</v>
      </c>
      <c r="H46" s="7">
        <v>11874500</v>
      </c>
      <c r="I46" s="8">
        <f t="shared" si="3"/>
        <v>96.319038310229317</v>
      </c>
      <c r="J46" s="8">
        <f t="shared" si="4"/>
        <v>0.10688927566350788</v>
      </c>
      <c r="K46" s="8">
        <f t="shared" si="5"/>
        <v>96.319038310229317</v>
      </c>
      <c r="L46" s="8">
        <f t="shared" si="6"/>
        <v>-4.0849175372520835E-3</v>
      </c>
      <c r="M46" s="7">
        <f t="shared" si="7"/>
        <v>453800</v>
      </c>
      <c r="N46" s="8">
        <v>100</v>
      </c>
      <c r="O46" s="8">
        <f t="shared" si="8"/>
        <v>0.11097419320075996</v>
      </c>
      <c r="P46" s="8">
        <v>100</v>
      </c>
      <c r="Q46" s="8">
        <f t="shared" si="9"/>
        <v>0.11097419320075996</v>
      </c>
      <c r="R46" s="8">
        <f t="shared" si="10"/>
        <v>100</v>
      </c>
      <c r="S46" s="8"/>
      <c r="T46" s="8"/>
      <c r="U46" s="8"/>
      <c r="V46" s="8"/>
      <c r="W46" s="8"/>
      <c r="X46" s="22">
        <v>35</v>
      </c>
    </row>
    <row r="47" spans="1:24" ht="32">
      <c r="A47" s="9">
        <v>36</v>
      </c>
      <c r="B47" s="9" t="s">
        <v>567</v>
      </c>
      <c r="C47" s="7">
        <v>64337400</v>
      </c>
      <c r="D47" s="8">
        <f t="shared" si="18"/>
        <v>0.57913832869370263</v>
      </c>
      <c r="E47" s="7">
        <v>64337400</v>
      </c>
      <c r="F47" s="8">
        <f t="shared" si="1"/>
        <v>100</v>
      </c>
      <c r="G47" s="8">
        <f t="shared" si="2"/>
        <v>0.57913832869370263</v>
      </c>
      <c r="H47" s="7">
        <v>50635800</v>
      </c>
      <c r="I47" s="8">
        <f t="shared" si="3"/>
        <v>78.70352236801611</v>
      </c>
      <c r="J47" s="8">
        <f t="shared" si="4"/>
        <v>0.45580226406520291</v>
      </c>
      <c r="K47" s="8">
        <f t="shared" si="17"/>
        <v>78.70352236801611</v>
      </c>
      <c r="L47" s="8">
        <f t="shared" si="6"/>
        <v>-0.12333606462849972</v>
      </c>
      <c r="M47" s="7">
        <f t="shared" si="7"/>
        <v>13701600</v>
      </c>
      <c r="N47" s="8">
        <v>100</v>
      </c>
      <c r="O47" s="8">
        <f t="shared" si="8"/>
        <v>0.57913832869370263</v>
      </c>
      <c r="P47" s="8">
        <v>100</v>
      </c>
      <c r="Q47" s="8">
        <f t="shared" si="9"/>
        <v>0.57913832869370263</v>
      </c>
      <c r="R47" s="8">
        <f t="shared" si="10"/>
        <v>100</v>
      </c>
      <c r="S47" s="8"/>
      <c r="T47" s="8"/>
      <c r="U47" s="8"/>
      <c r="V47" s="8"/>
      <c r="W47" s="8"/>
      <c r="X47" s="22">
        <v>36</v>
      </c>
    </row>
    <row r="48" spans="1:24" ht="32">
      <c r="A48" s="9">
        <v>37</v>
      </c>
      <c r="B48" s="9" t="s">
        <v>1727</v>
      </c>
      <c r="C48" s="7">
        <v>1056000</v>
      </c>
      <c r="D48" s="8">
        <f t="shared" si="18"/>
        <v>9.5056697208862964E-3</v>
      </c>
      <c r="E48" s="7">
        <v>1056000</v>
      </c>
      <c r="F48" s="8">
        <f t="shared" si="1"/>
        <v>100</v>
      </c>
      <c r="G48" s="8">
        <f t="shared" si="2"/>
        <v>9.5056697208862964E-3</v>
      </c>
      <c r="H48" s="7">
        <v>1050000</v>
      </c>
      <c r="I48" s="8">
        <f t="shared" si="3"/>
        <v>99.431818181818173</v>
      </c>
      <c r="J48" s="8">
        <f t="shared" si="4"/>
        <v>9.4516602338358055E-3</v>
      </c>
      <c r="K48" s="8">
        <f t="shared" si="5"/>
        <v>99.431818181818173</v>
      </c>
      <c r="L48" s="8">
        <f t="shared" si="6"/>
        <v>-5.4009487050490912E-5</v>
      </c>
      <c r="M48" s="7">
        <f t="shared" si="7"/>
        <v>6000</v>
      </c>
      <c r="N48" s="8">
        <v>100</v>
      </c>
      <c r="O48" s="8">
        <f t="shared" si="8"/>
        <v>9.5056697208862964E-3</v>
      </c>
      <c r="P48" s="8">
        <v>100</v>
      </c>
      <c r="Q48" s="8">
        <f t="shared" si="9"/>
        <v>9.5056697208862964E-3</v>
      </c>
      <c r="R48" s="8">
        <f t="shared" si="10"/>
        <v>100</v>
      </c>
      <c r="S48" s="8"/>
      <c r="T48" s="8"/>
      <c r="U48" s="8"/>
      <c r="V48" s="8"/>
      <c r="W48" s="8"/>
      <c r="X48" s="22">
        <v>37</v>
      </c>
    </row>
    <row r="49" spans="1:24" ht="48">
      <c r="A49" s="9">
        <v>39</v>
      </c>
      <c r="B49" s="9" t="s">
        <v>1728</v>
      </c>
      <c r="C49" s="7">
        <v>924000</v>
      </c>
      <c r="D49" s="8">
        <f t="shared" si="18"/>
        <v>8.3174610057755102E-3</v>
      </c>
      <c r="E49" s="7">
        <v>924000</v>
      </c>
      <c r="F49" s="8">
        <f t="shared" si="1"/>
        <v>100</v>
      </c>
      <c r="G49" s="8">
        <f t="shared" si="2"/>
        <v>8.3174610057755102E-3</v>
      </c>
      <c r="H49" s="7">
        <v>880000</v>
      </c>
      <c r="I49" s="8">
        <f t="shared" si="3"/>
        <v>95.238095238095227</v>
      </c>
      <c r="J49" s="8">
        <f t="shared" si="4"/>
        <v>7.9213914340719137E-3</v>
      </c>
      <c r="K49" s="8">
        <f t="shared" si="5"/>
        <v>95.238095238095227</v>
      </c>
      <c r="L49" s="8">
        <f t="shared" si="6"/>
        <v>-3.9606957170359655E-4</v>
      </c>
      <c r="M49" s="7">
        <f t="shared" si="7"/>
        <v>44000</v>
      </c>
      <c r="N49" s="8">
        <v>100</v>
      </c>
      <c r="O49" s="8">
        <f t="shared" si="8"/>
        <v>8.3174610057755102E-3</v>
      </c>
      <c r="P49" s="8">
        <v>100</v>
      </c>
      <c r="Q49" s="8">
        <f t="shared" si="9"/>
        <v>8.3174610057755102E-3</v>
      </c>
      <c r="R49" s="8">
        <f t="shared" si="10"/>
        <v>100</v>
      </c>
      <c r="S49" s="8"/>
      <c r="T49" s="8"/>
      <c r="U49" s="8"/>
      <c r="V49" s="8"/>
      <c r="W49" s="8"/>
      <c r="X49" s="22">
        <v>39</v>
      </c>
    </row>
    <row r="50" spans="1:24" ht="48">
      <c r="A50" s="9">
        <v>40</v>
      </c>
      <c r="B50" s="9" t="s">
        <v>1729</v>
      </c>
      <c r="C50" s="7">
        <v>1980000</v>
      </c>
      <c r="D50" s="8">
        <f t="shared" si="18"/>
        <v>1.7823130726661807E-2</v>
      </c>
      <c r="E50" s="7">
        <v>1980000</v>
      </c>
      <c r="F50" s="8">
        <f t="shared" si="1"/>
        <v>100</v>
      </c>
      <c r="G50" s="8">
        <f t="shared" si="2"/>
        <v>1.7823130726661807E-2</v>
      </c>
      <c r="H50" s="7">
        <v>1955000</v>
      </c>
      <c r="I50" s="8">
        <f t="shared" si="3"/>
        <v>98.73737373737373</v>
      </c>
      <c r="J50" s="8">
        <f t="shared" si="4"/>
        <v>1.7598091197284761E-2</v>
      </c>
      <c r="K50" s="8">
        <f t="shared" si="17"/>
        <v>98.73737373737373</v>
      </c>
      <c r="L50" s="8">
        <f t="shared" si="6"/>
        <v>-2.2503952937704547E-4</v>
      </c>
      <c r="M50" s="7">
        <f t="shared" si="7"/>
        <v>25000</v>
      </c>
      <c r="N50" s="8">
        <v>100</v>
      </c>
      <c r="O50" s="8">
        <f t="shared" si="8"/>
        <v>1.7823130726661807E-2</v>
      </c>
      <c r="P50" s="8">
        <v>100</v>
      </c>
      <c r="Q50" s="8">
        <f t="shared" si="9"/>
        <v>1.7823130726661807E-2</v>
      </c>
      <c r="R50" s="8">
        <f t="shared" si="10"/>
        <v>100</v>
      </c>
      <c r="S50" s="8"/>
      <c r="T50" s="8"/>
      <c r="U50" s="8"/>
      <c r="V50" s="8"/>
      <c r="W50" s="8"/>
      <c r="X50" s="22">
        <v>40</v>
      </c>
    </row>
    <row r="51" spans="1:24" ht="48">
      <c r="A51" s="9">
        <v>41</v>
      </c>
      <c r="B51" s="9" t="s">
        <v>1730</v>
      </c>
      <c r="C51" s="7">
        <v>990000</v>
      </c>
      <c r="D51" s="8">
        <f t="shared" si="18"/>
        <v>8.9115653633309033E-3</v>
      </c>
      <c r="E51" s="7">
        <v>990000</v>
      </c>
      <c r="F51" s="8">
        <f t="shared" si="1"/>
        <v>100</v>
      </c>
      <c r="G51" s="8">
        <f t="shared" si="2"/>
        <v>8.9115653633309033E-3</v>
      </c>
      <c r="H51" s="7">
        <v>960000</v>
      </c>
      <c r="I51" s="8">
        <f t="shared" si="3"/>
        <v>96.969696969696969</v>
      </c>
      <c r="J51" s="8">
        <f t="shared" si="4"/>
        <v>8.6415179280784522E-3</v>
      </c>
      <c r="K51" s="8">
        <f t="shared" si="5"/>
        <v>96.969696969696969</v>
      </c>
      <c r="L51" s="8">
        <f t="shared" si="6"/>
        <v>-2.7004743525245109E-4</v>
      </c>
      <c r="M51" s="7">
        <f t="shared" si="7"/>
        <v>30000</v>
      </c>
      <c r="N51" s="8">
        <v>100</v>
      </c>
      <c r="O51" s="8">
        <f t="shared" si="8"/>
        <v>8.9115653633309033E-3</v>
      </c>
      <c r="P51" s="8">
        <v>100</v>
      </c>
      <c r="Q51" s="8">
        <f t="shared" si="9"/>
        <v>8.9115653633309033E-3</v>
      </c>
      <c r="R51" s="8">
        <f t="shared" si="10"/>
        <v>100</v>
      </c>
      <c r="S51" s="8"/>
      <c r="T51" s="8"/>
      <c r="U51" s="8"/>
      <c r="V51" s="8"/>
      <c r="W51" s="8"/>
      <c r="X51" s="22">
        <v>41</v>
      </c>
    </row>
    <row r="52" spans="1:24" ht="48">
      <c r="A52" s="9">
        <v>43</v>
      </c>
      <c r="B52" s="9" t="s">
        <v>1731</v>
      </c>
      <c r="C52" s="7">
        <v>1044000</v>
      </c>
      <c r="D52" s="8">
        <f t="shared" si="18"/>
        <v>9.3976507467853163E-3</v>
      </c>
      <c r="E52" s="7">
        <v>1044000</v>
      </c>
      <c r="F52" s="8">
        <f t="shared" si="1"/>
        <v>100</v>
      </c>
      <c r="G52" s="8">
        <f t="shared" si="2"/>
        <v>9.3976507467853163E-3</v>
      </c>
      <c r="H52" s="7">
        <v>1020000</v>
      </c>
      <c r="I52" s="8">
        <f t="shared" si="3"/>
        <v>97.701149425287355</v>
      </c>
      <c r="J52" s="8">
        <f t="shared" si="4"/>
        <v>9.1816127985833544E-3</v>
      </c>
      <c r="K52" s="8">
        <f t="shared" si="5"/>
        <v>97.701149425287355</v>
      </c>
      <c r="L52" s="8">
        <f t="shared" si="6"/>
        <v>-2.1603794820196191E-4</v>
      </c>
      <c r="M52" s="7">
        <f t="shared" si="7"/>
        <v>24000</v>
      </c>
      <c r="N52" s="8">
        <v>100</v>
      </c>
      <c r="O52" s="8">
        <f t="shared" si="8"/>
        <v>9.3976507467853163E-3</v>
      </c>
      <c r="P52" s="8">
        <v>100</v>
      </c>
      <c r="Q52" s="8">
        <f t="shared" si="9"/>
        <v>9.3976507467853163E-3</v>
      </c>
      <c r="R52" s="8">
        <f t="shared" si="10"/>
        <v>100</v>
      </c>
      <c r="S52" s="8"/>
      <c r="T52" s="8"/>
      <c r="U52" s="8"/>
      <c r="V52" s="8"/>
      <c r="W52" s="8"/>
      <c r="X52" s="22">
        <v>43</v>
      </c>
    </row>
    <row r="53" spans="1:24" ht="48">
      <c r="A53" s="9">
        <v>44</v>
      </c>
      <c r="B53" s="9" t="s">
        <v>1732</v>
      </c>
      <c r="C53" s="7">
        <v>858000</v>
      </c>
      <c r="D53" s="8">
        <f t="shared" si="18"/>
        <v>7.7233566482201163E-3</v>
      </c>
      <c r="E53" s="7">
        <v>858000</v>
      </c>
      <c r="F53" s="8">
        <f t="shared" si="1"/>
        <v>100</v>
      </c>
      <c r="G53" s="8">
        <f t="shared" si="2"/>
        <v>7.7233566482201163E-3</v>
      </c>
      <c r="H53" s="7">
        <v>850000</v>
      </c>
      <c r="I53" s="8">
        <f t="shared" si="3"/>
        <v>99.067599067599062</v>
      </c>
      <c r="J53" s="8">
        <f t="shared" si="4"/>
        <v>7.6513439988194617E-3</v>
      </c>
      <c r="K53" s="8">
        <f t="shared" si="17"/>
        <v>99.067599067599062</v>
      </c>
      <c r="L53" s="8">
        <f t="shared" si="6"/>
        <v>-7.2012649400654549E-5</v>
      </c>
      <c r="M53" s="7">
        <f t="shared" si="7"/>
        <v>8000</v>
      </c>
      <c r="N53" s="8">
        <v>100</v>
      </c>
      <c r="O53" s="8">
        <f t="shared" si="8"/>
        <v>7.7233566482201163E-3</v>
      </c>
      <c r="P53" s="8">
        <v>100</v>
      </c>
      <c r="Q53" s="8">
        <f t="shared" si="9"/>
        <v>7.7233566482201163E-3</v>
      </c>
      <c r="R53" s="8">
        <f t="shared" si="10"/>
        <v>100</v>
      </c>
      <c r="S53" s="8"/>
      <c r="T53" s="8"/>
      <c r="U53" s="8"/>
      <c r="V53" s="8"/>
      <c r="W53" s="8"/>
      <c r="X53" s="22">
        <v>44</v>
      </c>
    </row>
    <row r="54" spans="1:24" ht="48">
      <c r="A54" s="9">
        <v>45</v>
      </c>
      <c r="B54" s="9" t="s">
        <v>1733</v>
      </c>
      <c r="C54" s="7">
        <v>924000</v>
      </c>
      <c r="D54" s="8">
        <f t="shared" si="18"/>
        <v>8.3174610057755102E-3</v>
      </c>
      <c r="E54" s="7">
        <v>924000</v>
      </c>
      <c r="F54" s="8">
        <f t="shared" si="1"/>
        <v>100</v>
      </c>
      <c r="G54" s="8">
        <f t="shared" si="2"/>
        <v>8.3174610057755102E-3</v>
      </c>
      <c r="H54" s="7">
        <v>850000</v>
      </c>
      <c r="I54" s="8">
        <f t="shared" si="3"/>
        <v>91.991341991341997</v>
      </c>
      <c r="J54" s="8">
        <f t="shared" si="4"/>
        <v>7.6513439988194635E-3</v>
      </c>
      <c r="K54" s="8">
        <f t="shared" si="5"/>
        <v>91.991341991341997</v>
      </c>
      <c r="L54" s="8">
        <f t="shared" si="6"/>
        <v>-6.6611700695604677E-4</v>
      </c>
      <c r="M54" s="7">
        <f t="shared" si="7"/>
        <v>74000</v>
      </c>
      <c r="N54" s="8">
        <v>100</v>
      </c>
      <c r="O54" s="8">
        <f t="shared" si="8"/>
        <v>8.3174610057755102E-3</v>
      </c>
      <c r="P54" s="8">
        <v>100</v>
      </c>
      <c r="Q54" s="8">
        <f t="shared" si="9"/>
        <v>8.3174610057755102E-3</v>
      </c>
      <c r="R54" s="8">
        <f t="shared" si="10"/>
        <v>100</v>
      </c>
      <c r="S54" s="8"/>
      <c r="T54" s="8"/>
      <c r="U54" s="8"/>
      <c r="V54" s="8"/>
      <c r="W54" s="8"/>
      <c r="X54" s="22">
        <v>45</v>
      </c>
    </row>
    <row r="55" spans="1:24" ht="16">
      <c r="A55" s="9">
        <v>46</v>
      </c>
      <c r="B55" s="9" t="s">
        <v>568</v>
      </c>
      <c r="C55" s="7">
        <v>16647600</v>
      </c>
      <c r="D55" s="8">
        <f t="shared" si="18"/>
        <v>0.14985472277029044</v>
      </c>
      <c r="E55" s="7">
        <v>16647600</v>
      </c>
      <c r="F55" s="8">
        <f t="shared" si="1"/>
        <v>100</v>
      </c>
      <c r="G55" s="8">
        <f t="shared" si="2"/>
        <v>0.14985472277029044</v>
      </c>
      <c r="H55" s="7">
        <v>9241000</v>
      </c>
      <c r="I55" s="8">
        <f t="shared" si="3"/>
        <v>55.509502871284752</v>
      </c>
      <c r="J55" s="8">
        <f t="shared" si="4"/>
        <v>8.3183611638930177E-2</v>
      </c>
      <c r="K55" s="8">
        <f t="shared" si="17"/>
        <v>55.509502871284752</v>
      </c>
      <c r="L55" s="8">
        <f t="shared" si="6"/>
        <v>-6.6671111131360261E-2</v>
      </c>
      <c r="M55" s="7">
        <f t="shared" si="7"/>
        <v>7406600</v>
      </c>
      <c r="N55" s="8">
        <v>100</v>
      </c>
      <c r="O55" s="8">
        <f t="shared" si="8"/>
        <v>0.14985472277029044</v>
      </c>
      <c r="P55" s="8">
        <v>100</v>
      </c>
      <c r="Q55" s="8">
        <f t="shared" si="9"/>
        <v>0.14985472277029044</v>
      </c>
      <c r="R55" s="8">
        <f t="shared" si="10"/>
        <v>100</v>
      </c>
      <c r="S55" s="8"/>
      <c r="T55" s="8"/>
      <c r="U55" s="8"/>
      <c r="V55" s="8"/>
      <c r="W55" s="8"/>
      <c r="X55" s="22">
        <v>46</v>
      </c>
    </row>
    <row r="56" spans="1:24" ht="32">
      <c r="A56" s="9">
        <v>47</v>
      </c>
      <c r="B56" s="9" t="s">
        <v>569</v>
      </c>
      <c r="C56" s="7">
        <v>558310000</v>
      </c>
      <c r="D56" s="8">
        <f t="shared" si="18"/>
        <v>5.0256727858598751</v>
      </c>
      <c r="E56" s="7">
        <v>558310000</v>
      </c>
      <c r="F56" s="8">
        <f t="shared" si="1"/>
        <v>100</v>
      </c>
      <c r="G56" s="8">
        <f t="shared" si="2"/>
        <v>5.0256727858598751</v>
      </c>
      <c r="H56" s="7">
        <v>468171487</v>
      </c>
      <c r="I56" s="8">
        <f t="shared" si="3"/>
        <v>83.855114004764374</v>
      </c>
      <c r="J56" s="8">
        <f t="shared" si="4"/>
        <v>4.2142836440892157</v>
      </c>
      <c r="K56" s="8">
        <f t="shared" si="5"/>
        <v>83.855114004764374</v>
      </c>
      <c r="L56" s="8">
        <f t="shared" si="6"/>
        <v>-0.81138914177065935</v>
      </c>
      <c r="M56" s="7">
        <f t="shared" si="7"/>
        <v>90138513</v>
      </c>
      <c r="N56" s="8">
        <v>100</v>
      </c>
      <c r="O56" s="8">
        <f t="shared" si="8"/>
        <v>5.0256727858598751</v>
      </c>
      <c r="P56" s="8">
        <v>100</v>
      </c>
      <c r="Q56" s="8">
        <f t="shared" si="9"/>
        <v>5.0256727858598751</v>
      </c>
      <c r="R56" s="8">
        <f t="shared" si="10"/>
        <v>100</v>
      </c>
      <c r="S56" s="8"/>
      <c r="T56" s="8"/>
      <c r="U56" s="8"/>
      <c r="V56" s="8"/>
      <c r="W56" s="8"/>
      <c r="X56" s="22">
        <v>47</v>
      </c>
    </row>
    <row r="57" spans="1:24" ht="16">
      <c r="A57" s="9">
        <v>48</v>
      </c>
      <c r="B57" s="9" t="s">
        <v>571</v>
      </c>
      <c r="C57" s="7">
        <v>161640000</v>
      </c>
      <c r="D57" s="8">
        <f t="shared" si="18"/>
        <v>1.4550155811402092</v>
      </c>
      <c r="E57" s="7">
        <v>161640000</v>
      </c>
      <c r="F57" s="8">
        <f t="shared" si="1"/>
        <v>100</v>
      </c>
      <c r="G57" s="8">
        <f t="shared" si="2"/>
        <v>1.4550155811402092</v>
      </c>
      <c r="H57" s="7">
        <v>160950000</v>
      </c>
      <c r="I57" s="8">
        <f t="shared" si="3"/>
        <v>99.57312546399406</v>
      </c>
      <c r="J57" s="8">
        <f t="shared" si="4"/>
        <v>1.4488044901294028</v>
      </c>
      <c r="K57" s="8">
        <f t="shared" si="17"/>
        <v>99.57312546399406</v>
      </c>
      <c r="L57" s="8">
        <f t="shared" si="6"/>
        <v>-6.2110910108064132E-3</v>
      </c>
      <c r="M57" s="7">
        <f t="shared" si="7"/>
        <v>690000</v>
      </c>
      <c r="N57" s="8">
        <v>100</v>
      </c>
      <c r="O57" s="8">
        <f t="shared" si="8"/>
        <v>1.4550155811402092</v>
      </c>
      <c r="P57" s="8">
        <v>100</v>
      </c>
      <c r="Q57" s="8">
        <f t="shared" si="9"/>
        <v>1.4550155811402092</v>
      </c>
      <c r="R57" s="8">
        <f t="shared" si="10"/>
        <v>100</v>
      </c>
      <c r="S57" s="8"/>
      <c r="T57" s="8"/>
      <c r="U57" s="8"/>
      <c r="V57" s="8"/>
      <c r="W57" s="8"/>
      <c r="X57" s="22">
        <v>48</v>
      </c>
    </row>
    <row r="58" spans="1:24" ht="32">
      <c r="A58" s="9">
        <v>49</v>
      </c>
      <c r="B58" s="9" t="s">
        <v>1734</v>
      </c>
      <c r="C58" s="7">
        <v>668177043</v>
      </c>
      <c r="D58" s="8">
        <f t="shared" si="18"/>
        <v>6.0146498918905689</v>
      </c>
      <c r="E58" s="7">
        <v>668177043</v>
      </c>
      <c r="F58" s="8">
        <f t="shared" si="1"/>
        <v>100</v>
      </c>
      <c r="G58" s="8">
        <f t="shared" si="2"/>
        <v>6.014649891890568</v>
      </c>
      <c r="H58" s="7">
        <v>567960000</v>
      </c>
      <c r="I58" s="8">
        <f t="shared" si="3"/>
        <v>85.001423791807824</v>
      </c>
      <c r="J58" s="8">
        <f t="shared" si="4"/>
        <v>5.1125380441994137</v>
      </c>
      <c r="K58" s="8">
        <f t="shared" si="5"/>
        <v>85.001423791807824</v>
      </c>
      <c r="L58" s="8">
        <f t="shared" si="6"/>
        <v>-0.90211184769115427</v>
      </c>
      <c r="M58" s="7">
        <f t="shared" si="7"/>
        <v>100217043</v>
      </c>
      <c r="N58" s="8">
        <v>100</v>
      </c>
      <c r="O58" s="8">
        <f t="shared" si="8"/>
        <v>6.014649891890568</v>
      </c>
      <c r="P58" s="8">
        <v>100</v>
      </c>
      <c r="Q58" s="8">
        <f t="shared" si="9"/>
        <v>6.014649891890568</v>
      </c>
      <c r="R58" s="8">
        <f t="shared" si="10"/>
        <v>100</v>
      </c>
      <c r="S58" s="8"/>
      <c r="T58" s="8"/>
      <c r="U58" s="8"/>
      <c r="V58" s="8"/>
      <c r="W58" s="8"/>
      <c r="X58" s="22">
        <v>49</v>
      </c>
    </row>
    <row r="59" spans="1:24" ht="32">
      <c r="A59" s="9">
        <v>50</v>
      </c>
      <c r="B59" s="9" t="s">
        <v>956</v>
      </c>
      <c r="C59" s="7">
        <v>351650000</v>
      </c>
      <c r="D59" s="8">
        <f t="shared" si="18"/>
        <v>3.1654060202174872</v>
      </c>
      <c r="E59" s="7">
        <v>351650000</v>
      </c>
      <c r="F59" s="8">
        <f t="shared" si="1"/>
        <v>100</v>
      </c>
      <c r="G59" s="8">
        <f t="shared" si="2"/>
        <v>3.1654060202174872</v>
      </c>
      <c r="H59" s="7">
        <v>244716600</v>
      </c>
      <c r="I59" s="8">
        <f t="shared" si="3"/>
        <v>69.590956917389448</v>
      </c>
      <c r="J59" s="8">
        <f t="shared" si="4"/>
        <v>2.2028363397900033</v>
      </c>
      <c r="K59" s="8">
        <f t="shared" si="17"/>
        <v>69.590956917389448</v>
      </c>
      <c r="L59" s="8">
        <f t="shared" si="6"/>
        <v>-0.96256968042748392</v>
      </c>
      <c r="M59" s="7">
        <f t="shared" si="7"/>
        <v>106933400</v>
      </c>
      <c r="N59" s="8">
        <v>100</v>
      </c>
      <c r="O59" s="8">
        <f t="shared" si="8"/>
        <v>3.1654060202174872</v>
      </c>
      <c r="P59" s="8">
        <v>100</v>
      </c>
      <c r="Q59" s="8">
        <f t="shared" si="9"/>
        <v>3.1654060202174872</v>
      </c>
      <c r="R59" s="8">
        <f t="shared" si="10"/>
        <v>100</v>
      </c>
      <c r="S59" s="8"/>
      <c r="T59" s="8"/>
      <c r="U59" s="8"/>
      <c r="V59" s="8"/>
      <c r="W59" s="8"/>
      <c r="X59" s="22">
        <v>50</v>
      </c>
    </row>
    <row r="60" spans="1:24" ht="48">
      <c r="A60" s="9">
        <v>51</v>
      </c>
      <c r="B60" s="9" t="s">
        <v>572</v>
      </c>
      <c r="C60" s="7">
        <v>24892600</v>
      </c>
      <c r="D60" s="8">
        <f t="shared" si="18"/>
        <v>0.22407275955883921</v>
      </c>
      <c r="E60" s="7">
        <v>24892600</v>
      </c>
      <c r="F60" s="8">
        <f t="shared" si="1"/>
        <v>100</v>
      </c>
      <c r="G60" s="8">
        <f t="shared" si="2"/>
        <v>0.22407275955883921</v>
      </c>
      <c r="H60" s="7">
        <v>22700000</v>
      </c>
      <c r="I60" s="8">
        <f t="shared" si="3"/>
        <v>91.191759800101238</v>
      </c>
      <c r="J60" s="8">
        <f t="shared" si="4"/>
        <v>0.20433589267435504</v>
      </c>
      <c r="K60" s="8">
        <f t="shared" si="5"/>
        <v>91.191759800101238</v>
      </c>
      <c r="L60" s="8">
        <f t="shared" si="6"/>
        <v>-1.9736866884484172E-2</v>
      </c>
      <c r="M60" s="7">
        <f t="shared" si="7"/>
        <v>2192600</v>
      </c>
      <c r="N60" s="8">
        <v>100</v>
      </c>
      <c r="O60" s="8">
        <f t="shared" si="8"/>
        <v>0.22407275955883921</v>
      </c>
      <c r="P60" s="8">
        <v>100</v>
      </c>
      <c r="Q60" s="8">
        <f t="shared" si="9"/>
        <v>0.22407275955883921</v>
      </c>
      <c r="R60" s="8">
        <f t="shared" si="10"/>
        <v>100</v>
      </c>
      <c r="S60" s="8"/>
      <c r="T60" s="8"/>
      <c r="U60" s="8"/>
      <c r="V60" s="8"/>
      <c r="W60" s="8"/>
      <c r="X60" s="22">
        <v>51</v>
      </c>
    </row>
    <row r="61" spans="1:24" ht="48">
      <c r="A61" s="9">
        <v>52</v>
      </c>
      <c r="B61" s="9" t="s">
        <v>1735</v>
      </c>
      <c r="C61" s="7">
        <v>46425750</v>
      </c>
      <c r="D61" s="8">
        <f t="shared" si="18"/>
        <v>0.4179051572390502</v>
      </c>
      <c r="E61" s="7">
        <v>46425750</v>
      </c>
      <c r="F61" s="8">
        <f t="shared" si="1"/>
        <v>100</v>
      </c>
      <c r="G61" s="8">
        <f t="shared" si="2"/>
        <v>0.4179051572390502</v>
      </c>
      <c r="H61" s="7">
        <v>0</v>
      </c>
      <c r="I61" s="8">
        <f t="shared" si="3"/>
        <v>0</v>
      </c>
      <c r="J61" s="8">
        <f t="shared" si="4"/>
        <v>0</v>
      </c>
      <c r="K61" s="8">
        <f t="shared" si="17"/>
        <v>0</v>
      </c>
      <c r="L61" s="8">
        <f t="shared" si="6"/>
        <v>-0.4179051572390502</v>
      </c>
      <c r="M61" s="7">
        <f t="shared" si="7"/>
        <v>46425750</v>
      </c>
      <c r="N61" s="8">
        <v>100</v>
      </c>
      <c r="O61" s="8">
        <f t="shared" si="8"/>
        <v>0.4179051572390502</v>
      </c>
      <c r="P61" s="8">
        <v>100</v>
      </c>
      <c r="Q61" s="8">
        <f t="shared" si="9"/>
        <v>0.4179051572390502</v>
      </c>
      <c r="R61" s="8">
        <f t="shared" si="10"/>
        <v>100</v>
      </c>
      <c r="S61" s="8"/>
      <c r="T61" s="8"/>
      <c r="U61" s="8"/>
      <c r="V61" s="8"/>
      <c r="W61" s="8"/>
      <c r="X61" s="22">
        <v>52</v>
      </c>
    </row>
    <row r="62" spans="1:24" ht="32">
      <c r="A62" s="9">
        <v>53</v>
      </c>
      <c r="B62" s="9" t="s">
        <v>800</v>
      </c>
      <c r="C62" s="7">
        <v>97840000</v>
      </c>
      <c r="D62" s="8">
        <f t="shared" si="18"/>
        <v>0.88071470216999559</v>
      </c>
      <c r="E62" s="7">
        <v>97840000</v>
      </c>
      <c r="F62" s="8">
        <f t="shared" si="1"/>
        <v>100</v>
      </c>
      <c r="G62" s="8">
        <f t="shared" si="2"/>
        <v>0.88071470216999559</v>
      </c>
      <c r="H62" s="7">
        <v>89714977</v>
      </c>
      <c r="I62" s="8">
        <f t="shared" si="3"/>
        <v>91.69560200327065</v>
      </c>
      <c r="J62" s="8">
        <f t="shared" si="4"/>
        <v>0.80757664808608964</v>
      </c>
      <c r="K62" s="8">
        <f t="shared" si="5"/>
        <v>91.69560200327065</v>
      </c>
      <c r="L62" s="8">
        <f t="shared" si="6"/>
        <v>-7.3138054083905946E-2</v>
      </c>
      <c r="M62" s="7">
        <f t="shared" si="7"/>
        <v>8125023</v>
      </c>
      <c r="N62" s="8">
        <v>100</v>
      </c>
      <c r="O62" s="8">
        <f t="shared" si="8"/>
        <v>0.88071470216999559</v>
      </c>
      <c r="P62" s="8">
        <v>100</v>
      </c>
      <c r="Q62" s="8">
        <f t="shared" si="9"/>
        <v>0.88071470216999559</v>
      </c>
      <c r="R62" s="8">
        <f t="shared" si="10"/>
        <v>100</v>
      </c>
      <c r="S62" s="8"/>
      <c r="T62" s="8"/>
      <c r="U62" s="8"/>
      <c r="V62" s="8"/>
      <c r="W62" s="8"/>
      <c r="X62" s="22">
        <v>53</v>
      </c>
    </row>
    <row r="63" spans="1:24" ht="48">
      <c r="A63" s="9">
        <v>54</v>
      </c>
      <c r="B63" s="9" t="s">
        <v>1736</v>
      </c>
      <c r="C63" s="7">
        <v>13818000</v>
      </c>
      <c r="D63" s="8">
        <f t="shared" si="18"/>
        <v>0.12438384867727921</v>
      </c>
      <c r="E63" s="7">
        <v>13818000</v>
      </c>
      <c r="F63" s="8">
        <f t="shared" si="1"/>
        <v>100</v>
      </c>
      <c r="G63" s="8">
        <f t="shared" si="2"/>
        <v>0.12438384867727921</v>
      </c>
      <c r="H63" s="7">
        <v>13169428</v>
      </c>
      <c r="I63" s="8">
        <f t="shared" si="3"/>
        <v>95.306325083224777</v>
      </c>
      <c r="J63" s="8">
        <f t="shared" si="4"/>
        <v>0.1185456751713941</v>
      </c>
      <c r="K63" s="8">
        <f t="shared" si="17"/>
        <v>95.306325083224777</v>
      </c>
      <c r="L63" s="8">
        <f t="shared" si="6"/>
        <v>-5.8381735058851136E-3</v>
      </c>
      <c r="M63" s="7">
        <f t="shared" si="7"/>
        <v>648572</v>
      </c>
      <c r="N63" s="8">
        <v>100</v>
      </c>
      <c r="O63" s="8">
        <f t="shared" si="8"/>
        <v>0.12438384867727921</v>
      </c>
      <c r="P63" s="8">
        <v>100</v>
      </c>
      <c r="Q63" s="8">
        <f t="shared" si="9"/>
        <v>0.12438384867727921</v>
      </c>
      <c r="R63" s="8">
        <f t="shared" si="10"/>
        <v>100</v>
      </c>
      <c r="S63" s="8"/>
      <c r="T63" s="8"/>
      <c r="U63" s="8"/>
      <c r="V63" s="8"/>
      <c r="W63" s="8"/>
      <c r="X63" s="22">
        <v>54</v>
      </c>
    </row>
    <row r="64" spans="1:24" ht="48">
      <c r="A64" s="9">
        <v>55</v>
      </c>
      <c r="B64" s="9" t="s">
        <v>1737</v>
      </c>
      <c r="C64" s="7">
        <v>18603000</v>
      </c>
      <c r="D64" s="8">
        <f t="shared" si="18"/>
        <v>0.16745641460004523</v>
      </c>
      <c r="E64" s="7">
        <v>18603000</v>
      </c>
      <c r="F64" s="8">
        <f t="shared" si="1"/>
        <v>100</v>
      </c>
      <c r="G64" s="8">
        <f t="shared" si="2"/>
        <v>0.16745641460004523</v>
      </c>
      <c r="H64" s="7">
        <v>14921177</v>
      </c>
      <c r="I64" s="8">
        <f t="shared" si="3"/>
        <v>80.208444874482609</v>
      </c>
      <c r="J64" s="8">
        <f t="shared" si="4"/>
        <v>0.13431418599326231</v>
      </c>
      <c r="K64" s="8">
        <f t="shared" si="5"/>
        <v>80.208444874482609</v>
      </c>
      <c r="L64" s="8">
        <f t="shared" si="6"/>
        <v>-3.3142228606782925E-2</v>
      </c>
      <c r="M64" s="7">
        <f t="shared" si="7"/>
        <v>3681823</v>
      </c>
      <c r="N64" s="8">
        <v>100</v>
      </c>
      <c r="O64" s="8">
        <f t="shared" si="8"/>
        <v>0.16745641460004523</v>
      </c>
      <c r="P64" s="8">
        <v>100</v>
      </c>
      <c r="Q64" s="8">
        <f t="shared" si="9"/>
        <v>0.16745641460004523</v>
      </c>
      <c r="R64" s="8">
        <f t="shared" si="10"/>
        <v>100</v>
      </c>
      <c r="S64" s="8"/>
      <c r="T64" s="8"/>
      <c r="U64" s="8"/>
      <c r="V64" s="8"/>
      <c r="W64" s="8"/>
      <c r="X64" s="22">
        <v>55</v>
      </c>
    </row>
    <row r="65" spans="1:24" ht="48">
      <c r="A65" s="9">
        <v>56</v>
      </c>
      <c r="B65" s="9" t="s">
        <v>1738</v>
      </c>
      <c r="C65" s="7">
        <v>6258000</v>
      </c>
      <c r="D65" s="8">
        <f t="shared" si="18"/>
        <v>5.6331894993661404E-2</v>
      </c>
      <c r="E65" s="7">
        <v>6258000</v>
      </c>
      <c r="F65" s="8">
        <f t="shared" si="1"/>
        <v>100</v>
      </c>
      <c r="G65" s="8">
        <f t="shared" si="2"/>
        <v>5.6331894993661404E-2</v>
      </c>
      <c r="H65" s="7">
        <v>4977861</v>
      </c>
      <c r="I65" s="8">
        <f t="shared" si="3"/>
        <v>79.543959731543623</v>
      </c>
      <c r="J65" s="8">
        <f t="shared" si="4"/>
        <v>4.4808619869773469E-2</v>
      </c>
      <c r="K65" s="8">
        <f t="shared" si="17"/>
        <v>79.543959731543623</v>
      </c>
      <c r="L65" s="8">
        <f t="shared" si="6"/>
        <v>-1.1523275123887934E-2</v>
      </c>
      <c r="M65" s="7">
        <f t="shared" si="7"/>
        <v>1280139</v>
      </c>
      <c r="N65" s="8">
        <v>100</v>
      </c>
      <c r="O65" s="8">
        <f t="shared" si="8"/>
        <v>5.6331894993661404E-2</v>
      </c>
      <c r="P65" s="8">
        <v>100</v>
      </c>
      <c r="Q65" s="8">
        <f t="shared" si="9"/>
        <v>5.6331894993661404E-2</v>
      </c>
      <c r="R65" s="8">
        <f t="shared" si="10"/>
        <v>100</v>
      </c>
      <c r="S65" s="8"/>
      <c r="T65" s="8"/>
      <c r="U65" s="8"/>
      <c r="V65" s="8"/>
      <c r="W65" s="8"/>
      <c r="X65" s="22">
        <v>56</v>
      </c>
    </row>
    <row r="66" spans="1:24" ht="48">
      <c r="A66" s="9">
        <v>57</v>
      </c>
      <c r="B66" s="9" t="s">
        <v>1739</v>
      </c>
      <c r="C66" s="7">
        <v>3432360</v>
      </c>
      <c r="D66" s="8">
        <f t="shared" si="18"/>
        <v>3.0896667162103493E-2</v>
      </c>
      <c r="E66" s="7">
        <v>3432360</v>
      </c>
      <c r="F66" s="8">
        <f t="shared" si="1"/>
        <v>100</v>
      </c>
      <c r="G66" s="8">
        <f t="shared" si="2"/>
        <v>3.0896667162103496E-2</v>
      </c>
      <c r="H66" s="7">
        <v>3310933</v>
      </c>
      <c r="I66" s="8">
        <f t="shared" si="3"/>
        <v>96.462288338053114</v>
      </c>
      <c r="J66" s="8">
        <f t="shared" si="4"/>
        <v>2.980363216475684E-2</v>
      </c>
      <c r="K66" s="8">
        <f t="shared" si="5"/>
        <v>96.462288338053114</v>
      </c>
      <c r="L66" s="8">
        <f t="shared" si="6"/>
        <v>-1.0930349973466563E-3</v>
      </c>
      <c r="M66" s="7">
        <f t="shared" si="7"/>
        <v>121427</v>
      </c>
      <c r="N66" s="8">
        <v>100</v>
      </c>
      <c r="O66" s="8">
        <f t="shared" si="8"/>
        <v>3.0896667162103496E-2</v>
      </c>
      <c r="P66" s="8">
        <v>100</v>
      </c>
      <c r="Q66" s="8">
        <f t="shared" si="9"/>
        <v>3.0896667162103496E-2</v>
      </c>
      <c r="R66" s="8">
        <f t="shared" si="10"/>
        <v>100</v>
      </c>
      <c r="S66" s="8"/>
      <c r="T66" s="8"/>
      <c r="U66" s="8"/>
      <c r="V66" s="8"/>
      <c r="W66" s="8"/>
      <c r="X66" s="22">
        <v>57</v>
      </c>
    </row>
    <row r="67" spans="1:24" ht="48">
      <c r="A67" s="9">
        <v>58</v>
      </c>
      <c r="B67" s="9" t="s">
        <v>1740</v>
      </c>
      <c r="C67" s="7">
        <v>9555000</v>
      </c>
      <c r="D67" s="8">
        <f t="shared" si="18"/>
        <v>8.601010812790584E-2</v>
      </c>
      <c r="E67" s="7">
        <v>9555000</v>
      </c>
      <c r="F67" s="8">
        <f t="shared" si="1"/>
        <v>100</v>
      </c>
      <c r="G67" s="8">
        <f t="shared" si="2"/>
        <v>8.601010812790584E-2</v>
      </c>
      <c r="H67" s="7">
        <v>8957807</v>
      </c>
      <c r="I67" s="8">
        <f t="shared" si="3"/>
        <v>93.74994243851387</v>
      </c>
      <c r="J67" s="8">
        <f t="shared" si="4"/>
        <v>8.0634426861215261E-2</v>
      </c>
      <c r="K67" s="8">
        <f t="shared" si="17"/>
        <v>93.74994243851387</v>
      </c>
      <c r="L67" s="8">
        <f t="shared" si="6"/>
        <v>-5.3756812666905796E-3</v>
      </c>
      <c r="M67" s="7">
        <f t="shared" si="7"/>
        <v>597193</v>
      </c>
      <c r="N67" s="8">
        <v>100</v>
      </c>
      <c r="O67" s="8">
        <f t="shared" si="8"/>
        <v>8.601010812790584E-2</v>
      </c>
      <c r="P67" s="8">
        <v>100</v>
      </c>
      <c r="Q67" s="8">
        <f t="shared" si="9"/>
        <v>8.601010812790584E-2</v>
      </c>
      <c r="R67" s="8">
        <f t="shared" si="10"/>
        <v>100</v>
      </c>
      <c r="S67" s="8"/>
      <c r="T67" s="8"/>
      <c r="U67" s="8"/>
      <c r="V67" s="8"/>
      <c r="W67" s="8"/>
      <c r="X67" s="22">
        <v>58</v>
      </c>
    </row>
    <row r="68" spans="1:24" ht="48">
      <c r="A68" s="9">
        <v>59</v>
      </c>
      <c r="B68" s="9" t="s">
        <v>1741</v>
      </c>
      <c r="C68" s="7">
        <v>14439000</v>
      </c>
      <c r="D68" s="8">
        <f t="shared" si="18"/>
        <v>0.12997383058700496</v>
      </c>
      <c r="E68" s="7">
        <v>14439000</v>
      </c>
      <c r="F68" s="8">
        <f t="shared" si="1"/>
        <v>100</v>
      </c>
      <c r="G68" s="8">
        <f t="shared" si="2"/>
        <v>0.12997383058700496</v>
      </c>
      <c r="H68" s="7">
        <v>11883346</v>
      </c>
      <c r="I68" s="8">
        <f t="shared" si="3"/>
        <v>82.300339358681356</v>
      </c>
      <c r="J68" s="8">
        <f t="shared" si="4"/>
        <v>0.10696890365058266</v>
      </c>
      <c r="K68" s="8">
        <f t="shared" si="5"/>
        <v>82.300339358681356</v>
      </c>
      <c r="L68" s="8">
        <f t="shared" si="6"/>
        <v>-2.3004926936422296E-2</v>
      </c>
      <c r="M68" s="7">
        <f t="shared" si="7"/>
        <v>2555654</v>
      </c>
      <c r="N68" s="8">
        <v>100</v>
      </c>
      <c r="O68" s="8">
        <f t="shared" si="8"/>
        <v>0.12997383058700496</v>
      </c>
      <c r="P68" s="8">
        <v>100</v>
      </c>
      <c r="Q68" s="8">
        <f t="shared" si="9"/>
        <v>0.12997383058700496</v>
      </c>
      <c r="R68" s="8">
        <f t="shared" si="10"/>
        <v>100</v>
      </c>
      <c r="S68" s="8"/>
      <c r="T68" s="8"/>
      <c r="U68" s="8"/>
      <c r="V68" s="8"/>
      <c r="W68" s="8"/>
      <c r="X68" s="22">
        <v>59</v>
      </c>
    </row>
    <row r="69" spans="1:24" ht="48">
      <c r="A69" s="9">
        <v>60</v>
      </c>
      <c r="B69" s="9" t="s">
        <v>1742</v>
      </c>
      <c r="C69" s="7">
        <v>11457300</v>
      </c>
      <c r="D69" s="8">
        <f t="shared" si="18"/>
        <v>0.10313381599726379</v>
      </c>
      <c r="E69" s="7">
        <v>11457300</v>
      </c>
      <c r="F69" s="8">
        <f t="shared" si="1"/>
        <v>100</v>
      </c>
      <c r="G69" s="8">
        <f t="shared" si="2"/>
        <v>0.10313381599726379</v>
      </c>
      <c r="H69" s="7">
        <v>11211328</v>
      </c>
      <c r="I69" s="8">
        <f t="shared" si="3"/>
        <v>97.853141665139248</v>
      </c>
      <c r="J69" s="8">
        <f t="shared" si="4"/>
        <v>0.10091967907246659</v>
      </c>
      <c r="K69" s="8">
        <f t="shared" si="17"/>
        <v>97.853141665139248</v>
      </c>
      <c r="L69" s="8">
        <f t="shared" si="6"/>
        <v>-2.2141369247972026E-3</v>
      </c>
      <c r="M69" s="7">
        <f t="shared" si="7"/>
        <v>245972</v>
      </c>
      <c r="N69" s="8">
        <v>100</v>
      </c>
      <c r="O69" s="8">
        <f t="shared" si="8"/>
        <v>0.10313381599726379</v>
      </c>
      <c r="P69" s="8">
        <v>100</v>
      </c>
      <c r="Q69" s="8">
        <f t="shared" si="9"/>
        <v>0.10313381599726379</v>
      </c>
      <c r="R69" s="8">
        <f t="shared" si="10"/>
        <v>100</v>
      </c>
      <c r="S69" s="8"/>
      <c r="T69" s="8"/>
      <c r="U69" s="8"/>
      <c r="V69" s="8"/>
      <c r="W69" s="8"/>
      <c r="X69" s="22">
        <v>60</v>
      </c>
    </row>
    <row r="70" spans="1:24" ht="48">
      <c r="A70" s="9">
        <v>61</v>
      </c>
      <c r="B70" s="9" t="s">
        <v>1743</v>
      </c>
      <c r="C70" s="7">
        <v>6291000</v>
      </c>
      <c r="D70" s="8">
        <f t="shared" si="18"/>
        <v>5.6628947172439097E-2</v>
      </c>
      <c r="E70" s="7">
        <v>6291000</v>
      </c>
      <c r="F70" s="8">
        <f t="shared" si="1"/>
        <v>100</v>
      </c>
      <c r="G70" s="8">
        <f t="shared" si="2"/>
        <v>5.662894717243909E-2</v>
      </c>
      <c r="H70" s="7">
        <v>6168627</v>
      </c>
      <c r="I70" s="8">
        <f t="shared" si="3"/>
        <v>98.054792560801147</v>
      </c>
      <c r="J70" s="8">
        <f t="shared" si="4"/>
        <v>5.5527396679300824E-2</v>
      </c>
      <c r="K70" s="8">
        <f t="shared" si="5"/>
        <v>98.054792560801147</v>
      </c>
      <c r="L70" s="8">
        <f t="shared" si="6"/>
        <v>-1.1015504931382661E-3</v>
      </c>
      <c r="M70" s="7">
        <f t="shared" si="7"/>
        <v>122373</v>
      </c>
      <c r="N70" s="8">
        <v>100</v>
      </c>
      <c r="O70" s="8">
        <f t="shared" si="8"/>
        <v>5.662894717243909E-2</v>
      </c>
      <c r="P70" s="8">
        <v>100</v>
      </c>
      <c r="Q70" s="8">
        <f t="shared" si="9"/>
        <v>5.662894717243909E-2</v>
      </c>
      <c r="R70" s="8">
        <f t="shared" si="10"/>
        <v>100</v>
      </c>
      <c r="S70" s="8"/>
      <c r="T70" s="8"/>
      <c r="U70" s="8"/>
      <c r="V70" s="8"/>
      <c r="W70" s="8"/>
      <c r="X70" s="22">
        <v>61</v>
      </c>
    </row>
    <row r="71" spans="1:24" ht="48">
      <c r="A71" s="9">
        <v>62</v>
      </c>
      <c r="B71" s="9" t="s">
        <v>1744</v>
      </c>
      <c r="C71" s="7">
        <v>6212520</v>
      </c>
      <c r="D71" s="8">
        <f t="shared" si="18"/>
        <v>5.5922503081818689E-2</v>
      </c>
      <c r="E71" s="7">
        <v>6212520</v>
      </c>
      <c r="F71" s="8">
        <f t="shared" si="1"/>
        <v>100</v>
      </c>
      <c r="G71" s="8">
        <f t="shared" si="2"/>
        <v>5.5922503081818696E-2</v>
      </c>
      <c r="H71" s="7">
        <v>5636173</v>
      </c>
      <c r="I71" s="8">
        <f t="shared" si="3"/>
        <v>90.722814574440008</v>
      </c>
      <c r="J71" s="8">
        <f t="shared" si="4"/>
        <v>5.0734468776303866E-2</v>
      </c>
      <c r="K71" s="8">
        <f t="shared" si="17"/>
        <v>90.722814574440008</v>
      </c>
      <c r="L71" s="8">
        <f t="shared" si="6"/>
        <v>-5.1880343055148298E-3</v>
      </c>
      <c r="M71" s="7">
        <f t="shared" si="7"/>
        <v>576347</v>
      </c>
      <c r="N71" s="8">
        <v>100</v>
      </c>
      <c r="O71" s="8">
        <f t="shared" si="8"/>
        <v>5.5922503081818696E-2</v>
      </c>
      <c r="P71" s="8">
        <v>100</v>
      </c>
      <c r="Q71" s="8">
        <f t="shared" si="9"/>
        <v>5.5922503081818696E-2</v>
      </c>
      <c r="R71" s="8">
        <f t="shared" si="10"/>
        <v>100</v>
      </c>
      <c r="S71" s="8"/>
      <c r="T71" s="8"/>
      <c r="U71" s="8"/>
      <c r="V71" s="8"/>
      <c r="W71" s="8"/>
      <c r="X71" s="22">
        <v>62</v>
      </c>
    </row>
    <row r="72" spans="1:24" ht="32">
      <c r="A72" s="9">
        <v>63</v>
      </c>
      <c r="B72" s="9" t="s">
        <v>574</v>
      </c>
      <c r="C72" s="7">
        <v>139659840</v>
      </c>
      <c r="D72" s="8">
        <f t="shared" si="18"/>
        <v>1.257159386658925</v>
      </c>
      <c r="E72" s="7">
        <v>139659840</v>
      </c>
      <c r="F72" s="8">
        <f t="shared" si="1"/>
        <v>100</v>
      </c>
      <c r="G72" s="8">
        <f t="shared" si="2"/>
        <v>1.257159386658925</v>
      </c>
      <c r="H72" s="7">
        <v>139620240</v>
      </c>
      <c r="I72" s="8">
        <f t="shared" si="3"/>
        <v>99.971645392118447</v>
      </c>
      <c r="J72" s="8">
        <f t="shared" si="4"/>
        <v>1.2568029240443916</v>
      </c>
      <c r="K72" s="8">
        <f t="shared" si="5"/>
        <v>99.971645392118447</v>
      </c>
      <c r="L72" s="8">
        <f t="shared" si="6"/>
        <v>-3.5646261453337047E-4</v>
      </c>
      <c r="M72" s="7">
        <f t="shared" si="7"/>
        <v>39600</v>
      </c>
      <c r="N72" s="8">
        <v>100</v>
      </c>
      <c r="O72" s="8">
        <f t="shared" si="8"/>
        <v>1.257159386658925</v>
      </c>
      <c r="P72" s="8">
        <v>100</v>
      </c>
      <c r="Q72" s="8">
        <f t="shared" si="9"/>
        <v>1.257159386658925</v>
      </c>
      <c r="R72" s="8">
        <f t="shared" si="10"/>
        <v>100</v>
      </c>
      <c r="S72" s="8"/>
      <c r="T72" s="8"/>
      <c r="U72" s="8"/>
      <c r="V72" s="8"/>
      <c r="W72" s="8"/>
      <c r="X72" s="22">
        <v>63</v>
      </c>
    </row>
    <row r="73" spans="1:24" ht="32">
      <c r="A73" s="9">
        <v>64</v>
      </c>
      <c r="B73" s="9" t="s">
        <v>1745</v>
      </c>
      <c r="C73" s="7">
        <v>69829920</v>
      </c>
      <c r="D73" s="8">
        <f t="shared" si="18"/>
        <v>0.62857969332946251</v>
      </c>
      <c r="E73" s="7">
        <v>69829920</v>
      </c>
      <c r="F73" s="8">
        <f t="shared" si="1"/>
        <v>100</v>
      </c>
      <c r="G73" s="8">
        <f t="shared" si="2"/>
        <v>0.62857969332946251</v>
      </c>
      <c r="H73" s="7">
        <v>69810120</v>
      </c>
      <c r="I73" s="8">
        <f t="shared" si="3"/>
        <v>99.971645392118447</v>
      </c>
      <c r="J73" s="8">
        <f t="shared" si="4"/>
        <v>0.62840146202219582</v>
      </c>
      <c r="K73" s="8">
        <f t="shared" si="17"/>
        <v>99.971645392118447</v>
      </c>
      <c r="L73" s="8">
        <f t="shared" si="6"/>
        <v>-1.7823130726668523E-4</v>
      </c>
      <c r="M73" s="7">
        <f t="shared" si="7"/>
        <v>19800</v>
      </c>
      <c r="N73" s="8">
        <v>100</v>
      </c>
      <c r="O73" s="8">
        <f t="shared" si="8"/>
        <v>0.62857969332946251</v>
      </c>
      <c r="P73" s="8">
        <v>100</v>
      </c>
      <c r="Q73" s="8">
        <f t="shared" si="9"/>
        <v>0.62857969332946251</v>
      </c>
      <c r="R73" s="8">
        <f t="shared" si="10"/>
        <v>100</v>
      </c>
      <c r="S73" s="8"/>
      <c r="T73" s="8"/>
      <c r="U73" s="8"/>
      <c r="V73" s="8"/>
      <c r="W73" s="8"/>
      <c r="X73" s="22">
        <v>64</v>
      </c>
    </row>
    <row r="74" spans="1:24" ht="32">
      <c r="A74" s="9">
        <v>65</v>
      </c>
      <c r="B74" s="9" t="s">
        <v>1746</v>
      </c>
      <c r="C74" s="7">
        <v>69829920</v>
      </c>
      <c r="D74" s="8">
        <f t="shared" si="18"/>
        <v>0.62857969332946251</v>
      </c>
      <c r="E74" s="7">
        <v>69829920</v>
      </c>
      <c r="F74" s="8">
        <f t="shared" si="1"/>
        <v>100</v>
      </c>
      <c r="G74" s="8">
        <f t="shared" ref="G74:G137" si="19">F74*D74/100</f>
        <v>0.62857969332946251</v>
      </c>
      <c r="H74" s="7">
        <v>69810120</v>
      </c>
      <c r="I74" s="8">
        <f t="shared" ref="I74:I137" si="20">H74/C74*100</f>
        <v>99.971645392118447</v>
      </c>
      <c r="J74" s="8">
        <f t="shared" ref="J74:J137" si="21">I74*D74/100</f>
        <v>0.62840146202219582</v>
      </c>
      <c r="K74" s="8">
        <f t="shared" si="17"/>
        <v>99.971645392118447</v>
      </c>
      <c r="L74" s="8">
        <f t="shared" ref="L74:L137" si="22">J74-G74</f>
        <v>-1.7823130726668523E-4</v>
      </c>
      <c r="M74" s="7">
        <f t="shared" ref="M74:M137" si="23">C74-H74</f>
        <v>19800</v>
      </c>
      <c r="N74" s="8">
        <v>100</v>
      </c>
      <c r="O74" s="8">
        <f t="shared" ref="O74:O137" si="24">N74*D74/100</f>
        <v>0.62857969332946251</v>
      </c>
      <c r="P74" s="8">
        <v>100</v>
      </c>
      <c r="Q74" s="8">
        <f t="shared" ref="Q74:Q137" si="25">P74*D74/100</f>
        <v>0.62857969332946251</v>
      </c>
      <c r="R74" s="8">
        <f t="shared" ref="R74:R137" si="26">IF(N74=0,0,P74/N74*100)</f>
        <v>100</v>
      </c>
      <c r="S74" s="8"/>
      <c r="T74" s="8"/>
      <c r="U74" s="8"/>
      <c r="V74" s="8"/>
      <c r="W74" s="8"/>
      <c r="X74" s="22">
        <v>65</v>
      </c>
    </row>
    <row r="75" spans="1:24" ht="32">
      <c r="A75" s="9">
        <v>66</v>
      </c>
      <c r="B75" s="9" t="s">
        <v>1747</v>
      </c>
      <c r="C75" s="7">
        <v>69829920</v>
      </c>
      <c r="D75" s="8">
        <f t="shared" si="18"/>
        <v>0.62857969332946251</v>
      </c>
      <c r="E75" s="7">
        <v>69829920</v>
      </c>
      <c r="F75" s="8">
        <f t="shared" si="1"/>
        <v>100</v>
      </c>
      <c r="G75" s="8">
        <f t="shared" si="19"/>
        <v>0.62857969332946251</v>
      </c>
      <c r="H75" s="7">
        <v>69810120</v>
      </c>
      <c r="I75" s="8">
        <f t="shared" si="20"/>
        <v>99.971645392118447</v>
      </c>
      <c r="J75" s="8">
        <f t="shared" si="21"/>
        <v>0.62840146202219582</v>
      </c>
      <c r="K75" s="8">
        <f t="shared" ref="K75:K138" si="27">IF(E75=0,0,H75/E75*100)</f>
        <v>99.971645392118447</v>
      </c>
      <c r="L75" s="8">
        <f t="shared" si="22"/>
        <v>-1.7823130726668523E-4</v>
      </c>
      <c r="M75" s="7">
        <f t="shared" si="23"/>
        <v>19800</v>
      </c>
      <c r="N75" s="8">
        <v>100</v>
      </c>
      <c r="O75" s="8">
        <f t="shared" si="24"/>
        <v>0.62857969332946251</v>
      </c>
      <c r="P75" s="8">
        <v>100</v>
      </c>
      <c r="Q75" s="8">
        <f t="shared" si="25"/>
        <v>0.62857969332946251</v>
      </c>
      <c r="R75" s="8">
        <f t="shared" si="26"/>
        <v>100</v>
      </c>
      <c r="S75" s="8"/>
      <c r="T75" s="8"/>
      <c r="U75" s="8"/>
      <c r="V75" s="8"/>
      <c r="W75" s="8"/>
      <c r="X75" s="22">
        <v>66</v>
      </c>
    </row>
    <row r="76" spans="1:24" ht="32">
      <c r="A76" s="9">
        <v>67</v>
      </c>
      <c r="B76" s="9" t="s">
        <v>1748</v>
      </c>
      <c r="C76" s="7">
        <v>69829920</v>
      </c>
      <c r="D76" s="8">
        <f t="shared" ref="D76:D107" si="28">C76/$C$190*100</f>
        <v>0.62857969332946251</v>
      </c>
      <c r="E76" s="7">
        <v>69829920</v>
      </c>
      <c r="F76" s="8">
        <f t="shared" ref="F76:F139" si="29">E76/C76*100</f>
        <v>100</v>
      </c>
      <c r="G76" s="8">
        <f t="shared" si="19"/>
        <v>0.62857969332946251</v>
      </c>
      <c r="H76" s="7">
        <v>65701185</v>
      </c>
      <c r="I76" s="8">
        <f t="shared" si="20"/>
        <v>94.087441314553985</v>
      </c>
      <c r="J76" s="8">
        <f t="shared" si="21"/>
        <v>0.59141455007656141</v>
      </c>
      <c r="K76" s="8">
        <f t="shared" si="27"/>
        <v>94.087441314553985</v>
      </c>
      <c r="L76" s="8">
        <f t="shared" si="22"/>
        <v>-3.7165143252901101E-2</v>
      </c>
      <c r="M76" s="7">
        <f t="shared" si="23"/>
        <v>4128735</v>
      </c>
      <c r="N76" s="8">
        <v>100</v>
      </c>
      <c r="O76" s="8">
        <f t="shared" si="24"/>
        <v>0.62857969332946251</v>
      </c>
      <c r="P76" s="8">
        <v>100</v>
      </c>
      <c r="Q76" s="8">
        <f t="shared" si="25"/>
        <v>0.62857969332946251</v>
      </c>
      <c r="R76" s="8">
        <f t="shared" si="26"/>
        <v>100</v>
      </c>
      <c r="S76" s="8"/>
      <c r="T76" s="8"/>
      <c r="U76" s="8"/>
      <c r="V76" s="8"/>
      <c r="W76" s="8"/>
      <c r="X76" s="22">
        <v>67</v>
      </c>
    </row>
    <row r="77" spans="1:24" ht="32">
      <c r="A77" s="9">
        <v>68</v>
      </c>
      <c r="B77" s="9" t="s">
        <v>1749</v>
      </c>
      <c r="C77" s="7">
        <v>69829920</v>
      </c>
      <c r="D77" s="8">
        <f t="shared" si="28"/>
        <v>0.62857969332946251</v>
      </c>
      <c r="E77" s="7">
        <v>69829920</v>
      </c>
      <c r="F77" s="8">
        <f t="shared" si="29"/>
        <v>100</v>
      </c>
      <c r="G77" s="8">
        <f t="shared" si="19"/>
        <v>0.62857969332946251</v>
      </c>
      <c r="H77" s="7">
        <v>69810120</v>
      </c>
      <c r="I77" s="8">
        <f t="shared" si="20"/>
        <v>99.971645392118447</v>
      </c>
      <c r="J77" s="8">
        <f t="shared" si="21"/>
        <v>0.62840146202219582</v>
      </c>
      <c r="K77" s="8">
        <f t="shared" si="27"/>
        <v>99.971645392118447</v>
      </c>
      <c r="L77" s="8">
        <f t="shared" si="22"/>
        <v>-1.7823130726668523E-4</v>
      </c>
      <c r="M77" s="7">
        <f t="shared" si="23"/>
        <v>19800</v>
      </c>
      <c r="N77" s="8">
        <v>100</v>
      </c>
      <c r="O77" s="8">
        <f t="shared" si="24"/>
        <v>0.62857969332946251</v>
      </c>
      <c r="P77" s="8">
        <v>100</v>
      </c>
      <c r="Q77" s="8">
        <f t="shared" si="25"/>
        <v>0.62857969332946251</v>
      </c>
      <c r="R77" s="8">
        <f t="shared" si="26"/>
        <v>100</v>
      </c>
      <c r="S77" s="8"/>
      <c r="T77" s="8"/>
      <c r="U77" s="8"/>
      <c r="V77" s="8"/>
      <c r="W77" s="8"/>
      <c r="X77" s="22">
        <v>68</v>
      </c>
    </row>
    <row r="78" spans="1:24" ht="32">
      <c r="A78" s="9">
        <v>69</v>
      </c>
      <c r="B78" s="9" t="s">
        <v>1750</v>
      </c>
      <c r="C78" s="7">
        <v>69829920</v>
      </c>
      <c r="D78" s="8">
        <f t="shared" si="28"/>
        <v>0.62857969332946251</v>
      </c>
      <c r="E78" s="7">
        <v>69829920</v>
      </c>
      <c r="F78" s="8">
        <f t="shared" si="29"/>
        <v>100</v>
      </c>
      <c r="G78" s="8">
        <f t="shared" si="19"/>
        <v>0.62857969332946251</v>
      </c>
      <c r="H78" s="7">
        <v>69810120</v>
      </c>
      <c r="I78" s="8">
        <f t="shared" si="20"/>
        <v>99.971645392118447</v>
      </c>
      <c r="J78" s="8">
        <f t="shared" si="21"/>
        <v>0.62840146202219582</v>
      </c>
      <c r="K78" s="8">
        <f t="shared" si="27"/>
        <v>99.971645392118447</v>
      </c>
      <c r="L78" s="8">
        <f t="shared" si="22"/>
        <v>-1.7823130726668523E-4</v>
      </c>
      <c r="M78" s="7">
        <f t="shared" si="23"/>
        <v>19800</v>
      </c>
      <c r="N78" s="8">
        <v>100</v>
      </c>
      <c r="O78" s="8">
        <f t="shared" si="24"/>
        <v>0.62857969332946251</v>
      </c>
      <c r="P78" s="8">
        <v>100</v>
      </c>
      <c r="Q78" s="8">
        <f t="shared" si="25"/>
        <v>0.62857969332946251</v>
      </c>
      <c r="R78" s="8">
        <f t="shared" si="26"/>
        <v>100</v>
      </c>
      <c r="S78" s="8"/>
      <c r="T78" s="8"/>
      <c r="U78" s="8"/>
      <c r="V78" s="8"/>
      <c r="W78" s="8"/>
      <c r="X78" s="22">
        <v>69</v>
      </c>
    </row>
    <row r="79" spans="1:24" ht="32">
      <c r="A79" s="9">
        <v>70</v>
      </c>
      <c r="B79" s="9" t="s">
        <v>1751</v>
      </c>
      <c r="C79" s="7">
        <v>69829920</v>
      </c>
      <c r="D79" s="8">
        <f t="shared" si="28"/>
        <v>0.62857969332946251</v>
      </c>
      <c r="E79" s="7">
        <v>69829920</v>
      </c>
      <c r="F79" s="8">
        <f t="shared" si="29"/>
        <v>100</v>
      </c>
      <c r="G79" s="8">
        <f t="shared" si="19"/>
        <v>0.62857969332946251</v>
      </c>
      <c r="H79" s="7">
        <v>69810120</v>
      </c>
      <c r="I79" s="8">
        <f t="shared" si="20"/>
        <v>99.971645392118447</v>
      </c>
      <c r="J79" s="8">
        <f t="shared" si="21"/>
        <v>0.62840146202219582</v>
      </c>
      <c r="K79" s="8">
        <f t="shared" si="27"/>
        <v>99.971645392118447</v>
      </c>
      <c r="L79" s="8">
        <f t="shared" si="22"/>
        <v>-1.7823130726668523E-4</v>
      </c>
      <c r="M79" s="7">
        <f t="shared" si="23"/>
        <v>19800</v>
      </c>
      <c r="N79" s="8">
        <v>100</v>
      </c>
      <c r="O79" s="8">
        <f t="shared" si="24"/>
        <v>0.62857969332946251</v>
      </c>
      <c r="P79" s="8">
        <v>100</v>
      </c>
      <c r="Q79" s="8">
        <f t="shared" si="25"/>
        <v>0.62857969332946251</v>
      </c>
      <c r="R79" s="8">
        <f t="shared" si="26"/>
        <v>100</v>
      </c>
      <c r="S79" s="8"/>
      <c r="T79" s="8"/>
      <c r="U79" s="8"/>
      <c r="V79" s="8"/>
      <c r="W79" s="8"/>
      <c r="X79" s="22">
        <v>70</v>
      </c>
    </row>
    <row r="80" spans="1:24" ht="32">
      <c r="A80" s="9">
        <v>71</v>
      </c>
      <c r="B80" s="9" t="s">
        <v>1752</v>
      </c>
      <c r="C80" s="7">
        <v>69829920</v>
      </c>
      <c r="D80" s="8">
        <f t="shared" si="28"/>
        <v>0.62857969332946251</v>
      </c>
      <c r="E80" s="7">
        <v>69829920</v>
      </c>
      <c r="F80" s="8">
        <f t="shared" si="29"/>
        <v>100</v>
      </c>
      <c r="G80" s="8">
        <f t="shared" si="19"/>
        <v>0.62857969332946251</v>
      </c>
      <c r="H80" s="7">
        <v>69810120</v>
      </c>
      <c r="I80" s="8">
        <f t="shared" si="20"/>
        <v>99.971645392118447</v>
      </c>
      <c r="J80" s="8">
        <f t="shared" si="21"/>
        <v>0.62840146202219582</v>
      </c>
      <c r="K80" s="8">
        <f t="shared" si="27"/>
        <v>99.971645392118447</v>
      </c>
      <c r="L80" s="8">
        <f t="shared" si="22"/>
        <v>-1.7823130726668523E-4</v>
      </c>
      <c r="M80" s="7">
        <f t="shared" si="23"/>
        <v>19800</v>
      </c>
      <c r="N80" s="8">
        <v>100</v>
      </c>
      <c r="O80" s="8">
        <f t="shared" si="24"/>
        <v>0.62857969332946251</v>
      </c>
      <c r="P80" s="8">
        <v>100</v>
      </c>
      <c r="Q80" s="8">
        <f t="shared" si="25"/>
        <v>0.62857969332946251</v>
      </c>
      <c r="R80" s="8">
        <f t="shared" si="26"/>
        <v>100</v>
      </c>
      <c r="S80" s="8"/>
      <c r="T80" s="8"/>
      <c r="U80" s="8"/>
      <c r="V80" s="8"/>
      <c r="W80" s="8"/>
      <c r="X80" s="22">
        <v>71</v>
      </c>
    </row>
    <row r="81" spans="1:24" ht="32">
      <c r="A81" s="9">
        <v>72</v>
      </c>
      <c r="B81" s="9" t="s">
        <v>1753</v>
      </c>
      <c r="C81" s="7">
        <v>69829920</v>
      </c>
      <c r="D81" s="8">
        <f t="shared" si="28"/>
        <v>0.62857969332946251</v>
      </c>
      <c r="E81" s="7">
        <v>69829920</v>
      </c>
      <c r="F81" s="8">
        <f t="shared" si="29"/>
        <v>100</v>
      </c>
      <c r="G81" s="8">
        <f t="shared" si="19"/>
        <v>0.62857969332946251</v>
      </c>
      <c r="H81" s="7">
        <v>69810120</v>
      </c>
      <c r="I81" s="8">
        <f t="shared" si="20"/>
        <v>99.971645392118447</v>
      </c>
      <c r="J81" s="8">
        <f t="shared" si="21"/>
        <v>0.62840146202219582</v>
      </c>
      <c r="K81" s="8">
        <f t="shared" si="27"/>
        <v>99.971645392118447</v>
      </c>
      <c r="L81" s="8">
        <f t="shared" si="22"/>
        <v>-1.7823130726668523E-4</v>
      </c>
      <c r="M81" s="7">
        <f t="shared" si="23"/>
        <v>19800</v>
      </c>
      <c r="N81" s="8">
        <v>100</v>
      </c>
      <c r="O81" s="8">
        <f t="shared" si="24"/>
        <v>0.62857969332946251</v>
      </c>
      <c r="P81" s="8">
        <v>100</v>
      </c>
      <c r="Q81" s="8">
        <f t="shared" si="25"/>
        <v>0.62857969332946251</v>
      </c>
      <c r="R81" s="8">
        <f t="shared" si="26"/>
        <v>100</v>
      </c>
      <c r="S81" s="8"/>
      <c r="T81" s="8"/>
      <c r="U81" s="8"/>
      <c r="V81" s="8"/>
      <c r="W81" s="8"/>
      <c r="X81" s="22">
        <v>72</v>
      </c>
    </row>
    <row r="82" spans="1:24" ht="64">
      <c r="A82" s="9">
        <v>73</v>
      </c>
      <c r="B82" s="9" t="s">
        <v>801</v>
      </c>
      <c r="C82" s="7">
        <v>35380000</v>
      </c>
      <c r="D82" s="8">
        <f t="shared" si="28"/>
        <v>0.31847594197439127</v>
      </c>
      <c r="E82" s="7">
        <v>35380000</v>
      </c>
      <c r="F82" s="8">
        <f t="shared" si="29"/>
        <v>100</v>
      </c>
      <c r="G82" s="8">
        <f t="shared" si="19"/>
        <v>0.31847594197439127</v>
      </c>
      <c r="H82" s="7">
        <v>25321220</v>
      </c>
      <c r="I82" s="8">
        <f t="shared" si="20"/>
        <v>71.569304691916329</v>
      </c>
      <c r="J82" s="8">
        <f t="shared" si="21"/>
        <v>0.22793101728210274</v>
      </c>
      <c r="K82" s="8">
        <f t="shared" si="27"/>
        <v>71.569304691916329</v>
      </c>
      <c r="L82" s="8">
        <f t="shared" si="22"/>
        <v>-9.0544924692288531E-2</v>
      </c>
      <c r="M82" s="7">
        <f t="shared" si="23"/>
        <v>10058780</v>
      </c>
      <c r="N82" s="8">
        <v>100</v>
      </c>
      <c r="O82" s="8">
        <f t="shared" si="24"/>
        <v>0.31847594197439127</v>
      </c>
      <c r="P82" s="8">
        <v>100</v>
      </c>
      <c r="Q82" s="8">
        <f t="shared" si="25"/>
        <v>0.31847594197439127</v>
      </c>
      <c r="R82" s="8">
        <f t="shared" si="26"/>
        <v>100</v>
      </c>
      <c r="S82" s="8"/>
      <c r="T82" s="8"/>
      <c r="U82" s="8"/>
      <c r="V82" s="8"/>
      <c r="W82" s="8"/>
      <c r="X82" s="22">
        <v>73</v>
      </c>
    </row>
    <row r="83" spans="1:24" ht="64">
      <c r="A83" s="9">
        <v>74</v>
      </c>
      <c r="B83" s="9" t="s">
        <v>1754</v>
      </c>
      <c r="C83" s="7">
        <v>126760000</v>
      </c>
      <c r="D83" s="8">
        <f t="shared" si="28"/>
        <v>1.141040429753359</v>
      </c>
      <c r="E83" s="7">
        <v>126760000</v>
      </c>
      <c r="F83" s="8">
        <f t="shared" si="29"/>
        <v>100</v>
      </c>
      <c r="G83" s="8">
        <f t="shared" si="19"/>
        <v>1.141040429753359</v>
      </c>
      <c r="H83" s="7">
        <v>54283200</v>
      </c>
      <c r="I83" s="8">
        <f t="shared" si="20"/>
        <v>42.823603660460712</v>
      </c>
      <c r="J83" s="8">
        <f t="shared" si="21"/>
        <v>0.48863463124319606</v>
      </c>
      <c r="K83" s="8">
        <f t="shared" si="27"/>
        <v>42.823603660460712</v>
      </c>
      <c r="L83" s="8">
        <f t="shared" si="22"/>
        <v>-0.65240579851016289</v>
      </c>
      <c r="M83" s="7">
        <f t="shared" si="23"/>
        <v>72476800</v>
      </c>
      <c r="N83" s="8">
        <v>100</v>
      </c>
      <c r="O83" s="8">
        <f t="shared" si="24"/>
        <v>1.141040429753359</v>
      </c>
      <c r="P83" s="8">
        <v>100</v>
      </c>
      <c r="Q83" s="8">
        <f t="shared" si="25"/>
        <v>1.141040429753359</v>
      </c>
      <c r="R83" s="8">
        <f t="shared" si="26"/>
        <v>100</v>
      </c>
      <c r="S83" s="8"/>
      <c r="T83" s="8"/>
      <c r="U83" s="8"/>
      <c r="V83" s="8"/>
      <c r="W83" s="8"/>
      <c r="X83" s="22">
        <v>74</v>
      </c>
    </row>
    <row r="84" spans="1:24" ht="80">
      <c r="A84" s="9">
        <v>75</v>
      </c>
      <c r="B84" s="9" t="s">
        <v>1755</v>
      </c>
      <c r="C84" s="7">
        <v>4360000</v>
      </c>
      <c r="D84" s="8">
        <f t="shared" si="28"/>
        <v>3.9246893923356299E-2</v>
      </c>
      <c r="E84" s="7">
        <v>4360000</v>
      </c>
      <c r="F84" s="8">
        <f t="shared" si="29"/>
        <v>100</v>
      </c>
      <c r="G84" s="8">
        <f t="shared" si="19"/>
        <v>3.9246893923356299E-2</v>
      </c>
      <c r="H84" s="7">
        <v>3879500</v>
      </c>
      <c r="I84" s="8">
        <f t="shared" si="20"/>
        <v>88.97935779816514</v>
      </c>
      <c r="J84" s="8">
        <f t="shared" si="21"/>
        <v>3.492163416872953E-2</v>
      </c>
      <c r="K84" s="8">
        <f t="shared" si="27"/>
        <v>88.97935779816514</v>
      </c>
      <c r="L84" s="8">
        <f t="shared" si="22"/>
        <v>-4.3252597546267688E-3</v>
      </c>
      <c r="M84" s="7">
        <f t="shared" si="23"/>
        <v>480500</v>
      </c>
      <c r="N84" s="8">
        <v>100</v>
      </c>
      <c r="O84" s="8">
        <f t="shared" si="24"/>
        <v>3.9246893923356299E-2</v>
      </c>
      <c r="P84" s="8">
        <v>100</v>
      </c>
      <c r="Q84" s="8">
        <f t="shared" si="25"/>
        <v>3.9246893923356299E-2</v>
      </c>
      <c r="R84" s="8">
        <f t="shared" si="26"/>
        <v>100</v>
      </c>
      <c r="S84" s="8"/>
      <c r="T84" s="8"/>
      <c r="U84" s="8"/>
      <c r="V84" s="8"/>
      <c r="W84" s="8"/>
      <c r="X84" s="22">
        <v>75</v>
      </c>
    </row>
    <row r="85" spans="1:24" ht="80">
      <c r="A85" s="9">
        <v>76</v>
      </c>
      <c r="B85" s="9" t="s">
        <v>1756</v>
      </c>
      <c r="C85" s="7">
        <v>4360000</v>
      </c>
      <c r="D85" s="8">
        <f t="shared" si="28"/>
        <v>3.9246893923356299E-2</v>
      </c>
      <c r="E85" s="7">
        <v>4360000</v>
      </c>
      <c r="F85" s="8">
        <f t="shared" si="29"/>
        <v>100</v>
      </c>
      <c r="G85" s="8">
        <f t="shared" si="19"/>
        <v>3.9246893923356299E-2</v>
      </c>
      <c r="H85" s="7">
        <v>4032000</v>
      </c>
      <c r="I85" s="8">
        <f t="shared" si="20"/>
        <v>92.477064220183493</v>
      </c>
      <c r="J85" s="8">
        <f t="shared" si="21"/>
        <v>3.6294375297929497E-2</v>
      </c>
      <c r="K85" s="8">
        <f t="shared" si="27"/>
        <v>92.477064220183493</v>
      </c>
      <c r="L85" s="8">
        <f t="shared" si="22"/>
        <v>-2.9525186254268018E-3</v>
      </c>
      <c r="M85" s="7">
        <f t="shared" si="23"/>
        <v>328000</v>
      </c>
      <c r="N85" s="8">
        <v>100</v>
      </c>
      <c r="O85" s="8">
        <f t="shared" si="24"/>
        <v>3.9246893923356299E-2</v>
      </c>
      <c r="P85" s="8">
        <v>100</v>
      </c>
      <c r="Q85" s="8">
        <f t="shared" si="25"/>
        <v>3.9246893923356299E-2</v>
      </c>
      <c r="R85" s="8">
        <f t="shared" si="26"/>
        <v>100</v>
      </c>
      <c r="S85" s="8"/>
      <c r="T85" s="8"/>
      <c r="U85" s="8"/>
      <c r="V85" s="8"/>
      <c r="W85" s="8"/>
      <c r="X85" s="22">
        <v>76</v>
      </c>
    </row>
    <row r="86" spans="1:24" ht="80">
      <c r="A86" s="9">
        <v>77</v>
      </c>
      <c r="B86" s="9" t="s">
        <v>1757</v>
      </c>
      <c r="C86" s="7">
        <v>4360000</v>
      </c>
      <c r="D86" s="8">
        <f t="shared" si="28"/>
        <v>3.9246893923356299E-2</v>
      </c>
      <c r="E86" s="7">
        <v>4360000</v>
      </c>
      <c r="F86" s="8">
        <f t="shared" si="29"/>
        <v>100</v>
      </c>
      <c r="G86" s="8">
        <f t="shared" si="19"/>
        <v>3.9246893923356299E-2</v>
      </c>
      <c r="H86" s="7">
        <v>2950200</v>
      </c>
      <c r="I86" s="8">
        <f t="shared" si="20"/>
        <v>67.665137614678898</v>
      </c>
      <c r="J86" s="8">
        <f t="shared" si="21"/>
        <v>2.6556464782726091E-2</v>
      </c>
      <c r="K86" s="8">
        <f t="shared" si="27"/>
        <v>67.665137614678898</v>
      </c>
      <c r="L86" s="8">
        <f t="shared" si="22"/>
        <v>-1.2690429140630208E-2</v>
      </c>
      <c r="M86" s="7">
        <f t="shared" si="23"/>
        <v>1409800</v>
      </c>
      <c r="N86" s="8">
        <v>100</v>
      </c>
      <c r="O86" s="8">
        <f t="shared" si="24"/>
        <v>3.9246893923356299E-2</v>
      </c>
      <c r="P86" s="8">
        <v>100</v>
      </c>
      <c r="Q86" s="8">
        <f t="shared" si="25"/>
        <v>3.9246893923356299E-2</v>
      </c>
      <c r="R86" s="8">
        <f t="shared" si="26"/>
        <v>100</v>
      </c>
      <c r="S86" s="8"/>
      <c r="T86" s="8"/>
      <c r="U86" s="8"/>
      <c r="V86" s="8"/>
      <c r="W86" s="8"/>
      <c r="X86" s="22">
        <v>77</v>
      </c>
    </row>
    <row r="87" spans="1:24" ht="80">
      <c r="A87" s="9">
        <v>78</v>
      </c>
      <c r="B87" s="9" t="s">
        <v>1758</v>
      </c>
      <c r="C87" s="7">
        <v>4360000</v>
      </c>
      <c r="D87" s="8">
        <f t="shared" si="28"/>
        <v>3.9246893923356299E-2</v>
      </c>
      <c r="E87" s="7">
        <v>4360000</v>
      </c>
      <c r="F87" s="8">
        <f t="shared" si="29"/>
        <v>100</v>
      </c>
      <c r="G87" s="8">
        <f t="shared" si="19"/>
        <v>3.9246893923356299E-2</v>
      </c>
      <c r="H87" s="7">
        <v>4033000</v>
      </c>
      <c r="I87" s="8">
        <f t="shared" si="20"/>
        <v>92.5</v>
      </c>
      <c r="J87" s="8">
        <f t="shared" si="21"/>
        <v>3.6303376879104579E-2</v>
      </c>
      <c r="K87" s="8">
        <f t="shared" si="27"/>
        <v>92.5</v>
      </c>
      <c r="L87" s="8">
        <f t="shared" si="22"/>
        <v>-2.94351704425172E-3</v>
      </c>
      <c r="M87" s="7">
        <f t="shared" si="23"/>
        <v>327000</v>
      </c>
      <c r="N87" s="8">
        <v>100</v>
      </c>
      <c r="O87" s="8">
        <f t="shared" si="24"/>
        <v>3.9246893923356299E-2</v>
      </c>
      <c r="P87" s="8">
        <v>100</v>
      </c>
      <c r="Q87" s="8">
        <f t="shared" si="25"/>
        <v>3.9246893923356299E-2</v>
      </c>
      <c r="R87" s="8">
        <f t="shared" si="26"/>
        <v>100</v>
      </c>
      <c r="S87" s="8"/>
      <c r="T87" s="8"/>
      <c r="U87" s="8"/>
      <c r="V87" s="8"/>
      <c r="W87" s="8"/>
      <c r="X87" s="22">
        <v>78</v>
      </c>
    </row>
    <row r="88" spans="1:24" ht="80">
      <c r="A88" s="9">
        <v>79</v>
      </c>
      <c r="B88" s="9" t="s">
        <v>1759</v>
      </c>
      <c r="C88" s="7">
        <v>4360000</v>
      </c>
      <c r="D88" s="8">
        <f t="shared" si="28"/>
        <v>3.9246893923356299E-2</v>
      </c>
      <c r="E88" s="7">
        <v>4360000</v>
      </c>
      <c r="F88" s="8">
        <f t="shared" si="29"/>
        <v>100</v>
      </c>
      <c r="G88" s="8">
        <f t="shared" si="19"/>
        <v>3.9246893923356299E-2</v>
      </c>
      <c r="H88" s="7">
        <v>4040000</v>
      </c>
      <c r="I88" s="8">
        <f t="shared" si="20"/>
        <v>92.660550458715591</v>
      </c>
      <c r="J88" s="8">
        <f t="shared" si="21"/>
        <v>3.6366387947330145E-2</v>
      </c>
      <c r="K88" s="8">
        <f t="shared" si="27"/>
        <v>92.660550458715591</v>
      </c>
      <c r="L88" s="8">
        <f t="shared" si="22"/>
        <v>-2.8805059760261542E-3</v>
      </c>
      <c r="M88" s="7">
        <f t="shared" si="23"/>
        <v>320000</v>
      </c>
      <c r="N88" s="8">
        <v>100</v>
      </c>
      <c r="O88" s="8">
        <f t="shared" si="24"/>
        <v>3.9246893923356299E-2</v>
      </c>
      <c r="P88" s="8">
        <v>100</v>
      </c>
      <c r="Q88" s="8">
        <f t="shared" si="25"/>
        <v>3.9246893923356299E-2</v>
      </c>
      <c r="R88" s="8">
        <f t="shared" si="26"/>
        <v>100</v>
      </c>
      <c r="S88" s="8"/>
      <c r="T88" s="8"/>
      <c r="U88" s="8"/>
      <c r="V88" s="8"/>
      <c r="W88" s="8"/>
      <c r="X88" s="22">
        <v>79</v>
      </c>
    </row>
    <row r="89" spans="1:24" ht="80">
      <c r="A89" s="9">
        <v>80</v>
      </c>
      <c r="B89" s="9" t="s">
        <v>1760</v>
      </c>
      <c r="C89" s="7">
        <v>4360000</v>
      </c>
      <c r="D89" s="8">
        <f t="shared" si="28"/>
        <v>3.9246893923356299E-2</v>
      </c>
      <c r="E89" s="7">
        <v>4360000</v>
      </c>
      <c r="F89" s="8">
        <f t="shared" si="29"/>
        <v>100</v>
      </c>
      <c r="G89" s="8">
        <f t="shared" si="19"/>
        <v>3.9246893923356299E-2</v>
      </c>
      <c r="H89" s="7">
        <v>4012500</v>
      </c>
      <c r="I89" s="8">
        <f t="shared" si="20"/>
        <v>92.02981651376146</v>
      </c>
      <c r="J89" s="8">
        <f t="shared" si="21"/>
        <v>3.6118844465015398E-2</v>
      </c>
      <c r="K89" s="8">
        <f t="shared" si="27"/>
        <v>92.02981651376146</v>
      </c>
      <c r="L89" s="8">
        <f t="shared" si="22"/>
        <v>-3.1280494583409008E-3</v>
      </c>
      <c r="M89" s="7">
        <f t="shared" si="23"/>
        <v>347500</v>
      </c>
      <c r="N89" s="8">
        <v>100</v>
      </c>
      <c r="O89" s="8">
        <f t="shared" si="24"/>
        <v>3.9246893923356299E-2</v>
      </c>
      <c r="P89" s="8">
        <v>100</v>
      </c>
      <c r="Q89" s="8">
        <f t="shared" si="25"/>
        <v>3.9246893923356299E-2</v>
      </c>
      <c r="R89" s="8">
        <f t="shared" si="26"/>
        <v>100</v>
      </c>
      <c r="S89" s="8"/>
      <c r="T89" s="8"/>
      <c r="U89" s="8"/>
      <c r="V89" s="8"/>
      <c r="W89" s="8"/>
      <c r="X89" s="22">
        <v>80</v>
      </c>
    </row>
    <row r="90" spans="1:24" ht="80">
      <c r="A90" s="9">
        <v>81</v>
      </c>
      <c r="B90" s="9" t="s">
        <v>1761</v>
      </c>
      <c r="C90" s="7">
        <v>4360000</v>
      </c>
      <c r="D90" s="8">
        <f t="shared" si="28"/>
        <v>3.9246893923356299E-2</v>
      </c>
      <c r="E90" s="7">
        <v>4360000</v>
      </c>
      <c r="F90" s="8">
        <f t="shared" si="29"/>
        <v>100</v>
      </c>
      <c r="G90" s="8">
        <f t="shared" si="19"/>
        <v>3.9246893923356299E-2</v>
      </c>
      <c r="H90" s="7">
        <v>4179500</v>
      </c>
      <c r="I90" s="8">
        <f t="shared" si="20"/>
        <v>95.86009174311927</v>
      </c>
      <c r="J90" s="8">
        <f t="shared" si="21"/>
        <v>3.7622108521254048E-2</v>
      </c>
      <c r="K90" s="8">
        <f t="shared" si="27"/>
        <v>95.86009174311927</v>
      </c>
      <c r="L90" s="8">
        <f t="shared" si="22"/>
        <v>-1.6247854021022509E-3</v>
      </c>
      <c r="M90" s="7">
        <f t="shared" si="23"/>
        <v>180500</v>
      </c>
      <c r="N90" s="8">
        <v>100</v>
      </c>
      <c r="O90" s="8">
        <f t="shared" si="24"/>
        <v>3.9246893923356299E-2</v>
      </c>
      <c r="P90" s="8">
        <v>100</v>
      </c>
      <c r="Q90" s="8">
        <f t="shared" si="25"/>
        <v>3.9246893923356299E-2</v>
      </c>
      <c r="R90" s="8">
        <f t="shared" si="26"/>
        <v>100</v>
      </c>
      <c r="S90" s="8"/>
      <c r="T90" s="8"/>
      <c r="U90" s="8"/>
      <c r="V90" s="8"/>
      <c r="W90" s="8"/>
      <c r="X90" s="22">
        <v>81</v>
      </c>
    </row>
    <row r="91" spans="1:24" ht="80">
      <c r="A91" s="9">
        <v>82</v>
      </c>
      <c r="B91" s="9" t="s">
        <v>1762</v>
      </c>
      <c r="C91" s="7">
        <v>4360000</v>
      </c>
      <c r="D91" s="8">
        <f t="shared" si="28"/>
        <v>3.9246893923356299E-2</v>
      </c>
      <c r="E91" s="7">
        <v>4360000</v>
      </c>
      <c r="F91" s="8">
        <f t="shared" si="29"/>
        <v>100</v>
      </c>
      <c r="G91" s="8">
        <f t="shared" si="19"/>
        <v>3.9246893923356299E-2</v>
      </c>
      <c r="H91" s="7">
        <v>3977000</v>
      </c>
      <c r="I91" s="8">
        <f t="shared" si="20"/>
        <v>91.215596330275233</v>
      </c>
      <c r="J91" s="8">
        <f t="shared" si="21"/>
        <v>3.5799288333300004E-2</v>
      </c>
      <c r="K91" s="8">
        <f t="shared" si="27"/>
        <v>91.215596330275233</v>
      </c>
      <c r="L91" s="8">
        <f t="shared" si="22"/>
        <v>-3.4476055900562949E-3</v>
      </c>
      <c r="M91" s="7">
        <f t="shared" si="23"/>
        <v>383000</v>
      </c>
      <c r="N91" s="8">
        <v>100</v>
      </c>
      <c r="O91" s="8">
        <f t="shared" si="24"/>
        <v>3.9246893923356299E-2</v>
      </c>
      <c r="P91" s="8">
        <v>100</v>
      </c>
      <c r="Q91" s="8">
        <f t="shared" si="25"/>
        <v>3.9246893923356299E-2</v>
      </c>
      <c r="R91" s="8">
        <f t="shared" si="26"/>
        <v>100</v>
      </c>
      <c r="S91" s="8"/>
      <c r="T91" s="8"/>
      <c r="U91" s="8"/>
      <c r="V91" s="8"/>
      <c r="W91" s="8"/>
      <c r="X91" s="22">
        <v>82</v>
      </c>
    </row>
    <row r="92" spans="1:24" ht="80">
      <c r="A92" s="9">
        <v>83</v>
      </c>
      <c r="B92" s="9" t="s">
        <v>1763</v>
      </c>
      <c r="C92" s="7">
        <v>4360000</v>
      </c>
      <c r="D92" s="8">
        <f t="shared" si="28"/>
        <v>3.9246893923356299E-2</v>
      </c>
      <c r="E92" s="7">
        <v>4360000</v>
      </c>
      <c r="F92" s="8">
        <f t="shared" si="29"/>
        <v>100</v>
      </c>
      <c r="G92" s="8">
        <f t="shared" si="19"/>
        <v>3.9246893923356299E-2</v>
      </c>
      <c r="H92" s="7">
        <v>3628610</v>
      </c>
      <c r="I92" s="8">
        <f t="shared" si="20"/>
        <v>83.225000000000009</v>
      </c>
      <c r="J92" s="8">
        <f t="shared" si="21"/>
        <v>3.2663227467713288E-2</v>
      </c>
      <c r="K92" s="8">
        <f t="shared" si="27"/>
        <v>83.225000000000009</v>
      </c>
      <c r="L92" s="8">
        <f t="shared" si="22"/>
        <v>-6.5836664556430113E-3</v>
      </c>
      <c r="M92" s="7">
        <f t="shared" si="23"/>
        <v>731390</v>
      </c>
      <c r="N92" s="8">
        <v>100</v>
      </c>
      <c r="O92" s="8">
        <f t="shared" si="24"/>
        <v>3.9246893923356299E-2</v>
      </c>
      <c r="P92" s="8">
        <v>100</v>
      </c>
      <c r="Q92" s="8">
        <f t="shared" si="25"/>
        <v>3.9246893923356299E-2</v>
      </c>
      <c r="R92" s="8">
        <f t="shared" si="26"/>
        <v>100</v>
      </c>
      <c r="S92" s="8"/>
      <c r="T92" s="8"/>
      <c r="U92" s="8"/>
      <c r="V92" s="8"/>
      <c r="W92" s="8"/>
      <c r="X92" s="22">
        <v>83</v>
      </c>
    </row>
    <row r="93" spans="1:24" ht="32">
      <c r="A93" s="9">
        <v>84</v>
      </c>
      <c r="B93" s="9" t="s">
        <v>959</v>
      </c>
      <c r="C93" s="7">
        <v>9700000</v>
      </c>
      <c r="D93" s="8">
        <f t="shared" si="28"/>
        <v>8.7315337398292683E-2</v>
      </c>
      <c r="E93" s="7">
        <v>9700000</v>
      </c>
      <c r="F93" s="8">
        <f t="shared" si="29"/>
        <v>100</v>
      </c>
      <c r="G93" s="8">
        <f t="shared" si="19"/>
        <v>8.7315337398292683E-2</v>
      </c>
      <c r="H93" s="7">
        <v>4350000</v>
      </c>
      <c r="I93" s="8">
        <f t="shared" si="20"/>
        <v>44.845360824742272</v>
      </c>
      <c r="J93" s="8">
        <f t="shared" si="21"/>
        <v>3.9156878111605488E-2</v>
      </c>
      <c r="K93" s="8">
        <f t="shared" si="27"/>
        <v>44.845360824742272</v>
      </c>
      <c r="L93" s="8">
        <f t="shared" si="22"/>
        <v>-4.8158459286687195E-2</v>
      </c>
      <c r="M93" s="7">
        <f t="shared" si="23"/>
        <v>5350000</v>
      </c>
      <c r="N93" s="8">
        <v>100</v>
      </c>
      <c r="O93" s="8">
        <f t="shared" si="24"/>
        <v>8.7315337398292683E-2</v>
      </c>
      <c r="P93" s="8">
        <v>100</v>
      </c>
      <c r="Q93" s="8">
        <f t="shared" si="25"/>
        <v>8.7315337398292683E-2</v>
      </c>
      <c r="R93" s="8">
        <f t="shared" si="26"/>
        <v>100</v>
      </c>
      <c r="S93" s="8"/>
      <c r="T93" s="8"/>
      <c r="U93" s="8"/>
      <c r="V93" s="8"/>
      <c r="W93" s="8"/>
      <c r="X93" s="22">
        <v>84</v>
      </c>
    </row>
    <row r="94" spans="1:24" ht="32">
      <c r="A94" s="9">
        <v>85</v>
      </c>
      <c r="B94" s="9" t="s">
        <v>1764</v>
      </c>
      <c r="C94" s="7">
        <v>690000</v>
      </c>
      <c r="D94" s="8">
        <f t="shared" si="28"/>
        <v>6.2110910108063863E-3</v>
      </c>
      <c r="E94" s="7">
        <v>690000</v>
      </c>
      <c r="F94" s="8">
        <f t="shared" si="29"/>
        <v>100</v>
      </c>
      <c r="G94" s="8">
        <f t="shared" si="19"/>
        <v>6.2110910108063863E-3</v>
      </c>
      <c r="H94" s="7">
        <v>690000</v>
      </c>
      <c r="I94" s="8">
        <f t="shared" si="20"/>
        <v>100</v>
      </c>
      <c r="J94" s="8">
        <f t="shared" si="21"/>
        <v>6.2110910108063863E-3</v>
      </c>
      <c r="K94" s="8">
        <f t="shared" si="27"/>
        <v>100</v>
      </c>
      <c r="L94" s="8">
        <f t="shared" si="22"/>
        <v>0</v>
      </c>
      <c r="M94" s="7">
        <f t="shared" si="23"/>
        <v>0</v>
      </c>
      <c r="N94" s="8">
        <v>100</v>
      </c>
      <c r="O94" s="8">
        <f t="shared" si="24"/>
        <v>6.2110910108063863E-3</v>
      </c>
      <c r="P94" s="8">
        <v>100</v>
      </c>
      <c r="Q94" s="8">
        <f t="shared" si="25"/>
        <v>6.2110910108063863E-3</v>
      </c>
      <c r="R94" s="8">
        <f t="shared" si="26"/>
        <v>100</v>
      </c>
      <c r="S94" s="8"/>
      <c r="T94" s="8"/>
      <c r="U94" s="8"/>
      <c r="V94" s="8"/>
      <c r="W94" s="8"/>
      <c r="X94" s="22">
        <v>85</v>
      </c>
    </row>
    <row r="95" spans="1:24" ht="32">
      <c r="A95" s="9">
        <v>86</v>
      </c>
      <c r="B95" s="9" t="s">
        <v>1765</v>
      </c>
      <c r="C95" s="7">
        <v>1380000</v>
      </c>
      <c r="D95" s="8">
        <f t="shared" si="28"/>
        <v>1.2422182021612773E-2</v>
      </c>
      <c r="E95" s="7">
        <v>1380000</v>
      </c>
      <c r="F95" s="8">
        <f t="shared" si="29"/>
        <v>100</v>
      </c>
      <c r="G95" s="8">
        <f t="shared" si="19"/>
        <v>1.2422182021612773E-2</v>
      </c>
      <c r="H95" s="7">
        <v>1365000</v>
      </c>
      <c r="I95" s="8">
        <f t="shared" si="20"/>
        <v>98.91304347826086</v>
      </c>
      <c r="J95" s="8">
        <f t="shared" si="21"/>
        <v>1.2287158303986545E-2</v>
      </c>
      <c r="K95" s="8">
        <f t="shared" si="27"/>
        <v>98.91304347826086</v>
      </c>
      <c r="L95" s="8">
        <f t="shared" si="22"/>
        <v>-1.3502371762622728E-4</v>
      </c>
      <c r="M95" s="7">
        <f t="shared" si="23"/>
        <v>15000</v>
      </c>
      <c r="N95" s="8">
        <v>100</v>
      </c>
      <c r="O95" s="8">
        <f t="shared" si="24"/>
        <v>1.2422182021612773E-2</v>
      </c>
      <c r="P95" s="8">
        <v>100</v>
      </c>
      <c r="Q95" s="8">
        <f t="shared" si="25"/>
        <v>1.2422182021612773E-2</v>
      </c>
      <c r="R95" s="8">
        <f t="shared" si="26"/>
        <v>100</v>
      </c>
      <c r="S95" s="8"/>
      <c r="T95" s="8"/>
      <c r="U95" s="8"/>
      <c r="V95" s="8"/>
      <c r="W95" s="8"/>
      <c r="X95" s="22">
        <v>86</v>
      </c>
    </row>
    <row r="96" spans="1:24" ht="32">
      <c r="A96" s="9">
        <v>87</v>
      </c>
      <c r="B96" s="9" t="s">
        <v>1766</v>
      </c>
      <c r="C96" s="7">
        <v>690000</v>
      </c>
      <c r="D96" s="8">
        <f t="shared" si="28"/>
        <v>6.2110910108063863E-3</v>
      </c>
      <c r="E96" s="7">
        <v>690000</v>
      </c>
      <c r="F96" s="8">
        <f t="shared" si="29"/>
        <v>100</v>
      </c>
      <c r="G96" s="8">
        <f t="shared" si="19"/>
        <v>6.2110910108063863E-3</v>
      </c>
      <c r="H96" s="7">
        <v>675000</v>
      </c>
      <c r="I96" s="8">
        <f t="shared" si="20"/>
        <v>97.826086956521735</v>
      </c>
      <c r="J96" s="8">
        <f t="shared" si="21"/>
        <v>6.0760672931801608E-3</v>
      </c>
      <c r="K96" s="8">
        <f t="shared" si="27"/>
        <v>97.826086956521735</v>
      </c>
      <c r="L96" s="8">
        <f t="shared" si="22"/>
        <v>-1.3502371762622555E-4</v>
      </c>
      <c r="M96" s="7">
        <f t="shared" si="23"/>
        <v>15000</v>
      </c>
      <c r="N96" s="8">
        <v>100</v>
      </c>
      <c r="O96" s="8">
        <f t="shared" si="24"/>
        <v>6.2110910108063863E-3</v>
      </c>
      <c r="P96" s="8">
        <v>100</v>
      </c>
      <c r="Q96" s="8">
        <f t="shared" si="25"/>
        <v>6.2110910108063863E-3</v>
      </c>
      <c r="R96" s="8">
        <f t="shared" si="26"/>
        <v>100</v>
      </c>
      <c r="S96" s="8"/>
      <c r="T96" s="8"/>
      <c r="U96" s="8"/>
      <c r="V96" s="8"/>
      <c r="W96" s="8"/>
      <c r="X96" s="22">
        <v>87</v>
      </c>
    </row>
    <row r="97" spans="1:24" ht="32">
      <c r="A97" s="9">
        <v>88</v>
      </c>
      <c r="B97" s="9" t="s">
        <v>1767</v>
      </c>
      <c r="C97" s="7">
        <v>2030000</v>
      </c>
      <c r="D97" s="8">
        <f t="shared" si="28"/>
        <v>1.8273209785415891E-2</v>
      </c>
      <c r="E97" s="7">
        <v>2030000</v>
      </c>
      <c r="F97" s="8">
        <f t="shared" si="29"/>
        <v>100</v>
      </c>
      <c r="G97" s="8">
        <f t="shared" si="19"/>
        <v>1.8273209785415891E-2</v>
      </c>
      <c r="H97" s="7">
        <v>2012000</v>
      </c>
      <c r="I97" s="8">
        <f t="shared" si="20"/>
        <v>99.113300492610833</v>
      </c>
      <c r="J97" s="8">
        <f t="shared" si="21"/>
        <v>1.8111181324264418E-2</v>
      </c>
      <c r="K97" s="8">
        <f t="shared" si="27"/>
        <v>99.113300492610833</v>
      </c>
      <c r="L97" s="8">
        <f t="shared" si="22"/>
        <v>-1.6202846115147274E-4</v>
      </c>
      <c r="M97" s="7">
        <f t="shared" si="23"/>
        <v>18000</v>
      </c>
      <c r="N97" s="8">
        <v>100</v>
      </c>
      <c r="O97" s="8">
        <f t="shared" si="24"/>
        <v>1.8273209785415891E-2</v>
      </c>
      <c r="P97" s="8">
        <v>100</v>
      </c>
      <c r="Q97" s="8">
        <f t="shared" si="25"/>
        <v>1.8273209785415891E-2</v>
      </c>
      <c r="R97" s="8">
        <f t="shared" si="26"/>
        <v>100</v>
      </c>
      <c r="S97" s="8"/>
      <c r="T97" s="8"/>
      <c r="U97" s="8"/>
      <c r="V97" s="8"/>
      <c r="W97" s="8"/>
      <c r="X97" s="22">
        <v>88</v>
      </c>
    </row>
    <row r="98" spans="1:24" ht="32">
      <c r="A98" s="9">
        <v>89</v>
      </c>
      <c r="B98" s="9" t="s">
        <v>1768</v>
      </c>
      <c r="C98" s="7">
        <v>690000</v>
      </c>
      <c r="D98" s="8">
        <f t="shared" si="28"/>
        <v>6.2110910108063863E-3</v>
      </c>
      <c r="E98" s="7">
        <v>690000</v>
      </c>
      <c r="F98" s="8">
        <f t="shared" si="29"/>
        <v>100</v>
      </c>
      <c r="G98" s="8">
        <f t="shared" si="19"/>
        <v>6.2110910108063863E-3</v>
      </c>
      <c r="H98" s="7">
        <v>670000</v>
      </c>
      <c r="I98" s="8">
        <f t="shared" si="20"/>
        <v>97.101449275362313</v>
      </c>
      <c r="J98" s="8">
        <f t="shared" si="21"/>
        <v>6.0310593873047517E-3</v>
      </c>
      <c r="K98" s="8">
        <f t="shared" si="27"/>
        <v>97.101449275362313</v>
      </c>
      <c r="L98" s="8">
        <f t="shared" si="22"/>
        <v>-1.8003162350163464E-4</v>
      </c>
      <c r="M98" s="7">
        <f t="shared" si="23"/>
        <v>20000</v>
      </c>
      <c r="N98" s="8">
        <v>100</v>
      </c>
      <c r="O98" s="8">
        <f t="shared" si="24"/>
        <v>6.2110910108063863E-3</v>
      </c>
      <c r="P98" s="8">
        <v>100</v>
      </c>
      <c r="Q98" s="8">
        <f t="shared" si="25"/>
        <v>6.2110910108063863E-3</v>
      </c>
      <c r="R98" s="8">
        <f t="shared" si="26"/>
        <v>100</v>
      </c>
      <c r="S98" s="8"/>
      <c r="T98" s="8"/>
      <c r="U98" s="8"/>
      <c r="V98" s="8"/>
      <c r="W98" s="8"/>
      <c r="X98" s="22">
        <v>89</v>
      </c>
    </row>
    <row r="99" spans="1:24" ht="32">
      <c r="A99" s="9">
        <v>90</v>
      </c>
      <c r="B99" s="9" t="s">
        <v>1769</v>
      </c>
      <c r="C99" s="7">
        <v>1420000</v>
      </c>
      <c r="D99" s="8">
        <f t="shared" si="28"/>
        <v>1.2782245268616044E-2</v>
      </c>
      <c r="E99" s="7">
        <v>1420000</v>
      </c>
      <c r="F99" s="8">
        <f t="shared" si="29"/>
        <v>100</v>
      </c>
      <c r="G99" s="8">
        <f t="shared" si="19"/>
        <v>1.2782245268616044E-2</v>
      </c>
      <c r="H99" s="7">
        <v>1310000</v>
      </c>
      <c r="I99" s="8">
        <f t="shared" si="20"/>
        <v>92.25352112676056</v>
      </c>
      <c r="J99" s="8">
        <f t="shared" si="21"/>
        <v>1.1792071339357052E-2</v>
      </c>
      <c r="K99" s="8">
        <f t="shared" si="27"/>
        <v>92.25352112676056</v>
      </c>
      <c r="L99" s="8">
        <f t="shared" si="22"/>
        <v>-9.9017392925899138E-4</v>
      </c>
      <c r="M99" s="7">
        <f t="shared" si="23"/>
        <v>110000</v>
      </c>
      <c r="N99" s="8">
        <v>100</v>
      </c>
      <c r="O99" s="8">
        <f t="shared" si="24"/>
        <v>1.2782245268616044E-2</v>
      </c>
      <c r="P99" s="8">
        <v>100</v>
      </c>
      <c r="Q99" s="8">
        <f t="shared" si="25"/>
        <v>1.2782245268616044E-2</v>
      </c>
      <c r="R99" s="8">
        <f t="shared" si="26"/>
        <v>100</v>
      </c>
      <c r="S99" s="8"/>
      <c r="T99" s="8"/>
      <c r="U99" s="8"/>
      <c r="V99" s="8"/>
      <c r="W99" s="8"/>
      <c r="X99" s="22">
        <v>90</v>
      </c>
    </row>
    <row r="100" spans="1:24" ht="32">
      <c r="A100" s="9">
        <v>91</v>
      </c>
      <c r="B100" s="9" t="s">
        <v>1770</v>
      </c>
      <c r="C100" s="7">
        <v>1380000</v>
      </c>
      <c r="D100" s="8">
        <f t="shared" si="28"/>
        <v>1.2422182021612773E-2</v>
      </c>
      <c r="E100" s="7">
        <v>1380000</v>
      </c>
      <c r="F100" s="8">
        <f t="shared" si="29"/>
        <v>100</v>
      </c>
      <c r="G100" s="8">
        <f t="shared" si="19"/>
        <v>1.2422182021612773E-2</v>
      </c>
      <c r="H100" s="7">
        <v>1310000</v>
      </c>
      <c r="I100" s="8">
        <f t="shared" si="20"/>
        <v>94.927536231884062</v>
      </c>
      <c r="J100" s="8">
        <f t="shared" si="21"/>
        <v>1.1792071339357052E-2</v>
      </c>
      <c r="K100" s="8">
        <f t="shared" si="27"/>
        <v>94.927536231884062</v>
      </c>
      <c r="L100" s="8">
        <f t="shared" si="22"/>
        <v>-6.3011068225572037E-4</v>
      </c>
      <c r="M100" s="7">
        <f t="shared" si="23"/>
        <v>70000</v>
      </c>
      <c r="N100" s="8">
        <v>100</v>
      </c>
      <c r="O100" s="8">
        <f t="shared" si="24"/>
        <v>1.2422182021612773E-2</v>
      </c>
      <c r="P100" s="8">
        <v>100</v>
      </c>
      <c r="Q100" s="8">
        <f t="shared" si="25"/>
        <v>1.2422182021612773E-2</v>
      </c>
      <c r="R100" s="8">
        <f t="shared" si="26"/>
        <v>100</v>
      </c>
      <c r="S100" s="8"/>
      <c r="T100" s="8"/>
      <c r="U100" s="8"/>
      <c r="V100" s="8"/>
      <c r="W100" s="8"/>
      <c r="X100" s="22">
        <v>91</v>
      </c>
    </row>
    <row r="101" spans="1:24" ht="32">
      <c r="A101" s="9">
        <v>92</v>
      </c>
      <c r="B101" s="9" t="s">
        <v>1771</v>
      </c>
      <c r="C101" s="7">
        <v>690000</v>
      </c>
      <c r="D101" s="8">
        <f t="shared" si="28"/>
        <v>6.2110910108063863E-3</v>
      </c>
      <c r="E101" s="7">
        <v>690000</v>
      </c>
      <c r="F101" s="8">
        <f t="shared" si="29"/>
        <v>100</v>
      </c>
      <c r="G101" s="8">
        <f t="shared" si="19"/>
        <v>6.2110910108063863E-3</v>
      </c>
      <c r="H101" s="7">
        <v>680000</v>
      </c>
      <c r="I101" s="8">
        <f t="shared" si="20"/>
        <v>98.550724637681171</v>
      </c>
      <c r="J101" s="8">
        <f t="shared" si="21"/>
        <v>6.1210751990555699E-3</v>
      </c>
      <c r="K101" s="8">
        <f t="shared" si="27"/>
        <v>98.550724637681171</v>
      </c>
      <c r="L101" s="8">
        <f t="shared" si="22"/>
        <v>-9.0015811750816452E-5</v>
      </c>
      <c r="M101" s="7">
        <f t="shared" si="23"/>
        <v>10000</v>
      </c>
      <c r="N101" s="8">
        <v>100</v>
      </c>
      <c r="O101" s="8">
        <f t="shared" si="24"/>
        <v>6.2110910108063863E-3</v>
      </c>
      <c r="P101" s="8">
        <v>100</v>
      </c>
      <c r="Q101" s="8">
        <f t="shared" si="25"/>
        <v>6.2110910108063863E-3</v>
      </c>
      <c r="R101" s="8">
        <f t="shared" si="26"/>
        <v>100</v>
      </c>
      <c r="S101" s="8"/>
      <c r="T101" s="8"/>
      <c r="U101" s="8"/>
      <c r="V101" s="8"/>
      <c r="W101" s="8"/>
      <c r="X101" s="22">
        <v>92</v>
      </c>
    </row>
    <row r="102" spans="1:24" ht="32">
      <c r="A102" s="9">
        <v>93</v>
      </c>
      <c r="B102" s="9" t="s">
        <v>1772</v>
      </c>
      <c r="C102" s="7">
        <v>690000</v>
      </c>
      <c r="D102" s="8">
        <f t="shared" si="28"/>
        <v>6.2110910108063863E-3</v>
      </c>
      <c r="E102" s="7">
        <v>690000</v>
      </c>
      <c r="F102" s="8">
        <f t="shared" si="29"/>
        <v>100</v>
      </c>
      <c r="G102" s="8">
        <f t="shared" si="19"/>
        <v>6.2110910108063863E-3</v>
      </c>
      <c r="H102" s="7">
        <v>680000</v>
      </c>
      <c r="I102" s="8">
        <f t="shared" si="20"/>
        <v>98.550724637681171</v>
      </c>
      <c r="J102" s="8">
        <f t="shared" si="21"/>
        <v>6.1210751990555699E-3</v>
      </c>
      <c r="K102" s="8">
        <f t="shared" si="27"/>
        <v>98.550724637681171</v>
      </c>
      <c r="L102" s="8">
        <f t="shared" si="22"/>
        <v>-9.0015811750816452E-5</v>
      </c>
      <c r="M102" s="7">
        <f t="shared" si="23"/>
        <v>10000</v>
      </c>
      <c r="N102" s="8">
        <v>100</v>
      </c>
      <c r="O102" s="8">
        <f t="shared" si="24"/>
        <v>6.2110910108063863E-3</v>
      </c>
      <c r="P102" s="8">
        <v>100</v>
      </c>
      <c r="Q102" s="8">
        <f t="shared" si="25"/>
        <v>6.2110910108063863E-3</v>
      </c>
      <c r="R102" s="8">
        <f t="shared" si="26"/>
        <v>100</v>
      </c>
      <c r="S102" s="8"/>
      <c r="T102" s="8"/>
      <c r="U102" s="8"/>
      <c r="V102" s="8"/>
      <c r="W102" s="8"/>
      <c r="X102" s="22">
        <v>93</v>
      </c>
    </row>
    <row r="103" spans="1:24" ht="32">
      <c r="A103" s="9">
        <v>94</v>
      </c>
      <c r="B103" s="9" t="s">
        <v>1773</v>
      </c>
      <c r="C103" s="7">
        <v>1327551193</v>
      </c>
      <c r="D103" s="8">
        <f t="shared" si="28"/>
        <v>11.950059827866079</v>
      </c>
      <c r="E103" s="7">
        <v>1327551193</v>
      </c>
      <c r="F103" s="8">
        <f t="shared" si="29"/>
        <v>100</v>
      </c>
      <c r="G103" s="8">
        <f t="shared" si="19"/>
        <v>11.950059827866079</v>
      </c>
      <c r="H103" s="7">
        <v>1156359795</v>
      </c>
      <c r="I103" s="8">
        <f t="shared" si="20"/>
        <v>87.104723425908588</v>
      </c>
      <c r="J103" s="8">
        <f t="shared" si="21"/>
        <v>10.409066562293356</v>
      </c>
      <c r="K103" s="8">
        <f t="shared" si="27"/>
        <v>87.104723425908588</v>
      </c>
      <c r="L103" s="8">
        <f t="shared" si="22"/>
        <v>-1.5409932655727232</v>
      </c>
      <c r="M103" s="7">
        <f t="shared" si="23"/>
        <v>171191398</v>
      </c>
      <c r="N103" s="8">
        <v>100</v>
      </c>
      <c r="O103" s="8">
        <f t="shared" si="24"/>
        <v>11.950059827866079</v>
      </c>
      <c r="P103" s="8">
        <v>100</v>
      </c>
      <c r="Q103" s="8">
        <f t="shared" si="25"/>
        <v>11.950059827866079</v>
      </c>
      <c r="R103" s="8">
        <f t="shared" si="26"/>
        <v>100</v>
      </c>
      <c r="S103" s="8"/>
      <c r="T103" s="8"/>
      <c r="U103" s="8"/>
      <c r="V103" s="8"/>
      <c r="W103" s="8"/>
      <c r="X103" s="22">
        <v>94</v>
      </c>
    </row>
    <row r="104" spans="1:24" ht="48">
      <c r="A104" s="9">
        <v>95</v>
      </c>
      <c r="B104" s="9" t="s">
        <v>1774</v>
      </c>
      <c r="C104" s="7">
        <v>9760000</v>
      </c>
      <c r="D104" s="8">
        <f t="shared" si="28"/>
        <v>8.7855432268797592E-2</v>
      </c>
      <c r="E104" s="7">
        <v>9760000</v>
      </c>
      <c r="F104" s="8">
        <f t="shared" si="29"/>
        <v>100</v>
      </c>
      <c r="G104" s="8">
        <f t="shared" si="19"/>
        <v>8.7855432268797606E-2</v>
      </c>
      <c r="H104" s="7">
        <v>6650000</v>
      </c>
      <c r="I104" s="8">
        <f t="shared" si="20"/>
        <v>68.135245901639337</v>
      </c>
      <c r="J104" s="8">
        <f t="shared" si="21"/>
        <v>5.9860514814293435E-2</v>
      </c>
      <c r="K104" s="8">
        <f t="shared" si="27"/>
        <v>68.135245901639337</v>
      </c>
      <c r="L104" s="8">
        <f t="shared" si="22"/>
        <v>-2.7994917454504172E-2</v>
      </c>
      <c r="M104" s="7">
        <f t="shared" si="23"/>
        <v>3110000</v>
      </c>
      <c r="N104" s="8">
        <v>100</v>
      </c>
      <c r="O104" s="8">
        <f t="shared" si="24"/>
        <v>8.7855432268797606E-2</v>
      </c>
      <c r="P104" s="8">
        <v>100</v>
      </c>
      <c r="Q104" s="8">
        <f t="shared" si="25"/>
        <v>8.7855432268797606E-2</v>
      </c>
      <c r="R104" s="8">
        <f t="shared" si="26"/>
        <v>100</v>
      </c>
      <c r="S104" s="8"/>
      <c r="T104" s="8"/>
      <c r="U104" s="8"/>
      <c r="V104" s="8"/>
      <c r="W104" s="8"/>
      <c r="X104" s="22">
        <v>95</v>
      </c>
    </row>
    <row r="105" spans="1:24" ht="48">
      <c r="A105" s="9">
        <v>96</v>
      </c>
      <c r="B105" s="9" t="s">
        <v>1775</v>
      </c>
      <c r="C105" s="7">
        <v>4400000</v>
      </c>
      <c r="D105" s="8">
        <f t="shared" si="28"/>
        <v>3.9606957170359572E-2</v>
      </c>
      <c r="E105" s="7">
        <v>4400000</v>
      </c>
      <c r="F105" s="8">
        <f t="shared" si="29"/>
        <v>100</v>
      </c>
      <c r="G105" s="8">
        <f t="shared" si="19"/>
        <v>3.9606957170359572E-2</v>
      </c>
      <c r="H105" s="7">
        <v>0</v>
      </c>
      <c r="I105" s="8">
        <f t="shared" si="20"/>
        <v>0</v>
      </c>
      <c r="J105" s="8">
        <f t="shared" si="21"/>
        <v>0</v>
      </c>
      <c r="K105" s="8">
        <f t="shared" si="27"/>
        <v>0</v>
      </c>
      <c r="L105" s="8">
        <f t="shared" si="22"/>
        <v>-3.9606957170359572E-2</v>
      </c>
      <c r="M105" s="7">
        <f t="shared" si="23"/>
        <v>4400000</v>
      </c>
      <c r="N105" s="8">
        <v>100</v>
      </c>
      <c r="O105" s="8">
        <f t="shared" si="24"/>
        <v>3.9606957170359572E-2</v>
      </c>
      <c r="P105" s="8">
        <v>100</v>
      </c>
      <c r="Q105" s="8">
        <f t="shared" si="25"/>
        <v>3.9606957170359572E-2</v>
      </c>
      <c r="R105" s="8">
        <f t="shared" si="26"/>
        <v>100</v>
      </c>
      <c r="S105" s="8"/>
      <c r="T105" s="8"/>
      <c r="U105" s="8"/>
      <c r="V105" s="8"/>
      <c r="W105" s="8"/>
      <c r="X105" s="22">
        <v>96</v>
      </c>
    </row>
    <row r="106" spans="1:24" ht="64">
      <c r="A106" s="9">
        <v>97</v>
      </c>
      <c r="B106" s="9" t="s">
        <v>1776</v>
      </c>
      <c r="C106" s="7">
        <v>90625000</v>
      </c>
      <c r="D106" s="8">
        <f t="shared" si="28"/>
        <v>0.81576829399178097</v>
      </c>
      <c r="E106" s="7">
        <v>90625000</v>
      </c>
      <c r="F106" s="8">
        <f t="shared" si="29"/>
        <v>100</v>
      </c>
      <c r="G106" s="8">
        <f t="shared" si="19"/>
        <v>0.81576829399178097</v>
      </c>
      <c r="H106" s="7">
        <v>48775000</v>
      </c>
      <c r="I106" s="8">
        <f t="shared" si="20"/>
        <v>53.820689655172416</v>
      </c>
      <c r="J106" s="8">
        <f t="shared" si="21"/>
        <v>0.43905212181461095</v>
      </c>
      <c r="K106" s="8">
        <f t="shared" si="27"/>
        <v>53.820689655172416</v>
      </c>
      <c r="L106" s="8">
        <f t="shared" si="22"/>
        <v>-0.37671617217717002</v>
      </c>
      <c r="M106" s="7">
        <f t="shared" si="23"/>
        <v>41850000</v>
      </c>
      <c r="N106" s="8">
        <v>100</v>
      </c>
      <c r="O106" s="8">
        <f t="shared" si="24"/>
        <v>0.81576829399178097</v>
      </c>
      <c r="P106" s="8">
        <v>100</v>
      </c>
      <c r="Q106" s="8">
        <f t="shared" si="25"/>
        <v>0.81576829399178097</v>
      </c>
      <c r="R106" s="8">
        <f t="shared" si="26"/>
        <v>100</v>
      </c>
      <c r="S106" s="8"/>
      <c r="T106" s="8"/>
      <c r="U106" s="8"/>
      <c r="V106" s="8"/>
      <c r="W106" s="8"/>
      <c r="X106" s="22">
        <v>97</v>
      </c>
    </row>
    <row r="107" spans="1:24" ht="48">
      <c r="A107" s="9">
        <v>98</v>
      </c>
      <c r="B107" s="9" t="s">
        <v>1777</v>
      </c>
      <c r="C107" s="7">
        <v>2750000</v>
      </c>
      <c r="D107" s="8">
        <f t="shared" si="28"/>
        <v>2.4754348231474731E-2</v>
      </c>
      <c r="E107" s="7">
        <v>2750000</v>
      </c>
      <c r="F107" s="8">
        <f t="shared" si="29"/>
        <v>100</v>
      </c>
      <c r="G107" s="8">
        <f t="shared" si="19"/>
        <v>2.4754348231474731E-2</v>
      </c>
      <c r="H107" s="7">
        <v>2600000</v>
      </c>
      <c r="I107" s="8">
        <f t="shared" si="20"/>
        <v>94.545454545454547</v>
      </c>
      <c r="J107" s="8">
        <f t="shared" si="21"/>
        <v>2.3404111055212472E-2</v>
      </c>
      <c r="K107" s="8">
        <f t="shared" si="27"/>
        <v>94.545454545454547</v>
      </c>
      <c r="L107" s="8">
        <f t="shared" si="22"/>
        <v>-1.3502371762622589E-3</v>
      </c>
      <c r="M107" s="7">
        <f t="shared" si="23"/>
        <v>150000</v>
      </c>
      <c r="N107" s="8">
        <v>100</v>
      </c>
      <c r="O107" s="8">
        <f t="shared" si="24"/>
        <v>2.4754348231474731E-2</v>
      </c>
      <c r="P107" s="8">
        <v>100</v>
      </c>
      <c r="Q107" s="8">
        <f t="shared" si="25"/>
        <v>2.4754348231474731E-2</v>
      </c>
      <c r="R107" s="8">
        <f t="shared" si="26"/>
        <v>100</v>
      </c>
      <c r="S107" s="8"/>
      <c r="T107" s="8"/>
      <c r="U107" s="8"/>
      <c r="V107" s="8"/>
      <c r="W107" s="8"/>
      <c r="X107" s="22">
        <v>98</v>
      </c>
    </row>
    <row r="108" spans="1:24" ht="64">
      <c r="A108" s="9">
        <v>99</v>
      </c>
      <c r="B108" s="9" t="s">
        <v>1778</v>
      </c>
      <c r="C108" s="7">
        <v>752760600</v>
      </c>
      <c r="D108" s="8">
        <f t="shared" ref="D108:D139" si="30">C108/$C$190*100</f>
        <v>6.7760356463032201</v>
      </c>
      <c r="E108" s="7">
        <v>752760600</v>
      </c>
      <c r="F108" s="8">
        <f t="shared" si="29"/>
        <v>100</v>
      </c>
      <c r="G108" s="8">
        <f t="shared" si="19"/>
        <v>6.7760356463032201</v>
      </c>
      <c r="H108" s="7">
        <v>747891200</v>
      </c>
      <c r="I108" s="8">
        <f t="shared" si="20"/>
        <v>99.353127674323019</v>
      </c>
      <c r="J108" s="8">
        <f t="shared" si="21"/>
        <v>6.7322033469292775</v>
      </c>
      <c r="K108" s="8">
        <f t="shared" si="27"/>
        <v>99.353127674323019</v>
      </c>
      <c r="L108" s="8">
        <f t="shared" si="22"/>
        <v>-4.3832299373942618E-2</v>
      </c>
      <c r="M108" s="7">
        <f t="shared" si="23"/>
        <v>4869400</v>
      </c>
      <c r="N108" s="8">
        <v>100</v>
      </c>
      <c r="O108" s="8">
        <f t="shared" si="24"/>
        <v>6.7760356463032201</v>
      </c>
      <c r="P108" s="8">
        <v>100</v>
      </c>
      <c r="Q108" s="8">
        <f t="shared" si="25"/>
        <v>6.7760356463032201</v>
      </c>
      <c r="R108" s="8">
        <f t="shared" si="26"/>
        <v>100</v>
      </c>
      <c r="S108" s="8"/>
      <c r="T108" s="8"/>
      <c r="U108" s="8"/>
      <c r="V108" s="8"/>
      <c r="W108" s="8"/>
      <c r="X108" s="22">
        <v>99</v>
      </c>
    </row>
    <row r="109" spans="1:24" ht="48">
      <c r="A109" s="9">
        <v>100</v>
      </c>
      <c r="B109" s="9" t="s">
        <v>1779</v>
      </c>
      <c r="C109" s="7">
        <v>2750000</v>
      </c>
      <c r="D109" s="8">
        <f t="shared" si="30"/>
        <v>2.4754348231474731E-2</v>
      </c>
      <c r="E109" s="7">
        <v>2750000</v>
      </c>
      <c r="F109" s="8">
        <f t="shared" si="29"/>
        <v>100</v>
      </c>
      <c r="G109" s="8">
        <f t="shared" si="19"/>
        <v>2.4754348231474731E-2</v>
      </c>
      <c r="H109" s="7">
        <v>2600000</v>
      </c>
      <c r="I109" s="8">
        <f t="shared" si="20"/>
        <v>94.545454545454547</v>
      </c>
      <c r="J109" s="8">
        <f t="shared" si="21"/>
        <v>2.3404111055212472E-2</v>
      </c>
      <c r="K109" s="8">
        <f t="shared" si="27"/>
        <v>94.545454545454547</v>
      </c>
      <c r="L109" s="8">
        <f t="shared" si="22"/>
        <v>-1.3502371762622589E-3</v>
      </c>
      <c r="M109" s="7">
        <f t="shared" si="23"/>
        <v>150000</v>
      </c>
      <c r="N109" s="8">
        <v>100</v>
      </c>
      <c r="O109" s="8">
        <f t="shared" si="24"/>
        <v>2.4754348231474731E-2</v>
      </c>
      <c r="P109" s="8">
        <v>100</v>
      </c>
      <c r="Q109" s="8">
        <f t="shared" si="25"/>
        <v>2.4754348231474731E-2</v>
      </c>
      <c r="R109" s="8">
        <f t="shared" si="26"/>
        <v>100</v>
      </c>
      <c r="S109" s="8"/>
      <c r="T109" s="8"/>
      <c r="U109" s="8"/>
      <c r="V109" s="8"/>
      <c r="W109" s="8"/>
      <c r="X109" s="22">
        <v>100</v>
      </c>
    </row>
    <row r="110" spans="1:24" ht="48">
      <c r="A110" s="9">
        <v>101</v>
      </c>
      <c r="B110" s="9" t="s">
        <v>1780</v>
      </c>
      <c r="C110" s="7">
        <v>2750000</v>
      </c>
      <c r="D110" s="8">
        <f t="shared" si="30"/>
        <v>2.4754348231474731E-2</v>
      </c>
      <c r="E110" s="7">
        <v>2750000</v>
      </c>
      <c r="F110" s="8">
        <f t="shared" si="29"/>
        <v>100</v>
      </c>
      <c r="G110" s="8">
        <f t="shared" si="19"/>
        <v>2.4754348231474731E-2</v>
      </c>
      <c r="H110" s="7">
        <v>2600000</v>
      </c>
      <c r="I110" s="8">
        <f t="shared" si="20"/>
        <v>94.545454545454547</v>
      </c>
      <c r="J110" s="8">
        <f t="shared" si="21"/>
        <v>2.3404111055212472E-2</v>
      </c>
      <c r="K110" s="8">
        <f t="shared" si="27"/>
        <v>94.545454545454547</v>
      </c>
      <c r="L110" s="8">
        <f t="shared" si="22"/>
        <v>-1.3502371762622589E-3</v>
      </c>
      <c r="M110" s="7">
        <f t="shared" si="23"/>
        <v>150000</v>
      </c>
      <c r="N110" s="8">
        <v>100</v>
      </c>
      <c r="O110" s="8">
        <f t="shared" si="24"/>
        <v>2.4754348231474731E-2</v>
      </c>
      <c r="P110" s="8">
        <v>100</v>
      </c>
      <c r="Q110" s="8">
        <f t="shared" si="25"/>
        <v>2.4754348231474731E-2</v>
      </c>
      <c r="R110" s="8">
        <f t="shared" si="26"/>
        <v>100</v>
      </c>
      <c r="S110" s="8"/>
      <c r="T110" s="8"/>
      <c r="U110" s="8"/>
      <c r="V110" s="8"/>
      <c r="W110" s="8"/>
      <c r="X110" s="22">
        <v>101</v>
      </c>
    </row>
    <row r="111" spans="1:24" ht="64">
      <c r="A111" s="9">
        <v>102</v>
      </c>
      <c r="B111" s="9" t="s">
        <v>1781</v>
      </c>
      <c r="C111" s="7">
        <v>12056000</v>
      </c>
      <c r="D111" s="8">
        <f t="shared" si="30"/>
        <v>0.10852306264678521</v>
      </c>
      <c r="E111" s="7">
        <v>12056000</v>
      </c>
      <c r="F111" s="8">
        <f t="shared" si="29"/>
        <v>100</v>
      </c>
      <c r="G111" s="8">
        <f t="shared" si="19"/>
        <v>0.10852306264678521</v>
      </c>
      <c r="H111" s="7">
        <v>11303000</v>
      </c>
      <c r="I111" s="8">
        <f t="shared" si="20"/>
        <v>93.754147312541463</v>
      </c>
      <c r="J111" s="8">
        <f t="shared" si="21"/>
        <v>0.10174487202194867</v>
      </c>
      <c r="K111" s="8">
        <f t="shared" si="27"/>
        <v>93.754147312541463</v>
      </c>
      <c r="L111" s="8">
        <f t="shared" si="22"/>
        <v>-6.778190624836547E-3</v>
      </c>
      <c r="M111" s="7">
        <f t="shared" si="23"/>
        <v>753000</v>
      </c>
      <c r="N111" s="8">
        <v>100</v>
      </c>
      <c r="O111" s="8">
        <f t="shared" si="24"/>
        <v>0.10852306264678521</v>
      </c>
      <c r="P111" s="8">
        <v>100</v>
      </c>
      <c r="Q111" s="8">
        <f t="shared" si="25"/>
        <v>0.10852306264678521</v>
      </c>
      <c r="R111" s="8">
        <f t="shared" si="26"/>
        <v>100</v>
      </c>
      <c r="S111" s="8"/>
      <c r="T111" s="8"/>
      <c r="U111" s="8"/>
      <c r="V111" s="8"/>
      <c r="W111" s="8"/>
      <c r="X111" s="22">
        <v>102</v>
      </c>
    </row>
    <row r="112" spans="1:24" ht="64">
      <c r="A112" s="9">
        <v>103</v>
      </c>
      <c r="B112" s="9" t="s">
        <v>1782</v>
      </c>
      <c r="C112" s="7">
        <v>11171000</v>
      </c>
      <c r="D112" s="8">
        <f t="shared" si="30"/>
        <v>0.10055666330683791</v>
      </c>
      <c r="E112" s="7">
        <v>11171000</v>
      </c>
      <c r="F112" s="8">
        <f t="shared" si="29"/>
        <v>100</v>
      </c>
      <c r="G112" s="8">
        <f t="shared" si="19"/>
        <v>0.10055666330683791</v>
      </c>
      <c r="H112" s="7">
        <v>10781000</v>
      </c>
      <c r="I112" s="8">
        <f t="shared" si="20"/>
        <v>96.508817473816137</v>
      </c>
      <c r="J112" s="8">
        <f t="shared" si="21"/>
        <v>9.7046046648556053E-2</v>
      </c>
      <c r="K112" s="8">
        <f t="shared" si="27"/>
        <v>96.508817473816137</v>
      </c>
      <c r="L112" s="8">
        <f t="shared" si="22"/>
        <v>-3.5106166582818538E-3</v>
      </c>
      <c r="M112" s="7">
        <f t="shared" si="23"/>
        <v>390000</v>
      </c>
      <c r="N112" s="8">
        <v>100</v>
      </c>
      <c r="O112" s="8">
        <f t="shared" si="24"/>
        <v>0.10055666330683791</v>
      </c>
      <c r="P112" s="8">
        <v>100</v>
      </c>
      <c r="Q112" s="8">
        <f t="shared" si="25"/>
        <v>0.10055666330683791</v>
      </c>
      <c r="R112" s="8">
        <f t="shared" si="26"/>
        <v>100</v>
      </c>
      <c r="S112" s="8"/>
      <c r="T112" s="8"/>
      <c r="U112" s="8"/>
      <c r="V112" s="8"/>
      <c r="W112" s="8"/>
      <c r="X112" s="22">
        <v>103</v>
      </c>
    </row>
    <row r="113" spans="1:24" ht="64">
      <c r="A113" s="9">
        <v>104</v>
      </c>
      <c r="B113" s="9" t="s">
        <v>1783</v>
      </c>
      <c r="C113" s="7">
        <v>10756000</v>
      </c>
      <c r="D113" s="8">
        <f t="shared" si="30"/>
        <v>9.6821007119178987E-2</v>
      </c>
      <c r="E113" s="7">
        <v>10756000</v>
      </c>
      <c r="F113" s="8">
        <f t="shared" si="29"/>
        <v>100</v>
      </c>
      <c r="G113" s="8">
        <f t="shared" si="19"/>
        <v>9.6821007119178987E-2</v>
      </c>
      <c r="H113" s="7">
        <v>10586500</v>
      </c>
      <c r="I113" s="8">
        <f t="shared" si="20"/>
        <v>98.424135366307169</v>
      </c>
      <c r="J113" s="8">
        <f t="shared" si="21"/>
        <v>9.5295239110002636E-2</v>
      </c>
      <c r="K113" s="8">
        <f t="shared" si="27"/>
        <v>98.424135366307169</v>
      </c>
      <c r="L113" s="8">
        <f t="shared" si="22"/>
        <v>-1.5257680091763509E-3</v>
      </c>
      <c r="M113" s="7">
        <f t="shared" si="23"/>
        <v>169500</v>
      </c>
      <c r="N113" s="8">
        <v>100</v>
      </c>
      <c r="O113" s="8">
        <f t="shared" si="24"/>
        <v>9.6821007119178987E-2</v>
      </c>
      <c r="P113" s="8">
        <v>100</v>
      </c>
      <c r="Q113" s="8">
        <f t="shared" si="25"/>
        <v>9.6821007119178987E-2</v>
      </c>
      <c r="R113" s="8">
        <f t="shared" si="26"/>
        <v>100</v>
      </c>
      <c r="S113" s="8"/>
      <c r="T113" s="8"/>
      <c r="U113" s="8"/>
      <c r="V113" s="8"/>
      <c r="W113" s="8"/>
      <c r="X113" s="22">
        <v>104</v>
      </c>
    </row>
    <row r="114" spans="1:24" ht="64">
      <c r="A114" s="9">
        <v>105</v>
      </c>
      <c r="B114" s="9" t="s">
        <v>1784</v>
      </c>
      <c r="C114" s="7">
        <v>19031000</v>
      </c>
      <c r="D114" s="8">
        <f t="shared" si="30"/>
        <v>0.1713090913429802</v>
      </c>
      <c r="E114" s="7">
        <v>19031000</v>
      </c>
      <c r="F114" s="8">
        <f t="shared" si="29"/>
        <v>100</v>
      </c>
      <c r="G114" s="8">
        <f t="shared" si="19"/>
        <v>0.1713090913429802</v>
      </c>
      <c r="H114" s="7">
        <v>18122000</v>
      </c>
      <c r="I114" s="8">
        <f t="shared" si="20"/>
        <v>95.22358257579738</v>
      </c>
      <c r="J114" s="8">
        <f t="shared" si="21"/>
        <v>0.16312665405483093</v>
      </c>
      <c r="K114" s="8">
        <f t="shared" si="27"/>
        <v>95.22358257579738</v>
      </c>
      <c r="L114" s="8">
        <f t="shared" si="22"/>
        <v>-8.1824372881492691E-3</v>
      </c>
      <c r="M114" s="7">
        <f t="shared" si="23"/>
        <v>909000</v>
      </c>
      <c r="N114" s="8">
        <v>100</v>
      </c>
      <c r="O114" s="8">
        <f t="shared" si="24"/>
        <v>0.1713090913429802</v>
      </c>
      <c r="P114" s="8">
        <v>100</v>
      </c>
      <c r="Q114" s="8">
        <f t="shared" si="25"/>
        <v>0.1713090913429802</v>
      </c>
      <c r="R114" s="8">
        <f t="shared" si="26"/>
        <v>100</v>
      </c>
      <c r="S114" s="8"/>
      <c r="T114" s="8"/>
      <c r="U114" s="8"/>
      <c r="V114" s="8"/>
      <c r="W114" s="8"/>
      <c r="X114" s="22">
        <v>105</v>
      </c>
    </row>
    <row r="115" spans="1:24" ht="64">
      <c r="A115" s="9">
        <v>106</v>
      </c>
      <c r="B115" s="9" t="s">
        <v>1785</v>
      </c>
      <c r="C115" s="7">
        <v>10106000</v>
      </c>
      <c r="D115" s="8">
        <f t="shared" si="30"/>
        <v>9.096997935537586E-2</v>
      </c>
      <c r="E115" s="7">
        <v>10106000</v>
      </c>
      <c r="F115" s="8">
        <f t="shared" si="29"/>
        <v>100</v>
      </c>
      <c r="G115" s="8">
        <f t="shared" si="19"/>
        <v>9.0969979355375846E-2</v>
      </c>
      <c r="H115" s="7">
        <v>9803000</v>
      </c>
      <c r="I115" s="8">
        <f t="shared" si="20"/>
        <v>97.001781120126665</v>
      </c>
      <c r="J115" s="8">
        <f t="shared" si="21"/>
        <v>8.8242500259326104E-2</v>
      </c>
      <c r="K115" s="8">
        <f t="shared" si="27"/>
        <v>97.001781120126665</v>
      </c>
      <c r="L115" s="8">
        <f t="shared" si="22"/>
        <v>-2.7274790960497425E-3</v>
      </c>
      <c r="M115" s="7">
        <f t="shared" si="23"/>
        <v>303000</v>
      </c>
      <c r="N115" s="8">
        <v>100</v>
      </c>
      <c r="O115" s="8">
        <f t="shared" si="24"/>
        <v>9.0969979355375846E-2</v>
      </c>
      <c r="P115" s="8">
        <v>100</v>
      </c>
      <c r="Q115" s="8">
        <f t="shared" si="25"/>
        <v>9.0969979355375846E-2</v>
      </c>
      <c r="R115" s="8">
        <f t="shared" si="26"/>
        <v>100</v>
      </c>
      <c r="S115" s="8"/>
      <c r="T115" s="8"/>
      <c r="U115" s="8"/>
      <c r="V115" s="8"/>
      <c r="W115" s="8"/>
      <c r="X115" s="22">
        <v>106</v>
      </c>
    </row>
    <row r="116" spans="1:24" ht="64">
      <c r="A116" s="9">
        <v>107</v>
      </c>
      <c r="B116" s="9" t="s">
        <v>1786</v>
      </c>
      <c r="C116" s="7">
        <v>6535000</v>
      </c>
      <c r="D116" s="8">
        <f t="shared" si="30"/>
        <v>5.882533297915904E-2</v>
      </c>
      <c r="E116" s="7">
        <v>6535000</v>
      </c>
      <c r="F116" s="8">
        <f t="shared" si="29"/>
        <v>100</v>
      </c>
      <c r="G116" s="8">
        <f t="shared" si="19"/>
        <v>5.882533297915904E-2</v>
      </c>
      <c r="H116" s="7">
        <v>6324000</v>
      </c>
      <c r="I116" s="8">
        <f t="shared" si="20"/>
        <v>96.771231828615143</v>
      </c>
      <c r="J116" s="8">
        <f t="shared" si="21"/>
        <v>5.692599935121679E-2</v>
      </c>
      <c r="K116" s="8">
        <f t="shared" si="27"/>
        <v>96.771231828615143</v>
      </c>
      <c r="L116" s="8">
        <f t="shared" si="22"/>
        <v>-1.8993336279422499E-3</v>
      </c>
      <c r="M116" s="7">
        <f t="shared" si="23"/>
        <v>211000</v>
      </c>
      <c r="N116" s="8">
        <v>100</v>
      </c>
      <c r="O116" s="8">
        <f t="shared" si="24"/>
        <v>5.882533297915904E-2</v>
      </c>
      <c r="P116" s="8">
        <v>100</v>
      </c>
      <c r="Q116" s="8">
        <f t="shared" si="25"/>
        <v>5.882533297915904E-2</v>
      </c>
      <c r="R116" s="8">
        <f t="shared" si="26"/>
        <v>100</v>
      </c>
      <c r="S116" s="8"/>
      <c r="T116" s="8"/>
      <c r="U116" s="8"/>
      <c r="V116" s="8"/>
      <c r="W116" s="8"/>
      <c r="X116" s="22">
        <v>107</v>
      </c>
    </row>
    <row r="117" spans="1:24" ht="64">
      <c r="A117" s="9">
        <v>108</v>
      </c>
      <c r="B117" s="9" t="s">
        <v>1787</v>
      </c>
      <c r="C117" s="7">
        <v>9716000</v>
      </c>
      <c r="D117" s="8">
        <f t="shared" si="30"/>
        <v>8.7459362697093992E-2</v>
      </c>
      <c r="E117" s="7">
        <v>9716000</v>
      </c>
      <c r="F117" s="8">
        <f t="shared" si="29"/>
        <v>100</v>
      </c>
      <c r="G117" s="8">
        <f t="shared" si="19"/>
        <v>8.7459362697094006E-2</v>
      </c>
      <c r="H117" s="7">
        <v>9422000</v>
      </c>
      <c r="I117" s="8">
        <f t="shared" si="20"/>
        <v>96.97406340057637</v>
      </c>
      <c r="J117" s="8">
        <f t="shared" si="21"/>
        <v>8.4812897831619966E-2</v>
      </c>
      <c r="K117" s="8">
        <f t="shared" si="27"/>
        <v>96.97406340057637</v>
      </c>
      <c r="L117" s="8">
        <f t="shared" si="22"/>
        <v>-2.6464648654740408E-3</v>
      </c>
      <c r="M117" s="7">
        <f t="shared" si="23"/>
        <v>294000</v>
      </c>
      <c r="N117" s="8">
        <v>100</v>
      </c>
      <c r="O117" s="8">
        <f t="shared" si="24"/>
        <v>8.7459362697094006E-2</v>
      </c>
      <c r="P117" s="8">
        <v>100</v>
      </c>
      <c r="Q117" s="8">
        <f t="shared" si="25"/>
        <v>8.7459362697094006E-2</v>
      </c>
      <c r="R117" s="8">
        <f t="shared" si="26"/>
        <v>100</v>
      </c>
      <c r="S117" s="8"/>
      <c r="T117" s="8"/>
      <c r="U117" s="8"/>
      <c r="V117" s="8"/>
      <c r="W117" s="8"/>
      <c r="X117" s="22">
        <v>108</v>
      </c>
    </row>
    <row r="118" spans="1:24" ht="64">
      <c r="A118" s="9">
        <v>109</v>
      </c>
      <c r="B118" s="9" t="s">
        <v>1788</v>
      </c>
      <c r="C118" s="7">
        <v>9663000</v>
      </c>
      <c r="D118" s="8">
        <f t="shared" si="30"/>
        <v>8.6982278894814663E-2</v>
      </c>
      <c r="E118" s="7">
        <v>9663000</v>
      </c>
      <c r="F118" s="8">
        <f t="shared" si="29"/>
        <v>100</v>
      </c>
      <c r="G118" s="8">
        <f t="shared" si="19"/>
        <v>8.6982278894814649E-2</v>
      </c>
      <c r="H118" s="7">
        <v>9399000</v>
      </c>
      <c r="I118" s="8">
        <f t="shared" si="20"/>
        <v>97.267929214529644</v>
      </c>
      <c r="J118" s="8">
        <f t="shared" si="21"/>
        <v>8.4605861464593077E-2</v>
      </c>
      <c r="K118" s="8">
        <f t="shared" si="27"/>
        <v>97.267929214529644</v>
      </c>
      <c r="L118" s="8">
        <f t="shared" si="22"/>
        <v>-2.3764174302215724E-3</v>
      </c>
      <c r="M118" s="7">
        <f t="shared" si="23"/>
        <v>264000</v>
      </c>
      <c r="N118" s="8">
        <v>100</v>
      </c>
      <c r="O118" s="8">
        <f t="shared" si="24"/>
        <v>8.6982278894814649E-2</v>
      </c>
      <c r="P118" s="8">
        <v>100</v>
      </c>
      <c r="Q118" s="8">
        <f t="shared" si="25"/>
        <v>8.6982278894814649E-2</v>
      </c>
      <c r="R118" s="8">
        <f t="shared" si="26"/>
        <v>100</v>
      </c>
      <c r="S118" s="8"/>
      <c r="T118" s="8"/>
      <c r="U118" s="8"/>
      <c r="V118" s="8"/>
      <c r="W118" s="8"/>
      <c r="X118" s="22">
        <v>109</v>
      </c>
    </row>
    <row r="119" spans="1:24" ht="64">
      <c r="A119" s="9">
        <v>110</v>
      </c>
      <c r="B119" s="9" t="s">
        <v>1789</v>
      </c>
      <c r="C119" s="7">
        <v>13746000</v>
      </c>
      <c r="D119" s="8">
        <f t="shared" si="30"/>
        <v>0.12373573483267332</v>
      </c>
      <c r="E119" s="7">
        <v>13746000</v>
      </c>
      <c r="F119" s="8">
        <f t="shared" si="29"/>
        <v>100</v>
      </c>
      <c r="G119" s="8">
        <f t="shared" si="19"/>
        <v>0.12373573483267332</v>
      </c>
      <c r="H119" s="7">
        <v>13359000</v>
      </c>
      <c r="I119" s="8">
        <f t="shared" si="20"/>
        <v>97.184635530336095</v>
      </c>
      <c r="J119" s="8">
        <f t="shared" si="21"/>
        <v>0.1202521229179167</v>
      </c>
      <c r="K119" s="8">
        <f t="shared" si="27"/>
        <v>97.184635530336095</v>
      </c>
      <c r="L119" s="8">
        <f t="shared" si="22"/>
        <v>-3.4836119147566152E-3</v>
      </c>
      <c r="M119" s="7">
        <f t="shared" si="23"/>
        <v>387000</v>
      </c>
      <c r="N119" s="8">
        <v>100</v>
      </c>
      <c r="O119" s="8">
        <f t="shared" si="24"/>
        <v>0.12373573483267332</v>
      </c>
      <c r="P119" s="8">
        <v>100</v>
      </c>
      <c r="Q119" s="8">
        <f t="shared" si="25"/>
        <v>0.12373573483267332</v>
      </c>
      <c r="R119" s="8">
        <f t="shared" si="26"/>
        <v>100</v>
      </c>
      <c r="S119" s="8"/>
      <c r="T119" s="8"/>
      <c r="U119" s="8"/>
      <c r="V119" s="8"/>
      <c r="W119" s="8"/>
      <c r="X119" s="22">
        <v>110</v>
      </c>
    </row>
    <row r="120" spans="1:24" ht="32">
      <c r="A120" s="9">
        <v>111</v>
      </c>
      <c r="B120" s="9" t="s">
        <v>1790</v>
      </c>
      <c r="C120" s="7">
        <v>200000000</v>
      </c>
      <c r="D120" s="8">
        <f t="shared" si="30"/>
        <v>1.800316235016344</v>
      </c>
      <c r="E120" s="7">
        <v>200000000</v>
      </c>
      <c r="F120" s="8">
        <f t="shared" si="29"/>
        <v>100</v>
      </c>
      <c r="G120" s="8">
        <f t="shared" si="19"/>
        <v>1.8003162350163437</v>
      </c>
      <c r="H120" s="7">
        <v>0</v>
      </c>
      <c r="I120" s="8">
        <f t="shared" si="20"/>
        <v>0</v>
      </c>
      <c r="J120" s="8">
        <f t="shared" si="21"/>
        <v>0</v>
      </c>
      <c r="K120" s="8">
        <f t="shared" si="27"/>
        <v>0</v>
      </c>
      <c r="L120" s="8">
        <f t="shared" si="22"/>
        <v>-1.8003162350163437</v>
      </c>
      <c r="M120" s="7">
        <f t="shared" si="23"/>
        <v>200000000</v>
      </c>
      <c r="N120" s="8">
        <v>100</v>
      </c>
      <c r="O120" s="8">
        <f t="shared" si="24"/>
        <v>1.8003162350163437</v>
      </c>
      <c r="P120" s="8">
        <v>0</v>
      </c>
      <c r="Q120" s="8">
        <f t="shared" si="25"/>
        <v>0</v>
      </c>
      <c r="R120" s="8">
        <f t="shared" si="26"/>
        <v>0</v>
      </c>
      <c r="S120" s="8"/>
      <c r="T120" s="8"/>
      <c r="U120" s="8"/>
      <c r="V120" s="8"/>
      <c r="W120" s="8"/>
      <c r="X120" s="22">
        <v>111</v>
      </c>
    </row>
    <row r="121" spans="1:24" ht="32">
      <c r="A121" s="9">
        <v>112</v>
      </c>
      <c r="B121" s="9" t="s">
        <v>1791</v>
      </c>
      <c r="C121" s="7">
        <v>189744400</v>
      </c>
      <c r="D121" s="8">
        <f t="shared" si="30"/>
        <v>1.7079996191171758</v>
      </c>
      <c r="E121" s="7">
        <v>189744400</v>
      </c>
      <c r="F121" s="8">
        <f t="shared" si="29"/>
        <v>100</v>
      </c>
      <c r="G121" s="8">
        <f t="shared" si="19"/>
        <v>1.7079996191171758</v>
      </c>
      <c r="H121" s="7">
        <v>101765000</v>
      </c>
      <c r="I121" s="8">
        <f t="shared" si="20"/>
        <v>53.632676379381948</v>
      </c>
      <c r="J121" s="8">
        <f t="shared" si="21"/>
        <v>0.91604590828219112</v>
      </c>
      <c r="K121" s="8">
        <f t="shared" si="27"/>
        <v>53.632676379381948</v>
      </c>
      <c r="L121" s="8">
        <f t="shared" si="22"/>
        <v>-0.79195371083498467</v>
      </c>
      <c r="M121" s="7">
        <f t="shared" si="23"/>
        <v>87979400</v>
      </c>
      <c r="N121" s="8">
        <v>100</v>
      </c>
      <c r="O121" s="8">
        <f t="shared" si="24"/>
        <v>1.7079996191171758</v>
      </c>
      <c r="P121" s="8">
        <v>50</v>
      </c>
      <c r="Q121" s="8">
        <f t="shared" si="25"/>
        <v>0.8539998095585879</v>
      </c>
      <c r="R121" s="8">
        <f t="shared" si="26"/>
        <v>50</v>
      </c>
      <c r="S121" s="8"/>
      <c r="T121" s="8"/>
      <c r="U121" s="8"/>
      <c r="V121" s="8"/>
      <c r="W121" s="8"/>
      <c r="X121" s="22">
        <v>112</v>
      </c>
    </row>
    <row r="122" spans="1:24" ht="48">
      <c r="A122" s="9">
        <v>113</v>
      </c>
      <c r="B122" s="9" t="s">
        <v>1792</v>
      </c>
      <c r="C122" s="7">
        <v>190716800</v>
      </c>
      <c r="D122" s="8">
        <f t="shared" si="30"/>
        <v>1.7167527566518255</v>
      </c>
      <c r="E122" s="7">
        <v>190716800</v>
      </c>
      <c r="F122" s="8">
        <f t="shared" si="29"/>
        <v>100</v>
      </c>
      <c r="G122" s="8">
        <f t="shared" si="19"/>
        <v>1.7167527566518255</v>
      </c>
      <c r="H122" s="7">
        <v>185916800</v>
      </c>
      <c r="I122" s="8">
        <f t="shared" si="20"/>
        <v>97.483179247973965</v>
      </c>
      <c r="J122" s="8">
        <f t="shared" si="21"/>
        <v>1.6735451670114332</v>
      </c>
      <c r="K122" s="8">
        <f t="shared" si="27"/>
        <v>97.483179247973965</v>
      </c>
      <c r="L122" s="8">
        <f t="shared" si="22"/>
        <v>-4.3207589640392285E-2</v>
      </c>
      <c r="M122" s="7">
        <f t="shared" si="23"/>
        <v>4800000</v>
      </c>
      <c r="N122" s="8">
        <v>100</v>
      </c>
      <c r="O122" s="8">
        <f t="shared" si="24"/>
        <v>1.7167527566518255</v>
      </c>
      <c r="P122" s="8">
        <v>90</v>
      </c>
      <c r="Q122" s="8">
        <f t="shared" si="25"/>
        <v>1.5450774809866428</v>
      </c>
      <c r="R122" s="8">
        <f t="shared" si="26"/>
        <v>90</v>
      </c>
      <c r="S122" s="8"/>
      <c r="T122" s="8"/>
      <c r="U122" s="8"/>
      <c r="V122" s="8"/>
      <c r="W122" s="8"/>
      <c r="X122" s="22">
        <v>113</v>
      </c>
    </row>
    <row r="123" spans="1:24" ht="48">
      <c r="A123" s="9">
        <v>114</v>
      </c>
      <c r="B123" s="9" t="s">
        <v>1793</v>
      </c>
      <c r="C123" s="7">
        <v>180048200</v>
      </c>
      <c r="D123" s="8">
        <f t="shared" si="30"/>
        <v>1.6207184877273486</v>
      </c>
      <c r="E123" s="7">
        <v>180048200</v>
      </c>
      <c r="F123" s="8">
        <f t="shared" si="29"/>
        <v>100</v>
      </c>
      <c r="G123" s="8">
        <f t="shared" si="19"/>
        <v>1.6207184877273486</v>
      </c>
      <c r="H123" s="7">
        <v>127970000</v>
      </c>
      <c r="I123" s="8">
        <f t="shared" si="20"/>
        <v>71.075412028556798</v>
      </c>
      <c r="J123" s="8">
        <f t="shared" si="21"/>
        <v>1.1519323429752077</v>
      </c>
      <c r="K123" s="8">
        <f t="shared" si="27"/>
        <v>71.075412028556798</v>
      </c>
      <c r="L123" s="8">
        <f t="shared" si="22"/>
        <v>-0.46878614475214087</v>
      </c>
      <c r="M123" s="7">
        <f t="shared" si="23"/>
        <v>52078200</v>
      </c>
      <c r="N123" s="8">
        <v>100</v>
      </c>
      <c r="O123" s="8">
        <f t="shared" si="24"/>
        <v>1.6207184877273486</v>
      </c>
      <c r="P123" s="8">
        <v>75</v>
      </c>
      <c r="Q123" s="8">
        <f t="shared" si="25"/>
        <v>1.2155388657955115</v>
      </c>
      <c r="R123" s="8">
        <f t="shared" si="26"/>
        <v>75</v>
      </c>
      <c r="S123" s="8"/>
      <c r="T123" s="8"/>
      <c r="U123" s="8"/>
      <c r="V123" s="8"/>
      <c r="W123" s="8"/>
      <c r="X123" s="22">
        <v>114</v>
      </c>
    </row>
    <row r="124" spans="1:24" ht="32">
      <c r="A124" s="9">
        <v>115</v>
      </c>
      <c r="B124" s="9" t="s">
        <v>1794</v>
      </c>
      <c r="C124" s="7">
        <v>200000000</v>
      </c>
      <c r="D124" s="8">
        <f t="shared" si="30"/>
        <v>1.800316235016344</v>
      </c>
      <c r="E124" s="7">
        <v>200000000</v>
      </c>
      <c r="F124" s="8">
        <f t="shared" si="29"/>
        <v>100</v>
      </c>
      <c r="G124" s="8">
        <f t="shared" si="19"/>
        <v>1.8003162350163437</v>
      </c>
      <c r="H124" s="7">
        <v>75271800</v>
      </c>
      <c r="I124" s="8">
        <f t="shared" si="20"/>
        <v>37.635899999999999</v>
      </c>
      <c r="J124" s="8">
        <f t="shared" si="21"/>
        <v>0.67756521789451629</v>
      </c>
      <c r="K124" s="8">
        <f t="shared" si="27"/>
        <v>37.635899999999999</v>
      </c>
      <c r="L124" s="8">
        <f t="shared" si="22"/>
        <v>-1.1227510171218276</v>
      </c>
      <c r="M124" s="7">
        <f t="shared" si="23"/>
        <v>124728200</v>
      </c>
      <c r="N124" s="8">
        <v>100</v>
      </c>
      <c r="O124" s="8">
        <f t="shared" si="24"/>
        <v>1.8003162350163437</v>
      </c>
      <c r="P124" s="8">
        <v>50</v>
      </c>
      <c r="Q124" s="8">
        <f t="shared" si="25"/>
        <v>0.90015811750817187</v>
      </c>
      <c r="R124" s="8">
        <f t="shared" si="26"/>
        <v>50</v>
      </c>
      <c r="S124" s="8"/>
      <c r="T124" s="8"/>
      <c r="U124" s="8"/>
      <c r="V124" s="8"/>
      <c r="W124" s="8"/>
      <c r="X124" s="22">
        <v>115</v>
      </c>
    </row>
    <row r="125" spans="1:24" ht="48">
      <c r="A125" s="9">
        <v>116</v>
      </c>
      <c r="B125" s="9" t="s">
        <v>1795</v>
      </c>
      <c r="C125" s="7">
        <v>189248000</v>
      </c>
      <c r="D125" s="8">
        <f t="shared" si="30"/>
        <v>1.7035312342218654</v>
      </c>
      <c r="E125" s="7">
        <v>189248000</v>
      </c>
      <c r="F125" s="8">
        <f t="shared" si="29"/>
        <v>100</v>
      </c>
      <c r="G125" s="8">
        <f t="shared" si="19"/>
        <v>1.7035312342218654</v>
      </c>
      <c r="H125" s="7">
        <v>148100300</v>
      </c>
      <c r="I125" s="8">
        <f t="shared" si="20"/>
        <v>78.257260314507946</v>
      </c>
      <c r="J125" s="8">
        <f t="shared" si="21"/>
        <v>1.3331368725039554</v>
      </c>
      <c r="K125" s="8">
        <f t="shared" si="27"/>
        <v>78.257260314507946</v>
      </c>
      <c r="L125" s="8">
        <f t="shared" si="22"/>
        <v>-0.37039436171790996</v>
      </c>
      <c r="M125" s="7">
        <f t="shared" si="23"/>
        <v>41147700</v>
      </c>
      <c r="N125" s="8">
        <v>100</v>
      </c>
      <c r="O125" s="8">
        <f t="shared" si="24"/>
        <v>1.7035312342218654</v>
      </c>
      <c r="P125" s="8">
        <v>80</v>
      </c>
      <c r="Q125" s="8">
        <f t="shared" si="25"/>
        <v>1.3628249873774922</v>
      </c>
      <c r="R125" s="8">
        <f t="shared" si="26"/>
        <v>80</v>
      </c>
      <c r="S125" s="8"/>
      <c r="T125" s="8"/>
      <c r="U125" s="8"/>
      <c r="V125" s="8"/>
      <c r="W125" s="8"/>
      <c r="X125" s="22">
        <v>116</v>
      </c>
    </row>
    <row r="126" spans="1:24" ht="48">
      <c r="A126" s="9">
        <v>117</v>
      </c>
      <c r="B126" s="9" t="s">
        <v>1796</v>
      </c>
      <c r="C126" s="7">
        <v>200000000</v>
      </c>
      <c r="D126" s="8">
        <f t="shared" si="30"/>
        <v>1.800316235016344</v>
      </c>
      <c r="E126" s="7">
        <v>200000000</v>
      </c>
      <c r="F126" s="8">
        <f t="shared" si="29"/>
        <v>100</v>
      </c>
      <c r="G126" s="8">
        <f t="shared" si="19"/>
        <v>1.8003162350163437</v>
      </c>
      <c r="H126" s="7">
        <v>107385400</v>
      </c>
      <c r="I126" s="8">
        <f t="shared" si="20"/>
        <v>53.692700000000002</v>
      </c>
      <c r="J126" s="8">
        <f t="shared" si="21"/>
        <v>0.96663839511862049</v>
      </c>
      <c r="K126" s="8">
        <f t="shared" si="27"/>
        <v>53.692700000000002</v>
      </c>
      <c r="L126" s="8">
        <f t="shared" si="22"/>
        <v>-0.83367783989772326</v>
      </c>
      <c r="M126" s="7">
        <f t="shared" si="23"/>
        <v>92614600</v>
      </c>
      <c r="N126" s="8">
        <v>100</v>
      </c>
      <c r="O126" s="8">
        <f t="shared" si="24"/>
        <v>1.8003162350163437</v>
      </c>
      <c r="P126" s="8">
        <v>55</v>
      </c>
      <c r="Q126" s="8">
        <f t="shared" si="25"/>
        <v>0.99017392925898917</v>
      </c>
      <c r="R126" s="8">
        <f t="shared" si="26"/>
        <v>55.000000000000007</v>
      </c>
      <c r="S126" s="8"/>
      <c r="T126" s="8"/>
      <c r="U126" s="8"/>
      <c r="V126" s="8"/>
      <c r="W126" s="8"/>
      <c r="X126" s="22">
        <v>117</v>
      </c>
    </row>
    <row r="127" spans="1:24" ht="48">
      <c r="A127" s="9">
        <v>118</v>
      </c>
      <c r="B127" s="9" t="s">
        <v>1797</v>
      </c>
      <c r="C127" s="7">
        <v>194740000</v>
      </c>
      <c r="D127" s="8">
        <f t="shared" si="30"/>
        <v>1.7529679180354141</v>
      </c>
      <c r="E127" s="7">
        <v>194740000</v>
      </c>
      <c r="F127" s="8">
        <f t="shared" si="29"/>
        <v>100</v>
      </c>
      <c r="G127" s="8">
        <f t="shared" si="19"/>
        <v>1.7529679180354139</v>
      </c>
      <c r="H127" s="7">
        <v>29411400</v>
      </c>
      <c r="I127" s="8">
        <f t="shared" si="20"/>
        <v>15.102906439355039</v>
      </c>
      <c r="J127" s="8">
        <f t="shared" si="21"/>
        <v>0.26474910457279849</v>
      </c>
      <c r="K127" s="8">
        <f t="shared" si="27"/>
        <v>15.102906439355039</v>
      </c>
      <c r="L127" s="8">
        <f t="shared" si="22"/>
        <v>-1.4882188134626153</v>
      </c>
      <c r="M127" s="7">
        <f t="shared" si="23"/>
        <v>165328600</v>
      </c>
      <c r="N127" s="8">
        <v>100</v>
      </c>
      <c r="O127" s="8">
        <f t="shared" si="24"/>
        <v>1.7529679180354139</v>
      </c>
      <c r="P127" s="8">
        <v>20</v>
      </c>
      <c r="Q127" s="8">
        <f t="shared" si="25"/>
        <v>0.35059358360708281</v>
      </c>
      <c r="R127" s="8">
        <f t="shared" si="26"/>
        <v>20</v>
      </c>
      <c r="S127" s="8"/>
      <c r="T127" s="8"/>
      <c r="U127" s="8"/>
      <c r="V127" s="8"/>
      <c r="W127" s="8"/>
      <c r="X127" s="22">
        <v>118</v>
      </c>
    </row>
    <row r="128" spans="1:24" ht="48">
      <c r="A128" s="9">
        <v>119</v>
      </c>
      <c r="B128" s="9" t="s">
        <v>1798</v>
      </c>
      <c r="C128" s="7">
        <v>200000000</v>
      </c>
      <c r="D128" s="8">
        <f t="shared" si="30"/>
        <v>1.800316235016344</v>
      </c>
      <c r="E128" s="7">
        <v>200000000</v>
      </c>
      <c r="F128" s="8">
        <f t="shared" si="29"/>
        <v>100</v>
      </c>
      <c r="G128" s="8">
        <f t="shared" si="19"/>
        <v>1.8003162350163437</v>
      </c>
      <c r="H128" s="7">
        <v>178140000</v>
      </c>
      <c r="I128" s="8">
        <f t="shared" si="20"/>
        <v>89.070000000000007</v>
      </c>
      <c r="J128" s="8">
        <f t="shared" si="21"/>
        <v>1.6035416705290577</v>
      </c>
      <c r="K128" s="8">
        <f t="shared" si="27"/>
        <v>89.070000000000007</v>
      </c>
      <c r="L128" s="8">
        <f t="shared" si="22"/>
        <v>-0.19677456448728603</v>
      </c>
      <c r="M128" s="7">
        <f t="shared" si="23"/>
        <v>21860000</v>
      </c>
      <c r="N128" s="8">
        <v>100</v>
      </c>
      <c r="O128" s="8">
        <f t="shared" si="24"/>
        <v>1.8003162350163437</v>
      </c>
      <c r="P128" s="8">
        <v>90</v>
      </c>
      <c r="Q128" s="8">
        <f t="shared" si="25"/>
        <v>1.6202846115147096</v>
      </c>
      <c r="R128" s="8">
        <f t="shared" si="26"/>
        <v>90</v>
      </c>
      <c r="S128" s="8"/>
      <c r="T128" s="8"/>
      <c r="U128" s="8"/>
      <c r="V128" s="8"/>
      <c r="W128" s="8"/>
      <c r="X128" s="22">
        <v>119</v>
      </c>
    </row>
    <row r="129" spans="1:24" ht="32">
      <c r="A129" s="9">
        <v>120</v>
      </c>
      <c r="B129" s="9" t="s">
        <v>1799</v>
      </c>
      <c r="C129" s="7">
        <v>10255600</v>
      </c>
      <c r="D129" s="8">
        <f t="shared" si="30"/>
        <v>9.2316615899168092E-2</v>
      </c>
      <c r="E129" s="7">
        <v>10255600</v>
      </c>
      <c r="F129" s="8">
        <f t="shared" si="29"/>
        <v>100</v>
      </c>
      <c r="G129" s="8">
        <f t="shared" si="19"/>
        <v>9.2316615899168092E-2</v>
      </c>
      <c r="H129" s="7">
        <v>10255600</v>
      </c>
      <c r="I129" s="8">
        <f t="shared" si="20"/>
        <v>100</v>
      </c>
      <c r="J129" s="8">
        <f t="shared" si="21"/>
        <v>9.2316615899168092E-2</v>
      </c>
      <c r="K129" s="8">
        <f t="shared" si="27"/>
        <v>100</v>
      </c>
      <c r="L129" s="8">
        <f t="shared" si="22"/>
        <v>0</v>
      </c>
      <c r="M129" s="7">
        <f t="shared" si="23"/>
        <v>0</v>
      </c>
      <c r="N129" s="8">
        <v>100</v>
      </c>
      <c r="O129" s="8">
        <f t="shared" si="24"/>
        <v>9.2316615899168092E-2</v>
      </c>
      <c r="P129" s="8">
        <v>100</v>
      </c>
      <c r="Q129" s="8">
        <f t="shared" si="25"/>
        <v>9.2316615899168092E-2</v>
      </c>
      <c r="R129" s="8">
        <f t="shared" si="26"/>
        <v>100</v>
      </c>
      <c r="S129" s="8"/>
      <c r="T129" s="8"/>
      <c r="U129" s="8"/>
      <c r="V129" s="8"/>
      <c r="W129" s="8"/>
      <c r="X129" s="22">
        <v>120</v>
      </c>
    </row>
    <row r="130" spans="1:24" ht="32">
      <c r="A130" s="9">
        <v>121</v>
      </c>
      <c r="B130" s="9" t="s">
        <v>1800</v>
      </c>
      <c r="C130" s="7">
        <v>9283200</v>
      </c>
      <c r="D130" s="8">
        <f t="shared" si="30"/>
        <v>8.356347836451862E-2</v>
      </c>
      <c r="E130" s="7">
        <v>9283200</v>
      </c>
      <c r="F130" s="8">
        <f t="shared" si="29"/>
        <v>100</v>
      </c>
      <c r="G130" s="8">
        <f t="shared" si="19"/>
        <v>8.356347836451862E-2</v>
      </c>
      <c r="H130" s="7">
        <v>9283200</v>
      </c>
      <c r="I130" s="8">
        <f t="shared" si="20"/>
        <v>100</v>
      </c>
      <c r="J130" s="8">
        <f t="shared" si="21"/>
        <v>8.356347836451862E-2</v>
      </c>
      <c r="K130" s="8">
        <f t="shared" si="27"/>
        <v>100</v>
      </c>
      <c r="L130" s="8">
        <f t="shared" si="22"/>
        <v>0</v>
      </c>
      <c r="M130" s="7">
        <f t="shared" si="23"/>
        <v>0</v>
      </c>
      <c r="N130" s="8">
        <v>100</v>
      </c>
      <c r="O130" s="8">
        <f t="shared" si="24"/>
        <v>8.356347836451862E-2</v>
      </c>
      <c r="P130" s="8">
        <v>100</v>
      </c>
      <c r="Q130" s="8">
        <f t="shared" si="25"/>
        <v>8.356347836451862E-2</v>
      </c>
      <c r="R130" s="8">
        <f t="shared" si="26"/>
        <v>100</v>
      </c>
      <c r="S130" s="8"/>
      <c r="T130" s="8"/>
      <c r="U130" s="8"/>
      <c r="V130" s="8"/>
      <c r="W130" s="8"/>
      <c r="X130" s="22">
        <v>121</v>
      </c>
    </row>
    <row r="131" spans="1:24" ht="32">
      <c r="A131" s="9">
        <v>122</v>
      </c>
      <c r="B131" s="9" t="s">
        <v>1801</v>
      </c>
      <c r="C131" s="7">
        <v>19951800</v>
      </c>
      <c r="D131" s="8">
        <f t="shared" si="30"/>
        <v>0.17959774728899547</v>
      </c>
      <c r="E131" s="7">
        <v>19951800</v>
      </c>
      <c r="F131" s="8">
        <f t="shared" si="29"/>
        <v>100</v>
      </c>
      <c r="G131" s="8">
        <f t="shared" si="19"/>
        <v>0.17959774728899547</v>
      </c>
      <c r="H131" s="7">
        <v>19456400</v>
      </c>
      <c r="I131" s="8">
        <f t="shared" si="20"/>
        <v>97.517016008580683</v>
      </c>
      <c r="J131" s="8">
        <f t="shared" si="21"/>
        <v>0.17513836397485999</v>
      </c>
      <c r="K131" s="8">
        <f t="shared" si="27"/>
        <v>97.517016008580683</v>
      </c>
      <c r="L131" s="8">
        <f t="shared" si="22"/>
        <v>-4.4593833141354788E-3</v>
      </c>
      <c r="M131" s="7">
        <f t="shared" si="23"/>
        <v>495400</v>
      </c>
      <c r="N131" s="8">
        <v>100</v>
      </c>
      <c r="O131" s="8">
        <f t="shared" si="24"/>
        <v>0.17959774728899547</v>
      </c>
      <c r="P131" s="8">
        <v>100</v>
      </c>
      <c r="Q131" s="8">
        <f t="shared" si="25"/>
        <v>0.17959774728899547</v>
      </c>
      <c r="R131" s="8">
        <f t="shared" si="26"/>
        <v>100</v>
      </c>
      <c r="S131" s="8"/>
      <c r="T131" s="8"/>
      <c r="U131" s="8"/>
      <c r="V131" s="8"/>
      <c r="W131" s="8"/>
      <c r="X131" s="22">
        <v>122</v>
      </c>
    </row>
    <row r="132" spans="1:24" ht="32">
      <c r="A132" s="9">
        <v>123</v>
      </c>
      <c r="B132" s="9" t="s">
        <v>1802</v>
      </c>
      <c r="C132" s="7">
        <v>10752000</v>
      </c>
      <c r="D132" s="8">
        <f t="shared" si="30"/>
        <v>9.6785000794478659E-2</v>
      </c>
      <c r="E132" s="7">
        <v>10752000</v>
      </c>
      <c r="F132" s="8">
        <f t="shared" si="29"/>
        <v>100</v>
      </c>
      <c r="G132" s="8">
        <f t="shared" si="19"/>
        <v>9.6785000794478659E-2</v>
      </c>
      <c r="H132" s="7">
        <v>10752000</v>
      </c>
      <c r="I132" s="8">
        <f t="shared" si="20"/>
        <v>100</v>
      </c>
      <c r="J132" s="8">
        <f t="shared" si="21"/>
        <v>9.6785000794478659E-2</v>
      </c>
      <c r="K132" s="8">
        <f t="shared" si="27"/>
        <v>100</v>
      </c>
      <c r="L132" s="8">
        <f t="shared" si="22"/>
        <v>0</v>
      </c>
      <c r="M132" s="7">
        <f t="shared" si="23"/>
        <v>0</v>
      </c>
      <c r="N132" s="8">
        <v>100</v>
      </c>
      <c r="O132" s="8">
        <f t="shared" si="24"/>
        <v>9.6785000794478659E-2</v>
      </c>
      <c r="P132" s="8">
        <v>100</v>
      </c>
      <c r="Q132" s="8">
        <f t="shared" si="25"/>
        <v>9.6785000794478659E-2</v>
      </c>
      <c r="R132" s="8">
        <f t="shared" si="26"/>
        <v>100</v>
      </c>
      <c r="S132" s="8"/>
      <c r="T132" s="8"/>
      <c r="U132" s="8"/>
      <c r="V132" s="8"/>
      <c r="W132" s="8"/>
      <c r="X132" s="22">
        <v>123</v>
      </c>
    </row>
    <row r="133" spans="1:24" ht="32">
      <c r="A133" s="9">
        <v>124</v>
      </c>
      <c r="B133" s="9" t="s">
        <v>1803</v>
      </c>
      <c r="C133" s="7">
        <v>5260000</v>
      </c>
      <c r="D133" s="8">
        <f t="shared" si="30"/>
        <v>4.7348316980929846E-2</v>
      </c>
      <c r="E133" s="7">
        <v>5260000</v>
      </c>
      <c r="F133" s="8">
        <f t="shared" si="29"/>
        <v>100</v>
      </c>
      <c r="G133" s="8">
        <f t="shared" si="19"/>
        <v>4.7348316980929853E-2</v>
      </c>
      <c r="H133" s="7">
        <v>5260000</v>
      </c>
      <c r="I133" s="8">
        <f t="shared" si="20"/>
        <v>100</v>
      </c>
      <c r="J133" s="8">
        <f t="shared" si="21"/>
        <v>4.7348316980929853E-2</v>
      </c>
      <c r="K133" s="8">
        <f t="shared" si="27"/>
        <v>100</v>
      </c>
      <c r="L133" s="8">
        <f t="shared" si="22"/>
        <v>0</v>
      </c>
      <c r="M133" s="7">
        <f t="shared" si="23"/>
        <v>0</v>
      </c>
      <c r="N133" s="8">
        <v>100</v>
      </c>
      <c r="O133" s="8">
        <f t="shared" si="24"/>
        <v>4.7348316980929853E-2</v>
      </c>
      <c r="P133" s="8">
        <v>100</v>
      </c>
      <c r="Q133" s="8">
        <f t="shared" si="25"/>
        <v>4.7348316980929853E-2</v>
      </c>
      <c r="R133" s="8">
        <f t="shared" si="26"/>
        <v>100</v>
      </c>
      <c r="S133" s="8"/>
      <c r="T133" s="8"/>
      <c r="U133" s="8"/>
      <c r="V133" s="8"/>
      <c r="W133" s="8"/>
      <c r="X133" s="22">
        <v>124</v>
      </c>
    </row>
    <row r="134" spans="1:24" ht="32">
      <c r="A134" s="9">
        <v>125</v>
      </c>
      <c r="B134" s="9" t="s">
        <v>1804</v>
      </c>
      <c r="C134" s="7">
        <v>464996400</v>
      </c>
      <c r="D134" s="8">
        <f t="shared" si="30"/>
        <v>4.1857028407207695</v>
      </c>
      <c r="E134" s="7">
        <v>464996400</v>
      </c>
      <c r="F134" s="8">
        <f t="shared" si="29"/>
        <v>100</v>
      </c>
      <c r="G134" s="8">
        <f t="shared" si="19"/>
        <v>4.1857028407207695</v>
      </c>
      <c r="H134" s="7">
        <v>464399400</v>
      </c>
      <c r="I134" s="8">
        <f t="shared" si="20"/>
        <v>99.871611909253488</v>
      </c>
      <c r="J134" s="8">
        <f t="shared" si="21"/>
        <v>4.1803288967592458</v>
      </c>
      <c r="K134" s="8">
        <f t="shared" si="27"/>
        <v>99.871611909253488</v>
      </c>
      <c r="L134" s="8">
        <f t="shared" si="22"/>
        <v>-5.3739439615236861E-3</v>
      </c>
      <c r="M134" s="7">
        <f t="shared" si="23"/>
        <v>597000</v>
      </c>
      <c r="N134" s="8">
        <v>100</v>
      </c>
      <c r="O134" s="8">
        <f t="shared" si="24"/>
        <v>4.1857028407207695</v>
      </c>
      <c r="P134" s="8">
        <v>100</v>
      </c>
      <c r="Q134" s="8">
        <f t="shared" si="25"/>
        <v>4.1857028407207695</v>
      </c>
      <c r="R134" s="8">
        <f t="shared" si="26"/>
        <v>100</v>
      </c>
      <c r="S134" s="8"/>
      <c r="T134" s="8"/>
      <c r="U134" s="8"/>
      <c r="V134" s="8"/>
      <c r="W134" s="8"/>
      <c r="X134" s="22">
        <v>125</v>
      </c>
    </row>
    <row r="135" spans="1:24" ht="32">
      <c r="A135" s="9">
        <v>126</v>
      </c>
      <c r="B135" s="9" t="s">
        <v>1805</v>
      </c>
      <c r="C135" s="7">
        <v>410930200</v>
      </c>
      <c r="D135" s="8">
        <f t="shared" si="30"/>
        <v>3.6990215525925665</v>
      </c>
      <c r="E135" s="7">
        <v>410930200</v>
      </c>
      <c r="F135" s="8">
        <f t="shared" si="29"/>
        <v>100</v>
      </c>
      <c r="G135" s="8">
        <f t="shared" si="19"/>
        <v>3.6990215525925665</v>
      </c>
      <c r="H135" s="7">
        <v>410084200</v>
      </c>
      <c r="I135" s="8">
        <f t="shared" si="20"/>
        <v>99.79412562036083</v>
      </c>
      <c r="J135" s="8">
        <f t="shared" si="21"/>
        <v>3.6914062149184472</v>
      </c>
      <c r="K135" s="8">
        <f t="shared" si="27"/>
        <v>99.79412562036083</v>
      </c>
      <c r="L135" s="8">
        <f t="shared" si="22"/>
        <v>-7.6153376741192602E-3</v>
      </c>
      <c r="M135" s="7">
        <f t="shared" si="23"/>
        <v>846000</v>
      </c>
      <c r="N135" s="8">
        <v>100</v>
      </c>
      <c r="O135" s="8">
        <f t="shared" si="24"/>
        <v>3.6990215525925665</v>
      </c>
      <c r="P135" s="8">
        <v>100</v>
      </c>
      <c r="Q135" s="8">
        <f t="shared" si="25"/>
        <v>3.6990215525925665</v>
      </c>
      <c r="R135" s="8">
        <f t="shared" si="26"/>
        <v>100</v>
      </c>
      <c r="S135" s="8"/>
      <c r="T135" s="8"/>
      <c r="U135" s="8"/>
      <c r="V135" s="8"/>
      <c r="W135" s="8"/>
      <c r="X135" s="22">
        <v>126</v>
      </c>
    </row>
    <row r="136" spans="1:24" ht="32">
      <c r="A136" s="9">
        <v>127</v>
      </c>
      <c r="B136" s="9" t="s">
        <v>1806</v>
      </c>
      <c r="C136" s="7">
        <v>295514400</v>
      </c>
      <c r="D136" s="8">
        <f t="shared" si="30"/>
        <v>2.6600968600055697</v>
      </c>
      <c r="E136" s="7">
        <v>295514400</v>
      </c>
      <c r="F136" s="8">
        <f t="shared" si="29"/>
        <v>100</v>
      </c>
      <c r="G136" s="8">
        <f t="shared" si="19"/>
        <v>2.6600968600055692</v>
      </c>
      <c r="H136" s="7">
        <v>295346400</v>
      </c>
      <c r="I136" s="8">
        <f t="shared" si="20"/>
        <v>99.943149978478203</v>
      </c>
      <c r="J136" s="8">
        <f t="shared" si="21"/>
        <v>2.6585845943681559</v>
      </c>
      <c r="K136" s="8">
        <f t="shared" si="27"/>
        <v>99.943149978478203</v>
      </c>
      <c r="L136" s="8">
        <f t="shared" si="22"/>
        <v>-1.512265637413357E-3</v>
      </c>
      <c r="M136" s="7">
        <f t="shared" si="23"/>
        <v>168000</v>
      </c>
      <c r="N136" s="8">
        <v>100</v>
      </c>
      <c r="O136" s="8">
        <f t="shared" si="24"/>
        <v>2.6600968600055692</v>
      </c>
      <c r="P136" s="8">
        <v>100</v>
      </c>
      <c r="Q136" s="8">
        <f t="shared" si="25"/>
        <v>2.6600968600055692</v>
      </c>
      <c r="R136" s="8">
        <f t="shared" si="26"/>
        <v>100</v>
      </c>
      <c r="S136" s="8"/>
      <c r="T136" s="8"/>
      <c r="U136" s="8"/>
      <c r="V136" s="8"/>
      <c r="W136" s="8"/>
      <c r="X136" s="22">
        <v>127</v>
      </c>
    </row>
    <row r="137" spans="1:24" ht="32">
      <c r="A137" s="9">
        <v>128</v>
      </c>
      <c r="B137" s="9" t="s">
        <v>1807</v>
      </c>
      <c r="C137" s="7">
        <v>626778400</v>
      </c>
      <c r="D137" s="8">
        <f t="shared" si="30"/>
        <v>5.6419966463878399</v>
      </c>
      <c r="E137" s="7">
        <v>626778400</v>
      </c>
      <c r="F137" s="8">
        <f t="shared" si="29"/>
        <v>100</v>
      </c>
      <c r="G137" s="8">
        <f t="shared" si="19"/>
        <v>5.6419966463878408</v>
      </c>
      <c r="H137" s="7">
        <v>624864400</v>
      </c>
      <c r="I137" s="8">
        <f t="shared" si="20"/>
        <v>99.694628915099813</v>
      </c>
      <c r="J137" s="8">
        <f t="shared" si="21"/>
        <v>5.6247676200187335</v>
      </c>
      <c r="K137" s="8">
        <f t="shared" si="27"/>
        <v>99.694628915099813</v>
      </c>
      <c r="L137" s="8">
        <f t="shared" si="22"/>
        <v>-1.7229026369107281E-2</v>
      </c>
      <c r="M137" s="7">
        <f t="shared" si="23"/>
        <v>1914000</v>
      </c>
      <c r="N137" s="8">
        <v>100</v>
      </c>
      <c r="O137" s="8">
        <f t="shared" si="24"/>
        <v>5.6419966463878408</v>
      </c>
      <c r="P137" s="8">
        <v>100</v>
      </c>
      <c r="Q137" s="8">
        <f t="shared" si="25"/>
        <v>5.6419966463878408</v>
      </c>
      <c r="R137" s="8">
        <f t="shared" si="26"/>
        <v>100</v>
      </c>
      <c r="S137" s="8"/>
      <c r="T137" s="8"/>
      <c r="U137" s="8"/>
      <c r="V137" s="8"/>
      <c r="W137" s="8"/>
      <c r="X137" s="22">
        <v>128</v>
      </c>
    </row>
    <row r="138" spans="1:24" ht="32">
      <c r="A138" s="9">
        <v>129</v>
      </c>
      <c r="B138" s="9" t="s">
        <v>1808</v>
      </c>
      <c r="C138" s="7">
        <v>365632400</v>
      </c>
      <c r="D138" s="8">
        <f t="shared" si="30"/>
        <v>3.2912697288399495</v>
      </c>
      <c r="E138" s="7">
        <v>365632400</v>
      </c>
      <c r="F138" s="8">
        <f t="shared" si="29"/>
        <v>100</v>
      </c>
      <c r="G138" s="8">
        <f t="shared" ref="G138:G188" si="31">F138*D138/100</f>
        <v>3.2912697288399495</v>
      </c>
      <c r="H138" s="7">
        <v>364198400</v>
      </c>
      <c r="I138" s="8">
        <f t="shared" ref="I138:I188" si="32">H138/C138*100</f>
        <v>99.607802809597828</v>
      </c>
      <c r="J138" s="8">
        <f t="shared" ref="J138:J188" si="33">I138*D138/100</f>
        <v>3.2783614614348817</v>
      </c>
      <c r="K138" s="8">
        <f t="shared" si="27"/>
        <v>99.607802809597828</v>
      </c>
      <c r="L138" s="8">
        <f t="shared" ref="L138:L188" si="34">J138-G138</f>
        <v>-1.2908267405067786E-2</v>
      </c>
      <c r="M138" s="7">
        <f t="shared" ref="M138:M188" si="35">C138-H138</f>
        <v>1434000</v>
      </c>
      <c r="N138" s="8">
        <v>100</v>
      </c>
      <c r="O138" s="8">
        <f t="shared" ref="O138:O188" si="36">N138*D138/100</f>
        <v>3.2912697288399495</v>
      </c>
      <c r="P138" s="8">
        <v>100</v>
      </c>
      <c r="Q138" s="8">
        <f t="shared" ref="Q138:Q188" si="37">P138*D138/100</f>
        <v>3.2912697288399495</v>
      </c>
      <c r="R138" s="8">
        <f t="shared" ref="R138:R188" si="38">IF(N138=0,0,P138/N138*100)</f>
        <v>100</v>
      </c>
      <c r="S138" s="8"/>
      <c r="T138" s="8"/>
      <c r="U138" s="8"/>
      <c r="V138" s="8"/>
      <c r="W138" s="8"/>
      <c r="X138" s="22">
        <v>129</v>
      </c>
    </row>
    <row r="139" spans="1:24" ht="32">
      <c r="A139" s="9">
        <v>130</v>
      </c>
      <c r="B139" s="9" t="s">
        <v>1809</v>
      </c>
      <c r="C139" s="7">
        <v>195090200</v>
      </c>
      <c r="D139" s="8">
        <f t="shared" si="30"/>
        <v>1.7561202717629276</v>
      </c>
      <c r="E139" s="7">
        <v>195090200</v>
      </c>
      <c r="F139" s="8">
        <f t="shared" si="29"/>
        <v>100</v>
      </c>
      <c r="G139" s="8">
        <f t="shared" si="31"/>
        <v>1.7561202717629276</v>
      </c>
      <c r="H139" s="7">
        <v>194478600</v>
      </c>
      <c r="I139" s="8">
        <f t="shared" si="32"/>
        <v>99.686503986361188</v>
      </c>
      <c r="J139" s="8">
        <f t="shared" si="33"/>
        <v>1.7506149047162478</v>
      </c>
      <c r="K139" s="8">
        <f t="shared" ref="K139:K188" si="39">IF(E139=0,0,H139/E139*100)</f>
        <v>99.686503986361188</v>
      </c>
      <c r="L139" s="8">
        <f t="shared" si="34"/>
        <v>-5.5053670466798099E-3</v>
      </c>
      <c r="M139" s="7">
        <f t="shared" si="35"/>
        <v>611600</v>
      </c>
      <c r="N139" s="8">
        <v>100</v>
      </c>
      <c r="O139" s="8">
        <f t="shared" si="36"/>
        <v>1.7561202717629276</v>
      </c>
      <c r="P139" s="8">
        <v>100</v>
      </c>
      <c r="Q139" s="8">
        <f t="shared" si="37"/>
        <v>1.7561202717629276</v>
      </c>
      <c r="R139" s="8">
        <f t="shared" si="38"/>
        <v>100</v>
      </c>
      <c r="S139" s="8"/>
      <c r="T139" s="8"/>
      <c r="U139" s="8"/>
      <c r="V139" s="8"/>
      <c r="W139" s="8"/>
      <c r="X139" s="22">
        <v>130</v>
      </c>
    </row>
    <row r="140" spans="1:24" ht="32">
      <c r="A140" s="9">
        <v>131</v>
      </c>
      <c r="B140" s="9" t="s">
        <v>1810</v>
      </c>
      <c r="C140" s="7">
        <v>397203600</v>
      </c>
      <c r="D140" s="8">
        <f t="shared" ref="D140:D171" si="40">C140/$C$190*100</f>
        <v>3.5754604484346899</v>
      </c>
      <c r="E140" s="7">
        <v>397203600</v>
      </c>
      <c r="F140" s="8">
        <f t="shared" ref="F140:F188" si="41">E140/C140*100</f>
        <v>100</v>
      </c>
      <c r="G140" s="8">
        <f t="shared" si="31"/>
        <v>3.5754604484346895</v>
      </c>
      <c r="H140" s="7">
        <v>396651600</v>
      </c>
      <c r="I140" s="8">
        <f t="shared" si="32"/>
        <v>99.861028449893212</v>
      </c>
      <c r="J140" s="8">
        <f t="shared" si="33"/>
        <v>3.5704915756260451</v>
      </c>
      <c r="K140" s="8">
        <f t="shared" si="39"/>
        <v>99.861028449893212</v>
      </c>
      <c r="L140" s="8">
        <f t="shared" si="34"/>
        <v>-4.9688728086443312E-3</v>
      </c>
      <c r="M140" s="7">
        <f t="shared" si="35"/>
        <v>552000</v>
      </c>
      <c r="N140" s="8">
        <v>100</v>
      </c>
      <c r="O140" s="8">
        <f t="shared" si="36"/>
        <v>3.5754604484346895</v>
      </c>
      <c r="P140" s="8">
        <v>100</v>
      </c>
      <c r="Q140" s="8">
        <f t="shared" si="37"/>
        <v>3.5754604484346895</v>
      </c>
      <c r="R140" s="8">
        <f t="shared" si="38"/>
        <v>100</v>
      </c>
      <c r="S140" s="8"/>
      <c r="T140" s="8"/>
      <c r="U140" s="8"/>
      <c r="V140" s="8"/>
      <c r="W140" s="8"/>
      <c r="X140" s="22">
        <v>131</v>
      </c>
    </row>
    <row r="141" spans="1:24" ht="32">
      <c r="A141" s="9">
        <v>132</v>
      </c>
      <c r="B141" s="9" t="s">
        <v>1811</v>
      </c>
      <c r="C141" s="7">
        <v>241173200</v>
      </c>
      <c r="D141" s="8">
        <f t="shared" si="40"/>
        <v>2.1709401370542185</v>
      </c>
      <c r="E141" s="7">
        <v>241173200</v>
      </c>
      <c r="F141" s="8">
        <f t="shared" si="41"/>
        <v>100</v>
      </c>
      <c r="G141" s="8">
        <f t="shared" si="31"/>
        <v>2.1709401370542185</v>
      </c>
      <c r="H141" s="7">
        <v>238421200</v>
      </c>
      <c r="I141" s="8">
        <f t="shared" si="32"/>
        <v>98.858911354993012</v>
      </c>
      <c r="J141" s="8">
        <f t="shared" si="33"/>
        <v>2.1461677856603938</v>
      </c>
      <c r="K141" s="8">
        <f t="shared" si="39"/>
        <v>98.858911354993012</v>
      </c>
      <c r="L141" s="8">
        <f t="shared" si="34"/>
        <v>-2.4772351393824721E-2</v>
      </c>
      <c r="M141" s="7">
        <f t="shared" si="35"/>
        <v>2752000</v>
      </c>
      <c r="N141" s="8">
        <v>100</v>
      </c>
      <c r="O141" s="8">
        <f t="shared" si="36"/>
        <v>2.1709401370542185</v>
      </c>
      <c r="P141" s="8">
        <v>100</v>
      </c>
      <c r="Q141" s="8">
        <f t="shared" si="37"/>
        <v>2.1709401370542185</v>
      </c>
      <c r="R141" s="8">
        <f t="shared" si="38"/>
        <v>100</v>
      </c>
      <c r="S141" s="8"/>
      <c r="T141" s="8"/>
      <c r="U141" s="8"/>
      <c r="V141" s="8"/>
      <c r="W141" s="8"/>
      <c r="X141" s="22">
        <v>132</v>
      </c>
    </row>
    <row r="142" spans="1:24" ht="32">
      <c r="A142" s="9">
        <v>133</v>
      </c>
      <c r="B142" s="9" t="s">
        <v>1812</v>
      </c>
      <c r="C142" s="7">
        <v>405430200</v>
      </c>
      <c r="D142" s="8">
        <f t="shared" si="40"/>
        <v>3.6495128561296171</v>
      </c>
      <c r="E142" s="7">
        <v>405430200</v>
      </c>
      <c r="F142" s="8">
        <f t="shared" si="41"/>
        <v>100</v>
      </c>
      <c r="G142" s="8">
        <f t="shared" si="31"/>
        <v>3.6495128561296171</v>
      </c>
      <c r="H142" s="7">
        <v>404076400</v>
      </c>
      <c r="I142" s="8">
        <f t="shared" si="32"/>
        <v>99.666083089024937</v>
      </c>
      <c r="J142" s="8">
        <f t="shared" si="33"/>
        <v>3.6373265155347911</v>
      </c>
      <c r="K142" s="8">
        <f t="shared" si="39"/>
        <v>99.666083089024937</v>
      </c>
      <c r="L142" s="8">
        <f t="shared" si="34"/>
        <v>-1.2186340594825928E-2</v>
      </c>
      <c r="M142" s="7">
        <f t="shared" si="35"/>
        <v>1353800</v>
      </c>
      <c r="N142" s="8">
        <v>100</v>
      </c>
      <c r="O142" s="8">
        <f t="shared" si="36"/>
        <v>3.6495128561296171</v>
      </c>
      <c r="P142" s="8">
        <v>100</v>
      </c>
      <c r="Q142" s="8">
        <f t="shared" si="37"/>
        <v>3.6495128561296171</v>
      </c>
      <c r="R142" s="8">
        <f t="shared" si="38"/>
        <v>100</v>
      </c>
      <c r="S142" s="8"/>
      <c r="T142" s="8"/>
      <c r="U142" s="8"/>
      <c r="V142" s="8"/>
      <c r="W142" s="8"/>
      <c r="X142" s="22">
        <v>133</v>
      </c>
    </row>
    <row r="143" spans="1:24" ht="32">
      <c r="A143" s="9">
        <v>134</v>
      </c>
      <c r="B143" s="9" t="s">
        <v>1813</v>
      </c>
      <c r="C143" s="7">
        <v>139205000</v>
      </c>
      <c r="D143" s="8">
        <f t="shared" si="40"/>
        <v>1.2530651074772508</v>
      </c>
      <c r="E143" s="7">
        <v>139205000</v>
      </c>
      <c r="F143" s="8">
        <f t="shared" si="41"/>
        <v>100</v>
      </c>
      <c r="G143" s="8">
        <f t="shared" si="31"/>
        <v>1.2530651074772508</v>
      </c>
      <c r="H143" s="7">
        <v>133348000</v>
      </c>
      <c r="I143" s="8">
        <f t="shared" si="32"/>
        <v>95.792536187636941</v>
      </c>
      <c r="J143" s="8">
        <f t="shared" si="33"/>
        <v>1.2003428465347972</v>
      </c>
      <c r="K143" s="8">
        <f t="shared" si="39"/>
        <v>95.792536187636941</v>
      </c>
      <c r="L143" s="8">
        <f t="shared" si="34"/>
        <v>-5.272226094245358E-2</v>
      </c>
      <c r="M143" s="7">
        <f t="shared" si="35"/>
        <v>5857000</v>
      </c>
      <c r="N143" s="8">
        <v>100</v>
      </c>
      <c r="O143" s="8">
        <f t="shared" si="36"/>
        <v>1.2530651074772508</v>
      </c>
      <c r="P143" s="8">
        <v>100</v>
      </c>
      <c r="Q143" s="8">
        <f t="shared" si="37"/>
        <v>1.2530651074772508</v>
      </c>
      <c r="R143" s="8">
        <f t="shared" si="38"/>
        <v>100</v>
      </c>
      <c r="S143" s="8"/>
      <c r="T143" s="8"/>
      <c r="U143" s="8"/>
      <c r="V143" s="8"/>
      <c r="W143" s="8"/>
      <c r="X143" s="22">
        <v>134</v>
      </c>
    </row>
    <row r="144" spans="1:24" ht="32">
      <c r="A144" s="9">
        <v>135</v>
      </c>
      <c r="B144" s="9" t="s">
        <v>1814</v>
      </c>
      <c r="C144" s="7">
        <v>5000000</v>
      </c>
      <c r="D144" s="8">
        <f t="shared" si="40"/>
        <v>4.5007905875408601E-2</v>
      </c>
      <c r="E144" s="7">
        <v>5000000</v>
      </c>
      <c r="F144" s="8">
        <f t="shared" si="41"/>
        <v>100</v>
      </c>
      <c r="G144" s="8">
        <f t="shared" si="31"/>
        <v>4.5007905875408601E-2</v>
      </c>
      <c r="H144" s="7">
        <v>4400000</v>
      </c>
      <c r="I144" s="8">
        <f t="shared" si="32"/>
        <v>88</v>
      </c>
      <c r="J144" s="8">
        <f t="shared" si="33"/>
        <v>3.9606957170359565E-2</v>
      </c>
      <c r="K144" s="8">
        <f t="shared" si="39"/>
        <v>88</v>
      </c>
      <c r="L144" s="8">
        <f t="shared" si="34"/>
        <v>-5.4009487050490357E-3</v>
      </c>
      <c r="M144" s="7">
        <f t="shared" si="35"/>
        <v>600000</v>
      </c>
      <c r="N144" s="8">
        <v>100</v>
      </c>
      <c r="O144" s="8">
        <f t="shared" si="36"/>
        <v>4.5007905875408601E-2</v>
      </c>
      <c r="P144" s="8">
        <v>100</v>
      </c>
      <c r="Q144" s="8">
        <f t="shared" si="37"/>
        <v>4.5007905875408601E-2</v>
      </c>
      <c r="R144" s="8">
        <f t="shared" si="38"/>
        <v>100</v>
      </c>
      <c r="S144" s="8"/>
      <c r="T144" s="8"/>
      <c r="U144" s="8"/>
      <c r="V144" s="8"/>
      <c r="W144" s="8"/>
      <c r="X144" s="22">
        <v>135</v>
      </c>
    </row>
    <row r="145" spans="1:24" ht="32">
      <c r="A145" s="9">
        <v>136</v>
      </c>
      <c r="B145" s="9" t="s">
        <v>1815</v>
      </c>
      <c r="C145" s="7">
        <v>4800000</v>
      </c>
      <c r="D145" s="8">
        <f t="shared" si="40"/>
        <v>4.3207589640392258E-2</v>
      </c>
      <c r="E145" s="7">
        <v>4800000</v>
      </c>
      <c r="F145" s="8">
        <f t="shared" si="41"/>
        <v>100</v>
      </c>
      <c r="G145" s="8">
        <f t="shared" si="31"/>
        <v>4.3207589640392258E-2</v>
      </c>
      <c r="H145" s="7">
        <v>4640000</v>
      </c>
      <c r="I145" s="8">
        <f t="shared" si="32"/>
        <v>96.666666666666671</v>
      </c>
      <c r="J145" s="8">
        <f t="shared" si="33"/>
        <v>4.1767336652379188E-2</v>
      </c>
      <c r="K145" s="8">
        <f t="shared" si="39"/>
        <v>96.666666666666671</v>
      </c>
      <c r="L145" s="8">
        <f t="shared" si="34"/>
        <v>-1.4402529880130702E-3</v>
      </c>
      <c r="M145" s="7">
        <f t="shared" si="35"/>
        <v>160000</v>
      </c>
      <c r="N145" s="8">
        <v>100</v>
      </c>
      <c r="O145" s="8">
        <f t="shared" si="36"/>
        <v>4.3207589640392258E-2</v>
      </c>
      <c r="P145" s="8">
        <v>100</v>
      </c>
      <c r="Q145" s="8">
        <f t="shared" si="37"/>
        <v>4.3207589640392258E-2</v>
      </c>
      <c r="R145" s="8">
        <f t="shared" si="38"/>
        <v>100</v>
      </c>
      <c r="S145" s="8"/>
      <c r="T145" s="8"/>
      <c r="U145" s="8"/>
      <c r="V145" s="8"/>
      <c r="W145" s="8"/>
      <c r="X145" s="22">
        <v>136</v>
      </c>
    </row>
    <row r="146" spans="1:24" ht="48">
      <c r="A146" s="9">
        <v>137</v>
      </c>
      <c r="B146" s="9" t="s">
        <v>1816</v>
      </c>
      <c r="C146" s="7">
        <v>100000</v>
      </c>
      <c r="D146" s="8">
        <f t="shared" si="40"/>
        <v>9.00158117508172E-4</v>
      </c>
      <c r="E146" s="7">
        <v>100000</v>
      </c>
      <c r="F146" s="8">
        <f t="shared" si="41"/>
        <v>100</v>
      </c>
      <c r="G146" s="8">
        <f t="shared" si="31"/>
        <v>9.00158117508172E-4</v>
      </c>
      <c r="H146" s="7">
        <v>0</v>
      </c>
      <c r="I146" s="8">
        <f t="shared" si="32"/>
        <v>0</v>
      </c>
      <c r="J146" s="8">
        <f t="shared" si="33"/>
        <v>0</v>
      </c>
      <c r="K146" s="8">
        <f t="shared" si="39"/>
        <v>0</v>
      </c>
      <c r="L146" s="8">
        <f t="shared" si="34"/>
        <v>-9.00158117508172E-4</v>
      </c>
      <c r="M146" s="7">
        <f t="shared" si="35"/>
        <v>100000</v>
      </c>
      <c r="N146" s="8">
        <v>100</v>
      </c>
      <c r="O146" s="8">
        <f t="shared" si="36"/>
        <v>9.00158117508172E-4</v>
      </c>
      <c r="P146" s="8">
        <v>9.001581175081721E-7</v>
      </c>
      <c r="Q146" s="8">
        <f t="shared" si="37"/>
        <v>8.1028463651585612E-12</v>
      </c>
      <c r="R146" s="8">
        <f t="shared" si="38"/>
        <v>9.001581175081721E-7</v>
      </c>
      <c r="S146" s="8"/>
      <c r="T146" s="8"/>
      <c r="U146" s="8"/>
      <c r="V146" s="8"/>
      <c r="W146" s="8"/>
      <c r="X146" s="22">
        <v>137</v>
      </c>
    </row>
    <row r="147" spans="1:24" ht="48">
      <c r="A147" s="9">
        <v>138</v>
      </c>
      <c r="B147" s="9" t="s">
        <v>1817</v>
      </c>
      <c r="C147" s="7">
        <v>100000</v>
      </c>
      <c r="D147" s="8">
        <f t="shared" si="40"/>
        <v>9.00158117508172E-4</v>
      </c>
      <c r="E147" s="7">
        <v>100000</v>
      </c>
      <c r="F147" s="8">
        <f t="shared" si="41"/>
        <v>100</v>
      </c>
      <c r="G147" s="8">
        <f t="shared" si="31"/>
        <v>9.00158117508172E-4</v>
      </c>
      <c r="H147" s="7">
        <v>100000</v>
      </c>
      <c r="I147" s="8">
        <f t="shared" si="32"/>
        <v>100</v>
      </c>
      <c r="J147" s="8">
        <f t="shared" si="33"/>
        <v>9.00158117508172E-4</v>
      </c>
      <c r="K147" s="8">
        <f t="shared" si="39"/>
        <v>100</v>
      </c>
      <c r="L147" s="8">
        <f t="shared" si="34"/>
        <v>0</v>
      </c>
      <c r="M147" s="7">
        <f t="shared" si="35"/>
        <v>0</v>
      </c>
      <c r="N147" s="8">
        <v>100</v>
      </c>
      <c r="O147" s="8">
        <f t="shared" si="36"/>
        <v>9.00158117508172E-4</v>
      </c>
      <c r="P147" s="8">
        <v>100</v>
      </c>
      <c r="Q147" s="8">
        <f t="shared" si="37"/>
        <v>9.00158117508172E-4</v>
      </c>
      <c r="R147" s="8">
        <f t="shared" si="38"/>
        <v>100</v>
      </c>
      <c r="S147" s="8"/>
      <c r="T147" s="8"/>
      <c r="U147" s="8"/>
      <c r="V147" s="8"/>
      <c r="W147" s="8"/>
      <c r="X147" s="22">
        <v>138</v>
      </c>
    </row>
    <row r="148" spans="1:24" ht="48">
      <c r="A148" s="9">
        <v>139</v>
      </c>
      <c r="B148" s="9" t="s">
        <v>1818</v>
      </c>
      <c r="C148" s="7">
        <v>100000</v>
      </c>
      <c r="D148" s="8">
        <f t="shared" si="40"/>
        <v>9.00158117508172E-4</v>
      </c>
      <c r="E148" s="7">
        <v>100000</v>
      </c>
      <c r="F148" s="8">
        <f t="shared" si="41"/>
        <v>100</v>
      </c>
      <c r="G148" s="8">
        <f t="shared" si="31"/>
        <v>9.00158117508172E-4</v>
      </c>
      <c r="H148" s="7">
        <v>100000</v>
      </c>
      <c r="I148" s="8">
        <f t="shared" si="32"/>
        <v>100</v>
      </c>
      <c r="J148" s="8">
        <f t="shared" si="33"/>
        <v>9.00158117508172E-4</v>
      </c>
      <c r="K148" s="8">
        <f t="shared" si="39"/>
        <v>100</v>
      </c>
      <c r="L148" s="8">
        <f t="shared" si="34"/>
        <v>0</v>
      </c>
      <c r="M148" s="7">
        <f t="shared" si="35"/>
        <v>0</v>
      </c>
      <c r="N148" s="8">
        <v>100</v>
      </c>
      <c r="O148" s="8">
        <f t="shared" si="36"/>
        <v>9.00158117508172E-4</v>
      </c>
      <c r="P148" s="8">
        <v>100</v>
      </c>
      <c r="Q148" s="8">
        <f t="shared" si="37"/>
        <v>9.00158117508172E-4</v>
      </c>
      <c r="R148" s="8">
        <f t="shared" si="38"/>
        <v>100</v>
      </c>
      <c r="S148" s="8"/>
      <c r="T148" s="8"/>
      <c r="U148" s="8"/>
      <c r="V148" s="8"/>
      <c r="W148" s="8"/>
      <c r="X148" s="22">
        <v>139</v>
      </c>
    </row>
    <row r="149" spans="1:24" ht="48">
      <c r="A149" s="9">
        <v>140</v>
      </c>
      <c r="B149" s="9" t="s">
        <v>1819</v>
      </c>
      <c r="C149" s="7">
        <v>100000</v>
      </c>
      <c r="D149" s="8">
        <f t="shared" si="40"/>
        <v>9.00158117508172E-4</v>
      </c>
      <c r="E149" s="7">
        <v>100000</v>
      </c>
      <c r="F149" s="8">
        <f t="shared" si="41"/>
        <v>100</v>
      </c>
      <c r="G149" s="8">
        <f t="shared" si="31"/>
        <v>9.00158117508172E-4</v>
      </c>
      <c r="H149" s="7">
        <v>0</v>
      </c>
      <c r="I149" s="8">
        <f t="shared" si="32"/>
        <v>0</v>
      </c>
      <c r="J149" s="8">
        <f t="shared" si="33"/>
        <v>0</v>
      </c>
      <c r="K149" s="8">
        <f t="shared" si="39"/>
        <v>0</v>
      </c>
      <c r="L149" s="8">
        <f t="shared" si="34"/>
        <v>-9.00158117508172E-4</v>
      </c>
      <c r="M149" s="7">
        <f t="shared" si="35"/>
        <v>100000</v>
      </c>
      <c r="N149" s="8">
        <v>100</v>
      </c>
      <c r="O149" s="8">
        <f t="shared" si="36"/>
        <v>9.00158117508172E-4</v>
      </c>
      <c r="P149" s="8">
        <v>0</v>
      </c>
      <c r="Q149" s="8">
        <f t="shared" si="37"/>
        <v>0</v>
      </c>
      <c r="R149" s="8">
        <f t="shared" si="38"/>
        <v>0</v>
      </c>
      <c r="S149" s="8"/>
      <c r="T149" s="8"/>
      <c r="U149" s="8"/>
      <c r="V149" s="8"/>
      <c r="W149" s="8"/>
      <c r="X149" s="22">
        <v>140</v>
      </c>
    </row>
    <row r="150" spans="1:24" ht="48">
      <c r="A150" s="9">
        <v>141</v>
      </c>
      <c r="B150" s="9" t="s">
        <v>1820</v>
      </c>
      <c r="C150" s="7">
        <v>100000</v>
      </c>
      <c r="D150" s="8">
        <f t="shared" si="40"/>
        <v>9.00158117508172E-4</v>
      </c>
      <c r="E150" s="7">
        <v>100000</v>
      </c>
      <c r="F150" s="8">
        <f t="shared" si="41"/>
        <v>100</v>
      </c>
      <c r="G150" s="8">
        <f t="shared" si="31"/>
        <v>9.00158117508172E-4</v>
      </c>
      <c r="H150" s="7">
        <v>0</v>
      </c>
      <c r="I150" s="8">
        <f t="shared" si="32"/>
        <v>0</v>
      </c>
      <c r="J150" s="8">
        <f t="shared" si="33"/>
        <v>0</v>
      </c>
      <c r="K150" s="8">
        <f t="shared" si="39"/>
        <v>0</v>
      </c>
      <c r="L150" s="8">
        <f t="shared" si="34"/>
        <v>-9.00158117508172E-4</v>
      </c>
      <c r="M150" s="7">
        <f t="shared" si="35"/>
        <v>100000</v>
      </c>
      <c r="N150" s="8">
        <v>100</v>
      </c>
      <c r="O150" s="8">
        <f t="shared" si="36"/>
        <v>9.00158117508172E-4</v>
      </c>
      <c r="P150" s="8">
        <v>0</v>
      </c>
      <c r="Q150" s="8">
        <f t="shared" si="37"/>
        <v>0</v>
      </c>
      <c r="R150" s="8">
        <f t="shared" si="38"/>
        <v>0</v>
      </c>
      <c r="S150" s="8"/>
      <c r="T150" s="8"/>
      <c r="U150" s="8"/>
      <c r="V150" s="8"/>
      <c r="W150" s="8"/>
      <c r="X150" s="22">
        <v>141</v>
      </c>
    </row>
    <row r="151" spans="1:24" ht="48">
      <c r="A151" s="9">
        <v>142</v>
      </c>
      <c r="B151" s="9" t="s">
        <v>1821</v>
      </c>
      <c r="C151" s="7">
        <v>100000</v>
      </c>
      <c r="D151" s="8">
        <f t="shared" si="40"/>
        <v>9.00158117508172E-4</v>
      </c>
      <c r="E151" s="7">
        <v>100000</v>
      </c>
      <c r="F151" s="8">
        <f t="shared" si="41"/>
        <v>100</v>
      </c>
      <c r="G151" s="8">
        <f t="shared" si="31"/>
        <v>9.00158117508172E-4</v>
      </c>
      <c r="H151" s="7">
        <v>0</v>
      </c>
      <c r="I151" s="8">
        <f t="shared" si="32"/>
        <v>0</v>
      </c>
      <c r="J151" s="8">
        <f t="shared" si="33"/>
        <v>0</v>
      </c>
      <c r="K151" s="8">
        <f t="shared" si="39"/>
        <v>0</v>
      </c>
      <c r="L151" s="8">
        <f t="shared" si="34"/>
        <v>-9.00158117508172E-4</v>
      </c>
      <c r="M151" s="7">
        <f t="shared" si="35"/>
        <v>100000</v>
      </c>
      <c r="N151" s="8">
        <v>100</v>
      </c>
      <c r="O151" s="8">
        <f t="shared" si="36"/>
        <v>9.00158117508172E-4</v>
      </c>
      <c r="P151" s="8">
        <v>0</v>
      </c>
      <c r="Q151" s="8">
        <f t="shared" si="37"/>
        <v>0</v>
      </c>
      <c r="R151" s="8">
        <f t="shared" si="38"/>
        <v>0</v>
      </c>
      <c r="S151" s="8"/>
      <c r="T151" s="8"/>
      <c r="U151" s="8"/>
      <c r="V151" s="8"/>
      <c r="W151" s="8"/>
      <c r="X151" s="22">
        <v>142</v>
      </c>
    </row>
    <row r="152" spans="1:24" ht="48">
      <c r="A152" s="9">
        <v>145</v>
      </c>
      <c r="B152" s="9" t="s">
        <v>1822</v>
      </c>
      <c r="C152" s="7">
        <v>100000</v>
      </c>
      <c r="D152" s="8">
        <f t="shared" si="40"/>
        <v>9.00158117508172E-4</v>
      </c>
      <c r="E152" s="7">
        <v>100000</v>
      </c>
      <c r="F152" s="8">
        <f t="shared" si="41"/>
        <v>100</v>
      </c>
      <c r="G152" s="8">
        <f t="shared" si="31"/>
        <v>9.00158117508172E-4</v>
      </c>
      <c r="H152" s="7">
        <v>0</v>
      </c>
      <c r="I152" s="8">
        <f t="shared" si="32"/>
        <v>0</v>
      </c>
      <c r="J152" s="8">
        <f t="shared" si="33"/>
        <v>0</v>
      </c>
      <c r="K152" s="8">
        <f t="shared" si="39"/>
        <v>0</v>
      </c>
      <c r="L152" s="8">
        <f t="shared" si="34"/>
        <v>-9.00158117508172E-4</v>
      </c>
      <c r="M152" s="7">
        <f t="shared" si="35"/>
        <v>100000</v>
      </c>
      <c r="N152" s="8">
        <v>100</v>
      </c>
      <c r="O152" s="8">
        <f t="shared" si="36"/>
        <v>9.00158117508172E-4</v>
      </c>
      <c r="P152" s="8">
        <v>0</v>
      </c>
      <c r="Q152" s="8">
        <f t="shared" si="37"/>
        <v>0</v>
      </c>
      <c r="R152" s="8">
        <f t="shared" si="38"/>
        <v>0</v>
      </c>
      <c r="S152" s="8"/>
      <c r="T152" s="8"/>
      <c r="U152" s="8"/>
      <c r="V152" s="8"/>
      <c r="W152" s="8"/>
      <c r="X152" s="22">
        <v>145</v>
      </c>
    </row>
    <row r="153" spans="1:24" ht="48">
      <c r="A153" s="9">
        <v>146</v>
      </c>
      <c r="B153" s="9" t="s">
        <v>1823</v>
      </c>
      <c r="C153" s="7">
        <v>100000</v>
      </c>
      <c r="D153" s="8">
        <f t="shared" si="40"/>
        <v>9.00158117508172E-4</v>
      </c>
      <c r="E153" s="7">
        <v>100000</v>
      </c>
      <c r="F153" s="8">
        <f t="shared" si="41"/>
        <v>100</v>
      </c>
      <c r="G153" s="8">
        <f t="shared" si="31"/>
        <v>9.00158117508172E-4</v>
      </c>
      <c r="H153" s="7">
        <v>0</v>
      </c>
      <c r="I153" s="8">
        <f t="shared" si="32"/>
        <v>0</v>
      </c>
      <c r="J153" s="8">
        <f t="shared" si="33"/>
        <v>0</v>
      </c>
      <c r="K153" s="8">
        <f t="shared" si="39"/>
        <v>0</v>
      </c>
      <c r="L153" s="8">
        <f t="shared" si="34"/>
        <v>-9.00158117508172E-4</v>
      </c>
      <c r="M153" s="7">
        <f t="shared" si="35"/>
        <v>100000</v>
      </c>
      <c r="N153" s="8">
        <v>100</v>
      </c>
      <c r="O153" s="8">
        <f t="shared" si="36"/>
        <v>9.00158117508172E-4</v>
      </c>
      <c r="P153" s="8">
        <v>0</v>
      </c>
      <c r="Q153" s="8">
        <f t="shared" si="37"/>
        <v>0</v>
      </c>
      <c r="R153" s="8">
        <f t="shared" si="38"/>
        <v>0</v>
      </c>
      <c r="S153" s="8"/>
      <c r="T153" s="8"/>
      <c r="U153" s="8"/>
      <c r="V153" s="8"/>
      <c r="W153" s="8"/>
      <c r="X153" s="22">
        <v>146</v>
      </c>
    </row>
    <row r="154" spans="1:24" ht="48">
      <c r="A154" s="9">
        <v>147</v>
      </c>
      <c r="B154" s="9" t="s">
        <v>1824</v>
      </c>
      <c r="C154" s="7">
        <v>100000</v>
      </c>
      <c r="D154" s="8">
        <f t="shared" si="40"/>
        <v>9.00158117508172E-4</v>
      </c>
      <c r="E154" s="7">
        <v>100000</v>
      </c>
      <c r="F154" s="8">
        <f t="shared" si="41"/>
        <v>100</v>
      </c>
      <c r="G154" s="8">
        <f t="shared" si="31"/>
        <v>9.00158117508172E-4</v>
      </c>
      <c r="H154" s="7">
        <v>100000</v>
      </c>
      <c r="I154" s="8">
        <f t="shared" si="32"/>
        <v>100</v>
      </c>
      <c r="J154" s="8">
        <f t="shared" si="33"/>
        <v>9.00158117508172E-4</v>
      </c>
      <c r="K154" s="8">
        <f t="shared" si="39"/>
        <v>100</v>
      </c>
      <c r="L154" s="8">
        <f t="shared" si="34"/>
        <v>0</v>
      </c>
      <c r="M154" s="7">
        <f t="shared" si="35"/>
        <v>0</v>
      </c>
      <c r="N154" s="8">
        <v>100</v>
      </c>
      <c r="O154" s="8">
        <f t="shared" si="36"/>
        <v>9.00158117508172E-4</v>
      </c>
      <c r="P154" s="8">
        <v>100</v>
      </c>
      <c r="Q154" s="8">
        <f t="shared" si="37"/>
        <v>9.00158117508172E-4</v>
      </c>
      <c r="R154" s="8">
        <f t="shared" si="38"/>
        <v>100</v>
      </c>
      <c r="S154" s="8"/>
      <c r="T154" s="8"/>
      <c r="U154" s="8"/>
      <c r="V154" s="8"/>
      <c r="W154" s="8"/>
      <c r="X154" s="22">
        <v>147</v>
      </c>
    </row>
    <row r="155" spans="1:24" ht="48">
      <c r="A155" s="9">
        <v>148</v>
      </c>
      <c r="B155" s="9" t="s">
        <v>1825</v>
      </c>
      <c r="C155" s="7">
        <v>100000</v>
      </c>
      <c r="D155" s="8">
        <f t="shared" si="40"/>
        <v>9.00158117508172E-4</v>
      </c>
      <c r="E155" s="7">
        <v>100000</v>
      </c>
      <c r="F155" s="8">
        <f t="shared" si="41"/>
        <v>100</v>
      </c>
      <c r="G155" s="8">
        <f t="shared" si="31"/>
        <v>9.00158117508172E-4</v>
      </c>
      <c r="H155" s="7">
        <v>100000</v>
      </c>
      <c r="I155" s="8">
        <f t="shared" si="32"/>
        <v>100</v>
      </c>
      <c r="J155" s="8">
        <f t="shared" si="33"/>
        <v>9.00158117508172E-4</v>
      </c>
      <c r="K155" s="8">
        <f t="shared" si="39"/>
        <v>100</v>
      </c>
      <c r="L155" s="8">
        <f t="shared" si="34"/>
        <v>0</v>
      </c>
      <c r="M155" s="7">
        <f t="shared" si="35"/>
        <v>0</v>
      </c>
      <c r="N155" s="8">
        <v>100</v>
      </c>
      <c r="O155" s="8">
        <f t="shared" si="36"/>
        <v>9.00158117508172E-4</v>
      </c>
      <c r="P155" s="8">
        <v>100</v>
      </c>
      <c r="Q155" s="8">
        <f t="shared" si="37"/>
        <v>9.00158117508172E-4</v>
      </c>
      <c r="R155" s="8">
        <f t="shared" si="38"/>
        <v>100</v>
      </c>
      <c r="S155" s="8"/>
      <c r="T155" s="8"/>
      <c r="U155" s="8"/>
      <c r="V155" s="8"/>
      <c r="W155" s="8"/>
      <c r="X155" s="22">
        <v>148</v>
      </c>
    </row>
    <row r="156" spans="1:24" ht="48">
      <c r="A156" s="9">
        <v>149</v>
      </c>
      <c r="B156" s="9" t="s">
        <v>1826</v>
      </c>
      <c r="C156" s="7">
        <v>100000</v>
      </c>
      <c r="D156" s="8">
        <f t="shared" si="40"/>
        <v>9.00158117508172E-4</v>
      </c>
      <c r="E156" s="7">
        <v>100000</v>
      </c>
      <c r="F156" s="8">
        <f t="shared" si="41"/>
        <v>100</v>
      </c>
      <c r="G156" s="8">
        <f t="shared" si="31"/>
        <v>9.00158117508172E-4</v>
      </c>
      <c r="H156" s="7">
        <v>0</v>
      </c>
      <c r="I156" s="8">
        <f t="shared" si="32"/>
        <v>0</v>
      </c>
      <c r="J156" s="8">
        <f t="shared" si="33"/>
        <v>0</v>
      </c>
      <c r="K156" s="8">
        <f t="shared" si="39"/>
        <v>0</v>
      </c>
      <c r="L156" s="8">
        <f t="shared" si="34"/>
        <v>-9.00158117508172E-4</v>
      </c>
      <c r="M156" s="7">
        <f t="shared" si="35"/>
        <v>100000</v>
      </c>
      <c r="N156" s="8">
        <v>100</v>
      </c>
      <c r="O156" s="8">
        <f t="shared" si="36"/>
        <v>9.00158117508172E-4</v>
      </c>
      <c r="P156" s="8">
        <v>0</v>
      </c>
      <c r="Q156" s="8">
        <f t="shared" si="37"/>
        <v>0</v>
      </c>
      <c r="R156" s="8">
        <f t="shared" si="38"/>
        <v>0</v>
      </c>
      <c r="S156" s="8"/>
      <c r="T156" s="8"/>
      <c r="U156" s="8"/>
      <c r="V156" s="8"/>
      <c r="W156" s="8"/>
      <c r="X156" s="22">
        <v>149</v>
      </c>
    </row>
    <row r="157" spans="1:24" ht="48">
      <c r="A157" s="9">
        <v>150</v>
      </c>
      <c r="B157" s="9" t="s">
        <v>1827</v>
      </c>
      <c r="C157" s="7">
        <v>100000</v>
      </c>
      <c r="D157" s="8">
        <f t="shared" si="40"/>
        <v>9.00158117508172E-4</v>
      </c>
      <c r="E157" s="7">
        <v>100000</v>
      </c>
      <c r="F157" s="8">
        <f t="shared" si="41"/>
        <v>100</v>
      </c>
      <c r="G157" s="8">
        <f t="shared" si="31"/>
        <v>9.00158117508172E-4</v>
      </c>
      <c r="H157" s="7">
        <v>0</v>
      </c>
      <c r="I157" s="8">
        <f t="shared" si="32"/>
        <v>0</v>
      </c>
      <c r="J157" s="8">
        <f t="shared" si="33"/>
        <v>0</v>
      </c>
      <c r="K157" s="8">
        <f t="shared" si="39"/>
        <v>0</v>
      </c>
      <c r="L157" s="8">
        <f t="shared" si="34"/>
        <v>-9.00158117508172E-4</v>
      </c>
      <c r="M157" s="7">
        <f t="shared" si="35"/>
        <v>100000</v>
      </c>
      <c r="N157" s="8">
        <v>100</v>
      </c>
      <c r="O157" s="8">
        <f t="shared" si="36"/>
        <v>9.00158117508172E-4</v>
      </c>
      <c r="P157" s="8">
        <v>0</v>
      </c>
      <c r="Q157" s="8">
        <f t="shared" si="37"/>
        <v>0</v>
      </c>
      <c r="R157" s="8">
        <f t="shared" si="38"/>
        <v>0</v>
      </c>
      <c r="S157" s="8"/>
      <c r="T157" s="8"/>
      <c r="U157" s="8"/>
      <c r="V157" s="8"/>
      <c r="W157" s="8"/>
      <c r="X157" s="22">
        <v>150</v>
      </c>
    </row>
    <row r="158" spans="1:24" ht="48">
      <c r="A158" s="9">
        <v>151</v>
      </c>
      <c r="B158" s="9" t="s">
        <v>1828</v>
      </c>
      <c r="C158" s="7">
        <v>100000</v>
      </c>
      <c r="D158" s="8">
        <f t="shared" si="40"/>
        <v>9.00158117508172E-4</v>
      </c>
      <c r="E158" s="7">
        <v>100000</v>
      </c>
      <c r="F158" s="8">
        <f t="shared" si="41"/>
        <v>100</v>
      </c>
      <c r="G158" s="8">
        <f t="shared" si="31"/>
        <v>9.00158117508172E-4</v>
      </c>
      <c r="H158" s="7">
        <v>0</v>
      </c>
      <c r="I158" s="8">
        <f t="shared" si="32"/>
        <v>0</v>
      </c>
      <c r="J158" s="8">
        <f t="shared" si="33"/>
        <v>0</v>
      </c>
      <c r="K158" s="8">
        <f t="shared" si="39"/>
        <v>0</v>
      </c>
      <c r="L158" s="8">
        <f t="shared" si="34"/>
        <v>-9.00158117508172E-4</v>
      </c>
      <c r="M158" s="7">
        <f t="shared" si="35"/>
        <v>100000</v>
      </c>
      <c r="N158" s="8">
        <v>100</v>
      </c>
      <c r="O158" s="8">
        <f t="shared" si="36"/>
        <v>9.00158117508172E-4</v>
      </c>
      <c r="P158" s="8">
        <v>0</v>
      </c>
      <c r="Q158" s="8">
        <f t="shared" si="37"/>
        <v>0</v>
      </c>
      <c r="R158" s="8">
        <f t="shared" si="38"/>
        <v>0</v>
      </c>
      <c r="S158" s="8"/>
      <c r="T158" s="8"/>
      <c r="U158" s="8"/>
      <c r="V158" s="8"/>
      <c r="W158" s="8"/>
      <c r="X158" s="22">
        <v>151</v>
      </c>
    </row>
    <row r="159" spans="1:24" ht="48">
      <c r="A159" s="9">
        <v>154</v>
      </c>
      <c r="B159" s="9" t="s">
        <v>1829</v>
      </c>
      <c r="C159" s="7">
        <v>100000</v>
      </c>
      <c r="D159" s="8">
        <f t="shared" si="40"/>
        <v>9.00158117508172E-4</v>
      </c>
      <c r="E159" s="7">
        <v>100000</v>
      </c>
      <c r="F159" s="8">
        <f t="shared" si="41"/>
        <v>100</v>
      </c>
      <c r="G159" s="8">
        <f t="shared" si="31"/>
        <v>9.00158117508172E-4</v>
      </c>
      <c r="H159" s="7">
        <v>0</v>
      </c>
      <c r="I159" s="8">
        <f t="shared" si="32"/>
        <v>0</v>
      </c>
      <c r="J159" s="8">
        <f t="shared" si="33"/>
        <v>0</v>
      </c>
      <c r="K159" s="8">
        <f t="shared" si="39"/>
        <v>0</v>
      </c>
      <c r="L159" s="8">
        <f t="shared" si="34"/>
        <v>-9.00158117508172E-4</v>
      </c>
      <c r="M159" s="7">
        <f t="shared" si="35"/>
        <v>100000</v>
      </c>
      <c r="N159" s="8">
        <v>100</v>
      </c>
      <c r="O159" s="8">
        <f t="shared" si="36"/>
        <v>9.00158117508172E-4</v>
      </c>
      <c r="P159" s="8">
        <v>0</v>
      </c>
      <c r="Q159" s="8">
        <f t="shared" si="37"/>
        <v>0</v>
      </c>
      <c r="R159" s="8">
        <f t="shared" si="38"/>
        <v>0</v>
      </c>
      <c r="S159" s="8"/>
      <c r="T159" s="8"/>
      <c r="U159" s="8"/>
      <c r="V159" s="8"/>
      <c r="W159" s="8"/>
      <c r="X159" s="22">
        <v>154</v>
      </c>
    </row>
    <row r="160" spans="1:24" ht="48">
      <c r="A160" s="9">
        <v>155</v>
      </c>
      <c r="B160" s="9" t="s">
        <v>1830</v>
      </c>
      <c r="C160" s="7">
        <v>100000</v>
      </c>
      <c r="D160" s="8">
        <f t="shared" si="40"/>
        <v>9.00158117508172E-4</v>
      </c>
      <c r="E160" s="7">
        <v>100000</v>
      </c>
      <c r="F160" s="8">
        <f t="shared" si="41"/>
        <v>100</v>
      </c>
      <c r="G160" s="8">
        <f t="shared" si="31"/>
        <v>9.00158117508172E-4</v>
      </c>
      <c r="H160" s="7">
        <v>0</v>
      </c>
      <c r="I160" s="8">
        <f t="shared" si="32"/>
        <v>0</v>
      </c>
      <c r="J160" s="8">
        <f t="shared" si="33"/>
        <v>0</v>
      </c>
      <c r="K160" s="8">
        <f t="shared" si="39"/>
        <v>0</v>
      </c>
      <c r="L160" s="8">
        <f t="shared" si="34"/>
        <v>-9.00158117508172E-4</v>
      </c>
      <c r="M160" s="7">
        <f t="shared" si="35"/>
        <v>100000</v>
      </c>
      <c r="N160" s="8">
        <v>100</v>
      </c>
      <c r="O160" s="8">
        <f t="shared" si="36"/>
        <v>9.00158117508172E-4</v>
      </c>
      <c r="P160" s="8">
        <v>0</v>
      </c>
      <c r="Q160" s="8">
        <f t="shared" si="37"/>
        <v>0</v>
      </c>
      <c r="R160" s="8">
        <f t="shared" si="38"/>
        <v>0</v>
      </c>
      <c r="S160" s="8"/>
      <c r="T160" s="8"/>
      <c r="U160" s="8"/>
      <c r="V160" s="8"/>
      <c r="W160" s="8"/>
      <c r="X160" s="22">
        <v>155</v>
      </c>
    </row>
    <row r="161" spans="1:24" ht="48">
      <c r="A161" s="9">
        <v>156</v>
      </c>
      <c r="B161" s="9" t="s">
        <v>1831</v>
      </c>
      <c r="C161" s="7">
        <v>100000</v>
      </c>
      <c r="D161" s="8">
        <f t="shared" si="40"/>
        <v>9.00158117508172E-4</v>
      </c>
      <c r="E161" s="7">
        <v>100000</v>
      </c>
      <c r="F161" s="8">
        <f t="shared" si="41"/>
        <v>100</v>
      </c>
      <c r="G161" s="8">
        <f t="shared" si="31"/>
        <v>9.00158117508172E-4</v>
      </c>
      <c r="H161" s="7">
        <v>100000</v>
      </c>
      <c r="I161" s="8">
        <f t="shared" si="32"/>
        <v>100</v>
      </c>
      <c r="J161" s="8">
        <f t="shared" si="33"/>
        <v>9.00158117508172E-4</v>
      </c>
      <c r="K161" s="8">
        <f t="shared" si="39"/>
        <v>100</v>
      </c>
      <c r="L161" s="8">
        <f t="shared" si="34"/>
        <v>0</v>
      </c>
      <c r="M161" s="7">
        <f t="shared" si="35"/>
        <v>0</v>
      </c>
      <c r="N161" s="8">
        <v>100</v>
      </c>
      <c r="O161" s="8">
        <f t="shared" si="36"/>
        <v>9.00158117508172E-4</v>
      </c>
      <c r="P161" s="8">
        <v>100</v>
      </c>
      <c r="Q161" s="8">
        <f t="shared" si="37"/>
        <v>9.00158117508172E-4</v>
      </c>
      <c r="R161" s="8">
        <f t="shared" si="38"/>
        <v>100</v>
      </c>
      <c r="S161" s="8"/>
      <c r="T161" s="8"/>
      <c r="U161" s="8"/>
      <c r="V161" s="8"/>
      <c r="W161" s="8"/>
      <c r="X161" s="22">
        <v>156</v>
      </c>
    </row>
    <row r="162" spans="1:24" ht="48">
      <c r="A162" s="9">
        <v>157</v>
      </c>
      <c r="B162" s="9" t="s">
        <v>2593</v>
      </c>
      <c r="C162" s="7">
        <v>100000</v>
      </c>
      <c r="D162" s="8">
        <f t="shared" si="40"/>
        <v>9.00158117508172E-4</v>
      </c>
      <c r="E162" s="7">
        <v>100000</v>
      </c>
      <c r="F162" s="8">
        <f t="shared" si="41"/>
        <v>100</v>
      </c>
      <c r="G162" s="8">
        <f t="shared" si="31"/>
        <v>9.00158117508172E-4</v>
      </c>
      <c r="H162" s="7">
        <v>100000</v>
      </c>
      <c r="I162" s="8">
        <f t="shared" si="32"/>
        <v>100</v>
      </c>
      <c r="J162" s="8">
        <f t="shared" si="33"/>
        <v>9.00158117508172E-4</v>
      </c>
      <c r="K162" s="8">
        <f t="shared" si="39"/>
        <v>100</v>
      </c>
      <c r="L162" s="8">
        <f t="shared" si="34"/>
        <v>0</v>
      </c>
      <c r="M162" s="7">
        <f t="shared" si="35"/>
        <v>0</v>
      </c>
      <c r="N162" s="8">
        <v>100</v>
      </c>
      <c r="O162" s="8">
        <f t="shared" si="36"/>
        <v>9.00158117508172E-4</v>
      </c>
      <c r="P162" s="8">
        <v>100</v>
      </c>
      <c r="Q162" s="8">
        <f t="shared" si="37"/>
        <v>9.00158117508172E-4</v>
      </c>
      <c r="R162" s="8">
        <f t="shared" si="38"/>
        <v>100</v>
      </c>
      <c r="S162" s="8"/>
      <c r="T162" s="8"/>
      <c r="U162" s="8"/>
      <c r="V162" s="8"/>
      <c r="W162" s="8"/>
      <c r="X162" s="22">
        <v>157</v>
      </c>
    </row>
    <row r="163" spans="1:24" ht="48">
      <c r="A163" s="9">
        <v>158</v>
      </c>
      <c r="B163" s="9" t="s">
        <v>1832</v>
      </c>
      <c r="C163" s="7">
        <v>100000</v>
      </c>
      <c r="D163" s="8">
        <f t="shared" si="40"/>
        <v>9.00158117508172E-4</v>
      </c>
      <c r="E163" s="7">
        <v>100000</v>
      </c>
      <c r="F163" s="8">
        <f t="shared" si="41"/>
        <v>100</v>
      </c>
      <c r="G163" s="8">
        <f t="shared" si="31"/>
        <v>9.00158117508172E-4</v>
      </c>
      <c r="H163" s="7">
        <v>0</v>
      </c>
      <c r="I163" s="8">
        <f t="shared" si="32"/>
        <v>0</v>
      </c>
      <c r="J163" s="8">
        <f t="shared" si="33"/>
        <v>0</v>
      </c>
      <c r="K163" s="8">
        <f t="shared" si="39"/>
        <v>0</v>
      </c>
      <c r="L163" s="8">
        <f t="shared" si="34"/>
        <v>-9.00158117508172E-4</v>
      </c>
      <c r="M163" s="7">
        <f t="shared" si="35"/>
        <v>100000</v>
      </c>
      <c r="N163" s="8">
        <v>100</v>
      </c>
      <c r="O163" s="8">
        <f t="shared" si="36"/>
        <v>9.00158117508172E-4</v>
      </c>
      <c r="P163" s="8">
        <v>0</v>
      </c>
      <c r="Q163" s="8">
        <f t="shared" si="37"/>
        <v>0</v>
      </c>
      <c r="R163" s="8">
        <f t="shared" si="38"/>
        <v>0</v>
      </c>
      <c r="S163" s="8"/>
      <c r="T163" s="8"/>
      <c r="U163" s="8"/>
      <c r="V163" s="8"/>
      <c r="W163" s="8"/>
      <c r="X163" s="22">
        <v>158</v>
      </c>
    </row>
    <row r="164" spans="1:24" ht="48">
      <c r="A164" s="9">
        <v>159</v>
      </c>
      <c r="B164" s="9" t="s">
        <v>1833</v>
      </c>
      <c r="C164" s="7">
        <v>100000</v>
      </c>
      <c r="D164" s="8">
        <f t="shared" si="40"/>
        <v>9.00158117508172E-4</v>
      </c>
      <c r="E164" s="7">
        <v>100000</v>
      </c>
      <c r="F164" s="8">
        <f t="shared" si="41"/>
        <v>100</v>
      </c>
      <c r="G164" s="8">
        <f t="shared" si="31"/>
        <v>9.00158117508172E-4</v>
      </c>
      <c r="H164" s="7">
        <v>0</v>
      </c>
      <c r="I164" s="8">
        <f t="shared" si="32"/>
        <v>0</v>
      </c>
      <c r="J164" s="8">
        <f t="shared" si="33"/>
        <v>0</v>
      </c>
      <c r="K164" s="8">
        <f t="shared" si="39"/>
        <v>0</v>
      </c>
      <c r="L164" s="8">
        <f t="shared" si="34"/>
        <v>-9.00158117508172E-4</v>
      </c>
      <c r="M164" s="7">
        <f t="shared" si="35"/>
        <v>100000</v>
      </c>
      <c r="N164" s="8">
        <v>100</v>
      </c>
      <c r="O164" s="8">
        <f t="shared" si="36"/>
        <v>9.00158117508172E-4</v>
      </c>
      <c r="P164" s="8">
        <v>0</v>
      </c>
      <c r="Q164" s="8">
        <f t="shared" si="37"/>
        <v>0</v>
      </c>
      <c r="R164" s="8">
        <f t="shared" si="38"/>
        <v>0</v>
      </c>
      <c r="S164" s="8"/>
      <c r="T164" s="8"/>
      <c r="U164" s="8"/>
      <c r="V164" s="8"/>
      <c r="W164" s="8"/>
      <c r="X164" s="22">
        <v>159</v>
      </c>
    </row>
    <row r="165" spans="1:24" ht="48">
      <c r="A165" s="9">
        <v>160</v>
      </c>
      <c r="B165" s="9" t="s">
        <v>1834</v>
      </c>
      <c r="C165" s="7">
        <v>100000</v>
      </c>
      <c r="D165" s="8">
        <f t="shared" si="40"/>
        <v>9.00158117508172E-4</v>
      </c>
      <c r="E165" s="7">
        <v>100000</v>
      </c>
      <c r="F165" s="8">
        <f t="shared" si="41"/>
        <v>100</v>
      </c>
      <c r="G165" s="8">
        <f t="shared" si="31"/>
        <v>9.00158117508172E-4</v>
      </c>
      <c r="H165" s="7">
        <v>0</v>
      </c>
      <c r="I165" s="8">
        <f t="shared" si="32"/>
        <v>0</v>
      </c>
      <c r="J165" s="8">
        <f t="shared" si="33"/>
        <v>0</v>
      </c>
      <c r="K165" s="8">
        <f t="shared" si="39"/>
        <v>0</v>
      </c>
      <c r="L165" s="8">
        <f t="shared" si="34"/>
        <v>-9.00158117508172E-4</v>
      </c>
      <c r="M165" s="7">
        <f t="shared" si="35"/>
        <v>100000</v>
      </c>
      <c r="N165" s="8">
        <v>100</v>
      </c>
      <c r="O165" s="8">
        <f t="shared" si="36"/>
        <v>9.00158117508172E-4</v>
      </c>
      <c r="P165" s="8">
        <v>0</v>
      </c>
      <c r="Q165" s="8">
        <f t="shared" si="37"/>
        <v>0</v>
      </c>
      <c r="R165" s="8">
        <f t="shared" si="38"/>
        <v>0</v>
      </c>
      <c r="S165" s="8"/>
      <c r="T165" s="8"/>
      <c r="U165" s="8"/>
      <c r="V165" s="8"/>
      <c r="W165" s="8"/>
      <c r="X165" s="22">
        <v>160</v>
      </c>
    </row>
    <row r="166" spans="1:24" ht="48">
      <c r="A166" s="9">
        <v>163</v>
      </c>
      <c r="B166" s="9" t="s">
        <v>1835</v>
      </c>
      <c r="C166" s="7">
        <v>100000</v>
      </c>
      <c r="D166" s="8">
        <f t="shared" si="40"/>
        <v>9.00158117508172E-4</v>
      </c>
      <c r="E166" s="7">
        <v>100000</v>
      </c>
      <c r="F166" s="8">
        <f t="shared" si="41"/>
        <v>100</v>
      </c>
      <c r="G166" s="8">
        <f t="shared" si="31"/>
        <v>9.00158117508172E-4</v>
      </c>
      <c r="H166" s="7">
        <v>0</v>
      </c>
      <c r="I166" s="8">
        <f t="shared" si="32"/>
        <v>0</v>
      </c>
      <c r="J166" s="8">
        <f t="shared" si="33"/>
        <v>0</v>
      </c>
      <c r="K166" s="8">
        <f t="shared" si="39"/>
        <v>0</v>
      </c>
      <c r="L166" s="8">
        <f t="shared" si="34"/>
        <v>-9.00158117508172E-4</v>
      </c>
      <c r="M166" s="7">
        <f t="shared" si="35"/>
        <v>100000</v>
      </c>
      <c r="N166" s="8">
        <v>100</v>
      </c>
      <c r="O166" s="8">
        <f t="shared" si="36"/>
        <v>9.00158117508172E-4</v>
      </c>
      <c r="P166" s="8">
        <v>0</v>
      </c>
      <c r="Q166" s="8">
        <f t="shared" si="37"/>
        <v>0</v>
      </c>
      <c r="R166" s="8">
        <f t="shared" si="38"/>
        <v>0</v>
      </c>
      <c r="S166" s="8"/>
      <c r="T166" s="8"/>
      <c r="U166" s="8"/>
      <c r="V166" s="8"/>
      <c r="W166" s="8"/>
      <c r="X166" s="22">
        <v>163</v>
      </c>
    </row>
    <row r="167" spans="1:24" ht="64">
      <c r="A167" s="9">
        <v>164</v>
      </c>
      <c r="B167" s="9" t="s">
        <v>1836</v>
      </c>
      <c r="C167" s="7">
        <v>292900</v>
      </c>
      <c r="D167" s="8">
        <f t="shared" si="40"/>
        <v>2.6365631261814357E-3</v>
      </c>
      <c r="E167" s="7">
        <v>292900</v>
      </c>
      <c r="F167" s="8">
        <f t="shared" si="41"/>
        <v>100</v>
      </c>
      <c r="G167" s="8">
        <f t="shared" si="31"/>
        <v>2.6365631261814361E-3</v>
      </c>
      <c r="H167" s="7">
        <v>0</v>
      </c>
      <c r="I167" s="8">
        <f t="shared" si="32"/>
        <v>0</v>
      </c>
      <c r="J167" s="8">
        <v>8.0707175772976481E-4</v>
      </c>
      <c r="K167" s="8">
        <f t="shared" si="39"/>
        <v>0</v>
      </c>
      <c r="L167" s="8">
        <f t="shared" si="34"/>
        <v>-1.8294913684516714E-3</v>
      </c>
      <c r="M167" s="7">
        <f t="shared" si="35"/>
        <v>292900</v>
      </c>
      <c r="N167" s="8">
        <v>100</v>
      </c>
      <c r="O167" s="8">
        <f t="shared" si="36"/>
        <v>2.6365631261814361E-3</v>
      </c>
      <c r="P167" s="8">
        <v>0</v>
      </c>
      <c r="Q167" s="8">
        <v>8.0707175772976481E-4</v>
      </c>
      <c r="R167" s="8">
        <v>100</v>
      </c>
      <c r="S167" s="8"/>
      <c r="T167" s="8"/>
      <c r="U167" s="8"/>
      <c r="V167" s="8"/>
      <c r="W167" s="8"/>
      <c r="X167" s="22">
        <v>164</v>
      </c>
    </row>
    <row r="168" spans="1:24" ht="64">
      <c r="A168" s="9">
        <v>165</v>
      </c>
      <c r="B168" s="9" t="s">
        <v>1837</v>
      </c>
      <c r="C168" s="7">
        <v>292900</v>
      </c>
      <c r="D168" s="8">
        <f t="shared" si="40"/>
        <v>2.6365631261814357E-3</v>
      </c>
      <c r="E168" s="7">
        <v>292900</v>
      </c>
      <c r="F168" s="8">
        <f t="shared" si="41"/>
        <v>100</v>
      </c>
      <c r="G168" s="8">
        <f t="shared" si="31"/>
        <v>2.6365631261814361E-3</v>
      </c>
      <c r="H168" s="7">
        <v>254600</v>
      </c>
      <c r="I168" s="8">
        <f t="shared" si="32"/>
        <v>86.923864800273137</v>
      </c>
      <c r="J168" s="8">
        <f t="shared" si="33"/>
        <v>2.2918025671758062E-3</v>
      </c>
      <c r="K168" s="8">
        <f t="shared" si="39"/>
        <v>86.923864800273137</v>
      </c>
      <c r="L168" s="8">
        <f t="shared" si="34"/>
        <v>-3.4476055900562992E-4</v>
      </c>
      <c r="M168" s="7">
        <f t="shared" si="35"/>
        <v>38300</v>
      </c>
      <c r="N168" s="8">
        <v>100</v>
      </c>
      <c r="O168" s="8">
        <f t="shared" si="36"/>
        <v>2.6365631261814361E-3</v>
      </c>
      <c r="P168" s="8">
        <v>100</v>
      </c>
      <c r="Q168" s="8">
        <f t="shared" si="37"/>
        <v>2.6365631261814361E-3</v>
      </c>
      <c r="R168" s="8">
        <f t="shared" si="38"/>
        <v>100</v>
      </c>
      <c r="S168" s="8"/>
      <c r="T168" s="8"/>
      <c r="U168" s="8"/>
      <c r="V168" s="8"/>
      <c r="W168" s="8"/>
      <c r="X168" s="22">
        <v>165</v>
      </c>
    </row>
    <row r="169" spans="1:24" ht="64">
      <c r="A169" s="9">
        <v>166</v>
      </c>
      <c r="B169" s="9" t="s">
        <v>1838</v>
      </c>
      <c r="C169" s="7">
        <v>292900</v>
      </c>
      <c r="D169" s="8">
        <f t="shared" si="40"/>
        <v>2.6365631261814357E-3</v>
      </c>
      <c r="E169" s="7">
        <v>292900</v>
      </c>
      <c r="F169" s="8">
        <f t="shared" si="41"/>
        <v>100</v>
      </c>
      <c r="G169" s="8">
        <f t="shared" si="31"/>
        <v>2.6365631261814361E-3</v>
      </c>
      <c r="H169" s="7">
        <v>292900</v>
      </c>
      <c r="I169" s="8">
        <f t="shared" si="32"/>
        <v>100</v>
      </c>
      <c r="J169" s="8">
        <f t="shared" si="33"/>
        <v>2.6365631261814361E-3</v>
      </c>
      <c r="K169" s="8">
        <f t="shared" si="39"/>
        <v>100</v>
      </c>
      <c r="L169" s="8">
        <f t="shared" si="34"/>
        <v>0</v>
      </c>
      <c r="M169" s="7">
        <f t="shared" si="35"/>
        <v>0</v>
      </c>
      <c r="N169" s="8">
        <v>100</v>
      </c>
      <c r="O169" s="8">
        <f t="shared" si="36"/>
        <v>2.6365631261814361E-3</v>
      </c>
      <c r="P169" s="8">
        <v>100</v>
      </c>
      <c r="Q169" s="8">
        <f t="shared" si="37"/>
        <v>2.6365631261814361E-3</v>
      </c>
      <c r="R169" s="8">
        <f t="shared" si="38"/>
        <v>100</v>
      </c>
      <c r="S169" s="8"/>
      <c r="T169" s="8"/>
      <c r="U169" s="8"/>
      <c r="V169" s="8"/>
      <c r="W169" s="8"/>
      <c r="X169" s="22">
        <v>166</v>
      </c>
    </row>
    <row r="170" spans="1:24" ht="64">
      <c r="A170" s="9">
        <v>167</v>
      </c>
      <c r="B170" s="9" t="s">
        <v>1839</v>
      </c>
      <c r="C170" s="7">
        <v>292900</v>
      </c>
      <c r="D170" s="8">
        <f t="shared" si="40"/>
        <v>2.6365631261814357E-3</v>
      </c>
      <c r="E170" s="7">
        <v>292900</v>
      </c>
      <c r="F170" s="8">
        <f t="shared" si="41"/>
        <v>100</v>
      </c>
      <c r="G170" s="8">
        <f t="shared" si="31"/>
        <v>2.6365631261814361E-3</v>
      </c>
      <c r="H170" s="7">
        <v>0</v>
      </c>
      <c r="I170" s="8">
        <f t="shared" si="32"/>
        <v>0</v>
      </c>
      <c r="J170" s="8">
        <f t="shared" si="33"/>
        <v>0</v>
      </c>
      <c r="K170" s="8">
        <f t="shared" si="39"/>
        <v>0</v>
      </c>
      <c r="L170" s="8">
        <f t="shared" si="34"/>
        <v>-2.6365631261814361E-3</v>
      </c>
      <c r="M170" s="7">
        <f t="shared" si="35"/>
        <v>292900</v>
      </c>
      <c r="N170" s="8">
        <v>100</v>
      </c>
      <c r="O170" s="8">
        <f t="shared" si="36"/>
        <v>2.6365631261814361E-3</v>
      </c>
      <c r="P170" s="8">
        <v>0</v>
      </c>
      <c r="Q170" s="8">
        <f t="shared" si="37"/>
        <v>0</v>
      </c>
      <c r="R170" s="8">
        <f t="shared" si="38"/>
        <v>0</v>
      </c>
      <c r="S170" s="8"/>
      <c r="T170" s="8"/>
      <c r="U170" s="8"/>
      <c r="V170" s="8"/>
      <c r="W170" s="8"/>
      <c r="X170" s="22">
        <v>167</v>
      </c>
    </row>
    <row r="171" spans="1:24" ht="64">
      <c r="A171" s="9">
        <v>168</v>
      </c>
      <c r="B171" s="9" t="s">
        <v>1840</v>
      </c>
      <c r="C171" s="7">
        <v>292900</v>
      </c>
      <c r="D171" s="8">
        <f t="shared" si="40"/>
        <v>2.6365631261814357E-3</v>
      </c>
      <c r="E171" s="7">
        <v>292900</v>
      </c>
      <c r="F171" s="8">
        <f t="shared" si="41"/>
        <v>100</v>
      </c>
      <c r="G171" s="8">
        <f t="shared" si="31"/>
        <v>2.6365631261814361E-3</v>
      </c>
      <c r="H171" s="7">
        <v>0</v>
      </c>
      <c r="I171" s="8">
        <f t="shared" si="32"/>
        <v>0</v>
      </c>
      <c r="J171" s="8">
        <f t="shared" si="33"/>
        <v>0</v>
      </c>
      <c r="K171" s="8">
        <f t="shared" si="39"/>
        <v>0</v>
      </c>
      <c r="L171" s="8">
        <f t="shared" si="34"/>
        <v>-2.6365631261814361E-3</v>
      </c>
      <c r="M171" s="7">
        <f t="shared" si="35"/>
        <v>292900</v>
      </c>
      <c r="N171" s="8">
        <v>100</v>
      </c>
      <c r="O171" s="8">
        <f t="shared" si="36"/>
        <v>2.6365631261814361E-3</v>
      </c>
      <c r="P171" s="8">
        <v>0</v>
      </c>
      <c r="Q171" s="8">
        <f t="shared" si="37"/>
        <v>0</v>
      </c>
      <c r="R171" s="8">
        <f t="shared" si="38"/>
        <v>0</v>
      </c>
      <c r="S171" s="8"/>
      <c r="T171" s="8"/>
      <c r="U171" s="8"/>
      <c r="V171" s="8"/>
      <c r="W171" s="8"/>
      <c r="X171" s="22">
        <v>168</v>
      </c>
    </row>
    <row r="172" spans="1:24" ht="64">
      <c r="A172" s="9">
        <v>169</v>
      </c>
      <c r="B172" s="9" t="s">
        <v>1841</v>
      </c>
      <c r="C172" s="7">
        <v>292900</v>
      </c>
      <c r="D172" s="8">
        <f t="shared" ref="D172:D188" si="42">C172/$C$190*100</f>
        <v>2.6365631261814357E-3</v>
      </c>
      <c r="E172" s="7">
        <v>292900</v>
      </c>
      <c r="F172" s="8">
        <f t="shared" si="41"/>
        <v>100</v>
      </c>
      <c r="G172" s="8">
        <f t="shared" si="31"/>
        <v>2.6365631261814361E-3</v>
      </c>
      <c r="H172" s="7">
        <v>0</v>
      </c>
      <c r="I172" s="8">
        <f t="shared" si="32"/>
        <v>0</v>
      </c>
      <c r="J172" s="8">
        <f t="shared" si="33"/>
        <v>0</v>
      </c>
      <c r="K172" s="8">
        <f t="shared" si="39"/>
        <v>0</v>
      </c>
      <c r="L172" s="8">
        <f t="shared" si="34"/>
        <v>-2.6365631261814361E-3</v>
      </c>
      <c r="M172" s="7">
        <f t="shared" si="35"/>
        <v>292900</v>
      </c>
      <c r="N172" s="8">
        <v>100</v>
      </c>
      <c r="O172" s="8">
        <f t="shared" si="36"/>
        <v>2.6365631261814361E-3</v>
      </c>
      <c r="P172" s="8">
        <v>0</v>
      </c>
      <c r="Q172" s="8">
        <f t="shared" si="37"/>
        <v>0</v>
      </c>
      <c r="R172" s="8">
        <f t="shared" si="38"/>
        <v>0</v>
      </c>
      <c r="S172" s="8"/>
      <c r="T172" s="8"/>
      <c r="U172" s="8"/>
      <c r="V172" s="8"/>
      <c r="W172" s="8"/>
      <c r="X172" s="22">
        <v>169</v>
      </c>
    </row>
    <row r="173" spans="1:24" ht="64">
      <c r="A173" s="9">
        <v>172</v>
      </c>
      <c r="B173" s="9" t="s">
        <v>1842</v>
      </c>
      <c r="C173" s="7">
        <v>292900</v>
      </c>
      <c r="D173" s="8">
        <f t="shared" si="42"/>
        <v>2.6365631261814357E-3</v>
      </c>
      <c r="E173" s="7">
        <v>292900</v>
      </c>
      <c r="F173" s="8">
        <f t="shared" si="41"/>
        <v>100</v>
      </c>
      <c r="G173" s="8">
        <f t="shared" si="31"/>
        <v>2.6365631261814361E-3</v>
      </c>
      <c r="H173" s="7">
        <v>0</v>
      </c>
      <c r="I173" s="8">
        <f t="shared" si="32"/>
        <v>0</v>
      </c>
      <c r="J173" s="8">
        <f t="shared" si="33"/>
        <v>0</v>
      </c>
      <c r="K173" s="8">
        <f t="shared" si="39"/>
        <v>0</v>
      </c>
      <c r="L173" s="8">
        <f t="shared" si="34"/>
        <v>-2.6365631261814361E-3</v>
      </c>
      <c r="M173" s="7">
        <f t="shared" si="35"/>
        <v>292900</v>
      </c>
      <c r="N173" s="8">
        <v>100</v>
      </c>
      <c r="O173" s="8">
        <f t="shared" si="36"/>
        <v>2.6365631261814361E-3</v>
      </c>
      <c r="P173" s="8">
        <v>0</v>
      </c>
      <c r="Q173" s="8">
        <f t="shared" si="37"/>
        <v>0</v>
      </c>
      <c r="R173" s="8">
        <f t="shared" si="38"/>
        <v>0</v>
      </c>
      <c r="S173" s="8">
        <f t="shared" ref="S173:S188" si="43">Q173-O173</f>
        <v>-2.6365631261814361E-3</v>
      </c>
      <c r="T173" s="8">
        <f t="shared" ref="T173:T188" si="44">IF(F173&gt;0,I173/F173*100,I173)</f>
        <v>0</v>
      </c>
      <c r="U173" s="8">
        <f t="shared" ref="U173:U188" si="45">IF(N173&gt;0,P173/N173*100,P173)</f>
        <v>0</v>
      </c>
      <c r="V173" s="8">
        <f t="shared" ref="V173:V188" si="46">AVERAGE(T173:U173)</f>
        <v>0</v>
      </c>
      <c r="W173" s="8">
        <f t="shared" ref="W173:W188" si="47">V173</f>
        <v>0</v>
      </c>
      <c r="X173" s="22">
        <v>172</v>
      </c>
    </row>
    <row r="174" spans="1:24" ht="96">
      <c r="A174" s="9">
        <v>173</v>
      </c>
      <c r="B174" s="9" t="s">
        <v>1843</v>
      </c>
      <c r="C174" s="7">
        <v>2500000</v>
      </c>
      <c r="D174" s="8">
        <f t="shared" si="42"/>
        <v>2.25039529377043E-2</v>
      </c>
      <c r="E174" s="7">
        <v>2500000</v>
      </c>
      <c r="F174" s="8">
        <f t="shared" si="41"/>
        <v>100</v>
      </c>
      <c r="G174" s="8">
        <f t="shared" si="31"/>
        <v>2.25039529377043E-2</v>
      </c>
      <c r="H174" s="7">
        <v>2340000</v>
      </c>
      <c r="I174" s="8">
        <f t="shared" si="32"/>
        <v>93.600000000000009</v>
      </c>
      <c r="J174" s="8">
        <f t="shared" si="33"/>
        <v>2.1063699949691227E-2</v>
      </c>
      <c r="K174" s="8">
        <f t="shared" si="39"/>
        <v>93.600000000000009</v>
      </c>
      <c r="L174" s="8">
        <f t="shared" si="34"/>
        <v>-1.4402529880130736E-3</v>
      </c>
      <c r="M174" s="7">
        <f t="shared" si="35"/>
        <v>160000</v>
      </c>
      <c r="N174" s="8">
        <v>100</v>
      </c>
      <c r="O174" s="8">
        <f t="shared" si="36"/>
        <v>2.25039529377043E-2</v>
      </c>
      <c r="P174" s="8">
        <v>100</v>
      </c>
      <c r="Q174" s="8">
        <f t="shared" si="37"/>
        <v>2.25039529377043E-2</v>
      </c>
      <c r="R174" s="8">
        <f t="shared" si="38"/>
        <v>100</v>
      </c>
      <c r="S174" s="8">
        <f t="shared" si="43"/>
        <v>0</v>
      </c>
      <c r="T174" s="8">
        <f t="shared" si="44"/>
        <v>93.600000000000009</v>
      </c>
      <c r="U174" s="8">
        <f t="shared" si="45"/>
        <v>100</v>
      </c>
      <c r="V174" s="8">
        <f t="shared" si="46"/>
        <v>96.800000000000011</v>
      </c>
      <c r="W174" s="8">
        <f t="shared" si="47"/>
        <v>96.800000000000011</v>
      </c>
      <c r="X174" s="22">
        <v>173</v>
      </c>
    </row>
    <row r="175" spans="1:24" ht="64">
      <c r="A175" s="9">
        <v>174</v>
      </c>
      <c r="B175" s="9" t="s">
        <v>1844</v>
      </c>
      <c r="C175" s="7">
        <v>500000</v>
      </c>
      <c r="D175" s="8">
        <f t="shared" si="42"/>
        <v>4.5007905875408599E-3</v>
      </c>
      <c r="E175" s="7">
        <v>500000</v>
      </c>
      <c r="F175" s="8">
        <f t="shared" si="41"/>
        <v>100</v>
      </c>
      <c r="G175" s="8">
        <f t="shared" si="31"/>
        <v>4.5007905875408599E-3</v>
      </c>
      <c r="H175" s="7">
        <v>200000</v>
      </c>
      <c r="I175" s="8">
        <f t="shared" si="32"/>
        <v>40</v>
      </c>
      <c r="J175" s="8">
        <f t="shared" si="33"/>
        <v>1.800316235016344E-3</v>
      </c>
      <c r="K175" s="8">
        <f t="shared" si="39"/>
        <v>40</v>
      </c>
      <c r="L175" s="8">
        <f t="shared" si="34"/>
        <v>-2.7004743525245161E-3</v>
      </c>
      <c r="M175" s="7">
        <f t="shared" si="35"/>
        <v>300000</v>
      </c>
      <c r="N175" s="8">
        <v>100</v>
      </c>
      <c r="O175" s="8">
        <f t="shared" si="36"/>
        <v>4.5007905875408599E-3</v>
      </c>
      <c r="P175" s="8">
        <v>100</v>
      </c>
      <c r="Q175" s="8">
        <f t="shared" si="37"/>
        <v>4.5007905875408599E-3</v>
      </c>
      <c r="R175" s="8">
        <f t="shared" si="38"/>
        <v>100</v>
      </c>
      <c r="S175" s="8">
        <f t="shared" si="43"/>
        <v>0</v>
      </c>
      <c r="T175" s="8">
        <f t="shared" si="44"/>
        <v>40</v>
      </c>
      <c r="U175" s="8">
        <f t="shared" si="45"/>
        <v>100</v>
      </c>
      <c r="V175" s="8">
        <f t="shared" si="46"/>
        <v>70</v>
      </c>
      <c r="W175" s="8">
        <f t="shared" si="47"/>
        <v>70</v>
      </c>
      <c r="X175" s="22">
        <v>174</v>
      </c>
    </row>
    <row r="176" spans="1:24" ht="32">
      <c r="A176" s="9">
        <v>175</v>
      </c>
      <c r="B176" s="9" t="s">
        <v>1845</v>
      </c>
      <c r="C176" s="7">
        <v>2500000</v>
      </c>
      <c r="D176" s="8">
        <f t="shared" si="42"/>
        <v>2.25039529377043E-2</v>
      </c>
      <c r="E176" s="7">
        <v>2500000</v>
      </c>
      <c r="F176" s="8">
        <f t="shared" si="41"/>
        <v>100</v>
      </c>
      <c r="G176" s="8">
        <f t="shared" si="31"/>
        <v>2.25039529377043E-2</v>
      </c>
      <c r="H176" s="7">
        <v>2410000</v>
      </c>
      <c r="I176" s="8">
        <f t="shared" si="32"/>
        <v>96.399999999999991</v>
      </c>
      <c r="J176" s="8">
        <f t="shared" si="33"/>
        <v>2.1693810631946944E-2</v>
      </c>
      <c r="K176" s="8">
        <f t="shared" si="39"/>
        <v>96.399999999999991</v>
      </c>
      <c r="L176" s="8">
        <f t="shared" si="34"/>
        <v>-8.1014230575735674E-4</v>
      </c>
      <c r="M176" s="7">
        <f t="shared" si="35"/>
        <v>90000</v>
      </c>
      <c r="N176" s="8">
        <v>100</v>
      </c>
      <c r="O176" s="8">
        <f t="shared" si="36"/>
        <v>2.25039529377043E-2</v>
      </c>
      <c r="P176" s="8">
        <v>100</v>
      </c>
      <c r="Q176" s="8">
        <f t="shared" si="37"/>
        <v>2.25039529377043E-2</v>
      </c>
      <c r="R176" s="8">
        <f t="shared" si="38"/>
        <v>100</v>
      </c>
      <c r="S176" s="8">
        <f t="shared" si="43"/>
        <v>0</v>
      </c>
      <c r="T176" s="8">
        <f t="shared" si="44"/>
        <v>96.399999999999991</v>
      </c>
      <c r="U176" s="8">
        <f t="shared" si="45"/>
        <v>100</v>
      </c>
      <c r="V176" s="8">
        <f t="shared" si="46"/>
        <v>98.199999999999989</v>
      </c>
      <c r="W176" s="8">
        <f t="shared" si="47"/>
        <v>98.199999999999989</v>
      </c>
      <c r="X176" s="22">
        <v>175</v>
      </c>
    </row>
    <row r="177" spans="1:24" ht="64">
      <c r="A177" s="9">
        <v>176</v>
      </c>
      <c r="B177" s="9" t="s">
        <v>1846</v>
      </c>
      <c r="C177" s="7">
        <v>500000</v>
      </c>
      <c r="D177" s="8">
        <f t="shared" si="42"/>
        <v>4.5007905875408599E-3</v>
      </c>
      <c r="E177" s="7">
        <v>500000</v>
      </c>
      <c r="F177" s="8">
        <f t="shared" si="41"/>
        <v>100</v>
      </c>
      <c r="G177" s="8">
        <f t="shared" si="31"/>
        <v>4.5007905875408599E-3</v>
      </c>
      <c r="H177" s="7">
        <v>500000</v>
      </c>
      <c r="I177" s="8">
        <f t="shared" si="32"/>
        <v>100</v>
      </c>
      <c r="J177" s="8">
        <f t="shared" si="33"/>
        <v>4.5007905875408599E-3</v>
      </c>
      <c r="K177" s="8">
        <f t="shared" si="39"/>
        <v>100</v>
      </c>
      <c r="L177" s="8">
        <f t="shared" si="34"/>
        <v>0</v>
      </c>
      <c r="M177" s="7">
        <f t="shared" si="35"/>
        <v>0</v>
      </c>
      <c r="N177" s="8">
        <v>100</v>
      </c>
      <c r="O177" s="8">
        <f t="shared" si="36"/>
        <v>4.5007905875408599E-3</v>
      </c>
      <c r="P177" s="8">
        <v>100</v>
      </c>
      <c r="Q177" s="8">
        <f t="shared" si="37"/>
        <v>4.5007905875408599E-3</v>
      </c>
      <c r="R177" s="8">
        <f t="shared" si="38"/>
        <v>100</v>
      </c>
      <c r="S177" s="8">
        <f t="shared" si="43"/>
        <v>0</v>
      </c>
      <c r="T177" s="8">
        <f t="shared" si="44"/>
        <v>100</v>
      </c>
      <c r="U177" s="8">
        <f t="shared" si="45"/>
        <v>100</v>
      </c>
      <c r="V177" s="8">
        <f t="shared" si="46"/>
        <v>100</v>
      </c>
      <c r="W177" s="8">
        <f t="shared" si="47"/>
        <v>100</v>
      </c>
      <c r="X177" s="22">
        <v>176</v>
      </c>
    </row>
    <row r="178" spans="1:24" ht="64">
      <c r="A178" s="9">
        <v>177</v>
      </c>
      <c r="B178" s="9" t="s">
        <v>1847</v>
      </c>
      <c r="C178" s="7">
        <v>500000</v>
      </c>
      <c r="D178" s="8">
        <f t="shared" si="42"/>
        <v>4.5007905875408599E-3</v>
      </c>
      <c r="E178" s="7">
        <v>500000</v>
      </c>
      <c r="F178" s="8">
        <f t="shared" si="41"/>
        <v>100</v>
      </c>
      <c r="G178" s="8">
        <f t="shared" si="31"/>
        <v>4.5007905875408599E-3</v>
      </c>
      <c r="H178" s="7">
        <v>500000</v>
      </c>
      <c r="I178" s="8">
        <f t="shared" si="32"/>
        <v>100</v>
      </c>
      <c r="J178" s="8">
        <f t="shared" si="33"/>
        <v>4.5007905875408599E-3</v>
      </c>
      <c r="K178" s="8">
        <f t="shared" si="39"/>
        <v>100</v>
      </c>
      <c r="L178" s="8">
        <f t="shared" si="34"/>
        <v>0</v>
      </c>
      <c r="M178" s="7">
        <f t="shared" si="35"/>
        <v>0</v>
      </c>
      <c r="N178" s="8">
        <v>100</v>
      </c>
      <c r="O178" s="8">
        <f t="shared" si="36"/>
        <v>4.5007905875408599E-3</v>
      </c>
      <c r="P178" s="8">
        <v>100</v>
      </c>
      <c r="Q178" s="8">
        <f t="shared" si="37"/>
        <v>4.5007905875408599E-3</v>
      </c>
      <c r="R178" s="8">
        <f t="shared" si="38"/>
        <v>100</v>
      </c>
      <c r="S178" s="8">
        <f t="shared" si="43"/>
        <v>0</v>
      </c>
      <c r="T178" s="8">
        <f t="shared" si="44"/>
        <v>100</v>
      </c>
      <c r="U178" s="8">
        <f t="shared" si="45"/>
        <v>100</v>
      </c>
      <c r="V178" s="8">
        <f t="shared" si="46"/>
        <v>100</v>
      </c>
      <c r="W178" s="8">
        <f t="shared" si="47"/>
        <v>100</v>
      </c>
      <c r="X178" s="22">
        <v>177</v>
      </c>
    </row>
    <row r="179" spans="1:24" ht="80">
      <c r="A179" s="9">
        <v>178</v>
      </c>
      <c r="B179" s="9" t="s">
        <v>1848</v>
      </c>
      <c r="C179" s="7">
        <v>2500000</v>
      </c>
      <c r="D179" s="8">
        <f t="shared" si="42"/>
        <v>2.25039529377043E-2</v>
      </c>
      <c r="E179" s="7">
        <v>2500000</v>
      </c>
      <c r="F179" s="8">
        <f t="shared" si="41"/>
        <v>100</v>
      </c>
      <c r="G179" s="8">
        <f t="shared" si="31"/>
        <v>2.25039529377043E-2</v>
      </c>
      <c r="H179" s="7">
        <v>2410000</v>
      </c>
      <c r="I179" s="8">
        <f t="shared" si="32"/>
        <v>96.399999999999991</v>
      </c>
      <c r="J179" s="8">
        <f t="shared" si="33"/>
        <v>2.1693810631946944E-2</v>
      </c>
      <c r="K179" s="8">
        <f t="shared" si="39"/>
        <v>96.399999999999991</v>
      </c>
      <c r="L179" s="8">
        <f t="shared" si="34"/>
        <v>-8.1014230575735674E-4</v>
      </c>
      <c r="M179" s="7">
        <f t="shared" si="35"/>
        <v>90000</v>
      </c>
      <c r="N179" s="8">
        <v>100</v>
      </c>
      <c r="O179" s="8">
        <f t="shared" si="36"/>
        <v>2.25039529377043E-2</v>
      </c>
      <c r="P179" s="8">
        <v>100</v>
      </c>
      <c r="Q179" s="8">
        <f t="shared" si="37"/>
        <v>2.25039529377043E-2</v>
      </c>
      <c r="R179" s="8">
        <f t="shared" si="38"/>
        <v>100</v>
      </c>
      <c r="S179" s="8">
        <f t="shared" si="43"/>
        <v>0</v>
      </c>
      <c r="T179" s="8">
        <f t="shared" si="44"/>
        <v>96.399999999999991</v>
      </c>
      <c r="U179" s="8">
        <f t="shared" si="45"/>
        <v>100</v>
      </c>
      <c r="V179" s="8">
        <f t="shared" si="46"/>
        <v>98.199999999999989</v>
      </c>
      <c r="W179" s="8">
        <f t="shared" si="47"/>
        <v>98.199999999999989</v>
      </c>
      <c r="X179" s="22">
        <v>178</v>
      </c>
    </row>
    <row r="180" spans="1:24" ht="80">
      <c r="A180" s="9">
        <v>179</v>
      </c>
      <c r="B180" s="9" t="s">
        <v>1849</v>
      </c>
      <c r="C180" s="7">
        <v>2500000</v>
      </c>
      <c r="D180" s="8">
        <f t="shared" si="42"/>
        <v>2.25039529377043E-2</v>
      </c>
      <c r="E180" s="7">
        <v>2500000</v>
      </c>
      <c r="F180" s="8">
        <f t="shared" si="41"/>
        <v>100</v>
      </c>
      <c r="G180" s="8">
        <f t="shared" si="31"/>
        <v>2.25039529377043E-2</v>
      </c>
      <c r="H180" s="7">
        <v>2300000</v>
      </c>
      <c r="I180" s="8">
        <f t="shared" si="32"/>
        <v>92</v>
      </c>
      <c r="J180" s="8">
        <f t="shared" si="33"/>
        <v>2.0703636702687954E-2</v>
      </c>
      <c r="K180" s="8">
        <f t="shared" si="39"/>
        <v>92</v>
      </c>
      <c r="L180" s="8">
        <f t="shared" si="34"/>
        <v>-1.8003162350163464E-3</v>
      </c>
      <c r="M180" s="7">
        <f t="shared" si="35"/>
        <v>200000</v>
      </c>
      <c r="N180" s="8">
        <v>100</v>
      </c>
      <c r="O180" s="8">
        <f t="shared" si="36"/>
        <v>2.25039529377043E-2</v>
      </c>
      <c r="P180" s="8">
        <v>100</v>
      </c>
      <c r="Q180" s="8">
        <f t="shared" si="37"/>
        <v>2.25039529377043E-2</v>
      </c>
      <c r="R180" s="8">
        <f t="shared" si="38"/>
        <v>100</v>
      </c>
      <c r="S180" s="8">
        <f t="shared" si="43"/>
        <v>0</v>
      </c>
      <c r="T180" s="8">
        <f t="shared" si="44"/>
        <v>92</v>
      </c>
      <c r="U180" s="8">
        <f t="shared" si="45"/>
        <v>100</v>
      </c>
      <c r="V180" s="8">
        <f t="shared" si="46"/>
        <v>96</v>
      </c>
      <c r="W180" s="8">
        <f t="shared" si="47"/>
        <v>96</v>
      </c>
      <c r="X180" s="22">
        <v>179</v>
      </c>
    </row>
    <row r="181" spans="1:24" ht="64">
      <c r="A181" s="9">
        <v>180</v>
      </c>
      <c r="B181" s="9" t="s">
        <v>1850</v>
      </c>
      <c r="C181" s="7">
        <v>500000</v>
      </c>
      <c r="D181" s="8">
        <f t="shared" si="42"/>
        <v>4.5007905875408599E-3</v>
      </c>
      <c r="E181" s="7">
        <v>500000</v>
      </c>
      <c r="F181" s="8">
        <f t="shared" si="41"/>
        <v>100</v>
      </c>
      <c r="G181" s="8">
        <f t="shared" si="31"/>
        <v>4.5007905875408599E-3</v>
      </c>
      <c r="H181" s="7">
        <v>500000</v>
      </c>
      <c r="I181" s="8">
        <f t="shared" si="32"/>
        <v>100</v>
      </c>
      <c r="J181" s="8">
        <f t="shared" si="33"/>
        <v>4.5007905875408599E-3</v>
      </c>
      <c r="K181" s="8">
        <f t="shared" si="39"/>
        <v>100</v>
      </c>
      <c r="L181" s="8">
        <f t="shared" si="34"/>
        <v>0</v>
      </c>
      <c r="M181" s="7">
        <f t="shared" si="35"/>
        <v>0</v>
      </c>
      <c r="N181" s="8">
        <v>100</v>
      </c>
      <c r="O181" s="8">
        <f t="shared" si="36"/>
        <v>4.5007905875408599E-3</v>
      </c>
      <c r="P181" s="8">
        <v>100</v>
      </c>
      <c r="Q181" s="8">
        <f t="shared" si="37"/>
        <v>4.5007905875408599E-3</v>
      </c>
      <c r="R181" s="8">
        <f t="shared" si="38"/>
        <v>100</v>
      </c>
      <c r="S181" s="8">
        <f t="shared" si="43"/>
        <v>0</v>
      </c>
      <c r="T181" s="8">
        <f t="shared" si="44"/>
        <v>100</v>
      </c>
      <c r="U181" s="8">
        <f t="shared" si="45"/>
        <v>100</v>
      </c>
      <c r="V181" s="8">
        <f t="shared" si="46"/>
        <v>100</v>
      </c>
      <c r="W181" s="8">
        <f t="shared" si="47"/>
        <v>100</v>
      </c>
      <c r="X181" s="22">
        <v>180</v>
      </c>
    </row>
    <row r="182" spans="1:24" ht="48">
      <c r="A182" s="9">
        <v>181</v>
      </c>
      <c r="B182" s="9" t="s">
        <v>1851</v>
      </c>
      <c r="C182" s="7">
        <v>2500000</v>
      </c>
      <c r="D182" s="8">
        <f t="shared" si="42"/>
        <v>2.25039529377043E-2</v>
      </c>
      <c r="E182" s="7">
        <v>2500000</v>
      </c>
      <c r="F182" s="8">
        <f t="shared" si="41"/>
        <v>100</v>
      </c>
      <c r="G182" s="8">
        <f t="shared" si="31"/>
        <v>2.25039529377043E-2</v>
      </c>
      <c r="H182" s="7">
        <v>2300000</v>
      </c>
      <c r="I182" s="8">
        <f t="shared" si="32"/>
        <v>92</v>
      </c>
      <c r="J182" s="8">
        <f t="shared" si="33"/>
        <v>2.0703636702687954E-2</v>
      </c>
      <c r="K182" s="8">
        <f t="shared" si="39"/>
        <v>92</v>
      </c>
      <c r="L182" s="8">
        <f t="shared" si="34"/>
        <v>-1.8003162350163464E-3</v>
      </c>
      <c r="M182" s="7">
        <f t="shared" si="35"/>
        <v>200000</v>
      </c>
      <c r="N182" s="8">
        <v>100</v>
      </c>
      <c r="O182" s="8">
        <f t="shared" si="36"/>
        <v>2.25039529377043E-2</v>
      </c>
      <c r="P182" s="8">
        <v>100</v>
      </c>
      <c r="Q182" s="8">
        <f t="shared" si="37"/>
        <v>2.25039529377043E-2</v>
      </c>
      <c r="R182" s="8">
        <f t="shared" si="38"/>
        <v>100</v>
      </c>
      <c r="S182" s="8">
        <f t="shared" si="43"/>
        <v>0</v>
      </c>
      <c r="T182" s="8">
        <f t="shared" si="44"/>
        <v>92</v>
      </c>
      <c r="U182" s="8">
        <f t="shared" si="45"/>
        <v>100</v>
      </c>
      <c r="V182" s="8">
        <f t="shared" si="46"/>
        <v>96</v>
      </c>
      <c r="W182" s="8">
        <f t="shared" si="47"/>
        <v>96</v>
      </c>
      <c r="X182" s="22">
        <v>181</v>
      </c>
    </row>
    <row r="183" spans="1:24" ht="32">
      <c r="A183" s="9">
        <v>182</v>
      </c>
      <c r="B183" s="9" t="s">
        <v>1440</v>
      </c>
      <c r="C183" s="7">
        <v>500000</v>
      </c>
      <c r="D183" s="8">
        <f t="shared" si="42"/>
        <v>4.5007905875408599E-3</v>
      </c>
      <c r="E183" s="7">
        <v>500000</v>
      </c>
      <c r="F183" s="8">
        <f t="shared" si="41"/>
        <v>100</v>
      </c>
      <c r="G183" s="8">
        <f t="shared" si="31"/>
        <v>4.5007905875408599E-3</v>
      </c>
      <c r="H183" s="7">
        <v>500000</v>
      </c>
      <c r="I183" s="8">
        <f t="shared" si="32"/>
        <v>100</v>
      </c>
      <c r="J183" s="8">
        <f t="shared" si="33"/>
        <v>4.5007905875408599E-3</v>
      </c>
      <c r="K183" s="8">
        <f t="shared" si="39"/>
        <v>100</v>
      </c>
      <c r="L183" s="8">
        <f t="shared" si="34"/>
        <v>0</v>
      </c>
      <c r="M183" s="7">
        <f t="shared" si="35"/>
        <v>0</v>
      </c>
      <c r="N183" s="8">
        <v>100</v>
      </c>
      <c r="O183" s="8">
        <f t="shared" si="36"/>
        <v>4.5007905875408599E-3</v>
      </c>
      <c r="P183" s="8">
        <v>100</v>
      </c>
      <c r="Q183" s="8">
        <f t="shared" si="37"/>
        <v>4.5007905875408599E-3</v>
      </c>
      <c r="R183" s="8">
        <f t="shared" si="38"/>
        <v>100</v>
      </c>
      <c r="S183" s="8">
        <f t="shared" si="43"/>
        <v>0</v>
      </c>
      <c r="T183" s="8">
        <f t="shared" si="44"/>
        <v>100</v>
      </c>
      <c r="U183" s="8">
        <f t="shared" si="45"/>
        <v>100</v>
      </c>
      <c r="V183" s="8">
        <f t="shared" si="46"/>
        <v>100</v>
      </c>
      <c r="W183" s="8">
        <f t="shared" si="47"/>
        <v>100</v>
      </c>
      <c r="X183" s="22">
        <v>182</v>
      </c>
    </row>
    <row r="184" spans="1:24" ht="32">
      <c r="A184" s="9">
        <v>183</v>
      </c>
      <c r="B184" s="9" t="s">
        <v>1852</v>
      </c>
      <c r="C184" s="7">
        <v>500000</v>
      </c>
      <c r="D184" s="8">
        <f t="shared" si="42"/>
        <v>4.5007905875408599E-3</v>
      </c>
      <c r="E184" s="7">
        <v>500000</v>
      </c>
      <c r="F184" s="8">
        <f t="shared" si="41"/>
        <v>100</v>
      </c>
      <c r="G184" s="8">
        <f t="shared" si="31"/>
        <v>4.5007905875408599E-3</v>
      </c>
      <c r="H184" s="7">
        <v>500000</v>
      </c>
      <c r="I184" s="8">
        <f t="shared" si="32"/>
        <v>100</v>
      </c>
      <c r="J184" s="8">
        <f t="shared" si="33"/>
        <v>4.5007905875408599E-3</v>
      </c>
      <c r="K184" s="8">
        <f t="shared" si="39"/>
        <v>100</v>
      </c>
      <c r="L184" s="8">
        <f t="shared" si="34"/>
        <v>0</v>
      </c>
      <c r="M184" s="7">
        <f t="shared" si="35"/>
        <v>0</v>
      </c>
      <c r="N184" s="8">
        <v>100</v>
      </c>
      <c r="O184" s="8">
        <f t="shared" si="36"/>
        <v>4.5007905875408599E-3</v>
      </c>
      <c r="P184" s="8">
        <v>100</v>
      </c>
      <c r="Q184" s="8">
        <f t="shared" si="37"/>
        <v>4.5007905875408599E-3</v>
      </c>
      <c r="R184" s="8">
        <f t="shared" si="38"/>
        <v>100</v>
      </c>
      <c r="S184" s="8">
        <f t="shared" si="43"/>
        <v>0</v>
      </c>
      <c r="T184" s="8">
        <f t="shared" si="44"/>
        <v>100</v>
      </c>
      <c r="U184" s="8">
        <f t="shared" si="45"/>
        <v>100</v>
      </c>
      <c r="V184" s="8">
        <f t="shared" si="46"/>
        <v>100</v>
      </c>
      <c r="W184" s="8">
        <f t="shared" si="47"/>
        <v>100</v>
      </c>
      <c r="X184" s="22">
        <v>183</v>
      </c>
    </row>
    <row r="185" spans="1:24" ht="64">
      <c r="A185" s="9">
        <v>184</v>
      </c>
      <c r="B185" s="9" t="s">
        <v>1853</v>
      </c>
      <c r="C185" s="7">
        <v>500000</v>
      </c>
      <c r="D185" s="8">
        <f t="shared" si="42"/>
        <v>4.5007905875408599E-3</v>
      </c>
      <c r="E185" s="7">
        <v>500000</v>
      </c>
      <c r="F185" s="8">
        <f t="shared" si="41"/>
        <v>100</v>
      </c>
      <c r="G185" s="8">
        <f t="shared" si="31"/>
        <v>4.5007905875408599E-3</v>
      </c>
      <c r="H185" s="7">
        <v>500000</v>
      </c>
      <c r="I185" s="8">
        <f t="shared" si="32"/>
        <v>100</v>
      </c>
      <c r="J185" s="8">
        <f t="shared" si="33"/>
        <v>4.5007905875408599E-3</v>
      </c>
      <c r="K185" s="8">
        <f t="shared" si="39"/>
        <v>100</v>
      </c>
      <c r="L185" s="8">
        <f t="shared" si="34"/>
        <v>0</v>
      </c>
      <c r="M185" s="7">
        <f t="shared" si="35"/>
        <v>0</v>
      </c>
      <c r="N185" s="8">
        <v>100</v>
      </c>
      <c r="O185" s="8">
        <f t="shared" si="36"/>
        <v>4.5007905875408599E-3</v>
      </c>
      <c r="P185" s="8">
        <v>100</v>
      </c>
      <c r="Q185" s="8">
        <f t="shared" si="37"/>
        <v>4.5007905875408599E-3</v>
      </c>
      <c r="R185" s="8">
        <f t="shared" si="38"/>
        <v>100</v>
      </c>
      <c r="S185" s="8">
        <f t="shared" si="43"/>
        <v>0</v>
      </c>
      <c r="T185" s="8">
        <f t="shared" si="44"/>
        <v>100</v>
      </c>
      <c r="U185" s="8">
        <f t="shared" si="45"/>
        <v>100</v>
      </c>
      <c r="V185" s="8">
        <f t="shared" si="46"/>
        <v>100</v>
      </c>
      <c r="W185" s="8">
        <f t="shared" si="47"/>
        <v>100</v>
      </c>
      <c r="X185" s="22">
        <v>184</v>
      </c>
    </row>
    <row r="186" spans="1:24" ht="64">
      <c r="A186" s="9">
        <v>185</v>
      </c>
      <c r="B186" s="9" t="s">
        <v>1854</v>
      </c>
      <c r="C186" s="7">
        <v>21850000</v>
      </c>
      <c r="D186" s="8">
        <f t="shared" si="42"/>
        <v>0.19668454867553556</v>
      </c>
      <c r="E186" s="7">
        <v>21850000</v>
      </c>
      <c r="F186" s="8">
        <f t="shared" si="41"/>
        <v>100</v>
      </c>
      <c r="G186" s="8">
        <f t="shared" si="31"/>
        <v>0.19668454867553556</v>
      </c>
      <c r="H186" s="7">
        <v>14200000</v>
      </c>
      <c r="I186" s="8">
        <f t="shared" si="32"/>
        <v>64.988558352402748</v>
      </c>
      <c r="J186" s="8">
        <f t="shared" si="33"/>
        <v>0.12782245268616041</v>
      </c>
      <c r="K186" s="8">
        <f t="shared" si="39"/>
        <v>64.988558352402748</v>
      </c>
      <c r="L186" s="8">
        <f t="shared" si="34"/>
        <v>-6.8862095989375149E-2</v>
      </c>
      <c r="M186" s="7">
        <f t="shared" si="35"/>
        <v>7650000</v>
      </c>
      <c r="N186" s="8">
        <v>100</v>
      </c>
      <c r="O186" s="8">
        <f t="shared" si="36"/>
        <v>0.19668454867553556</v>
      </c>
      <c r="P186" s="8">
        <v>100</v>
      </c>
      <c r="Q186" s="8">
        <f t="shared" si="37"/>
        <v>0.19668454867553556</v>
      </c>
      <c r="R186" s="8">
        <f t="shared" si="38"/>
        <v>100</v>
      </c>
      <c r="S186" s="8">
        <f t="shared" si="43"/>
        <v>0</v>
      </c>
      <c r="T186" s="8">
        <f t="shared" si="44"/>
        <v>64.988558352402748</v>
      </c>
      <c r="U186" s="8">
        <f t="shared" si="45"/>
        <v>100</v>
      </c>
      <c r="V186" s="8">
        <f t="shared" si="46"/>
        <v>82.494279176201374</v>
      </c>
      <c r="W186" s="8">
        <f t="shared" si="47"/>
        <v>82.494279176201374</v>
      </c>
      <c r="X186" s="22">
        <v>185</v>
      </c>
    </row>
    <row r="187" spans="1:24" ht="32">
      <c r="A187" s="9">
        <v>186</v>
      </c>
      <c r="B187" s="9" t="s">
        <v>1855</v>
      </c>
      <c r="C187" s="7">
        <v>6300000</v>
      </c>
      <c r="D187" s="8">
        <f t="shared" si="42"/>
        <v>5.670996140301484E-2</v>
      </c>
      <c r="E187" s="7">
        <v>6300000</v>
      </c>
      <c r="F187" s="8">
        <f t="shared" si="41"/>
        <v>100</v>
      </c>
      <c r="G187" s="8">
        <f t="shared" si="31"/>
        <v>5.670996140301484E-2</v>
      </c>
      <c r="H187" s="7">
        <v>0</v>
      </c>
      <c r="I187" s="8">
        <f t="shared" si="32"/>
        <v>0</v>
      </c>
      <c r="J187" s="8">
        <f t="shared" si="33"/>
        <v>0</v>
      </c>
      <c r="K187" s="8">
        <f t="shared" si="39"/>
        <v>0</v>
      </c>
      <c r="L187" s="8">
        <f t="shared" si="34"/>
        <v>-5.670996140301484E-2</v>
      </c>
      <c r="M187" s="7">
        <f t="shared" si="35"/>
        <v>6300000</v>
      </c>
      <c r="N187" s="8">
        <v>100</v>
      </c>
      <c r="O187" s="8">
        <f t="shared" si="36"/>
        <v>5.670996140301484E-2</v>
      </c>
      <c r="P187" s="8">
        <v>0</v>
      </c>
      <c r="Q187" s="8">
        <f t="shared" si="37"/>
        <v>0</v>
      </c>
      <c r="R187" s="8">
        <f t="shared" si="38"/>
        <v>0</v>
      </c>
      <c r="S187" s="8">
        <f t="shared" si="43"/>
        <v>-5.670996140301484E-2</v>
      </c>
      <c r="T187" s="8">
        <f t="shared" si="44"/>
        <v>0</v>
      </c>
      <c r="U187" s="8">
        <f t="shared" si="45"/>
        <v>0</v>
      </c>
      <c r="V187" s="8">
        <f t="shared" si="46"/>
        <v>0</v>
      </c>
      <c r="W187" s="8">
        <f t="shared" si="47"/>
        <v>0</v>
      </c>
      <c r="X187" s="22">
        <v>186</v>
      </c>
    </row>
    <row r="188" spans="1:24" ht="32">
      <c r="A188" s="9">
        <v>187</v>
      </c>
      <c r="B188" s="9" t="s">
        <v>1856</v>
      </c>
      <c r="C188" s="7">
        <v>27250000</v>
      </c>
      <c r="D188" s="8">
        <f t="shared" si="42"/>
        <v>0.24529308702097688</v>
      </c>
      <c r="E188" s="7">
        <v>27250000</v>
      </c>
      <c r="F188" s="8">
        <f t="shared" si="41"/>
        <v>100</v>
      </c>
      <c r="G188" s="8">
        <f t="shared" si="31"/>
        <v>0.24529308702097688</v>
      </c>
      <c r="H188" s="7">
        <v>11820000</v>
      </c>
      <c r="I188" s="8">
        <f t="shared" si="32"/>
        <v>43.37614678899083</v>
      </c>
      <c r="J188" s="8">
        <f t="shared" si="33"/>
        <v>0.10639868948946594</v>
      </c>
      <c r="K188" s="8">
        <f t="shared" si="39"/>
        <v>43.37614678899083</v>
      </c>
      <c r="L188" s="8">
        <f t="shared" si="34"/>
        <v>-0.13889439753151095</v>
      </c>
      <c r="M188" s="7">
        <f t="shared" si="35"/>
        <v>15430000</v>
      </c>
      <c r="N188" s="8">
        <v>100</v>
      </c>
      <c r="O188" s="8">
        <f t="shared" si="36"/>
        <v>0.24529308702097688</v>
      </c>
      <c r="P188" s="8">
        <v>100</v>
      </c>
      <c r="Q188" s="8">
        <f t="shared" si="37"/>
        <v>0.24529308702097688</v>
      </c>
      <c r="R188" s="8">
        <f t="shared" si="38"/>
        <v>100</v>
      </c>
      <c r="S188" s="8">
        <f t="shared" si="43"/>
        <v>0</v>
      </c>
      <c r="T188" s="8">
        <f t="shared" si="44"/>
        <v>43.37614678899083</v>
      </c>
      <c r="U188" s="8">
        <f t="shared" si="45"/>
        <v>100</v>
      </c>
      <c r="V188" s="8">
        <f t="shared" si="46"/>
        <v>71.688073394495419</v>
      </c>
      <c r="W188" s="8">
        <f t="shared" si="47"/>
        <v>71.688073394495419</v>
      </c>
      <c r="X188" s="22">
        <v>187</v>
      </c>
    </row>
    <row r="189" spans="1:24">
      <c r="A189" s="10"/>
      <c r="B189" s="10"/>
      <c r="C189" s="11"/>
      <c r="D189" s="12"/>
      <c r="E189" s="11"/>
      <c r="F189" s="12"/>
      <c r="G189" s="12"/>
      <c r="H189" s="11"/>
      <c r="I189" s="12"/>
      <c r="J189" s="12"/>
      <c r="K189" s="12"/>
      <c r="L189" s="12"/>
      <c r="M189" s="11"/>
      <c r="N189" s="12"/>
      <c r="O189" s="12"/>
      <c r="P189" s="12"/>
      <c r="Q189" s="12"/>
      <c r="R189" s="12"/>
      <c r="S189" s="12"/>
      <c r="T189" s="12"/>
      <c r="U189" s="12"/>
      <c r="V189" s="12"/>
      <c r="W189" s="12"/>
    </row>
    <row r="190" spans="1:24">
      <c r="A190" s="13"/>
      <c r="B190" s="13" t="s">
        <v>14</v>
      </c>
      <c r="C190" s="14">
        <f>SUM(C12:C188)</f>
        <v>11109159386</v>
      </c>
      <c r="D190" s="15">
        <f>SUM(D12:D188)</f>
        <v>99.999999999999986</v>
      </c>
      <c r="E190" s="14">
        <f>SUM(E12:E188)</f>
        <v>11109159386</v>
      </c>
      <c r="F190" s="15">
        <f>G190</f>
        <v>99.999999999999972</v>
      </c>
      <c r="G190" s="15">
        <f>SUM(G12:G188)</f>
        <v>99.999999999999972</v>
      </c>
      <c r="H190" s="14">
        <f>SUM(H12:H188)</f>
        <v>9534446854</v>
      </c>
      <c r="I190" s="15">
        <f>J190+0</f>
        <v>85.825904387541257</v>
      </c>
      <c r="J190" s="15">
        <f>SUM(J12:J188)</f>
        <v>85.825904387541257</v>
      </c>
      <c r="K190" s="15">
        <f>IF(E190=0,0,H190/E190*100)</f>
        <v>85.825097315783523</v>
      </c>
      <c r="L190" s="15">
        <f>SUM(L12:L188)</f>
        <v>-14.174095612458744</v>
      </c>
      <c r="M190" s="14">
        <f>SUM(M12:M188)</f>
        <v>1574712532</v>
      </c>
      <c r="N190" s="15">
        <f>O190</f>
        <v>99.999999999999972</v>
      </c>
      <c r="O190" s="15">
        <f>SUM(O12:O188)</f>
        <v>99.999999999999972</v>
      </c>
      <c r="P190" s="15">
        <f>Q190</f>
        <v>93.052828352757473</v>
      </c>
      <c r="Q190" s="15">
        <f>SUM(Q12:Q188)</f>
        <v>93.052828352757473</v>
      </c>
      <c r="R190" s="15">
        <f>IF(N190=0,0,P190/N190*100)</f>
        <v>93.052828352757501</v>
      </c>
      <c r="S190" s="15">
        <f>SUM(S12:S188)</f>
        <v>-5.9346524529196275E-2</v>
      </c>
      <c r="T190" s="15">
        <f>IF(G190&gt;0,J190/G190*100,J190)</f>
        <v>85.825904387541286</v>
      </c>
      <c r="U190" s="15">
        <f>IF(O190&gt;0,Q190/O190*100,Q190)</f>
        <v>93.052828352757501</v>
      </c>
      <c r="V190" s="15">
        <f>AVERAGE(T190:U190)</f>
        <v>89.439366370149401</v>
      </c>
      <c r="W190" s="15"/>
    </row>
    <row r="191" spans="1:24">
      <c r="C191" s="16">
        <f>'[7]Kec Bjm Barat'!$C$47</f>
        <v>10890164160</v>
      </c>
    </row>
    <row r="192" spans="1:24">
      <c r="C192" s="16">
        <f>C190-C191</f>
        <v>218995226</v>
      </c>
    </row>
    <row r="195" spans="2:4">
      <c r="B195" s="1" t="s">
        <v>490</v>
      </c>
      <c r="C195" s="1" t="s">
        <v>491</v>
      </c>
      <c r="D195" s="1" t="s">
        <v>492</v>
      </c>
    </row>
    <row r="196" spans="2:4">
      <c r="B196" s="1" t="s">
        <v>493</v>
      </c>
      <c r="C196" s="1">
        <f>COUNTIFS($K$11:$K$188,"&gt;=90")</f>
        <v>117</v>
      </c>
      <c r="D196" s="1">
        <f>COUNTIFS($R$11:$R$188,"&gt;=90")</f>
        <v>150</v>
      </c>
    </row>
    <row r="197" spans="2:4">
      <c r="B197" s="1" t="s">
        <v>494</v>
      </c>
      <c r="C197" s="1">
        <f>COUNTIFS($K$11:$K$188,"&gt;=80",$K$11:$K$188,"&lt;90")</f>
        <v>14</v>
      </c>
      <c r="D197" s="1">
        <f>COUNTIFS($R$11:$R$188,"&gt;=80",$R$11:$R$188,"&lt;90")</f>
        <v>1</v>
      </c>
    </row>
    <row r="198" spans="2:4">
      <c r="B198" s="1" t="s">
        <v>495</v>
      </c>
      <c r="C198" s="1">
        <f>COUNTIFS($K$11:$K$188,"&gt;=65",$K$11:$K$188,"&lt;80")</f>
        <v>11</v>
      </c>
      <c r="D198" s="1">
        <f>COUNTIFS($R$11:$R$188,"&gt;=65",$R$11:$R$188,"&lt;80")</f>
        <v>1</v>
      </c>
    </row>
    <row r="199" spans="2:4">
      <c r="B199" s="1" t="s">
        <v>496</v>
      </c>
      <c r="C199" s="1">
        <f>COUNTIF($K$11:$K$188,"&lt;65")</f>
        <v>35</v>
      </c>
      <c r="D199" s="1">
        <f>COUNTIF($R$11:$R$188,"&lt;65")</f>
        <v>25</v>
      </c>
    </row>
    <row r="200" spans="2:4">
      <c r="B200" s="17"/>
      <c r="C200" s="1">
        <f>SUM(C196:C199)</f>
        <v>177</v>
      </c>
      <c r="D200" s="1">
        <f>SUM(D196:D199)</f>
        <v>177</v>
      </c>
    </row>
    <row r="201" spans="2:4">
      <c r="B201" s="17"/>
    </row>
    <row r="202" spans="2:4">
      <c r="B202" s="17"/>
    </row>
    <row r="203" spans="2:4">
      <c r="B203" s="17"/>
    </row>
    <row r="214" spans="2:24" ht="32">
      <c r="B214" t="s">
        <v>189</v>
      </c>
      <c r="C214" s="18" t="s">
        <v>195</v>
      </c>
      <c r="D214" s="18" t="s">
        <v>196</v>
      </c>
    </row>
    <row r="215" spans="2:24">
      <c r="B215" s="207" t="str">
        <f>Cetak!P67</f>
        <v>31 Desember 2023</v>
      </c>
      <c r="C215" s="19">
        <f>I190</f>
        <v>85.825904387541257</v>
      </c>
      <c r="D215" s="19">
        <f>P190</f>
        <v>93.052828352757473</v>
      </c>
    </row>
    <row r="216" spans="2:24">
      <c r="B216" s="207" t="str">
        <f>Cetak!P68</f>
        <v>30  November 2023</v>
      </c>
      <c r="C216" s="19">
        <f>Cetak!D104</f>
        <v>81.508481705017743</v>
      </c>
      <c r="D216" s="19">
        <f>Cetak!E104</f>
        <v>83.547404991551574</v>
      </c>
    </row>
    <row r="217" spans="2:24">
      <c r="B217"/>
      <c r="C217" s="20">
        <f>C215-C216</f>
        <v>4.3174226825235138</v>
      </c>
      <c r="D217" s="20">
        <f>D215-D216</f>
        <v>9.5054233612058994</v>
      </c>
    </row>
    <row r="218" spans="2:24">
      <c r="B218"/>
      <c r="C218"/>
      <c r="D218"/>
    </row>
    <row r="219" spans="2:24" ht="32">
      <c r="B219" t="s">
        <v>189</v>
      </c>
      <c r="C219" s="18" t="s">
        <v>195</v>
      </c>
      <c r="D219" s="18" t="s">
        <v>196</v>
      </c>
    </row>
    <row r="220" spans="2:24">
      <c r="B220" s="207" t="str">
        <f>Cetak!P67</f>
        <v>31 Desember 2023</v>
      </c>
      <c r="C220" s="19">
        <f>C215</f>
        <v>85.825904387541257</v>
      </c>
      <c r="D220" s="19">
        <f>D215</f>
        <v>93.052828352757473</v>
      </c>
    </row>
    <row r="221" spans="2:24">
      <c r="B221" s="207" t="str">
        <f>Cetak!P69</f>
        <v>31 Desember 2022</v>
      </c>
      <c r="C221" s="19">
        <f>Cetak!H104</f>
        <v>81.508481705017743</v>
      </c>
      <c r="D221" s="19">
        <f>Cetak!I104</f>
        <v>81.51417491579852</v>
      </c>
    </row>
    <row r="222" spans="2:24">
      <c r="B222"/>
      <c r="C222" s="20">
        <f>C220-C221</f>
        <v>4.3174226825235138</v>
      </c>
      <c r="D222" s="20">
        <f>D220-D221</f>
        <v>11.538653436958953</v>
      </c>
      <c r="X222" s="1" t="s">
        <v>1857</v>
      </c>
    </row>
  </sheetData>
  <sheetProtection formatCells="0" formatColumns="0" formatRows="0" insertColumns="0" insertRows="0" insertHyperlinks="0" deleteColumns="0" deleteRows="0" sort="0" autoFilter="0" pivotTables="0"/>
  <autoFilter ref="B11:X188" xr:uid="{00000000-0009-0000-0000-00003E000000}">
    <sortState xmlns:xlrd2="http://schemas.microsoft.com/office/spreadsheetml/2017/richdata2" ref="B13:X188">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7" right="0.7" top="0.75" bottom="0.31458333333333299" header="0.3" footer="0.3"/>
  <pageSetup paperSize="14" scale="78" fitToHeight="0" orientation="landscape"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00B050"/>
    <pageSetUpPr fitToPage="1"/>
  </sheetPr>
  <dimension ref="A1:AC274"/>
  <sheetViews>
    <sheetView view="pageBreakPreview" zoomScale="70" zoomScaleNormal="80" zoomScaleSheetLayoutView="70" workbookViewId="0">
      <pane xSplit="2" ySplit="11" topLeftCell="H240" activePane="bottomRight" state="frozen"/>
      <selection activeCell="AB17" sqref="AB17"/>
      <selection pane="topRight" activeCell="AB17" sqref="AB17"/>
      <selection pane="bottomLeft" activeCell="AB17" sqref="AB17"/>
      <selection pane="bottomRight" activeCell="N26" sqref="N26"/>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6640625" style="1"/>
    <col min="7" max="7" width="9" style="1" hidden="1" customWidth="1"/>
    <col min="8" max="8" width="18" style="1" customWidth="1"/>
    <col min="9" max="9" width="9.6640625" style="1"/>
    <col min="10" max="10" width="9" style="1" hidden="1" customWidth="1"/>
    <col min="11" max="11" width="9.1640625" style="1"/>
    <col min="12" max="12" width="9" style="1" hidden="1" customWidth="1"/>
    <col min="13" max="13" width="18" style="1" customWidth="1"/>
    <col min="14" max="14" width="9.6640625" style="1" customWidth="1"/>
    <col min="15" max="15" width="14.5"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1858</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13"/>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829</v>
      </c>
      <c r="C12" s="7">
        <v>22000000</v>
      </c>
      <c r="D12" s="8">
        <f t="shared" ref="D12:D75" si="0">C12/$C$243*100</f>
        <v>0.1776758962078144</v>
      </c>
      <c r="E12" s="7">
        <v>22000000</v>
      </c>
      <c r="F12" s="8">
        <f t="shared" ref="F12:F75" si="1">E12/C12*100</f>
        <v>100</v>
      </c>
      <c r="G12" s="8">
        <f t="shared" ref="G12:G75" si="2">F12*D12/100</f>
        <v>0.1776758962078144</v>
      </c>
      <c r="H12" s="7">
        <v>19875000</v>
      </c>
      <c r="I12" s="8">
        <f t="shared" ref="I12:I75" si="3">H12/C12*100</f>
        <v>90.340909090909093</v>
      </c>
      <c r="J12" s="8">
        <f t="shared" ref="J12:J75" si="4">I12*D12/100</f>
        <v>0.16051401986955963</v>
      </c>
      <c r="K12" s="8">
        <f t="shared" ref="K12:K75" si="5">IF(E12=0,0,H12/E12*100)</f>
        <v>90.340909090909093</v>
      </c>
      <c r="L12" s="8">
        <f t="shared" ref="L12:L33" si="6">J12-G12</f>
        <v>-1.7161876338254778E-2</v>
      </c>
      <c r="M12" s="7">
        <f t="shared" ref="M12:M75" si="7">C12-H12</f>
        <v>2125000</v>
      </c>
      <c r="N12" s="8">
        <v>100</v>
      </c>
      <c r="O12" s="8">
        <f t="shared" ref="O12:O75" si="8">N12*D12/100</f>
        <v>0.1776758962078144</v>
      </c>
      <c r="P12" s="8">
        <v>90.340909090909093</v>
      </c>
      <c r="Q12" s="8">
        <f t="shared" ref="Q12:Q75" si="9">P12*D12/100</f>
        <v>0.16051401986955963</v>
      </c>
      <c r="R12" s="8">
        <f t="shared" ref="R12:R75" si="10">IF(N12=0,0,P12/N12*100)</f>
        <v>90.340909090909093</v>
      </c>
      <c r="S12" s="8">
        <f t="shared" ref="S12:S33" si="11">Q12-O12</f>
        <v>-1.7161876338254778E-2</v>
      </c>
      <c r="T12" s="8">
        <f t="shared" ref="T12:T33" si="12">IF(F12&gt;0,I12/F12*100,I12)</f>
        <v>90.340909090909093</v>
      </c>
      <c r="U12" s="8">
        <f t="shared" ref="U12:U33" si="13">IF(N12&gt;0,P12/N12*100,P12)</f>
        <v>90.340909090909093</v>
      </c>
      <c r="V12" s="8">
        <f t="shared" ref="V12:V33" si="14">AVERAGE(T12:U12)</f>
        <v>90.340909090909093</v>
      </c>
      <c r="W12" s="8">
        <f t="shared" ref="W12:W33" si="15">V12</f>
        <v>90.340909090909093</v>
      </c>
      <c r="X12" s="22">
        <v>1</v>
      </c>
    </row>
    <row r="13" spans="1:29" ht="32">
      <c r="A13" s="9">
        <v>2</v>
      </c>
      <c r="B13" s="9" t="s">
        <v>564</v>
      </c>
      <c r="C13" s="7">
        <v>83600000</v>
      </c>
      <c r="D13" s="8">
        <f t="shared" si="0"/>
        <v>0.67516840558969471</v>
      </c>
      <c r="E13" s="7">
        <v>83600000</v>
      </c>
      <c r="F13" s="8">
        <f t="shared" si="1"/>
        <v>100</v>
      </c>
      <c r="G13" s="8">
        <f t="shared" si="2"/>
        <v>0.67516840558969482</v>
      </c>
      <c r="H13" s="7">
        <v>70860000</v>
      </c>
      <c r="I13" s="8">
        <f t="shared" si="3"/>
        <v>84.760765550239242</v>
      </c>
      <c r="J13" s="8">
        <f t="shared" si="4"/>
        <v>0.57227790933116951</v>
      </c>
      <c r="K13" s="8">
        <f t="shared" si="5"/>
        <v>84.760765550239242</v>
      </c>
      <c r="L13" s="8">
        <f t="shared" si="6"/>
        <v>-0.10289049625852531</v>
      </c>
      <c r="M13" s="7">
        <f t="shared" si="7"/>
        <v>12740000</v>
      </c>
      <c r="N13" s="8">
        <v>100</v>
      </c>
      <c r="O13" s="8">
        <f t="shared" si="8"/>
        <v>0.67516840558969482</v>
      </c>
      <c r="P13" s="8">
        <v>84.760765550239242</v>
      </c>
      <c r="Q13" s="8">
        <f t="shared" si="9"/>
        <v>0.57227790933116951</v>
      </c>
      <c r="R13" s="8">
        <f t="shared" si="10"/>
        <v>84.760765550239242</v>
      </c>
      <c r="S13" s="8">
        <f t="shared" si="11"/>
        <v>-0.10289049625852531</v>
      </c>
      <c r="T13" s="8">
        <f t="shared" si="12"/>
        <v>84.760765550239242</v>
      </c>
      <c r="U13" s="8">
        <f t="shared" si="13"/>
        <v>84.760765550239242</v>
      </c>
      <c r="V13" s="8">
        <f t="shared" si="14"/>
        <v>84.760765550239242</v>
      </c>
      <c r="W13" s="8">
        <f t="shared" si="15"/>
        <v>84.760765550239242</v>
      </c>
      <c r="X13" s="22">
        <v>2</v>
      </c>
    </row>
    <row r="14" spans="1:29" ht="32">
      <c r="A14" s="9">
        <v>3</v>
      </c>
      <c r="B14" s="9" t="s">
        <v>954</v>
      </c>
      <c r="C14" s="7">
        <v>60000000</v>
      </c>
      <c r="D14" s="8">
        <f t="shared" si="0"/>
        <v>0.48457062602131201</v>
      </c>
      <c r="E14" s="7">
        <v>60000000</v>
      </c>
      <c r="F14" s="8">
        <f t="shared" si="1"/>
        <v>100</v>
      </c>
      <c r="G14" s="8">
        <f t="shared" si="2"/>
        <v>0.48457062602131201</v>
      </c>
      <c r="H14" s="7">
        <v>57500000</v>
      </c>
      <c r="I14" s="8">
        <f t="shared" si="3"/>
        <v>95.833333333333343</v>
      </c>
      <c r="J14" s="8">
        <f t="shared" si="4"/>
        <v>0.46438018327042407</v>
      </c>
      <c r="K14" s="8">
        <f t="shared" si="5"/>
        <v>95.833333333333343</v>
      </c>
      <c r="L14" s="8">
        <f t="shared" si="6"/>
        <v>-2.0190442750887938E-2</v>
      </c>
      <c r="M14" s="7">
        <f t="shared" si="7"/>
        <v>2500000</v>
      </c>
      <c r="N14" s="8">
        <v>100</v>
      </c>
      <c r="O14" s="8">
        <f t="shared" si="8"/>
        <v>0.48457062602131201</v>
      </c>
      <c r="P14" s="8">
        <v>95.833333333333343</v>
      </c>
      <c r="Q14" s="8">
        <f t="shared" si="9"/>
        <v>0.46438018327042407</v>
      </c>
      <c r="R14" s="8">
        <f t="shared" si="10"/>
        <v>95.833333333333343</v>
      </c>
      <c r="S14" s="8">
        <f t="shared" si="11"/>
        <v>-2.0190442750887938E-2</v>
      </c>
      <c r="T14" s="8">
        <f t="shared" si="12"/>
        <v>95.833333333333343</v>
      </c>
      <c r="U14" s="8">
        <f t="shared" si="13"/>
        <v>95.833333333333343</v>
      </c>
      <c r="V14" s="8">
        <f t="shared" si="14"/>
        <v>95.833333333333343</v>
      </c>
      <c r="W14" s="8">
        <f t="shared" si="15"/>
        <v>95.833333333333343</v>
      </c>
      <c r="X14" s="22">
        <v>3</v>
      </c>
    </row>
    <row r="15" spans="1:29" ht="48">
      <c r="A15" s="9">
        <v>4</v>
      </c>
      <c r="B15" s="9" t="s">
        <v>793</v>
      </c>
      <c r="C15" s="7">
        <v>3509000</v>
      </c>
      <c r="D15" s="8">
        <f t="shared" si="0"/>
        <v>2.8339305445146394E-2</v>
      </c>
      <c r="E15" s="7">
        <v>3509000</v>
      </c>
      <c r="F15" s="8">
        <f t="shared" si="1"/>
        <v>100</v>
      </c>
      <c r="G15" s="8">
        <f t="shared" si="2"/>
        <v>2.8339305445146391E-2</v>
      </c>
      <c r="H15" s="7">
        <v>3005000</v>
      </c>
      <c r="I15" s="8">
        <f t="shared" si="3"/>
        <v>85.636933599316052</v>
      </c>
      <c r="J15" s="8">
        <f t="shared" si="4"/>
        <v>2.4268912186567376E-2</v>
      </c>
      <c r="K15" s="8">
        <f t="shared" si="5"/>
        <v>85.636933599316052</v>
      </c>
      <c r="L15" s="8">
        <f t="shared" si="6"/>
        <v>-4.0703932585790144E-3</v>
      </c>
      <c r="M15" s="7">
        <f t="shared" si="7"/>
        <v>504000</v>
      </c>
      <c r="N15" s="8">
        <v>100</v>
      </c>
      <c r="O15" s="8">
        <f t="shared" si="8"/>
        <v>2.8339305445146391E-2</v>
      </c>
      <c r="P15" s="8">
        <v>85.636933599316052</v>
      </c>
      <c r="Q15" s="8">
        <f t="shared" si="9"/>
        <v>2.4268912186567376E-2</v>
      </c>
      <c r="R15" s="8">
        <f t="shared" si="10"/>
        <v>85.636933599316052</v>
      </c>
      <c r="S15" s="8">
        <f t="shared" si="11"/>
        <v>-4.0703932585790144E-3</v>
      </c>
      <c r="T15" s="8">
        <f t="shared" si="12"/>
        <v>85.636933599316052</v>
      </c>
      <c r="U15" s="8">
        <f t="shared" si="13"/>
        <v>85.636933599316052</v>
      </c>
      <c r="V15" s="8">
        <f t="shared" si="14"/>
        <v>85.636933599316052</v>
      </c>
      <c r="W15" s="8">
        <f t="shared" si="15"/>
        <v>85.636933599316052</v>
      </c>
      <c r="X15" s="22">
        <v>4</v>
      </c>
    </row>
    <row r="16" spans="1:29" ht="32">
      <c r="A16" s="9">
        <v>5</v>
      </c>
      <c r="B16" s="9" t="s">
        <v>1431</v>
      </c>
      <c r="C16" s="7">
        <v>6035400</v>
      </c>
      <c r="D16" s="8">
        <f t="shared" si="0"/>
        <v>4.8742959271483768E-2</v>
      </c>
      <c r="E16" s="7">
        <v>6035400</v>
      </c>
      <c r="F16" s="8">
        <f t="shared" si="1"/>
        <v>100</v>
      </c>
      <c r="G16" s="8">
        <f t="shared" si="2"/>
        <v>4.8742959271483768E-2</v>
      </c>
      <c r="H16" s="7">
        <v>5000000</v>
      </c>
      <c r="I16" s="8">
        <f t="shared" si="3"/>
        <v>82.844550485469071</v>
      </c>
      <c r="J16" s="8">
        <f t="shared" si="4"/>
        <v>4.0380885501775994E-2</v>
      </c>
      <c r="K16" s="8">
        <f t="shared" si="5"/>
        <v>82.844550485469071</v>
      </c>
      <c r="L16" s="8">
        <f t="shared" si="6"/>
        <v>-8.3620737697077743E-3</v>
      </c>
      <c r="M16" s="7">
        <f t="shared" si="7"/>
        <v>1035400</v>
      </c>
      <c r="N16" s="8">
        <v>100</v>
      </c>
      <c r="O16" s="8">
        <f t="shared" si="8"/>
        <v>4.8742959271483768E-2</v>
      </c>
      <c r="P16" s="8">
        <v>82.844550485469071</v>
      </c>
      <c r="Q16" s="8">
        <f t="shared" si="9"/>
        <v>4.0380885501775994E-2</v>
      </c>
      <c r="R16" s="8">
        <f t="shared" si="10"/>
        <v>82.844550485469071</v>
      </c>
      <c r="S16" s="8">
        <f t="shared" si="11"/>
        <v>-8.3620737697077743E-3</v>
      </c>
      <c r="T16" s="8">
        <f t="shared" si="12"/>
        <v>82.844550485469071</v>
      </c>
      <c r="U16" s="8">
        <f t="shared" si="13"/>
        <v>82.844550485469071</v>
      </c>
      <c r="V16" s="8">
        <f t="shared" si="14"/>
        <v>82.844550485469071</v>
      </c>
      <c r="W16" s="8">
        <f t="shared" si="15"/>
        <v>82.844550485469071</v>
      </c>
      <c r="X16" s="22">
        <v>5</v>
      </c>
    </row>
    <row r="17" spans="1:24" ht="32">
      <c r="A17" s="9">
        <v>6</v>
      </c>
      <c r="B17" s="9" t="s">
        <v>565</v>
      </c>
      <c r="C17" s="7">
        <v>12316700</v>
      </c>
      <c r="D17" s="8">
        <f t="shared" si="0"/>
        <v>9.9471850491944888E-2</v>
      </c>
      <c r="E17" s="7">
        <v>12316700</v>
      </c>
      <c r="F17" s="8">
        <f t="shared" si="1"/>
        <v>100</v>
      </c>
      <c r="G17" s="8">
        <f t="shared" si="2"/>
        <v>9.9471850491944902E-2</v>
      </c>
      <c r="H17" s="7">
        <v>10100000</v>
      </c>
      <c r="I17" s="8">
        <f t="shared" si="3"/>
        <v>82.002484431706549</v>
      </c>
      <c r="J17" s="8">
        <f t="shared" si="4"/>
        <v>8.1569388713587529E-2</v>
      </c>
      <c r="K17" s="8">
        <f t="shared" si="5"/>
        <v>82.002484431706549</v>
      </c>
      <c r="L17" s="8">
        <f t="shared" si="6"/>
        <v>-1.7902461778357373E-2</v>
      </c>
      <c r="M17" s="7">
        <f t="shared" si="7"/>
        <v>2216700</v>
      </c>
      <c r="N17" s="8">
        <v>100</v>
      </c>
      <c r="O17" s="8">
        <f t="shared" si="8"/>
        <v>9.9471850491944902E-2</v>
      </c>
      <c r="P17" s="8">
        <v>82.002484431706549</v>
      </c>
      <c r="Q17" s="8">
        <f t="shared" si="9"/>
        <v>8.1569388713587529E-2</v>
      </c>
      <c r="R17" s="8">
        <f t="shared" si="10"/>
        <v>82.002484431706549</v>
      </c>
      <c r="S17" s="8">
        <f t="shared" si="11"/>
        <v>-1.7902461778357373E-2</v>
      </c>
      <c r="T17" s="8">
        <f t="shared" si="12"/>
        <v>82.002484431706549</v>
      </c>
      <c r="U17" s="8">
        <f t="shared" si="13"/>
        <v>82.002484431706549</v>
      </c>
      <c r="V17" s="8">
        <f t="shared" si="14"/>
        <v>82.002484431706549</v>
      </c>
      <c r="W17" s="8">
        <f t="shared" si="15"/>
        <v>82.002484431706549</v>
      </c>
      <c r="X17" s="22">
        <v>6</v>
      </c>
    </row>
    <row r="18" spans="1:24" ht="32">
      <c r="A18" s="9">
        <v>7</v>
      </c>
      <c r="B18" s="9" t="s">
        <v>566</v>
      </c>
      <c r="C18" s="7">
        <v>59048400</v>
      </c>
      <c r="D18" s="8">
        <f t="shared" si="0"/>
        <v>0.47688533589261395</v>
      </c>
      <c r="E18" s="7">
        <v>59048400</v>
      </c>
      <c r="F18" s="8">
        <f t="shared" si="1"/>
        <v>100</v>
      </c>
      <c r="G18" s="8">
        <f t="shared" si="2"/>
        <v>0.47688533589261395</v>
      </c>
      <c r="H18" s="7">
        <v>37788575</v>
      </c>
      <c r="I18" s="8">
        <f t="shared" si="3"/>
        <v>63.995933844100769</v>
      </c>
      <c r="J18" s="8">
        <f t="shared" si="4"/>
        <v>0.30518722407005494</v>
      </c>
      <c r="K18" s="8">
        <f t="shared" si="5"/>
        <v>63.995933844100769</v>
      </c>
      <c r="L18" s="8">
        <f t="shared" si="6"/>
        <v>-0.17169811182255901</v>
      </c>
      <c r="M18" s="7">
        <f t="shared" si="7"/>
        <v>21259825</v>
      </c>
      <c r="N18" s="8">
        <v>100</v>
      </c>
      <c r="O18" s="8">
        <f t="shared" si="8"/>
        <v>0.47688533589261395</v>
      </c>
      <c r="P18" s="8">
        <v>63.995933844100769</v>
      </c>
      <c r="Q18" s="8">
        <f t="shared" si="9"/>
        <v>0.30518722407005494</v>
      </c>
      <c r="R18" s="8">
        <f t="shared" si="10"/>
        <v>63.995933844100769</v>
      </c>
      <c r="S18" s="8">
        <f t="shared" si="11"/>
        <v>-0.17169811182255901</v>
      </c>
      <c r="T18" s="8">
        <f t="shared" si="12"/>
        <v>63.995933844100769</v>
      </c>
      <c r="U18" s="8">
        <f t="shared" si="13"/>
        <v>63.995933844100769</v>
      </c>
      <c r="V18" s="8">
        <f t="shared" si="14"/>
        <v>63.995933844100769</v>
      </c>
      <c r="W18" s="8">
        <f t="shared" si="15"/>
        <v>63.995933844100769</v>
      </c>
      <c r="X18" s="22">
        <v>7</v>
      </c>
    </row>
    <row r="19" spans="1:24" ht="32">
      <c r="A19" s="9">
        <v>8</v>
      </c>
      <c r="B19" s="9" t="s">
        <v>567</v>
      </c>
      <c r="C19" s="7">
        <v>30224000</v>
      </c>
      <c r="D19" s="8">
        <f t="shared" si="0"/>
        <v>0.24409437668113554</v>
      </c>
      <c r="E19" s="7">
        <v>30224000</v>
      </c>
      <c r="F19" s="8">
        <f t="shared" si="1"/>
        <v>100</v>
      </c>
      <c r="G19" s="8">
        <f t="shared" si="2"/>
        <v>0.24409437668113554</v>
      </c>
      <c r="H19" s="7">
        <v>28000000</v>
      </c>
      <c r="I19" s="8">
        <f t="shared" si="3"/>
        <v>92.641609317098997</v>
      </c>
      <c r="J19" s="8">
        <f t="shared" si="4"/>
        <v>0.22613295880994561</v>
      </c>
      <c r="K19" s="8">
        <f t="shared" si="5"/>
        <v>92.641609317098997</v>
      </c>
      <c r="L19" s="8">
        <f t="shared" si="6"/>
        <v>-1.7961417871189933E-2</v>
      </c>
      <c r="M19" s="7">
        <f t="shared" si="7"/>
        <v>2224000</v>
      </c>
      <c r="N19" s="8">
        <v>100</v>
      </c>
      <c r="O19" s="8">
        <f t="shared" si="8"/>
        <v>0.24409437668113554</v>
      </c>
      <c r="P19" s="8">
        <v>92.641609317098997</v>
      </c>
      <c r="Q19" s="8">
        <f t="shared" si="9"/>
        <v>0.22613295880994561</v>
      </c>
      <c r="R19" s="8">
        <f t="shared" si="10"/>
        <v>92.641609317098997</v>
      </c>
      <c r="S19" s="8">
        <f t="shared" si="11"/>
        <v>-1.7961417871189933E-2</v>
      </c>
      <c r="T19" s="8">
        <f t="shared" si="12"/>
        <v>92.641609317098997</v>
      </c>
      <c r="U19" s="8">
        <f t="shared" si="13"/>
        <v>92.641609317098997</v>
      </c>
      <c r="V19" s="8">
        <f t="shared" si="14"/>
        <v>92.641609317098997</v>
      </c>
      <c r="W19" s="8">
        <f t="shared" si="15"/>
        <v>92.641609317098997</v>
      </c>
      <c r="X19" s="22">
        <v>8</v>
      </c>
    </row>
    <row r="20" spans="1:24" ht="32">
      <c r="A20" s="9">
        <v>9</v>
      </c>
      <c r="B20" s="9" t="s">
        <v>796</v>
      </c>
      <c r="C20" s="7">
        <v>2310000</v>
      </c>
      <c r="D20" s="8">
        <f t="shared" si="0"/>
        <v>1.8655969101820512E-2</v>
      </c>
      <c r="E20" s="7">
        <v>2310000</v>
      </c>
      <c r="F20" s="8">
        <f t="shared" si="1"/>
        <v>100</v>
      </c>
      <c r="G20" s="8">
        <f t="shared" si="2"/>
        <v>1.8655969101820512E-2</v>
      </c>
      <c r="H20" s="7">
        <v>0</v>
      </c>
      <c r="I20" s="8">
        <f t="shared" si="3"/>
        <v>0</v>
      </c>
      <c r="J20" s="8">
        <f t="shared" si="4"/>
        <v>0</v>
      </c>
      <c r="K20" s="8">
        <f t="shared" si="5"/>
        <v>0</v>
      </c>
      <c r="L20" s="8">
        <f t="shared" si="6"/>
        <v>-1.8655969101820512E-2</v>
      </c>
      <c r="M20" s="7">
        <f t="shared" si="7"/>
        <v>2310000</v>
      </c>
      <c r="N20" s="8">
        <v>100</v>
      </c>
      <c r="O20" s="8">
        <f t="shared" si="8"/>
        <v>1.8655969101820512E-2</v>
      </c>
      <c r="P20" s="8">
        <v>0</v>
      </c>
      <c r="Q20" s="8">
        <f t="shared" si="9"/>
        <v>0</v>
      </c>
      <c r="R20" s="8">
        <f t="shared" si="10"/>
        <v>0</v>
      </c>
      <c r="S20" s="8">
        <f t="shared" si="11"/>
        <v>-1.8655969101820512E-2</v>
      </c>
      <c r="T20" s="8">
        <f t="shared" si="12"/>
        <v>0</v>
      </c>
      <c r="U20" s="8">
        <f t="shared" si="13"/>
        <v>0</v>
      </c>
      <c r="V20" s="8">
        <f t="shared" si="14"/>
        <v>0</v>
      </c>
      <c r="W20" s="8">
        <f t="shared" si="15"/>
        <v>0</v>
      </c>
      <c r="X20" s="22">
        <v>9</v>
      </c>
    </row>
    <row r="21" spans="1:24" ht="16">
      <c r="A21" s="9">
        <v>10</v>
      </c>
      <c r="B21" s="9" t="s">
        <v>568</v>
      </c>
      <c r="C21" s="7">
        <v>68025000</v>
      </c>
      <c r="D21" s="8">
        <f t="shared" si="0"/>
        <v>0.54938194725166245</v>
      </c>
      <c r="E21" s="7">
        <v>68025000</v>
      </c>
      <c r="F21" s="8">
        <f t="shared" si="1"/>
        <v>100</v>
      </c>
      <c r="G21" s="8">
        <f t="shared" si="2"/>
        <v>0.54938194725166245</v>
      </c>
      <c r="H21" s="7">
        <v>58000000</v>
      </c>
      <c r="I21" s="8">
        <f t="shared" si="3"/>
        <v>85.262771040058809</v>
      </c>
      <c r="J21" s="8">
        <f t="shared" si="4"/>
        <v>0.46841827182060164</v>
      </c>
      <c r="K21" s="8">
        <f t="shared" si="5"/>
        <v>85.262771040058809</v>
      </c>
      <c r="L21" s="8">
        <f t="shared" si="6"/>
        <v>-8.0963675431060811E-2</v>
      </c>
      <c r="M21" s="7">
        <f t="shared" si="7"/>
        <v>10025000</v>
      </c>
      <c r="N21" s="8">
        <v>100</v>
      </c>
      <c r="O21" s="8">
        <f t="shared" si="8"/>
        <v>0.54938194725166245</v>
      </c>
      <c r="P21" s="8">
        <v>85.262771040058809</v>
      </c>
      <c r="Q21" s="8">
        <f t="shared" si="9"/>
        <v>0.46841827182060164</v>
      </c>
      <c r="R21" s="8">
        <f t="shared" si="10"/>
        <v>85.262771040058809</v>
      </c>
      <c r="S21" s="8">
        <f t="shared" si="11"/>
        <v>-8.0963675431060811E-2</v>
      </c>
      <c r="T21" s="8">
        <f t="shared" si="12"/>
        <v>85.262771040058809</v>
      </c>
      <c r="U21" s="8">
        <f t="shared" si="13"/>
        <v>85.262771040058809</v>
      </c>
      <c r="V21" s="8">
        <f t="shared" si="14"/>
        <v>85.262771040058809</v>
      </c>
      <c r="W21" s="8">
        <f t="shared" si="15"/>
        <v>85.262771040058809</v>
      </c>
      <c r="X21" s="22">
        <v>10</v>
      </c>
    </row>
    <row r="22" spans="1:24" ht="32">
      <c r="A22" s="9">
        <v>11</v>
      </c>
      <c r="B22" s="9" t="s">
        <v>569</v>
      </c>
      <c r="C22" s="7">
        <v>934410000</v>
      </c>
      <c r="D22" s="8">
        <f t="shared" si="0"/>
        <v>7.5464606443429023</v>
      </c>
      <c r="E22" s="7">
        <v>934410000</v>
      </c>
      <c r="F22" s="8">
        <f t="shared" si="1"/>
        <v>100</v>
      </c>
      <c r="G22" s="8">
        <f t="shared" si="2"/>
        <v>7.5464606443429023</v>
      </c>
      <c r="H22" s="7">
        <v>659545100</v>
      </c>
      <c r="I22" s="8">
        <f t="shared" si="3"/>
        <v>70.584122601427637</v>
      </c>
      <c r="J22" s="8">
        <f t="shared" si="4"/>
        <v>5.3266030332714793</v>
      </c>
      <c r="K22" s="8">
        <f t="shared" si="5"/>
        <v>70.584122601427637</v>
      </c>
      <c r="L22" s="8">
        <f t="shared" si="6"/>
        <v>-2.219857611071423</v>
      </c>
      <c r="M22" s="7">
        <f t="shared" si="7"/>
        <v>274864900</v>
      </c>
      <c r="N22" s="8">
        <v>100</v>
      </c>
      <c r="O22" s="8">
        <f t="shared" si="8"/>
        <v>7.5464606443429023</v>
      </c>
      <c r="P22" s="8">
        <v>70.584122601427637</v>
      </c>
      <c r="Q22" s="8">
        <f t="shared" si="9"/>
        <v>5.3266030332714793</v>
      </c>
      <c r="R22" s="8">
        <f t="shared" si="10"/>
        <v>70.584122601427637</v>
      </c>
      <c r="S22" s="8">
        <f t="shared" si="11"/>
        <v>-2.219857611071423</v>
      </c>
      <c r="T22" s="8">
        <f t="shared" si="12"/>
        <v>70.584122601427637</v>
      </c>
      <c r="U22" s="8">
        <f t="shared" si="13"/>
        <v>70.584122601427637</v>
      </c>
      <c r="V22" s="8">
        <f t="shared" si="14"/>
        <v>70.584122601427637</v>
      </c>
      <c r="W22" s="8">
        <f t="shared" si="15"/>
        <v>70.584122601427637</v>
      </c>
      <c r="X22" s="22">
        <v>11</v>
      </c>
    </row>
    <row r="23" spans="1:24" ht="16">
      <c r="A23" s="9">
        <v>12</v>
      </c>
      <c r="B23" s="9" t="s">
        <v>571</v>
      </c>
      <c r="C23" s="7">
        <v>254919700</v>
      </c>
      <c r="D23" s="8">
        <f t="shared" si="0"/>
        <v>2.0587766435694177</v>
      </c>
      <c r="E23" s="7">
        <v>254919700</v>
      </c>
      <c r="F23" s="8">
        <f t="shared" si="1"/>
        <v>100</v>
      </c>
      <c r="G23" s="8">
        <f t="shared" si="2"/>
        <v>2.0587766435694177</v>
      </c>
      <c r="H23" s="7">
        <v>239500000</v>
      </c>
      <c r="I23" s="8">
        <f t="shared" si="3"/>
        <v>93.951154030072999</v>
      </c>
      <c r="J23" s="8">
        <f t="shared" si="4"/>
        <v>1.9342444155350704</v>
      </c>
      <c r="K23" s="8">
        <f t="shared" si="5"/>
        <v>93.951154030072999</v>
      </c>
      <c r="L23" s="8">
        <f t="shared" si="6"/>
        <v>-0.12453222803434727</v>
      </c>
      <c r="M23" s="7">
        <f t="shared" si="7"/>
        <v>15419700</v>
      </c>
      <c r="N23" s="8">
        <v>100</v>
      </c>
      <c r="O23" s="8">
        <f t="shared" si="8"/>
        <v>2.0587766435694177</v>
      </c>
      <c r="P23" s="8">
        <v>93.951154030072999</v>
      </c>
      <c r="Q23" s="8">
        <f t="shared" si="9"/>
        <v>1.9342444155350704</v>
      </c>
      <c r="R23" s="8">
        <f t="shared" si="10"/>
        <v>93.951154030072999</v>
      </c>
      <c r="S23" s="8">
        <f t="shared" si="11"/>
        <v>-0.12453222803434727</v>
      </c>
      <c r="T23" s="8">
        <f t="shared" si="12"/>
        <v>93.951154030072999</v>
      </c>
      <c r="U23" s="8">
        <f t="shared" si="13"/>
        <v>93.951154030072999</v>
      </c>
      <c r="V23" s="8">
        <f t="shared" si="14"/>
        <v>93.951154030072999</v>
      </c>
      <c r="W23" s="8">
        <f t="shared" si="15"/>
        <v>93.951154030072999</v>
      </c>
      <c r="X23" s="22">
        <v>12</v>
      </c>
    </row>
    <row r="24" spans="1:24" ht="32">
      <c r="A24" s="9">
        <v>13</v>
      </c>
      <c r="B24" s="9" t="s">
        <v>955</v>
      </c>
      <c r="C24" s="7">
        <v>692372100</v>
      </c>
      <c r="D24" s="8">
        <f t="shared" si="0"/>
        <v>5.591719698944841</v>
      </c>
      <c r="E24" s="7">
        <v>692372100</v>
      </c>
      <c r="F24" s="8">
        <f t="shared" si="1"/>
        <v>100</v>
      </c>
      <c r="G24" s="8">
        <f t="shared" si="2"/>
        <v>5.5917196989448401</v>
      </c>
      <c r="H24" s="7">
        <v>578760000</v>
      </c>
      <c r="I24" s="8">
        <f t="shared" si="3"/>
        <v>83.590889927540417</v>
      </c>
      <c r="J24" s="8">
        <f t="shared" si="4"/>
        <v>4.6741682586015765</v>
      </c>
      <c r="K24" s="8">
        <f t="shared" si="5"/>
        <v>83.590889927540417</v>
      </c>
      <c r="L24" s="8">
        <f t="shared" si="6"/>
        <v>-0.91755144034326364</v>
      </c>
      <c r="M24" s="7">
        <f t="shared" si="7"/>
        <v>113612100</v>
      </c>
      <c r="N24" s="8">
        <v>100</v>
      </c>
      <c r="O24" s="8">
        <f t="shared" si="8"/>
        <v>5.5917196989448401</v>
      </c>
      <c r="P24" s="8">
        <v>83.590889927540417</v>
      </c>
      <c r="Q24" s="8">
        <f t="shared" si="9"/>
        <v>4.6741682586015765</v>
      </c>
      <c r="R24" s="8">
        <f t="shared" si="10"/>
        <v>83.590889927540417</v>
      </c>
      <c r="S24" s="8">
        <f t="shared" si="11"/>
        <v>-0.91755144034326364</v>
      </c>
      <c r="T24" s="8">
        <f t="shared" si="12"/>
        <v>83.590889927540417</v>
      </c>
      <c r="U24" s="8">
        <f t="shared" si="13"/>
        <v>83.590889927540417</v>
      </c>
      <c r="V24" s="8">
        <f t="shared" si="14"/>
        <v>83.590889927540417</v>
      </c>
      <c r="W24" s="8">
        <f t="shared" si="15"/>
        <v>83.590889927540417</v>
      </c>
      <c r="X24" s="22">
        <v>13</v>
      </c>
    </row>
    <row r="25" spans="1:24" ht="48">
      <c r="A25" s="9">
        <v>14</v>
      </c>
      <c r="B25" s="9" t="s">
        <v>572</v>
      </c>
      <c r="C25" s="7">
        <v>624032818</v>
      </c>
      <c r="D25" s="8">
        <f t="shared" si="0"/>
        <v>5.039799554601724</v>
      </c>
      <c r="E25" s="7">
        <v>624032818</v>
      </c>
      <c r="F25" s="8">
        <f t="shared" si="1"/>
        <v>100</v>
      </c>
      <c r="G25" s="8">
        <f t="shared" si="2"/>
        <v>5.039799554601724</v>
      </c>
      <c r="H25" s="7">
        <v>609037951</v>
      </c>
      <c r="I25" s="8">
        <f t="shared" si="3"/>
        <v>97.597102817755982</v>
      </c>
      <c r="J25" s="8">
        <f t="shared" si="4"/>
        <v>4.9186983531134523</v>
      </c>
      <c r="K25" s="8">
        <f t="shared" si="5"/>
        <v>97.597102817755982</v>
      </c>
      <c r="L25" s="8">
        <f t="shared" si="6"/>
        <v>-0.12110120148827175</v>
      </c>
      <c r="M25" s="7">
        <f t="shared" si="7"/>
        <v>14994867</v>
      </c>
      <c r="N25" s="8">
        <v>100</v>
      </c>
      <c r="O25" s="8">
        <f t="shared" si="8"/>
        <v>5.039799554601724</v>
      </c>
      <c r="P25" s="8">
        <v>97.597102817755982</v>
      </c>
      <c r="Q25" s="8">
        <f t="shared" si="9"/>
        <v>4.9186983531134523</v>
      </c>
      <c r="R25" s="8">
        <f t="shared" si="10"/>
        <v>97.597102817755982</v>
      </c>
      <c r="S25" s="8">
        <f t="shared" si="11"/>
        <v>-0.12110120148827175</v>
      </c>
      <c r="T25" s="8">
        <f t="shared" si="12"/>
        <v>97.597102817755982</v>
      </c>
      <c r="U25" s="8">
        <f t="shared" si="13"/>
        <v>97.597102817755982</v>
      </c>
      <c r="V25" s="8">
        <f t="shared" si="14"/>
        <v>97.597102817755982</v>
      </c>
      <c r="W25" s="8">
        <f t="shared" si="15"/>
        <v>97.597102817755982</v>
      </c>
      <c r="X25" s="22">
        <v>14</v>
      </c>
    </row>
    <row r="26" spans="1:24" ht="32">
      <c r="A26" s="9">
        <v>15</v>
      </c>
      <c r="B26" s="9" t="s">
        <v>800</v>
      </c>
      <c r="C26" s="7">
        <v>105096316</v>
      </c>
      <c r="D26" s="8">
        <f t="shared" si="0"/>
        <v>0.84877646061089373</v>
      </c>
      <c r="E26" s="7">
        <v>105096316</v>
      </c>
      <c r="F26" s="8">
        <f t="shared" si="1"/>
        <v>100</v>
      </c>
      <c r="G26" s="8">
        <f t="shared" si="2"/>
        <v>0.84877646061089385</v>
      </c>
      <c r="H26" s="7">
        <v>99080776</v>
      </c>
      <c r="I26" s="8">
        <f t="shared" si="3"/>
        <v>94.276164732548764</v>
      </c>
      <c r="J26" s="8">
        <f t="shared" si="4"/>
        <v>0.80019389421662313</v>
      </c>
      <c r="K26" s="8">
        <f t="shared" si="5"/>
        <v>94.276164732548764</v>
      </c>
      <c r="L26" s="8">
        <f t="shared" si="6"/>
        <v>-4.8582566394270721E-2</v>
      </c>
      <c r="M26" s="7">
        <f t="shared" si="7"/>
        <v>6015540</v>
      </c>
      <c r="N26" s="8">
        <v>100</v>
      </c>
      <c r="O26" s="8">
        <f t="shared" si="8"/>
        <v>0.84877646061089385</v>
      </c>
      <c r="P26" s="8">
        <v>94.276164732548764</v>
      </c>
      <c r="Q26" s="8">
        <f t="shared" si="9"/>
        <v>0.80019389421662313</v>
      </c>
      <c r="R26" s="8">
        <f t="shared" si="10"/>
        <v>94.276164732548764</v>
      </c>
      <c r="S26" s="8">
        <f t="shared" si="11"/>
        <v>-4.8582566394270721E-2</v>
      </c>
      <c r="T26" s="8">
        <f t="shared" si="12"/>
        <v>94.276164732548764</v>
      </c>
      <c r="U26" s="8">
        <f t="shared" si="13"/>
        <v>94.276164732548764</v>
      </c>
      <c r="V26" s="8">
        <f t="shared" si="14"/>
        <v>94.276164732548764</v>
      </c>
      <c r="W26" s="8">
        <f t="shared" si="15"/>
        <v>94.276164732548764</v>
      </c>
      <c r="X26" s="22">
        <v>15</v>
      </c>
    </row>
    <row r="27" spans="1:24" ht="32">
      <c r="A27" s="9">
        <v>16</v>
      </c>
      <c r="B27" s="9" t="s">
        <v>574</v>
      </c>
      <c r="C27" s="7">
        <v>235254400</v>
      </c>
      <c r="D27" s="8">
        <f t="shared" si="0"/>
        <v>1.8999561980378024</v>
      </c>
      <c r="E27" s="7">
        <v>235254400</v>
      </c>
      <c r="F27" s="8">
        <f t="shared" si="1"/>
        <v>100</v>
      </c>
      <c r="G27" s="8">
        <f t="shared" si="2"/>
        <v>1.8999561980378024</v>
      </c>
      <c r="H27" s="7">
        <v>225343100</v>
      </c>
      <c r="I27" s="8">
        <f t="shared" si="3"/>
        <v>95.786986343294743</v>
      </c>
      <c r="J27" s="8">
        <f t="shared" si="4"/>
        <v>1.8199107839430517</v>
      </c>
      <c r="K27" s="8">
        <f t="shared" si="5"/>
        <v>95.786986343294743</v>
      </c>
      <c r="L27" s="8">
        <f t="shared" si="6"/>
        <v>-8.0045414094750633E-2</v>
      </c>
      <c r="M27" s="7">
        <f t="shared" si="7"/>
        <v>9911300</v>
      </c>
      <c r="N27" s="8">
        <v>100</v>
      </c>
      <c r="O27" s="8">
        <f t="shared" si="8"/>
        <v>1.8999561980378024</v>
      </c>
      <c r="P27" s="8">
        <v>95.786986343294743</v>
      </c>
      <c r="Q27" s="8">
        <f t="shared" si="9"/>
        <v>1.8199107839430517</v>
      </c>
      <c r="R27" s="8">
        <f t="shared" si="10"/>
        <v>95.786986343294743</v>
      </c>
      <c r="S27" s="8">
        <f t="shared" si="11"/>
        <v>-8.0045414094750633E-2</v>
      </c>
      <c r="T27" s="8">
        <f t="shared" si="12"/>
        <v>95.786986343294743</v>
      </c>
      <c r="U27" s="8">
        <f t="shared" si="13"/>
        <v>95.786986343294743</v>
      </c>
      <c r="V27" s="8">
        <f t="shared" si="14"/>
        <v>95.786986343294743</v>
      </c>
      <c r="W27" s="8">
        <f t="shared" si="15"/>
        <v>95.786986343294743</v>
      </c>
      <c r="X27" s="22">
        <v>16</v>
      </c>
    </row>
    <row r="28" spans="1:24" ht="64">
      <c r="A28" s="9">
        <v>17</v>
      </c>
      <c r="B28" s="9" t="s">
        <v>957</v>
      </c>
      <c r="C28" s="7">
        <v>44040000</v>
      </c>
      <c r="D28" s="8">
        <f t="shared" si="0"/>
        <v>0.35567483949964296</v>
      </c>
      <c r="E28" s="7">
        <v>44040000</v>
      </c>
      <c r="F28" s="8">
        <f t="shared" si="1"/>
        <v>100</v>
      </c>
      <c r="G28" s="8">
        <f t="shared" si="2"/>
        <v>0.35567483949964296</v>
      </c>
      <c r="H28" s="7">
        <v>40580899</v>
      </c>
      <c r="I28" s="8">
        <f t="shared" si="3"/>
        <v>92.145547229791106</v>
      </c>
      <c r="J28" s="8">
        <f t="shared" si="4"/>
        <v>0.32773852721562718</v>
      </c>
      <c r="K28" s="8">
        <f t="shared" si="5"/>
        <v>92.145547229791106</v>
      </c>
      <c r="L28" s="8">
        <f t="shared" si="6"/>
        <v>-2.7936312284015774E-2</v>
      </c>
      <c r="M28" s="7">
        <f t="shared" si="7"/>
        <v>3459101</v>
      </c>
      <c r="N28" s="8">
        <v>100</v>
      </c>
      <c r="O28" s="8">
        <f t="shared" si="8"/>
        <v>0.35567483949964296</v>
      </c>
      <c r="P28" s="8">
        <v>92.145547229791106</v>
      </c>
      <c r="Q28" s="8">
        <f t="shared" si="9"/>
        <v>0.32773852721562718</v>
      </c>
      <c r="R28" s="8">
        <f t="shared" si="10"/>
        <v>92.145547229791106</v>
      </c>
      <c r="S28" s="8">
        <f t="shared" si="11"/>
        <v>-2.7936312284015774E-2</v>
      </c>
      <c r="T28" s="8">
        <f t="shared" si="12"/>
        <v>92.145547229791106</v>
      </c>
      <c r="U28" s="8">
        <f t="shared" si="13"/>
        <v>92.145547229791106</v>
      </c>
      <c r="V28" s="8">
        <f t="shared" si="14"/>
        <v>92.145547229791106</v>
      </c>
      <c r="W28" s="8">
        <f t="shared" si="15"/>
        <v>92.145547229791106</v>
      </c>
      <c r="X28" s="22">
        <v>17</v>
      </c>
    </row>
    <row r="29" spans="1:24" ht="64">
      <c r="A29" s="9">
        <v>18</v>
      </c>
      <c r="B29" s="9" t="s">
        <v>1432</v>
      </c>
      <c r="C29" s="7">
        <v>98940000</v>
      </c>
      <c r="D29" s="8">
        <f t="shared" si="0"/>
        <v>0.79905696230914358</v>
      </c>
      <c r="E29" s="7">
        <v>98940000</v>
      </c>
      <c r="F29" s="8">
        <f t="shared" si="1"/>
        <v>100</v>
      </c>
      <c r="G29" s="8">
        <f t="shared" si="2"/>
        <v>0.79905696230914358</v>
      </c>
      <c r="H29" s="7">
        <v>88000000</v>
      </c>
      <c r="I29" s="8">
        <f t="shared" si="3"/>
        <v>88.942793612290274</v>
      </c>
      <c r="J29" s="8">
        <f t="shared" si="4"/>
        <v>0.71070358483125762</v>
      </c>
      <c r="K29" s="8">
        <f t="shared" si="5"/>
        <v>88.942793612290274</v>
      </c>
      <c r="L29" s="8">
        <f t="shared" si="6"/>
        <v>-8.8353377477885964E-2</v>
      </c>
      <c r="M29" s="7">
        <f t="shared" si="7"/>
        <v>10940000</v>
      </c>
      <c r="N29" s="8">
        <v>100</v>
      </c>
      <c r="O29" s="8">
        <f t="shared" si="8"/>
        <v>0.79905696230914358</v>
      </c>
      <c r="P29" s="8">
        <v>88.942793612290274</v>
      </c>
      <c r="Q29" s="8">
        <f t="shared" si="9"/>
        <v>0.71070358483125762</v>
      </c>
      <c r="R29" s="8">
        <f t="shared" si="10"/>
        <v>88.942793612290274</v>
      </c>
      <c r="S29" s="8">
        <f t="shared" si="11"/>
        <v>-8.8353377477885964E-2</v>
      </c>
      <c r="T29" s="8">
        <f t="shared" si="12"/>
        <v>88.942793612290274</v>
      </c>
      <c r="U29" s="8">
        <f t="shared" si="13"/>
        <v>88.942793612290274</v>
      </c>
      <c r="V29" s="8">
        <f t="shared" si="14"/>
        <v>88.942793612290274</v>
      </c>
      <c r="W29" s="8">
        <f t="shared" si="15"/>
        <v>88.942793612290274</v>
      </c>
      <c r="X29" s="22">
        <v>18</v>
      </c>
    </row>
    <row r="30" spans="1:24" ht="32">
      <c r="A30" s="9">
        <v>19</v>
      </c>
      <c r="B30" s="9" t="s">
        <v>959</v>
      </c>
      <c r="C30" s="7">
        <v>25850000</v>
      </c>
      <c r="D30" s="8">
        <f t="shared" si="0"/>
        <v>0.20876917804418194</v>
      </c>
      <c r="E30" s="7">
        <v>25850000</v>
      </c>
      <c r="F30" s="8">
        <f t="shared" si="1"/>
        <v>100</v>
      </c>
      <c r="G30" s="8">
        <f t="shared" si="2"/>
        <v>0.20876917804418194</v>
      </c>
      <c r="H30" s="7">
        <v>19565500</v>
      </c>
      <c r="I30" s="8">
        <f t="shared" si="3"/>
        <v>75.688588007736939</v>
      </c>
      <c r="J30" s="8">
        <f t="shared" si="4"/>
        <v>0.15801444305699966</v>
      </c>
      <c r="K30" s="8">
        <f t="shared" si="5"/>
        <v>75.688588007736939</v>
      </c>
      <c r="L30" s="8">
        <f t="shared" si="6"/>
        <v>-5.0754734987182276E-2</v>
      </c>
      <c r="M30" s="7">
        <f t="shared" si="7"/>
        <v>6284500</v>
      </c>
      <c r="N30" s="8">
        <v>100</v>
      </c>
      <c r="O30" s="8">
        <f t="shared" si="8"/>
        <v>0.20876917804418194</v>
      </c>
      <c r="P30" s="8">
        <v>75.688588007736939</v>
      </c>
      <c r="Q30" s="8">
        <f t="shared" si="9"/>
        <v>0.15801444305699966</v>
      </c>
      <c r="R30" s="8">
        <f t="shared" si="10"/>
        <v>75.688588007736939</v>
      </c>
      <c r="S30" s="8">
        <f t="shared" si="11"/>
        <v>-5.0754734987182276E-2</v>
      </c>
      <c r="T30" s="8">
        <f t="shared" si="12"/>
        <v>75.688588007736939</v>
      </c>
      <c r="U30" s="8">
        <f t="shared" si="13"/>
        <v>75.688588007736939</v>
      </c>
      <c r="V30" s="8">
        <f t="shared" si="14"/>
        <v>75.688588007736939</v>
      </c>
      <c r="W30" s="8">
        <f t="shared" si="15"/>
        <v>75.688588007736939</v>
      </c>
      <c r="X30" s="22">
        <v>19</v>
      </c>
    </row>
    <row r="31" spans="1:24" ht="32">
      <c r="A31" s="9">
        <v>20</v>
      </c>
      <c r="B31" s="9" t="s">
        <v>578</v>
      </c>
      <c r="C31" s="7">
        <v>131507300</v>
      </c>
      <c r="D31" s="8">
        <f t="shared" si="0"/>
        <v>1.0620762447895413</v>
      </c>
      <c r="E31" s="7">
        <v>131507300</v>
      </c>
      <c r="F31" s="8">
        <f t="shared" si="1"/>
        <v>100</v>
      </c>
      <c r="G31" s="8">
        <f t="shared" si="2"/>
        <v>1.0620762447895413</v>
      </c>
      <c r="H31" s="7">
        <v>130375808</v>
      </c>
      <c r="I31" s="8">
        <f t="shared" si="3"/>
        <v>99.139597573670812</v>
      </c>
      <c r="J31" s="8">
        <f t="shared" si="4"/>
        <v>1.0529381150099062</v>
      </c>
      <c r="K31" s="8">
        <f t="shared" si="5"/>
        <v>99.139597573670812</v>
      </c>
      <c r="L31" s="8">
        <f t="shared" si="6"/>
        <v>-9.1381297796351291E-3</v>
      </c>
      <c r="M31" s="7">
        <f t="shared" si="7"/>
        <v>1131492</v>
      </c>
      <c r="N31" s="8">
        <v>100</v>
      </c>
      <c r="O31" s="8">
        <f t="shared" si="8"/>
        <v>1.0620762447895413</v>
      </c>
      <c r="P31" s="8">
        <v>99.139597573670812</v>
      </c>
      <c r="Q31" s="8">
        <f t="shared" si="9"/>
        <v>1.0529381150099062</v>
      </c>
      <c r="R31" s="8">
        <f t="shared" si="10"/>
        <v>99.139597573670812</v>
      </c>
      <c r="S31" s="8">
        <f t="shared" si="11"/>
        <v>-9.1381297796351291E-3</v>
      </c>
      <c r="T31" s="8">
        <f t="shared" si="12"/>
        <v>99.139597573670812</v>
      </c>
      <c r="U31" s="8">
        <f t="shared" si="13"/>
        <v>99.139597573670812</v>
      </c>
      <c r="V31" s="8">
        <f t="shared" si="14"/>
        <v>99.139597573670812</v>
      </c>
      <c r="W31" s="8">
        <f t="shared" si="15"/>
        <v>99.139597573670812</v>
      </c>
      <c r="X31" s="22">
        <v>20</v>
      </c>
    </row>
    <row r="32" spans="1:24" ht="48">
      <c r="A32" s="9">
        <v>21</v>
      </c>
      <c r="B32" s="9" t="s">
        <v>579</v>
      </c>
      <c r="C32" s="7">
        <v>37400000</v>
      </c>
      <c r="D32" s="8">
        <f t="shared" si="0"/>
        <v>0.3020490235532845</v>
      </c>
      <c r="E32" s="7">
        <v>37400000</v>
      </c>
      <c r="F32" s="8">
        <f t="shared" si="1"/>
        <v>100</v>
      </c>
      <c r="G32" s="8">
        <f t="shared" si="2"/>
        <v>0.3020490235532845</v>
      </c>
      <c r="H32" s="7">
        <v>35631000</v>
      </c>
      <c r="I32" s="8">
        <f t="shared" si="3"/>
        <v>95.270053475935839</v>
      </c>
      <c r="J32" s="8">
        <f t="shared" si="4"/>
        <v>0.28776226626275619</v>
      </c>
      <c r="K32" s="8">
        <f t="shared" si="5"/>
        <v>95.270053475935839</v>
      </c>
      <c r="L32" s="8">
        <f t="shared" si="6"/>
        <v>-1.4286757290528307E-2</v>
      </c>
      <c r="M32" s="7">
        <f t="shared" si="7"/>
        <v>1769000</v>
      </c>
      <c r="N32" s="8">
        <v>100</v>
      </c>
      <c r="O32" s="8">
        <f t="shared" si="8"/>
        <v>0.3020490235532845</v>
      </c>
      <c r="P32" s="8">
        <v>95.270053475935839</v>
      </c>
      <c r="Q32" s="8">
        <f t="shared" si="9"/>
        <v>0.28776226626275619</v>
      </c>
      <c r="R32" s="8">
        <f t="shared" si="10"/>
        <v>95.270053475935839</v>
      </c>
      <c r="S32" s="8">
        <f t="shared" si="11"/>
        <v>-1.4286757290528307E-2</v>
      </c>
      <c r="T32" s="8">
        <f t="shared" si="12"/>
        <v>95.270053475935839</v>
      </c>
      <c r="U32" s="8">
        <f t="shared" si="13"/>
        <v>95.270053475935839</v>
      </c>
      <c r="V32" s="8">
        <f t="shared" si="14"/>
        <v>95.270053475935839</v>
      </c>
      <c r="W32" s="8">
        <f t="shared" si="15"/>
        <v>95.270053475935839</v>
      </c>
      <c r="X32" s="22">
        <v>21</v>
      </c>
    </row>
    <row r="33" spans="1:24" ht="48">
      <c r="A33" s="9">
        <v>22</v>
      </c>
      <c r="B33" s="9" t="s">
        <v>1859</v>
      </c>
      <c r="C33" s="7">
        <v>86400000</v>
      </c>
      <c r="D33" s="8">
        <f t="shared" si="0"/>
        <v>0.6977817014706893</v>
      </c>
      <c r="E33" s="7">
        <v>86400000</v>
      </c>
      <c r="F33" s="8">
        <f t="shared" si="1"/>
        <v>100</v>
      </c>
      <c r="G33" s="8">
        <f t="shared" si="2"/>
        <v>0.6977817014706893</v>
      </c>
      <c r="H33" s="7">
        <v>86176600</v>
      </c>
      <c r="I33" s="8">
        <f t="shared" si="3"/>
        <v>99.741435185185196</v>
      </c>
      <c r="J33" s="8">
        <f t="shared" si="4"/>
        <v>0.69597748350646993</v>
      </c>
      <c r="K33" s="8">
        <f t="shared" si="5"/>
        <v>99.741435185185196</v>
      </c>
      <c r="L33" s="8">
        <f t="shared" si="6"/>
        <v>-1.8042179642193679E-3</v>
      </c>
      <c r="M33" s="7">
        <f t="shared" si="7"/>
        <v>223400</v>
      </c>
      <c r="N33" s="8">
        <v>100</v>
      </c>
      <c r="O33" s="8">
        <f t="shared" si="8"/>
        <v>0.6977817014706893</v>
      </c>
      <c r="P33" s="8">
        <v>99.741435185185196</v>
      </c>
      <c r="Q33" s="8">
        <f t="shared" si="9"/>
        <v>0.69597748350646993</v>
      </c>
      <c r="R33" s="8">
        <f t="shared" si="10"/>
        <v>99.741435185185196</v>
      </c>
      <c r="S33" s="8">
        <f t="shared" si="11"/>
        <v>-1.8042179642193679E-3</v>
      </c>
      <c r="T33" s="8">
        <f t="shared" si="12"/>
        <v>99.741435185185196</v>
      </c>
      <c r="U33" s="8">
        <f t="shared" si="13"/>
        <v>99.741435185185196</v>
      </c>
      <c r="V33" s="8">
        <f t="shared" si="14"/>
        <v>99.741435185185196</v>
      </c>
      <c r="W33" s="8">
        <f t="shared" si="15"/>
        <v>99.741435185185196</v>
      </c>
      <c r="X33" s="22">
        <v>22</v>
      </c>
    </row>
    <row r="34" spans="1:24" ht="64">
      <c r="A34" s="9">
        <v>23</v>
      </c>
      <c r="B34" s="9" t="s">
        <v>1860</v>
      </c>
      <c r="C34" s="7">
        <v>147162600</v>
      </c>
      <c r="D34" s="8">
        <f t="shared" si="0"/>
        <v>1.1885112201487322</v>
      </c>
      <c r="E34" s="7">
        <v>147162600</v>
      </c>
      <c r="F34" s="8">
        <f t="shared" si="1"/>
        <v>100</v>
      </c>
      <c r="G34" s="8">
        <f t="shared" si="2"/>
        <v>1.1885112201487322</v>
      </c>
      <c r="H34" s="7">
        <v>127162600</v>
      </c>
      <c r="I34" s="8">
        <f t="shared" si="3"/>
        <v>86.409590480189934</v>
      </c>
      <c r="J34" s="8">
        <f t="shared" si="4"/>
        <v>1.0269876781416283</v>
      </c>
      <c r="K34" s="8">
        <f t="shared" si="5"/>
        <v>86.409590480189934</v>
      </c>
      <c r="L34" s="8"/>
      <c r="M34" s="7">
        <f t="shared" si="7"/>
        <v>20000000</v>
      </c>
      <c r="N34" s="8">
        <v>100</v>
      </c>
      <c r="O34" s="8">
        <f t="shared" si="8"/>
        <v>1.1885112201487322</v>
      </c>
      <c r="P34" s="8">
        <v>86.409590480189934</v>
      </c>
      <c r="Q34" s="8">
        <f t="shared" si="9"/>
        <v>1.0269876781416283</v>
      </c>
      <c r="R34" s="8">
        <f t="shared" si="10"/>
        <v>86.409590480189934</v>
      </c>
      <c r="S34" s="8"/>
      <c r="T34" s="8"/>
      <c r="U34" s="8"/>
      <c r="V34" s="8"/>
      <c r="W34" s="8"/>
      <c r="X34" s="22">
        <v>23</v>
      </c>
    </row>
    <row r="35" spans="1:24" ht="48">
      <c r="A35" s="9">
        <v>24</v>
      </c>
      <c r="B35" s="9" t="s">
        <v>1777</v>
      </c>
      <c r="C35" s="7">
        <v>90972600</v>
      </c>
      <c r="D35" s="8">
        <f t="shared" si="0"/>
        <v>0.73471082887977346</v>
      </c>
      <c r="E35" s="7">
        <v>90972600</v>
      </c>
      <c r="F35" s="8">
        <f t="shared" si="1"/>
        <v>100</v>
      </c>
      <c r="G35" s="8">
        <f t="shared" si="2"/>
        <v>0.73471082887977346</v>
      </c>
      <c r="H35" s="7">
        <v>84235500</v>
      </c>
      <c r="I35" s="8">
        <f t="shared" si="3"/>
        <v>92.594363577604682</v>
      </c>
      <c r="J35" s="8">
        <f t="shared" si="4"/>
        <v>0.68030081613697035</v>
      </c>
      <c r="K35" s="8">
        <f t="shared" si="5"/>
        <v>92.594363577604682</v>
      </c>
      <c r="L35" s="8"/>
      <c r="M35" s="7">
        <f t="shared" si="7"/>
        <v>6737100</v>
      </c>
      <c r="N35" s="8">
        <v>100</v>
      </c>
      <c r="O35" s="8">
        <f t="shared" si="8"/>
        <v>0.73471082887977346</v>
      </c>
      <c r="P35" s="8">
        <v>92.594363577604682</v>
      </c>
      <c r="Q35" s="8">
        <f t="shared" si="9"/>
        <v>0.68030081613697035</v>
      </c>
      <c r="R35" s="8">
        <f t="shared" si="10"/>
        <v>92.594363577604682</v>
      </c>
      <c r="S35" s="8"/>
      <c r="T35" s="8"/>
      <c r="U35" s="8"/>
      <c r="V35" s="8"/>
      <c r="W35" s="8"/>
      <c r="X35" s="22">
        <v>24</v>
      </c>
    </row>
    <row r="36" spans="1:24" ht="64">
      <c r="A36" s="9">
        <v>25</v>
      </c>
      <c r="B36" s="9" t="s">
        <v>1861</v>
      </c>
      <c r="C36" s="7">
        <v>514732800</v>
      </c>
      <c r="D36" s="8">
        <f t="shared" si="0"/>
        <v>4.1570732521617133</v>
      </c>
      <c r="E36" s="7">
        <v>514732800</v>
      </c>
      <c r="F36" s="8">
        <f t="shared" si="1"/>
        <v>100</v>
      </c>
      <c r="G36" s="8">
        <f t="shared" si="2"/>
        <v>4.1570732521617133</v>
      </c>
      <c r="H36" s="7">
        <v>512232800</v>
      </c>
      <c r="I36" s="8">
        <f t="shared" si="3"/>
        <v>99.514311114426746</v>
      </c>
      <c r="J36" s="8">
        <f t="shared" si="4"/>
        <v>4.1368828094108254</v>
      </c>
      <c r="K36" s="8">
        <f t="shared" si="5"/>
        <v>99.514311114426746</v>
      </c>
      <c r="L36" s="8"/>
      <c r="M36" s="7">
        <f t="shared" si="7"/>
        <v>2500000</v>
      </c>
      <c r="N36" s="8">
        <v>100</v>
      </c>
      <c r="O36" s="8">
        <f t="shared" si="8"/>
        <v>4.1570732521617133</v>
      </c>
      <c r="P36" s="8">
        <v>99.514311114426746</v>
      </c>
      <c r="Q36" s="8">
        <f t="shared" si="9"/>
        <v>4.1368828094108254</v>
      </c>
      <c r="R36" s="8">
        <f t="shared" si="10"/>
        <v>99.514311114426746</v>
      </c>
      <c r="S36" s="8"/>
      <c r="T36" s="8"/>
      <c r="U36" s="8"/>
      <c r="V36" s="8"/>
      <c r="W36" s="8"/>
      <c r="X36" s="22">
        <v>25</v>
      </c>
    </row>
    <row r="37" spans="1:24" ht="48">
      <c r="A37" s="9">
        <v>26</v>
      </c>
      <c r="B37" s="9" t="s">
        <v>1862</v>
      </c>
      <c r="C37" s="7">
        <v>25879000</v>
      </c>
      <c r="D37" s="8">
        <f t="shared" si="0"/>
        <v>0.2090033871800922</v>
      </c>
      <c r="E37" s="7">
        <v>25879000</v>
      </c>
      <c r="F37" s="8">
        <f t="shared" si="1"/>
        <v>100</v>
      </c>
      <c r="G37" s="8">
        <f t="shared" si="2"/>
        <v>0.2090033871800922</v>
      </c>
      <c r="H37" s="7">
        <v>24722500</v>
      </c>
      <c r="I37" s="8">
        <f t="shared" si="3"/>
        <v>95.53112562309208</v>
      </c>
      <c r="J37" s="8">
        <f t="shared" si="4"/>
        <v>0.19966328836353142</v>
      </c>
      <c r="K37" s="8">
        <f t="shared" si="5"/>
        <v>95.53112562309208</v>
      </c>
      <c r="L37" s="8"/>
      <c r="M37" s="7">
        <f t="shared" si="7"/>
        <v>1156500</v>
      </c>
      <c r="N37" s="8">
        <v>100</v>
      </c>
      <c r="O37" s="8">
        <f t="shared" si="8"/>
        <v>0.2090033871800922</v>
      </c>
      <c r="P37" s="8">
        <v>95.53112562309208</v>
      </c>
      <c r="Q37" s="8">
        <f t="shared" si="9"/>
        <v>0.19966328836353142</v>
      </c>
      <c r="R37" s="8">
        <f t="shared" si="10"/>
        <v>95.53112562309208</v>
      </c>
      <c r="S37" s="8"/>
      <c r="T37" s="8"/>
      <c r="U37" s="8"/>
      <c r="V37" s="8"/>
      <c r="W37" s="8"/>
      <c r="X37" s="22">
        <v>26</v>
      </c>
    </row>
    <row r="38" spans="1:24" ht="32">
      <c r="A38" s="9">
        <v>27</v>
      </c>
      <c r="B38" s="9" t="s">
        <v>1813</v>
      </c>
      <c r="C38" s="7">
        <v>66572000</v>
      </c>
      <c r="D38" s="8">
        <f t="shared" si="0"/>
        <v>0.53764726192484635</v>
      </c>
      <c r="E38" s="7">
        <v>66572000</v>
      </c>
      <c r="F38" s="8">
        <f t="shared" si="1"/>
        <v>100</v>
      </c>
      <c r="G38" s="8">
        <f t="shared" si="2"/>
        <v>0.53764726192484635</v>
      </c>
      <c r="H38" s="7">
        <v>61937000</v>
      </c>
      <c r="I38" s="8">
        <f t="shared" si="3"/>
        <v>93.037613411043679</v>
      </c>
      <c r="J38" s="8">
        <f t="shared" si="4"/>
        <v>0.50021418106470006</v>
      </c>
      <c r="K38" s="8">
        <f t="shared" si="5"/>
        <v>93.037613411043679</v>
      </c>
      <c r="L38" s="8"/>
      <c r="M38" s="7">
        <f t="shared" si="7"/>
        <v>4635000</v>
      </c>
      <c r="N38" s="8">
        <v>100</v>
      </c>
      <c r="O38" s="8">
        <f t="shared" si="8"/>
        <v>0.53764726192484635</v>
      </c>
      <c r="P38" s="8">
        <v>93.037613411043679</v>
      </c>
      <c r="Q38" s="8">
        <f t="shared" si="9"/>
        <v>0.50021418106470006</v>
      </c>
      <c r="R38" s="8">
        <f t="shared" si="10"/>
        <v>93.037613411043679</v>
      </c>
      <c r="S38" s="8"/>
      <c r="T38" s="8"/>
      <c r="U38" s="8"/>
      <c r="V38" s="8"/>
      <c r="W38" s="8"/>
      <c r="X38" s="22">
        <v>27</v>
      </c>
    </row>
    <row r="39" spans="1:24" ht="32">
      <c r="A39" s="9">
        <v>28</v>
      </c>
      <c r="B39" s="9" t="s">
        <v>1814</v>
      </c>
      <c r="C39" s="7">
        <v>66280000</v>
      </c>
      <c r="D39" s="8">
        <f t="shared" si="0"/>
        <v>0.53528901821154273</v>
      </c>
      <c r="E39" s="7">
        <v>66280000</v>
      </c>
      <c r="F39" s="8">
        <f t="shared" si="1"/>
        <v>100</v>
      </c>
      <c r="G39" s="8">
        <f t="shared" si="2"/>
        <v>0.53528901821154273</v>
      </c>
      <c r="H39" s="7">
        <v>58648000</v>
      </c>
      <c r="I39" s="8">
        <f t="shared" si="3"/>
        <v>88.485214242607128</v>
      </c>
      <c r="J39" s="8">
        <f t="shared" si="4"/>
        <v>0.4736516345816319</v>
      </c>
      <c r="K39" s="8">
        <f t="shared" si="5"/>
        <v>88.485214242607128</v>
      </c>
      <c r="L39" s="8"/>
      <c r="M39" s="7">
        <f t="shared" si="7"/>
        <v>7632000</v>
      </c>
      <c r="N39" s="8">
        <v>100</v>
      </c>
      <c r="O39" s="8">
        <f t="shared" si="8"/>
        <v>0.53528901821154273</v>
      </c>
      <c r="P39" s="8">
        <v>88.485214242607128</v>
      </c>
      <c r="Q39" s="8">
        <f t="shared" si="9"/>
        <v>0.4736516345816319</v>
      </c>
      <c r="R39" s="8">
        <f t="shared" si="10"/>
        <v>88.485214242607128</v>
      </c>
      <c r="S39" s="8"/>
      <c r="T39" s="8"/>
      <c r="U39" s="8"/>
      <c r="V39" s="8"/>
      <c r="W39" s="8"/>
      <c r="X39" s="22">
        <v>28</v>
      </c>
    </row>
    <row r="40" spans="1:24" ht="32">
      <c r="A40" s="9">
        <v>29</v>
      </c>
      <c r="B40" s="9" t="s">
        <v>1815</v>
      </c>
      <c r="C40" s="7">
        <v>24800000</v>
      </c>
      <c r="D40" s="8">
        <f t="shared" si="0"/>
        <v>0.20028919208880894</v>
      </c>
      <c r="E40" s="7">
        <v>24800000</v>
      </c>
      <c r="F40" s="8">
        <f t="shared" si="1"/>
        <v>100</v>
      </c>
      <c r="G40" s="8">
        <f t="shared" si="2"/>
        <v>0.20028919208880894</v>
      </c>
      <c r="H40" s="7">
        <v>24000000</v>
      </c>
      <c r="I40" s="8">
        <f t="shared" si="3"/>
        <v>96.774193548387103</v>
      </c>
      <c r="J40" s="8">
        <f t="shared" si="4"/>
        <v>0.19382825040852478</v>
      </c>
      <c r="K40" s="8">
        <f t="shared" si="5"/>
        <v>96.774193548387103</v>
      </c>
      <c r="L40" s="8"/>
      <c r="M40" s="7">
        <f t="shared" si="7"/>
        <v>800000</v>
      </c>
      <c r="N40" s="8">
        <v>100</v>
      </c>
      <c r="O40" s="8">
        <f t="shared" si="8"/>
        <v>0.20028919208880894</v>
      </c>
      <c r="P40" s="8">
        <v>96.774193548387103</v>
      </c>
      <c r="Q40" s="8">
        <f t="shared" si="9"/>
        <v>0.19382825040852478</v>
      </c>
      <c r="R40" s="8">
        <f t="shared" si="10"/>
        <v>96.774193548387103</v>
      </c>
      <c r="S40" s="8"/>
      <c r="T40" s="8"/>
      <c r="U40" s="8"/>
      <c r="V40" s="8"/>
      <c r="W40" s="8"/>
      <c r="X40" s="22">
        <v>29</v>
      </c>
    </row>
    <row r="41" spans="1:24" ht="32">
      <c r="A41" s="9">
        <v>30</v>
      </c>
      <c r="B41" s="9" t="s">
        <v>1863</v>
      </c>
      <c r="C41" s="7">
        <v>75150000</v>
      </c>
      <c r="D41" s="8">
        <f t="shared" si="0"/>
        <v>0.60692470909169327</v>
      </c>
      <c r="E41" s="7">
        <v>75150000</v>
      </c>
      <c r="F41" s="8">
        <f t="shared" si="1"/>
        <v>100</v>
      </c>
      <c r="G41" s="8">
        <f t="shared" si="2"/>
        <v>0.60692470909169327</v>
      </c>
      <c r="H41" s="7">
        <v>65888300</v>
      </c>
      <c r="I41" s="8">
        <f t="shared" si="3"/>
        <v>87.675715236194279</v>
      </c>
      <c r="J41" s="8">
        <f t="shared" si="4"/>
        <v>0.53212557964133356</v>
      </c>
      <c r="K41" s="8">
        <f t="shared" si="5"/>
        <v>87.675715236194279</v>
      </c>
      <c r="L41" s="8"/>
      <c r="M41" s="7">
        <f t="shared" si="7"/>
        <v>9261700</v>
      </c>
      <c r="N41" s="8">
        <v>100</v>
      </c>
      <c r="O41" s="8">
        <f t="shared" si="8"/>
        <v>0.60692470909169327</v>
      </c>
      <c r="P41" s="8">
        <v>87.675715236194279</v>
      </c>
      <c r="Q41" s="8">
        <f t="shared" si="9"/>
        <v>0.53212557964133356</v>
      </c>
      <c r="R41" s="8">
        <f t="shared" si="10"/>
        <v>87.675715236194279</v>
      </c>
      <c r="S41" s="8"/>
      <c r="T41" s="8"/>
      <c r="U41" s="8"/>
      <c r="V41" s="8"/>
      <c r="W41" s="8"/>
      <c r="X41" s="22">
        <v>30</v>
      </c>
    </row>
    <row r="42" spans="1:24" ht="96">
      <c r="A42" s="9">
        <v>31</v>
      </c>
      <c r="B42" s="9" t="s">
        <v>1843</v>
      </c>
      <c r="C42" s="7">
        <v>47280000</v>
      </c>
      <c r="D42" s="8">
        <f t="shared" si="0"/>
        <v>0.38184165330479386</v>
      </c>
      <c r="E42" s="7">
        <v>47280000</v>
      </c>
      <c r="F42" s="8">
        <f t="shared" si="1"/>
        <v>100</v>
      </c>
      <c r="G42" s="8">
        <f t="shared" si="2"/>
        <v>0.38184165330479386</v>
      </c>
      <c r="H42" s="7">
        <v>47147000</v>
      </c>
      <c r="I42" s="8">
        <f t="shared" si="3"/>
        <v>99.718697123519462</v>
      </c>
      <c r="J42" s="8">
        <f t="shared" si="4"/>
        <v>0.38076752175044659</v>
      </c>
      <c r="K42" s="8">
        <f t="shared" si="5"/>
        <v>99.718697123519462</v>
      </c>
      <c r="L42" s="8"/>
      <c r="M42" s="7">
        <f t="shared" si="7"/>
        <v>133000</v>
      </c>
      <c r="N42" s="8">
        <v>100</v>
      </c>
      <c r="O42" s="8">
        <f t="shared" si="8"/>
        <v>0.38184165330479386</v>
      </c>
      <c r="P42" s="8">
        <v>99.718697123519462</v>
      </c>
      <c r="Q42" s="8">
        <f t="shared" si="9"/>
        <v>0.38076752175044659</v>
      </c>
      <c r="R42" s="8">
        <f t="shared" si="10"/>
        <v>99.718697123519462</v>
      </c>
      <c r="S42" s="8"/>
      <c r="T42" s="8"/>
      <c r="U42" s="8"/>
      <c r="V42" s="8"/>
      <c r="W42" s="8"/>
      <c r="X42" s="22">
        <v>31</v>
      </c>
    </row>
    <row r="43" spans="1:24" ht="32">
      <c r="A43" s="9">
        <v>32</v>
      </c>
      <c r="B43" s="9" t="s">
        <v>1864</v>
      </c>
      <c r="C43" s="7">
        <v>5400000</v>
      </c>
      <c r="D43" s="8">
        <f t="shared" si="0"/>
        <v>4.3611356341918081E-2</v>
      </c>
      <c r="E43" s="7">
        <v>5400000</v>
      </c>
      <c r="F43" s="8">
        <f t="shared" si="1"/>
        <v>100</v>
      </c>
      <c r="G43" s="8">
        <f t="shared" si="2"/>
        <v>4.3611356341918081E-2</v>
      </c>
      <c r="H43" s="7">
        <v>4275000</v>
      </c>
      <c r="I43" s="8">
        <f t="shared" si="3"/>
        <v>79.166666666666657</v>
      </c>
      <c r="J43" s="8">
        <f t="shared" si="4"/>
        <v>3.4525657104018476E-2</v>
      </c>
      <c r="K43" s="8">
        <f t="shared" si="5"/>
        <v>79.166666666666657</v>
      </c>
      <c r="L43" s="8"/>
      <c r="M43" s="7">
        <f t="shared" si="7"/>
        <v>1125000</v>
      </c>
      <c r="N43" s="8">
        <v>100</v>
      </c>
      <c r="O43" s="8">
        <f t="shared" si="8"/>
        <v>4.3611356341918081E-2</v>
      </c>
      <c r="P43" s="8">
        <v>79.166666666666657</v>
      </c>
      <c r="Q43" s="8">
        <f t="shared" si="9"/>
        <v>3.4525657104018476E-2</v>
      </c>
      <c r="R43" s="8">
        <f t="shared" si="10"/>
        <v>79.166666666666657</v>
      </c>
      <c r="S43" s="8"/>
      <c r="T43" s="8"/>
      <c r="U43" s="8"/>
      <c r="V43" s="8"/>
      <c r="W43" s="8"/>
      <c r="X43" s="22">
        <v>32</v>
      </c>
    </row>
    <row r="44" spans="1:24" ht="80">
      <c r="A44" s="9">
        <v>33</v>
      </c>
      <c r="B44" s="9" t="s">
        <v>1848</v>
      </c>
      <c r="C44" s="7">
        <v>9250000</v>
      </c>
      <c r="D44" s="8">
        <f t="shared" si="0"/>
        <v>7.4704638178285598E-2</v>
      </c>
      <c r="E44" s="7">
        <v>9250000</v>
      </c>
      <c r="F44" s="8">
        <f t="shared" si="1"/>
        <v>100</v>
      </c>
      <c r="G44" s="8">
        <f t="shared" si="2"/>
        <v>7.4704638178285598E-2</v>
      </c>
      <c r="H44" s="7">
        <v>8160000</v>
      </c>
      <c r="I44" s="8">
        <f t="shared" si="3"/>
        <v>88.21621621621621</v>
      </c>
      <c r="J44" s="8">
        <f t="shared" si="4"/>
        <v>6.5901605138898423E-2</v>
      </c>
      <c r="K44" s="8">
        <f t="shared" si="5"/>
        <v>88.21621621621621</v>
      </c>
      <c r="L44" s="8"/>
      <c r="M44" s="7">
        <f t="shared" si="7"/>
        <v>1090000</v>
      </c>
      <c r="N44" s="8">
        <v>100</v>
      </c>
      <c r="O44" s="8">
        <f t="shared" si="8"/>
        <v>7.4704638178285598E-2</v>
      </c>
      <c r="P44" s="8">
        <v>88.21621621621621</v>
      </c>
      <c r="Q44" s="8">
        <f t="shared" si="9"/>
        <v>6.5901605138898423E-2</v>
      </c>
      <c r="R44" s="8">
        <f t="shared" si="10"/>
        <v>88.21621621621621</v>
      </c>
      <c r="S44" s="8"/>
      <c r="T44" s="8"/>
      <c r="U44" s="8"/>
      <c r="V44" s="8"/>
      <c r="W44" s="8"/>
      <c r="X44" s="22">
        <v>33</v>
      </c>
    </row>
    <row r="45" spans="1:24" ht="80">
      <c r="A45" s="9">
        <v>34</v>
      </c>
      <c r="B45" s="9" t="s">
        <v>1849</v>
      </c>
      <c r="C45" s="7">
        <v>5400000</v>
      </c>
      <c r="D45" s="8">
        <f t="shared" si="0"/>
        <v>4.3611356341918081E-2</v>
      </c>
      <c r="E45" s="7">
        <v>5400000</v>
      </c>
      <c r="F45" s="8">
        <f t="shared" si="1"/>
        <v>100</v>
      </c>
      <c r="G45" s="8">
        <f t="shared" si="2"/>
        <v>4.3611356341918081E-2</v>
      </c>
      <c r="H45" s="7">
        <v>5325000</v>
      </c>
      <c r="I45" s="8">
        <f t="shared" si="3"/>
        <v>98.611111111111114</v>
      </c>
      <c r="J45" s="8">
        <f t="shared" si="4"/>
        <v>4.3005643059391439E-2</v>
      </c>
      <c r="K45" s="8">
        <f t="shared" si="5"/>
        <v>98.611111111111114</v>
      </c>
      <c r="L45" s="8"/>
      <c r="M45" s="7">
        <f t="shared" si="7"/>
        <v>75000</v>
      </c>
      <c r="N45" s="8">
        <v>100</v>
      </c>
      <c r="O45" s="8">
        <f t="shared" si="8"/>
        <v>4.3611356341918081E-2</v>
      </c>
      <c r="P45" s="8">
        <v>98.611111111111114</v>
      </c>
      <c r="Q45" s="8">
        <f t="shared" si="9"/>
        <v>4.3005643059391439E-2</v>
      </c>
      <c r="R45" s="8">
        <f t="shared" si="10"/>
        <v>98.611111111111114</v>
      </c>
      <c r="S45" s="8"/>
      <c r="T45" s="8"/>
      <c r="U45" s="8"/>
      <c r="V45" s="8"/>
      <c r="W45" s="8"/>
      <c r="X45" s="22">
        <v>34</v>
      </c>
    </row>
    <row r="46" spans="1:24" ht="48">
      <c r="A46" s="9">
        <v>35</v>
      </c>
      <c r="B46" s="9" t="s">
        <v>1865</v>
      </c>
      <c r="C46" s="7">
        <v>5400000</v>
      </c>
      <c r="D46" s="8">
        <f t="shared" si="0"/>
        <v>4.3611356341918081E-2</v>
      </c>
      <c r="E46" s="7">
        <v>5400000</v>
      </c>
      <c r="F46" s="8">
        <f t="shared" si="1"/>
        <v>100</v>
      </c>
      <c r="G46" s="8">
        <f t="shared" si="2"/>
        <v>4.3611356341918081E-2</v>
      </c>
      <c r="H46" s="7">
        <v>4575000</v>
      </c>
      <c r="I46" s="8">
        <f t="shared" si="3"/>
        <v>84.722222222222214</v>
      </c>
      <c r="J46" s="8">
        <f t="shared" si="4"/>
        <v>3.6948510234125036E-2</v>
      </c>
      <c r="K46" s="8">
        <f t="shared" si="5"/>
        <v>84.722222222222214</v>
      </c>
      <c r="L46" s="8"/>
      <c r="M46" s="7">
        <f t="shared" si="7"/>
        <v>825000</v>
      </c>
      <c r="N46" s="8">
        <v>100</v>
      </c>
      <c r="O46" s="8">
        <f t="shared" si="8"/>
        <v>4.3611356341918081E-2</v>
      </c>
      <c r="P46" s="8">
        <v>84.722222222222214</v>
      </c>
      <c r="Q46" s="8">
        <f t="shared" si="9"/>
        <v>3.6948510234125036E-2</v>
      </c>
      <c r="R46" s="8">
        <f t="shared" si="10"/>
        <v>84.722222222222214</v>
      </c>
      <c r="S46" s="8"/>
      <c r="T46" s="8"/>
      <c r="U46" s="8"/>
      <c r="V46" s="8"/>
      <c r="W46" s="8"/>
      <c r="X46" s="22">
        <v>35</v>
      </c>
    </row>
    <row r="47" spans="1:24" ht="48">
      <c r="A47" s="9">
        <v>36</v>
      </c>
      <c r="B47" s="9" t="s">
        <v>1866</v>
      </c>
      <c r="C47" s="7">
        <v>10400000</v>
      </c>
      <c r="D47" s="8">
        <f t="shared" si="0"/>
        <v>8.3992241843694082E-2</v>
      </c>
      <c r="E47" s="7">
        <v>10400000</v>
      </c>
      <c r="F47" s="8">
        <f t="shared" si="1"/>
        <v>100</v>
      </c>
      <c r="G47" s="8">
        <f t="shared" si="2"/>
        <v>8.3992241843694082E-2</v>
      </c>
      <c r="H47" s="7">
        <v>8070000</v>
      </c>
      <c r="I47" s="8">
        <f t="shared" si="3"/>
        <v>77.596153846153854</v>
      </c>
      <c r="J47" s="8">
        <f t="shared" si="4"/>
        <v>6.5174749199866475E-2</v>
      </c>
      <c r="K47" s="8">
        <f t="shared" si="5"/>
        <v>77.596153846153854</v>
      </c>
      <c r="L47" s="8"/>
      <c r="M47" s="7">
        <f t="shared" si="7"/>
        <v>2330000</v>
      </c>
      <c r="N47" s="8">
        <v>100</v>
      </c>
      <c r="O47" s="8">
        <f t="shared" si="8"/>
        <v>8.3992241843694082E-2</v>
      </c>
      <c r="P47" s="8">
        <v>77.596153846153854</v>
      </c>
      <c r="Q47" s="8">
        <f t="shared" si="9"/>
        <v>6.5174749199866475E-2</v>
      </c>
      <c r="R47" s="8">
        <f t="shared" si="10"/>
        <v>77.596153846153854</v>
      </c>
      <c r="S47" s="8"/>
      <c r="T47" s="8"/>
      <c r="U47" s="8"/>
      <c r="V47" s="8"/>
      <c r="W47" s="8"/>
      <c r="X47" s="22">
        <v>36</v>
      </c>
    </row>
    <row r="48" spans="1:24" ht="80">
      <c r="A48" s="9">
        <v>37</v>
      </c>
      <c r="B48" s="9" t="s">
        <v>1867</v>
      </c>
      <c r="C48" s="7">
        <v>14850000</v>
      </c>
      <c r="D48" s="8">
        <f t="shared" si="0"/>
        <v>0.11993122994027473</v>
      </c>
      <c r="E48" s="7">
        <v>14850000</v>
      </c>
      <c r="F48" s="8">
        <f t="shared" si="1"/>
        <v>100</v>
      </c>
      <c r="G48" s="8">
        <f t="shared" si="2"/>
        <v>0.11993122994027473</v>
      </c>
      <c r="H48" s="7">
        <v>14547500</v>
      </c>
      <c r="I48" s="8">
        <f t="shared" si="3"/>
        <v>97.962962962962962</v>
      </c>
      <c r="J48" s="8">
        <f t="shared" si="4"/>
        <v>0.11748818636741727</v>
      </c>
      <c r="K48" s="8">
        <f t="shared" si="5"/>
        <v>97.962962962962962</v>
      </c>
      <c r="L48" s="8"/>
      <c r="M48" s="7">
        <f t="shared" si="7"/>
        <v>302500</v>
      </c>
      <c r="N48" s="8">
        <v>100</v>
      </c>
      <c r="O48" s="8">
        <f t="shared" si="8"/>
        <v>0.11993122994027473</v>
      </c>
      <c r="P48" s="8">
        <v>97.962962962962962</v>
      </c>
      <c r="Q48" s="8">
        <f t="shared" si="9"/>
        <v>0.11748818636741727</v>
      </c>
      <c r="R48" s="8">
        <f t="shared" si="10"/>
        <v>97.962962962962962</v>
      </c>
      <c r="S48" s="8"/>
      <c r="T48" s="8"/>
      <c r="U48" s="8"/>
      <c r="V48" s="8"/>
      <c r="W48" s="8"/>
      <c r="X48" s="22">
        <v>37</v>
      </c>
    </row>
    <row r="49" spans="1:24" ht="32">
      <c r="A49" s="9">
        <v>38</v>
      </c>
      <c r="B49" s="9" t="s">
        <v>1856</v>
      </c>
      <c r="C49" s="7">
        <v>15300000</v>
      </c>
      <c r="D49" s="8">
        <f t="shared" si="0"/>
        <v>0.12356550963543456</v>
      </c>
      <c r="E49" s="7">
        <v>15300000</v>
      </c>
      <c r="F49" s="8">
        <f t="shared" si="1"/>
        <v>100</v>
      </c>
      <c r="G49" s="8">
        <f t="shared" si="2"/>
        <v>0.12356550963543456</v>
      </c>
      <c r="H49" s="7">
        <v>12890000</v>
      </c>
      <c r="I49" s="8">
        <f t="shared" si="3"/>
        <v>84.248366013071902</v>
      </c>
      <c r="J49" s="8">
        <f t="shared" si="4"/>
        <v>0.10410192282357852</v>
      </c>
      <c r="K49" s="8">
        <f t="shared" si="5"/>
        <v>84.248366013071902</v>
      </c>
      <c r="L49" s="8"/>
      <c r="M49" s="7">
        <f t="shared" si="7"/>
        <v>2410000</v>
      </c>
      <c r="N49" s="8">
        <v>100</v>
      </c>
      <c r="O49" s="8">
        <f t="shared" si="8"/>
        <v>0.12356550963543456</v>
      </c>
      <c r="P49" s="8">
        <v>84.248366013071902</v>
      </c>
      <c r="Q49" s="8">
        <f t="shared" si="9"/>
        <v>0.10410192282357852</v>
      </c>
      <c r="R49" s="8">
        <f t="shared" si="10"/>
        <v>84.248366013071902</v>
      </c>
      <c r="S49" s="8"/>
      <c r="T49" s="8"/>
      <c r="U49" s="8"/>
      <c r="V49" s="8"/>
      <c r="W49" s="8"/>
      <c r="X49" s="22">
        <v>38</v>
      </c>
    </row>
    <row r="50" spans="1:24" ht="48">
      <c r="A50" s="9">
        <v>39</v>
      </c>
      <c r="B50" s="9" t="s">
        <v>1868</v>
      </c>
      <c r="C50" s="7">
        <v>1282700</v>
      </c>
      <c r="D50" s="8">
        <f t="shared" si="0"/>
        <v>1.0359312366625614E-2</v>
      </c>
      <c r="E50" s="7">
        <v>1282700</v>
      </c>
      <c r="F50" s="8">
        <f t="shared" si="1"/>
        <v>100</v>
      </c>
      <c r="G50" s="8">
        <f t="shared" si="2"/>
        <v>1.0359312366625614E-2</v>
      </c>
      <c r="H50" s="7">
        <v>0</v>
      </c>
      <c r="I50" s="8">
        <f t="shared" si="3"/>
        <v>0</v>
      </c>
      <c r="J50" s="8">
        <f t="shared" si="4"/>
        <v>0</v>
      </c>
      <c r="K50" s="8">
        <f t="shared" si="5"/>
        <v>0</v>
      </c>
      <c r="L50" s="8"/>
      <c r="M50" s="7">
        <f t="shared" si="7"/>
        <v>1282700</v>
      </c>
      <c r="N50" s="8">
        <v>100</v>
      </c>
      <c r="O50" s="8">
        <f t="shared" si="8"/>
        <v>1.0359312366625614E-2</v>
      </c>
      <c r="P50" s="8">
        <v>0</v>
      </c>
      <c r="Q50" s="8">
        <f t="shared" si="9"/>
        <v>0</v>
      </c>
      <c r="R50" s="8">
        <f t="shared" si="10"/>
        <v>0</v>
      </c>
      <c r="S50" s="8"/>
      <c r="T50" s="8"/>
      <c r="U50" s="8"/>
      <c r="V50" s="8"/>
      <c r="W50" s="8"/>
      <c r="X50" s="22">
        <v>39</v>
      </c>
    </row>
    <row r="51" spans="1:24" ht="32">
      <c r="A51" s="9">
        <v>40</v>
      </c>
      <c r="B51" s="9" t="s">
        <v>1869</v>
      </c>
      <c r="C51" s="7">
        <v>734800</v>
      </c>
      <c r="D51" s="8">
        <f t="shared" si="0"/>
        <v>5.9343749333410009E-3</v>
      </c>
      <c r="E51" s="7">
        <v>734800</v>
      </c>
      <c r="F51" s="8">
        <f t="shared" si="1"/>
        <v>100</v>
      </c>
      <c r="G51" s="8">
        <f t="shared" si="2"/>
        <v>5.9343749333410009E-3</v>
      </c>
      <c r="H51" s="7">
        <v>0</v>
      </c>
      <c r="I51" s="8">
        <f t="shared" si="3"/>
        <v>0</v>
      </c>
      <c r="J51" s="8">
        <f t="shared" si="4"/>
        <v>0</v>
      </c>
      <c r="K51" s="8">
        <f t="shared" si="5"/>
        <v>0</v>
      </c>
      <c r="L51" s="8"/>
      <c r="M51" s="7">
        <f t="shared" si="7"/>
        <v>734800</v>
      </c>
      <c r="N51" s="8">
        <v>100</v>
      </c>
      <c r="O51" s="8">
        <f t="shared" si="8"/>
        <v>5.9343749333410009E-3</v>
      </c>
      <c r="P51" s="8">
        <v>0</v>
      </c>
      <c r="Q51" s="8">
        <f t="shared" si="9"/>
        <v>0</v>
      </c>
      <c r="R51" s="8">
        <f t="shared" si="10"/>
        <v>0</v>
      </c>
      <c r="S51" s="8"/>
      <c r="T51" s="8"/>
      <c r="U51" s="8"/>
      <c r="V51" s="8"/>
      <c r="W51" s="8"/>
      <c r="X51" s="22">
        <v>40</v>
      </c>
    </row>
    <row r="52" spans="1:24" ht="32">
      <c r="A52" s="9">
        <v>41</v>
      </c>
      <c r="B52" s="9" t="s">
        <v>1870</v>
      </c>
      <c r="C52" s="7">
        <v>19373300</v>
      </c>
      <c r="D52" s="8">
        <f t="shared" si="0"/>
        <v>0.15646220181831139</v>
      </c>
      <c r="E52" s="7">
        <v>19373300</v>
      </c>
      <c r="F52" s="8">
        <f t="shared" si="1"/>
        <v>100</v>
      </c>
      <c r="G52" s="8">
        <f t="shared" si="2"/>
        <v>0.15646220181831139</v>
      </c>
      <c r="H52" s="7">
        <v>14982875</v>
      </c>
      <c r="I52" s="8">
        <f t="shared" si="3"/>
        <v>77.337753506114083</v>
      </c>
      <c r="J52" s="8">
        <f t="shared" si="4"/>
        <v>0.12100435197248441</v>
      </c>
      <c r="K52" s="8">
        <f t="shared" si="5"/>
        <v>77.337753506114083</v>
      </c>
      <c r="L52" s="8"/>
      <c r="M52" s="7">
        <f t="shared" si="7"/>
        <v>4390425</v>
      </c>
      <c r="N52" s="8">
        <v>100</v>
      </c>
      <c r="O52" s="8">
        <f t="shared" si="8"/>
        <v>0.15646220181831139</v>
      </c>
      <c r="P52" s="8">
        <v>77.337753506114083</v>
      </c>
      <c r="Q52" s="8">
        <f t="shared" si="9"/>
        <v>0.12100435197248441</v>
      </c>
      <c r="R52" s="8">
        <f t="shared" si="10"/>
        <v>77.337753506114083</v>
      </c>
      <c r="S52" s="8"/>
      <c r="T52" s="8"/>
      <c r="U52" s="8"/>
      <c r="V52" s="8"/>
      <c r="W52" s="8"/>
      <c r="X52" s="22">
        <v>41</v>
      </c>
    </row>
    <row r="53" spans="1:24" ht="48">
      <c r="A53" s="9">
        <v>42</v>
      </c>
      <c r="B53" s="9" t="s">
        <v>1871</v>
      </c>
      <c r="C53" s="7">
        <v>17393000</v>
      </c>
      <c r="D53" s="8">
        <f t="shared" si="0"/>
        <v>0.14046894830647799</v>
      </c>
      <c r="E53" s="7">
        <v>17393000</v>
      </c>
      <c r="F53" s="8">
        <f t="shared" si="1"/>
        <v>100</v>
      </c>
      <c r="G53" s="8">
        <f t="shared" si="2"/>
        <v>0.14046894830647799</v>
      </c>
      <c r="H53" s="7">
        <v>11224411</v>
      </c>
      <c r="I53" s="8">
        <f t="shared" si="3"/>
        <v>64.534071178060131</v>
      </c>
      <c r="J53" s="8">
        <f t="shared" si="4"/>
        <v>9.0650331083175009E-2</v>
      </c>
      <c r="K53" s="8">
        <f t="shared" si="5"/>
        <v>64.534071178060131</v>
      </c>
      <c r="L53" s="8"/>
      <c r="M53" s="7">
        <f t="shared" si="7"/>
        <v>6168589</v>
      </c>
      <c r="N53" s="8">
        <v>100</v>
      </c>
      <c r="O53" s="8">
        <f t="shared" si="8"/>
        <v>0.14046894830647799</v>
      </c>
      <c r="P53" s="8">
        <v>64.534071178060131</v>
      </c>
      <c r="Q53" s="8">
        <f t="shared" si="9"/>
        <v>9.0650331083175009E-2</v>
      </c>
      <c r="R53" s="8">
        <f t="shared" si="10"/>
        <v>64.534071178060131</v>
      </c>
      <c r="S53" s="8"/>
      <c r="T53" s="8"/>
      <c r="U53" s="8"/>
      <c r="V53" s="8"/>
      <c r="W53" s="8"/>
      <c r="X53" s="22">
        <v>42</v>
      </c>
    </row>
    <row r="54" spans="1:24" ht="32">
      <c r="A54" s="9">
        <v>43</v>
      </c>
      <c r="B54" s="9" t="s">
        <v>1872</v>
      </c>
      <c r="C54" s="7">
        <v>70456320</v>
      </c>
      <c r="D54" s="8">
        <f t="shared" si="0"/>
        <v>0.56901771815929802</v>
      </c>
      <c r="E54" s="7">
        <v>70456320</v>
      </c>
      <c r="F54" s="8">
        <f t="shared" si="1"/>
        <v>100</v>
      </c>
      <c r="G54" s="8">
        <f t="shared" si="2"/>
        <v>0.56901771815929802</v>
      </c>
      <c r="H54" s="7">
        <v>70412720</v>
      </c>
      <c r="I54" s="8">
        <f t="shared" si="3"/>
        <v>99.938117687668054</v>
      </c>
      <c r="J54" s="8">
        <f t="shared" si="4"/>
        <v>0.56866559683772255</v>
      </c>
      <c r="K54" s="8">
        <f t="shared" si="5"/>
        <v>99.938117687668054</v>
      </c>
      <c r="L54" s="8"/>
      <c r="M54" s="7">
        <f t="shared" si="7"/>
        <v>43600</v>
      </c>
      <c r="N54" s="8">
        <v>100</v>
      </c>
      <c r="O54" s="8">
        <f t="shared" si="8"/>
        <v>0.56901771815929802</v>
      </c>
      <c r="P54" s="8">
        <v>99.938117687668054</v>
      </c>
      <c r="Q54" s="8">
        <f t="shared" si="9"/>
        <v>0.56866559683772255</v>
      </c>
      <c r="R54" s="8">
        <f t="shared" si="10"/>
        <v>99.938117687668054</v>
      </c>
      <c r="S54" s="8"/>
      <c r="T54" s="8"/>
      <c r="U54" s="8"/>
      <c r="V54" s="8"/>
      <c r="W54" s="8"/>
      <c r="X54" s="22">
        <v>43</v>
      </c>
    </row>
    <row r="55" spans="1:24" ht="64">
      <c r="A55" s="9">
        <v>44</v>
      </c>
      <c r="B55" s="9" t="s">
        <v>1873</v>
      </c>
      <c r="C55" s="7">
        <v>0</v>
      </c>
      <c r="D55" s="8">
        <f t="shared" si="0"/>
        <v>0</v>
      </c>
      <c r="E55" s="7">
        <v>0</v>
      </c>
      <c r="F55" s="8">
        <v>0</v>
      </c>
      <c r="G55" s="8">
        <f t="shared" si="2"/>
        <v>0</v>
      </c>
      <c r="H55" s="7">
        <v>0</v>
      </c>
      <c r="I55" s="8">
        <v>0</v>
      </c>
      <c r="J55" s="8">
        <f t="shared" si="4"/>
        <v>0</v>
      </c>
      <c r="K55" s="8">
        <f t="shared" si="5"/>
        <v>0</v>
      </c>
      <c r="L55" s="8"/>
      <c r="M55" s="7">
        <f t="shared" si="7"/>
        <v>0</v>
      </c>
      <c r="N55" s="8">
        <v>0</v>
      </c>
      <c r="O55" s="8">
        <f t="shared" si="8"/>
        <v>0</v>
      </c>
      <c r="P55" s="8">
        <v>0</v>
      </c>
      <c r="Q55" s="8">
        <f t="shared" si="9"/>
        <v>0</v>
      </c>
      <c r="R55" s="8">
        <f t="shared" si="10"/>
        <v>0</v>
      </c>
      <c r="S55" s="8"/>
      <c r="T55" s="8"/>
      <c r="U55" s="8"/>
      <c r="V55" s="8"/>
      <c r="W55" s="8"/>
      <c r="X55" s="22">
        <v>44</v>
      </c>
    </row>
    <row r="56" spans="1:24" ht="64">
      <c r="A56" s="9">
        <v>45</v>
      </c>
      <c r="B56" s="9" t="s">
        <v>1874</v>
      </c>
      <c r="C56" s="7">
        <v>4300000</v>
      </c>
      <c r="D56" s="8">
        <f t="shared" si="0"/>
        <v>3.4727561531527361E-2</v>
      </c>
      <c r="E56" s="7">
        <v>4300000</v>
      </c>
      <c r="F56" s="8">
        <f t="shared" si="1"/>
        <v>100</v>
      </c>
      <c r="G56" s="8">
        <f t="shared" si="2"/>
        <v>3.4727561531527361E-2</v>
      </c>
      <c r="H56" s="7">
        <v>2655000</v>
      </c>
      <c r="I56" s="8">
        <f t="shared" si="3"/>
        <v>61.744186046511629</v>
      </c>
      <c r="J56" s="8">
        <f t="shared" si="4"/>
        <v>2.144225020144306E-2</v>
      </c>
      <c r="K56" s="8">
        <f t="shared" si="5"/>
        <v>61.744186046511629</v>
      </c>
      <c r="L56" s="8"/>
      <c r="M56" s="7">
        <f t="shared" si="7"/>
        <v>1645000</v>
      </c>
      <c r="N56" s="8">
        <v>100</v>
      </c>
      <c r="O56" s="8">
        <f t="shared" si="8"/>
        <v>3.4727561531527361E-2</v>
      </c>
      <c r="P56" s="8">
        <v>61.744186046511629</v>
      </c>
      <c r="Q56" s="8">
        <f t="shared" si="9"/>
        <v>2.144225020144306E-2</v>
      </c>
      <c r="R56" s="8">
        <f t="shared" si="10"/>
        <v>61.744186046511629</v>
      </c>
      <c r="S56" s="8"/>
      <c r="T56" s="8"/>
      <c r="U56" s="8"/>
      <c r="V56" s="8"/>
      <c r="W56" s="8"/>
      <c r="X56" s="22">
        <v>45</v>
      </c>
    </row>
    <row r="57" spans="1:24" ht="32">
      <c r="A57" s="9">
        <v>46</v>
      </c>
      <c r="B57" s="9" t="s">
        <v>1875</v>
      </c>
      <c r="C57" s="7">
        <v>3450000</v>
      </c>
      <c r="D57" s="8">
        <f t="shared" si="0"/>
        <v>2.7862810996225441E-2</v>
      </c>
      <c r="E57" s="7">
        <v>3450000</v>
      </c>
      <c r="F57" s="8">
        <f t="shared" si="1"/>
        <v>100</v>
      </c>
      <c r="G57" s="8">
        <f t="shared" si="2"/>
        <v>2.7862810996225441E-2</v>
      </c>
      <c r="H57" s="7">
        <v>2785000</v>
      </c>
      <c r="I57" s="8">
        <f t="shared" si="3"/>
        <v>80.724637681159422</v>
      </c>
      <c r="J57" s="8">
        <f t="shared" si="4"/>
        <v>2.249215322448923E-2</v>
      </c>
      <c r="K57" s="8">
        <f t="shared" si="5"/>
        <v>80.724637681159422</v>
      </c>
      <c r="L57" s="8"/>
      <c r="M57" s="7">
        <f t="shared" si="7"/>
        <v>665000</v>
      </c>
      <c r="N57" s="8">
        <v>100</v>
      </c>
      <c r="O57" s="8">
        <f t="shared" si="8"/>
        <v>2.7862810996225441E-2</v>
      </c>
      <c r="P57" s="8">
        <v>80.724637681159422</v>
      </c>
      <c r="Q57" s="8">
        <f t="shared" si="9"/>
        <v>2.249215322448923E-2</v>
      </c>
      <c r="R57" s="8">
        <f t="shared" si="10"/>
        <v>80.724637681159422</v>
      </c>
      <c r="S57" s="8"/>
      <c r="T57" s="8"/>
      <c r="U57" s="8"/>
      <c r="V57" s="8"/>
      <c r="W57" s="8"/>
      <c r="X57" s="22">
        <v>46</v>
      </c>
    </row>
    <row r="58" spans="1:24" ht="64">
      <c r="A58" s="9">
        <v>47</v>
      </c>
      <c r="B58" s="9" t="s">
        <v>1876</v>
      </c>
      <c r="C58" s="7">
        <v>16882000</v>
      </c>
      <c r="D58" s="8">
        <f t="shared" si="0"/>
        <v>0.13634202180819649</v>
      </c>
      <c r="E58" s="7">
        <v>16882000</v>
      </c>
      <c r="F58" s="8">
        <f t="shared" si="1"/>
        <v>100</v>
      </c>
      <c r="G58" s="8">
        <f t="shared" si="2"/>
        <v>0.13634202180819649</v>
      </c>
      <c r="H58" s="7">
        <v>14382000</v>
      </c>
      <c r="I58" s="8">
        <f t="shared" si="3"/>
        <v>85.191328041701226</v>
      </c>
      <c r="J58" s="8">
        <f t="shared" si="4"/>
        <v>0.1161515790573085</v>
      </c>
      <c r="K58" s="8">
        <f t="shared" si="5"/>
        <v>85.191328041701226</v>
      </c>
      <c r="L58" s="8"/>
      <c r="M58" s="7">
        <f t="shared" si="7"/>
        <v>2500000</v>
      </c>
      <c r="N58" s="8">
        <v>100</v>
      </c>
      <c r="O58" s="8">
        <f t="shared" si="8"/>
        <v>0.13634202180819649</v>
      </c>
      <c r="P58" s="8">
        <v>85.191328041701226</v>
      </c>
      <c r="Q58" s="8">
        <f t="shared" si="9"/>
        <v>0.1161515790573085</v>
      </c>
      <c r="R58" s="8">
        <f t="shared" si="10"/>
        <v>85.191328041701226</v>
      </c>
      <c r="S58" s="8"/>
      <c r="T58" s="8"/>
      <c r="U58" s="8"/>
      <c r="V58" s="8"/>
      <c r="W58" s="8"/>
      <c r="X58" s="22">
        <v>47</v>
      </c>
    </row>
    <row r="59" spans="1:24" ht="32">
      <c r="A59" s="9">
        <v>48</v>
      </c>
      <c r="B59" s="9" t="s">
        <v>1877</v>
      </c>
      <c r="C59" s="7">
        <v>193690800</v>
      </c>
      <c r="D59" s="8">
        <f t="shared" si="0"/>
        <v>1.5642812035094791</v>
      </c>
      <c r="E59" s="7">
        <v>193690800</v>
      </c>
      <c r="F59" s="8">
        <f t="shared" si="1"/>
        <v>100</v>
      </c>
      <c r="G59" s="8">
        <f t="shared" si="2"/>
        <v>1.5642812035094793</v>
      </c>
      <c r="H59" s="7">
        <v>142200000</v>
      </c>
      <c r="I59" s="8">
        <f t="shared" si="3"/>
        <v>73.415980521532248</v>
      </c>
      <c r="J59" s="8">
        <f t="shared" si="4"/>
        <v>1.1484323836705095</v>
      </c>
      <c r="K59" s="8">
        <f t="shared" si="5"/>
        <v>73.415980521532248</v>
      </c>
      <c r="L59" s="8"/>
      <c r="M59" s="7">
        <f t="shared" si="7"/>
        <v>51490800</v>
      </c>
      <c r="N59" s="8">
        <v>100</v>
      </c>
      <c r="O59" s="8">
        <f t="shared" si="8"/>
        <v>1.5642812035094793</v>
      </c>
      <c r="P59" s="8">
        <v>73.415980521532248</v>
      </c>
      <c r="Q59" s="8">
        <f t="shared" si="9"/>
        <v>1.1484323836705095</v>
      </c>
      <c r="R59" s="8">
        <f t="shared" si="10"/>
        <v>73.415980521532248</v>
      </c>
      <c r="S59" s="8"/>
      <c r="T59" s="8"/>
      <c r="U59" s="8"/>
      <c r="V59" s="8"/>
      <c r="W59" s="8"/>
      <c r="X59" s="22">
        <v>48</v>
      </c>
    </row>
    <row r="60" spans="1:24" ht="32">
      <c r="A60" s="9">
        <v>49</v>
      </c>
      <c r="B60" s="9" t="s">
        <v>1878</v>
      </c>
      <c r="C60" s="7">
        <v>6309200</v>
      </c>
      <c r="D60" s="8">
        <f t="shared" si="0"/>
        <v>5.095421656156103E-2</v>
      </c>
      <c r="E60" s="7">
        <v>6309200</v>
      </c>
      <c r="F60" s="8">
        <f t="shared" si="1"/>
        <v>100</v>
      </c>
      <c r="G60" s="8">
        <f t="shared" si="2"/>
        <v>5.095421656156103E-2</v>
      </c>
      <c r="H60" s="7">
        <v>6309200</v>
      </c>
      <c r="I60" s="8">
        <f t="shared" si="3"/>
        <v>100</v>
      </c>
      <c r="J60" s="8">
        <f t="shared" si="4"/>
        <v>5.095421656156103E-2</v>
      </c>
      <c r="K60" s="8">
        <f t="shared" si="5"/>
        <v>100</v>
      </c>
      <c r="L60" s="8"/>
      <c r="M60" s="7">
        <f t="shared" si="7"/>
        <v>0</v>
      </c>
      <c r="N60" s="8">
        <v>100</v>
      </c>
      <c r="O60" s="8">
        <f t="shared" si="8"/>
        <v>5.095421656156103E-2</v>
      </c>
      <c r="P60" s="8">
        <v>100</v>
      </c>
      <c r="Q60" s="8">
        <f t="shared" si="9"/>
        <v>5.095421656156103E-2</v>
      </c>
      <c r="R60" s="8">
        <f t="shared" si="10"/>
        <v>100</v>
      </c>
      <c r="S60" s="8"/>
      <c r="T60" s="8"/>
      <c r="U60" s="8"/>
      <c r="V60" s="8"/>
      <c r="W60" s="8"/>
      <c r="X60" s="22">
        <v>49</v>
      </c>
    </row>
    <row r="61" spans="1:24" ht="32">
      <c r="A61" s="9">
        <v>50</v>
      </c>
      <c r="B61" s="9" t="s">
        <v>1879</v>
      </c>
      <c r="C61" s="7">
        <v>291533700</v>
      </c>
      <c r="D61" s="8">
        <f t="shared" si="0"/>
        <v>2.3544777919218229</v>
      </c>
      <c r="E61" s="7">
        <v>291533700</v>
      </c>
      <c r="F61" s="8">
        <f t="shared" si="1"/>
        <v>100</v>
      </c>
      <c r="G61" s="8">
        <f t="shared" si="2"/>
        <v>2.3544777919218229</v>
      </c>
      <c r="H61" s="7">
        <v>286743000</v>
      </c>
      <c r="I61" s="8">
        <f t="shared" si="3"/>
        <v>98.356725140181041</v>
      </c>
      <c r="J61" s="8">
        <f t="shared" si="4"/>
        <v>2.3157872502871508</v>
      </c>
      <c r="K61" s="8">
        <f t="shared" si="5"/>
        <v>98.356725140181041</v>
      </c>
      <c r="L61" s="8"/>
      <c r="M61" s="7">
        <f t="shared" si="7"/>
        <v>4790700</v>
      </c>
      <c r="N61" s="8">
        <v>100</v>
      </c>
      <c r="O61" s="8">
        <f t="shared" si="8"/>
        <v>2.3544777919218229</v>
      </c>
      <c r="P61" s="8">
        <v>98.356725140181041</v>
      </c>
      <c r="Q61" s="8">
        <f t="shared" si="9"/>
        <v>2.3157872502871508</v>
      </c>
      <c r="R61" s="8">
        <f t="shared" si="10"/>
        <v>98.356725140181041</v>
      </c>
      <c r="S61" s="8"/>
      <c r="T61" s="8"/>
      <c r="U61" s="8"/>
      <c r="V61" s="8"/>
      <c r="W61" s="8"/>
      <c r="X61" s="22">
        <v>50</v>
      </c>
    </row>
    <row r="62" spans="1:24" ht="48">
      <c r="A62" s="9">
        <v>51</v>
      </c>
      <c r="B62" s="9" t="s">
        <v>1880</v>
      </c>
      <c r="C62" s="7">
        <v>0</v>
      </c>
      <c r="D62" s="8">
        <f t="shared" si="0"/>
        <v>0</v>
      </c>
      <c r="E62" s="7">
        <v>0</v>
      </c>
      <c r="F62" s="8">
        <v>0</v>
      </c>
      <c r="G62" s="8">
        <f t="shared" si="2"/>
        <v>0</v>
      </c>
      <c r="H62" s="7">
        <v>0</v>
      </c>
      <c r="I62" s="8">
        <v>0</v>
      </c>
      <c r="J62" s="8">
        <f t="shared" si="4"/>
        <v>0</v>
      </c>
      <c r="K62" s="8">
        <f t="shared" si="5"/>
        <v>0</v>
      </c>
      <c r="L62" s="8"/>
      <c r="M62" s="7">
        <f t="shared" si="7"/>
        <v>0</v>
      </c>
      <c r="N62" s="8">
        <v>0</v>
      </c>
      <c r="O62" s="8">
        <f t="shared" si="8"/>
        <v>0</v>
      </c>
      <c r="P62" s="8">
        <v>0</v>
      </c>
      <c r="Q62" s="8">
        <f t="shared" si="9"/>
        <v>0</v>
      </c>
      <c r="R62" s="8">
        <f t="shared" si="10"/>
        <v>0</v>
      </c>
      <c r="S62" s="8"/>
      <c r="T62" s="8"/>
      <c r="U62" s="8"/>
      <c r="V62" s="8"/>
      <c r="W62" s="8"/>
      <c r="X62" s="22">
        <v>51</v>
      </c>
    </row>
    <row r="63" spans="1:24" ht="48">
      <c r="A63" s="9">
        <v>52</v>
      </c>
      <c r="B63" s="9" t="s">
        <v>1881</v>
      </c>
      <c r="C63" s="7">
        <v>0</v>
      </c>
      <c r="D63" s="8">
        <f t="shared" si="0"/>
        <v>0</v>
      </c>
      <c r="E63" s="7">
        <v>0</v>
      </c>
      <c r="F63" s="8">
        <v>0</v>
      </c>
      <c r="G63" s="8">
        <f t="shared" si="2"/>
        <v>0</v>
      </c>
      <c r="H63" s="7">
        <v>0</v>
      </c>
      <c r="I63" s="8">
        <v>0</v>
      </c>
      <c r="J63" s="8">
        <f t="shared" si="4"/>
        <v>0</v>
      </c>
      <c r="K63" s="8">
        <f t="shared" si="5"/>
        <v>0</v>
      </c>
      <c r="L63" s="8"/>
      <c r="M63" s="7">
        <f t="shared" si="7"/>
        <v>0</v>
      </c>
      <c r="N63" s="8">
        <v>0</v>
      </c>
      <c r="O63" s="8">
        <f t="shared" si="8"/>
        <v>0</v>
      </c>
      <c r="P63" s="8">
        <v>0</v>
      </c>
      <c r="Q63" s="8">
        <f t="shared" si="9"/>
        <v>0</v>
      </c>
      <c r="R63" s="8">
        <f t="shared" si="10"/>
        <v>0</v>
      </c>
      <c r="S63" s="8"/>
      <c r="T63" s="8"/>
      <c r="U63" s="8"/>
      <c r="V63" s="8"/>
      <c r="W63" s="8"/>
      <c r="X63" s="22">
        <v>52</v>
      </c>
    </row>
    <row r="64" spans="1:24" ht="48">
      <c r="A64" s="9">
        <v>53</v>
      </c>
      <c r="B64" s="9" t="s">
        <v>1882</v>
      </c>
      <c r="C64" s="7">
        <v>0</v>
      </c>
      <c r="D64" s="8">
        <f t="shared" si="0"/>
        <v>0</v>
      </c>
      <c r="E64" s="7">
        <v>0</v>
      </c>
      <c r="F64" s="8">
        <v>0</v>
      </c>
      <c r="G64" s="8">
        <f t="shared" si="2"/>
        <v>0</v>
      </c>
      <c r="H64" s="7">
        <v>0</v>
      </c>
      <c r="I64" s="8">
        <v>0</v>
      </c>
      <c r="J64" s="8">
        <f t="shared" si="4"/>
        <v>0</v>
      </c>
      <c r="K64" s="8">
        <f t="shared" si="5"/>
        <v>0</v>
      </c>
      <c r="L64" s="8"/>
      <c r="M64" s="7">
        <f t="shared" si="7"/>
        <v>0</v>
      </c>
      <c r="N64" s="8">
        <v>0</v>
      </c>
      <c r="O64" s="8">
        <f t="shared" si="8"/>
        <v>0</v>
      </c>
      <c r="P64" s="8">
        <v>0</v>
      </c>
      <c r="Q64" s="8">
        <f t="shared" si="9"/>
        <v>0</v>
      </c>
      <c r="R64" s="8">
        <f t="shared" si="10"/>
        <v>0</v>
      </c>
      <c r="S64" s="8"/>
      <c r="T64" s="8"/>
      <c r="U64" s="8"/>
      <c r="V64" s="8"/>
      <c r="W64" s="8"/>
      <c r="X64" s="22">
        <v>53</v>
      </c>
    </row>
    <row r="65" spans="1:24" ht="64">
      <c r="A65" s="9">
        <v>54</v>
      </c>
      <c r="B65" s="9" t="s">
        <v>1883</v>
      </c>
      <c r="C65" s="7">
        <v>0</v>
      </c>
      <c r="D65" s="8">
        <f t="shared" si="0"/>
        <v>0</v>
      </c>
      <c r="E65" s="7">
        <v>0</v>
      </c>
      <c r="F65" s="8">
        <v>0</v>
      </c>
      <c r="G65" s="8">
        <f t="shared" si="2"/>
        <v>0</v>
      </c>
      <c r="H65" s="7">
        <v>0</v>
      </c>
      <c r="I65" s="8">
        <v>0</v>
      </c>
      <c r="J65" s="8">
        <f t="shared" si="4"/>
        <v>0</v>
      </c>
      <c r="K65" s="8">
        <f t="shared" si="5"/>
        <v>0</v>
      </c>
      <c r="L65" s="8"/>
      <c r="M65" s="7">
        <f t="shared" si="7"/>
        <v>0</v>
      </c>
      <c r="N65" s="8">
        <v>0</v>
      </c>
      <c r="O65" s="8">
        <f t="shared" si="8"/>
        <v>0</v>
      </c>
      <c r="P65" s="8">
        <v>0</v>
      </c>
      <c r="Q65" s="8">
        <f t="shared" si="9"/>
        <v>0</v>
      </c>
      <c r="R65" s="8">
        <f t="shared" si="10"/>
        <v>0</v>
      </c>
      <c r="S65" s="8"/>
      <c r="T65" s="8"/>
      <c r="U65" s="8"/>
      <c r="V65" s="8"/>
      <c r="W65" s="8"/>
      <c r="X65" s="22">
        <v>54</v>
      </c>
    </row>
    <row r="66" spans="1:24" ht="48">
      <c r="A66" s="9">
        <v>55</v>
      </c>
      <c r="B66" s="9" t="s">
        <v>1884</v>
      </c>
      <c r="C66" s="7">
        <v>619200</v>
      </c>
      <c r="D66" s="8">
        <f t="shared" si="0"/>
        <v>5.0007688605399397E-3</v>
      </c>
      <c r="E66" s="7">
        <v>619200</v>
      </c>
      <c r="F66" s="8">
        <f t="shared" si="1"/>
        <v>100</v>
      </c>
      <c r="G66" s="8">
        <f t="shared" si="2"/>
        <v>5.0007688605399388E-3</v>
      </c>
      <c r="H66" s="7">
        <v>480000</v>
      </c>
      <c r="I66" s="8">
        <f t="shared" si="3"/>
        <v>77.51937984496125</v>
      </c>
      <c r="J66" s="8">
        <f t="shared" si="4"/>
        <v>3.8765650081704966E-3</v>
      </c>
      <c r="K66" s="8">
        <f t="shared" si="5"/>
        <v>77.51937984496125</v>
      </c>
      <c r="L66" s="8"/>
      <c r="M66" s="7">
        <f t="shared" si="7"/>
        <v>139200</v>
      </c>
      <c r="N66" s="8">
        <v>100</v>
      </c>
      <c r="O66" s="8">
        <f t="shared" si="8"/>
        <v>5.0007688605399388E-3</v>
      </c>
      <c r="P66" s="8">
        <v>77.51937984496125</v>
      </c>
      <c r="Q66" s="8">
        <f t="shared" si="9"/>
        <v>3.8765650081704966E-3</v>
      </c>
      <c r="R66" s="8">
        <f t="shared" si="10"/>
        <v>77.51937984496125</v>
      </c>
      <c r="S66" s="8"/>
      <c r="T66" s="8"/>
      <c r="U66" s="8"/>
      <c r="V66" s="8"/>
      <c r="W66" s="8"/>
      <c r="X66" s="22">
        <v>55</v>
      </c>
    </row>
    <row r="67" spans="1:24" ht="32">
      <c r="A67" s="9">
        <v>56</v>
      </c>
      <c r="B67" s="9" t="s">
        <v>1885</v>
      </c>
      <c r="C67" s="7">
        <v>3204400</v>
      </c>
      <c r="D67" s="8">
        <f t="shared" si="0"/>
        <v>2.5879301900378199E-2</v>
      </c>
      <c r="E67" s="7">
        <v>3204400</v>
      </c>
      <c r="F67" s="8">
        <f t="shared" si="1"/>
        <v>100</v>
      </c>
      <c r="G67" s="8">
        <f t="shared" si="2"/>
        <v>2.5879301900378196E-2</v>
      </c>
      <c r="H67" s="7">
        <v>2576800</v>
      </c>
      <c r="I67" s="8">
        <f t="shared" si="3"/>
        <v>80.414430158532014</v>
      </c>
      <c r="J67" s="8">
        <f t="shared" si="4"/>
        <v>2.0810693152195275E-2</v>
      </c>
      <c r="K67" s="8">
        <f t="shared" si="5"/>
        <v>80.414430158532014</v>
      </c>
      <c r="L67" s="8"/>
      <c r="M67" s="7">
        <f t="shared" si="7"/>
        <v>627600</v>
      </c>
      <c r="N67" s="8">
        <v>100</v>
      </c>
      <c r="O67" s="8">
        <f t="shared" si="8"/>
        <v>2.5879301900378196E-2</v>
      </c>
      <c r="P67" s="8">
        <v>80.414430158532014</v>
      </c>
      <c r="Q67" s="8">
        <f t="shared" si="9"/>
        <v>2.0810693152195275E-2</v>
      </c>
      <c r="R67" s="8">
        <f t="shared" si="10"/>
        <v>80.414430158532014</v>
      </c>
      <c r="S67" s="8"/>
      <c r="T67" s="8"/>
      <c r="U67" s="8"/>
      <c r="V67" s="8"/>
      <c r="W67" s="8"/>
      <c r="X67" s="22">
        <v>56</v>
      </c>
    </row>
    <row r="68" spans="1:24" ht="32">
      <c r="A68" s="9">
        <v>57</v>
      </c>
      <c r="B68" s="9" t="s">
        <v>1886</v>
      </c>
      <c r="C68" s="7">
        <v>15035600</v>
      </c>
      <c r="D68" s="8">
        <f t="shared" si="0"/>
        <v>0.12143016841010064</v>
      </c>
      <c r="E68" s="7">
        <v>15035600</v>
      </c>
      <c r="F68" s="8">
        <f t="shared" si="1"/>
        <v>100</v>
      </c>
      <c r="G68" s="8">
        <f t="shared" si="2"/>
        <v>0.12143016841010064</v>
      </c>
      <c r="H68" s="7">
        <v>10690000</v>
      </c>
      <c r="I68" s="8">
        <f t="shared" si="3"/>
        <v>71.097927585197795</v>
      </c>
      <c r="J68" s="8">
        <f t="shared" si="4"/>
        <v>8.6334333202797084E-2</v>
      </c>
      <c r="K68" s="8">
        <f t="shared" si="5"/>
        <v>71.097927585197795</v>
      </c>
      <c r="L68" s="8"/>
      <c r="M68" s="7">
        <f t="shared" si="7"/>
        <v>4345600</v>
      </c>
      <c r="N68" s="8">
        <v>100</v>
      </c>
      <c r="O68" s="8">
        <f t="shared" si="8"/>
        <v>0.12143016841010064</v>
      </c>
      <c r="P68" s="8">
        <v>71.097927585197795</v>
      </c>
      <c r="Q68" s="8">
        <f t="shared" si="9"/>
        <v>8.6334333202797084E-2</v>
      </c>
      <c r="R68" s="8">
        <f t="shared" si="10"/>
        <v>71.097927585197795</v>
      </c>
      <c r="S68" s="8"/>
      <c r="T68" s="8"/>
      <c r="U68" s="8"/>
      <c r="V68" s="8"/>
      <c r="W68" s="8"/>
      <c r="X68" s="22">
        <v>57</v>
      </c>
    </row>
    <row r="69" spans="1:24" ht="32">
      <c r="A69" s="9">
        <v>58</v>
      </c>
      <c r="B69" s="9" t="s">
        <v>1887</v>
      </c>
      <c r="C69" s="7">
        <v>25102000</v>
      </c>
      <c r="D69" s="8">
        <f t="shared" si="0"/>
        <v>0.20272819757311622</v>
      </c>
      <c r="E69" s="7">
        <v>25102000</v>
      </c>
      <c r="F69" s="8">
        <f t="shared" si="1"/>
        <v>100</v>
      </c>
      <c r="G69" s="8">
        <f t="shared" si="2"/>
        <v>0.20272819757311622</v>
      </c>
      <c r="H69" s="7">
        <v>10929038</v>
      </c>
      <c r="I69" s="8">
        <f t="shared" si="3"/>
        <v>43.538514859373755</v>
      </c>
      <c r="J69" s="8">
        <f t="shared" si="4"/>
        <v>8.8264846424511795E-2</v>
      </c>
      <c r="K69" s="8">
        <f t="shared" si="5"/>
        <v>43.538514859373755</v>
      </c>
      <c r="L69" s="8"/>
      <c r="M69" s="7">
        <f t="shared" si="7"/>
        <v>14172962</v>
      </c>
      <c r="N69" s="8">
        <v>100</v>
      </c>
      <c r="O69" s="8">
        <f t="shared" si="8"/>
        <v>0.20272819757311622</v>
      </c>
      <c r="P69" s="8">
        <v>43.538514859373755</v>
      </c>
      <c r="Q69" s="8">
        <f t="shared" si="9"/>
        <v>8.8264846424511795E-2</v>
      </c>
      <c r="R69" s="8">
        <f t="shared" si="10"/>
        <v>43.538514859373755</v>
      </c>
      <c r="S69" s="8"/>
      <c r="T69" s="8"/>
      <c r="U69" s="8"/>
      <c r="V69" s="8"/>
      <c r="W69" s="8"/>
      <c r="X69" s="22">
        <v>58</v>
      </c>
    </row>
    <row r="70" spans="1:24" ht="32">
      <c r="A70" s="9">
        <v>59</v>
      </c>
      <c r="B70" s="9" t="s">
        <v>1888</v>
      </c>
      <c r="C70" s="7">
        <v>68836320</v>
      </c>
      <c r="D70" s="8">
        <f t="shared" si="0"/>
        <v>0.55593431125672266</v>
      </c>
      <c r="E70" s="7">
        <v>68836320</v>
      </c>
      <c r="F70" s="8">
        <f t="shared" si="1"/>
        <v>100</v>
      </c>
      <c r="G70" s="8">
        <f t="shared" si="2"/>
        <v>0.55593431125672266</v>
      </c>
      <c r="H70" s="7">
        <v>67049370</v>
      </c>
      <c r="I70" s="8">
        <f t="shared" si="3"/>
        <v>97.404059368658864</v>
      </c>
      <c r="J70" s="8">
        <f t="shared" si="4"/>
        <v>0.54150258658724293</v>
      </c>
      <c r="K70" s="8">
        <f t="shared" si="5"/>
        <v>97.404059368658864</v>
      </c>
      <c r="L70" s="8"/>
      <c r="M70" s="7">
        <f t="shared" si="7"/>
        <v>1786950</v>
      </c>
      <c r="N70" s="8">
        <v>100</v>
      </c>
      <c r="O70" s="8">
        <f t="shared" si="8"/>
        <v>0.55593431125672266</v>
      </c>
      <c r="P70" s="8">
        <v>97.404059368658864</v>
      </c>
      <c r="Q70" s="8">
        <f t="shared" si="9"/>
        <v>0.54150258658724293</v>
      </c>
      <c r="R70" s="8">
        <f t="shared" si="10"/>
        <v>97.404059368658864</v>
      </c>
      <c r="S70" s="8"/>
      <c r="T70" s="8"/>
      <c r="U70" s="8"/>
      <c r="V70" s="8"/>
      <c r="W70" s="8"/>
      <c r="X70" s="22">
        <v>59</v>
      </c>
    </row>
    <row r="71" spans="1:24" ht="64">
      <c r="A71" s="9">
        <v>60</v>
      </c>
      <c r="B71" s="9" t="s">
        <v>1889</v>
      </c>
      <c r="C71" s="7">
        <v>0</v>
      </c>
      <c r="D71" s="8">
        <f t="shared" si="0"/>
        <v>0</v>
      </c>
      <c r="E71" s="7">
        <v>0</v>
      </c>
      <c r="F71" s="8">
        <v>0</v>
      </c>
      <c r="G71" s="8">
        <f t="shared" si="2"/>
        <v>0</v>
      </c>
      <c r="H71" s="7">
        <v>0</v>
      </c>
      <c r="I71" s="8">
        <v>0</v>
      </c>
      <c r="J71" s="8">
        <f t="shared" si="4"/>
        <v>0</v>
      </c>
      <c r="K71" s="8">
        <f t="shared" si="5"/>
        <v>0</v>
      </c>
      <c r="L71" s="8"/>
      <c r="M71" s="7">
        <f t="shared" si="7"/>
        <v>0</v>
      </c>
      <c r="N71" s="8">
        <v>0</v>
      </c>
      <c r="O71" s="8">
        <f t="shared" si="8"/>
        <v>0</v>
      </c>
      <c r="P71" s="8">
        <v>0</v>
      </c>
      <c r="Q71" s="8">
        <f t="shared" si="9"/>
        <v>0</v>
      </c>
      <c r="R71" s="8">
        <f t="shared" si="10"/>
        <v>0</v>
      </c>
      <c r="S71" s="8"/>
      <c r="T71" s="8"/>
      <c r="U71" s="8"/>
      <c r="V71" s="8"/>
      <c r="W71" s="8"/>
      <c r="X71" s="22">
        <v>60</v>
      </c>
    </row>
    <row r="72" spans="1:24" ht="64">
      <c r="A72" s="9">
        <v>61</v>
      </c>
      <c r="B72" s="9" t="s">
        <v>1890</v>
      </c>
      <c r="C72" s="7">
        <v>4050000</v>
      </c>
      <c r="D72" s="8">
        <f t="shared" si="0"/>
        <v>3.2708517256438557E-2</v>
      </c>
      <c r="E72" s="7">
        <v>4050000</v>
      </c>
      <c r="F72" s="8">
        <f t="shared" si="1"/>
        <v>100</v>
      </c>
      <c r="G72" s="8">
        <f t="shared" si="2"/>
        <v>3.2708517256438557E-2</v>
      </c>
      <c r="H72" s="7">
        <v>768000</v>
      </c>
      <c r="I72" s="8">
        <f t="shared" si="3"/>
        <v>18.962962962962962</v>
      </c>
      <c r="J72" s="8">
        <f t="shared" si="4"/>
        <v>6.202504013072793E-3</v>
      </c>
      <c r="K72" s="8">
        <f t="shared" si="5"/>
        <v>18.962962962962962</v>
      </c>
      <c r="L72" s="8"/>
      <c r="M72" s="7">
        <f t="shared" si="7"/>
        <v>3282000</v>
      </c>
      <c r="N72" s="8">
        <v>100</v>
      </c>
      <c r="O72" s="8">
        <f t="shared" si="8"/>
        <v>3.2708517256438557E-2</v>
      </c>
      <c r="P72" s="8">
        <v>18.962962962962962</v>
      </c>
      <c r="Q72" s="8">
        <f t="shared" si="9"/>
        <v>6.202504013072793E-3</v>
      </c>
      <c r="R72" s="8">
        <f t="shared" si="10"/>
        <v>18.962962962962962</v>
      </c>
      <c r="S72" s="8"/>
      <c r="T72" s="8"/>
      <c r="U72" s="8"/>
      <c r="V72" s="8"/>
      <c r="W72" s="8"/>
      <c r="X72" s="22">
        <v>61</v>
      </c>
    </row>
    <row r="73" spans="1:24" ht="32">
      <c r="A73" s="9">
        <v>62</v>
      </c>
      <c r="B73" s="9" t="s">
        <v>1891</v>
      </c>
      <c r="C73" s="7">
        <v>2030000</v>
      </c>
      <c r="D73" s="8">
        <f t="shared" si="0"/>
        <v>1.6394639513721058E-2</v>
      </c>
      <c r="E73" s="7">
        <v>2030000</v>
      </c>
      <c r="F73" s="8">
        <f t="shared" si="1"/>
        <v>100</v>
      </c>
      <c r="G73" s="8">
        <f t="shared" si="2"/>
        <v>1.6394639513721058E-2</v>
      </c>
      <c r="H73" s="7">
        <v>380000</v>
      </c>
      <c r="I73" s="8">
        <f t="shared" si="3"/>
        <v>18.7192118226601</v>
      </c>
      <c r="J73" s="8">
        <f t="shared" si="4"/>
        <v>3.0689472981349762E-3</v>
      </c>
      <c r="K73" s="8">
        <f t="shared" si="5"/>
        <v>18.7192118226601</v>
      </c>
      <c r="L73" s="8"/>
      <c r="M73" s="7">
        <f t="shared" si="7"/>
        <v>1650000</v>
      </c>
      <c r="N73" s="8">
        <v>100</v>
      </c>
      <c r="O73" s="8">
        <f t="shared" si="8"/>
        <v>1.6394639513721058E-2</v>
      </c>
      <c r="P73" s="8">
        <v>18.7192118226601</v>
      </c>
      <c r="Q73" s="8">
        <f t="shared" si="9"/>
        <v>3.0689472981349762E-3</v>
      </c>
      <c r="R73" s="8">
        <f t="shared" si="10"/>
        <v>18.7192118226601</v>
      </c>
      <c r="S73" s="8"/>
      <c r="T73" s="8"/>
      <c r="U73" s="8"/>
      <c r="V73" s="8"/>
      <c r="W73" s="8"/>
      <c r="X73" s="22">
        <v>62</v>
      </c>
    </row>
    <row r="74" spans="1:24" ht="64">
      <c r="A74" s="9">
        <v>63</v>
      </c>
      <c r="B74" s="9" t="s">
        <v>1892</v>
      </c>
      <c r="C74" s="7">
        <v>15192000</v>
      </c>
      <c r="D74" s="8">
        <f t="shared" si="0"/>
        <v>0.12269328250859621</v>
      </c>
      <c r="E74" s="7">
        <v>15192000</v>
      </c>
      <c r="F74" s="8">
        <f t="shared" si="1"/>
        <v>100</v>
      </c>
      <c r="G74" s="8">
        <f t="shared" si="2"/>
        <v>0.12269328250859621</v>
      </c>
      <c r="H74" s="7">
        <v>12898500</v>
      </c>
      <c r="I74" s="8">
        <f t="shared" si="3"/>
        <v>84.903238546603475</v>
      </c>
      <c r="J74" s="8">
        <f t="shared" si="4"/>
        <v>0.10417057032893155</v>
      </c>
      <c r="K74" s="8">
        <f t="shared" si="5"/>
        <v>84.903238546603475</v>
      </c>
      <c r="L74" s="8"/>
      <c r="M74" s="7">
        <f t="shared" si="7"/>
        <v>2293500</v>
      </c>
      <c r="N74" s="8">
        <v>100</v>
      </c>
      <c r="O74" s="8">
        <f t="shared" si="8"/>
        <v>0.12269328250859621</v>
      </c>
      <c r="P74" s="8">
        <v>84.903238546603475</v>
      </c>
      <c r="Q74" s="8">
        <f t="shared" si="9"/>
        <v>0.10417057032893155</v>
      </c>
      <c r="R74" s="8">
        <f t="shared" si="10"/>
        <v>84.903238546603475</v>
      </c>
      <c r="S74" s="8"/>
      <c r="T74" s="8"/>
      <c r="U74" s="8"/>
      <c r="V74" s="8"/>
      <c r="W74" s="8"/>
      <c r="X74" s="22">
        <v>63</v>
      </c>
    </row>
    <row r="75" spans="1:24" ht="32">
      <c r="A75" s="9">
        <v>64</v>
      </c>
      <c r="B75" s="9" t="s">
        <v>1893</v>
      </c>
      <c r="C75" s="7">
        <v>185036800</v>
      </c>
      <c r="D75" s="8">
        <f t="shared" si="0"/>
        <v>1.494389966883005</v>
      </c>
      <c r="E75" s="7">
        <v>185036800</v>
      </c>
      <c r="F75" s="8">
        <f t="shared" si="1"/>
        <v>100</v>
      </c>
      <c r="G75" s="8">
        <f t="shared" si="2"/>
        <v>1.494389966883005</v>
      </c>
      <c r="H75" s="7">
        <v>51800000</v>
      </c>
      <c r="I75" s="8">
        <f t="shared" si="3"/>
        <v>27.994431377974543</v>
      </c>
      <c r="J75" s="8">
        <f t="shared" si="4"/>
        <v>0.41834597379839933</v>
      </c>
      <c r="K75" s="8">
        <f t="shared" si="5"/>
        <v>27.994431377974543</v>
      </c>
      <c r="L75" s="8"/>
      <c r="M75" s="7">
        <f t="shared" si="7"/>
        <v>133236800</v>
      </c>
      <c r="N75" s="8">
        <v>100</v>
      </c>
      <c r="O75" s="8">
        <f t="shared" si="8"/>
        <v>1.494389966883005</v>
      </c>
      <c r="P75" s="8">
        <v>27.994431377974543</v>
      </c>
      <c r="Q75" s="8">
        <f t="shared" si="9"/>
        <v>0.41834597379839933</v>
      </c>
      <c r="R75" s="8">
        <f t="shared" si="10"/>
        <v>27.994431377974543</v>
      </c>
      <c r="S75" s="8"/>
      <c r="T75" s="8"/>
      <c r="U75" s="8"/>
      <c r="V75" s="8"/>
      <c r="W75" s="8"/>
      <c r="X75" s="22">
        <v>64</v>
      </c>
    </row>
    <row r="76" spans="1:24" ht="32">
      <c r="A76" s="9">
        <v>65</v>
      </c>
      <c r="B76" s="9" t="s">
        <v>1894</v>
      </c>
      <c r="C76" s="7">
        <v>14963200</v>
      </c>
      <c r="D76" s="8">
        <f t="shared" ref="D76:D139" si="16">C76/$C$243*100</f>
        <v>0.12084545318803493</v>
      </c>
      <c r="E76" s="7">
        <v>14963200</v>
      </c>
      <c r="F76" s="8">
        <f t="shared" ref="F76:F139" si="17">E76/C76*100</f>
        <v>100</v>
      </c>
      <c r="G76" s="8">
        <f t="shared" ref="G76:G139" si="18">F76*D76/100</f>
        <v>0.12084545318803493</v>
      </c>
      <c r="H76" s="7">
        <v>0</v>
      </c>
      <c r="I76" s="8">
        <f t="shared" ref="I76:I139" si="19">H76/C76*100</f>
        <v>0</v>
      </c>
      <c r="J76" s="8">
        <f t="shared" ref="J76:J139" si="20">I76*D76/100</f>
        <v>0</v>
      </c>
      <c r="K76" s="8">
        <f t="shared" ref="K76:K139" si="21">IF(E76=0,0,H76/E76*100)</f>
        <v>0</v>
      </c>
      <c r="L76" s="8"/>
      <c r="M76" s="7">
        <f t="shared" ref="M76:M139" si="22">C76-H76</f>
        <v>14963200</v>
      </c>
      <c r="N76" s="8">
        <v>100</v>
      </c>
      <c r="O76" s="8">
        <f t="shared" ref="O76:O139" si="23">N76*D76/100</f>
        <v>0.12084545318803493</v>
      </c>
      <c r="P76" s="8">
        <v>0</v>
      </c>
      <c r="Q76" s="8">
        <f t="shared" ref="Q76:Q139" si="24">P76*D76/100</f>
        <v>0</v>
      </c>
      <c r="R76" s="8">
        <f t="shared" ref="R76:R139" si="25">IF(N76=0,0,P76/N76*100)</f>
        <v>0</v>
      </c>
      <c r="S76" s="8"/>
      <c r="T76" s="8"/>
      <c r="U76" s="8"/>
      <c r="V76" s="8"/>
      <c r="W76" s="8"/>
      <c r="X76" s="22">
        <v>65</v>
      </c>
    </row>
    <row r="77" spans="1:24" ht="32">
      <c r="A77" s="9">
        <v>66</v>
      </c>
      <c r="B77" s="9" t="s">
        <v>1895</v>
      </c>
      <c r="C77" s="7">
        <v>180249000</v>
      </c>
      <c r="D77" s="8">
        <f t="shared" si="16"/>
        <v>1.4557228461619245</v>
      </c>
      <c r="E77" s="7">
        <v>180249000</v>
      </c>
      <c r="F77" s="8">
        <f t="shared" si="17"/>
        <v>100</v>
      </c>
      <c r="G77" s="8">
        <f t="shared" si="18"/>
        <v>1.4557228461619247</v>
      </c>
      <c r="H77" s="7">
        <v>162721200</v>
      </c>
      <c r="I77" s="8">
        <f t="shared" si="19"/>
        <v>90.275785163856668</v>
      </c>
      <c r="J77" s="8">
        <f t="shared" si="20"/>
        <v>1.3141652291823187</v>
      </c>
      <c r="K77" s="8">
        <f t="shared" si="21"/>
        <v>90.275785163856668</v>
      </c>
      <c r="L77" s="8"/>
      <c r="M77" s="7">
        <f t="shared" si="22"/>
        <v>17527800</v>
      </c>
      <c r="N77" s="8">
        <v>100</v>
      </c>
      <c r="O77" s="8">
        <f t="shared" si="23"/>
        <v>1.4557228461619247</v>
      </c>
      <c r="P77" s="8">
        <v>90.275785163856668</v>
      </c>
      <c r="Q77" s="8">
        <f t="shared" si="24"/>
        <v>1.3141652291823187</v>
      </c>
      <c r="R77" s="8">
        <f t="shared" si="25"/>
        <v>90.275785163856668</v>
      </c>
      <c r="S77" s="8"/>
      <c r="T77" s="8"/>
      <c r="U77" s="8"/>
      <c r="V77" s="8"/>
      <c r="W77" s="8"/>
      <c r="X77" s="22">
        <v>66</v>
      </c>
    </row>
    <row r="78" spans="1:24" ht="32">
      <c r="A78" s="9">
        <v>67</v>
      </c>
      <c r="B78" s="9" t="s">
        <v>1896</v>
      </c>
      <c r="C78" s="7">
        <v>0</v>
      </c>
      <c r="D78" s="8">
        <f t="shared" si="16"/>
        <v>0</v>
      </c>
      <c r="E78" s="7">
        <v>0</v>
      </c>
      <c r="F78" s="8">
        <v>0</v>
      </c>
      <c r="G78" s="8">
        <f t="shared" si="18"/>
        <v>0</v>
      </c>
      <c r="H78" s="7">
        <v>0</v>
      </c>
      <c r="I78" s="8">
        <v>0</v>
      </c>
      <c r="J78" s="8">
        <f t="shared" si="20"/>
        <v>0</v>
      </c>
      <c r="K78" s="8">
        <f t="shared" si="21"/>
        <v>0</v>
      </c>
      <c r="L78" s="8"/>
      <c r="M78" s="7">
        <f t="shared" si="22"/>
        <v>0</v>
      </c>
      <c r="N78" s="8">
        <v>0</v>
      </c>
      <c r="O78" s="8">
        <f t="shared" si="23"/>
        <v>0</v>
      </c>
      <c r="P78" s="8">
        <v>0</v>
      </c>
      <c r="Q78" s="8">
        <f t="shared" si="24"/>
        <v>0</v>
      </c>
      <c r="R78" s="8">
        <f t="shared" si="25"/>
        <v>0</v>
      </c>
      <c r="S78" s="8"/>
      <c r="T78" s="8"/>
      <c r="U78" s="8"/>
      <c r="V78" s="8"/>
      <c r="W78" s="8"/>
      <c r="X78" s="22">
        <v>67</v>
      </c>
    </row>
    <row r="79" spans="1:24" ht="32">
      <c r="A79" s="9">
        <v>68</v>
      </c>
      <c r="B79" s="9" t="s">
        <v>1897</v>
      </c>
      <c r="C79" s="7">
        <v>0</v>
      </c>
      <c r="D79" s="8">
        <f t="shared" si="16"/>
        <v>0</v>
      </c>
      <c r="E79" s="7">
        <v>0</v>
      </c>
      <c r="F79" s="8">
        <v>0</v>
      </c>
      <c r="G79" s="8">
        <f t="shared" si="18"/>
        <v>0</v>
      </c>
      <c r="H79" s="7">
        <v>0</v>
      </c>
      <c r="I79" s="8">
        <v>0</v>
      </c>
      <c r="J79" s="8">
        <f t="shared" si="20"/>
        <v>0</v>
      </c>
      <c r="K79" s="8">
        <f t="shared" si="21"/>
        <v>0</v>
      </c>
      <c r="L79" s="8"/>
      <c r="M79" s="7">
        <f t="shared" si="22"/>
        <v>0</v>
      </c>
      <c r="N79" s="8">
        <v>0</v>
      </c>
      <c r="O79" s="8">
        <f t="shared" si="23"/>
        <v>0</v>
      </c>
      <c r="P79" s="8">
        <v>0</v>
      </c>
      <c r="Q79" s="8">
        <f t="shared" si="24"/>
        <v>0</v>
      </c>
      <c r="R79" s="8">
        <f t="shared" si="25"/>
        <v>0</v>
      </c>
      <c r="S79" s="8"/>
      <c r="T79" s="8"/>
      <c r="U79" s="8"/>
      <c r="V79" s="8"/>
      <c r="W79" s="8"/>
      <c r="X79" s="22">
        <v>68</v>
      </c>
    </row>
    <row r="80" spans="1:24" ht="48">
      <c r="A80" s="9">
        <v>69</v>
      </c>
      <c r="B80" s="9" t="s">
        <v>1898</v>
      </c>
      <c r="C80" s="7">
        <v>0</v>
      </c>
      <c r="D80" s="8">
        <f t="shared" si="16"/>
        <v>0</v>
      </c>
      <c r="E80" s="7">
        <v>0</v>
      </c>
      <c r="F80" s="8">
        <v>0</v>
      </c>
      <c r="G80" s="8">
        <f t="shared" si="18"/>
        <v>0</v>
      </c>
      <c r="H80" s="7">
        <v>0</v>
      </c>
      <c r="I80" s="8">
        <v>0</v>
      </c>
      <c r="J80" s="8">
        <f t="shared" si="20"/>
        <v>0</v>
      </c>
      <c r="K80" s="8">
        <f t="shared" si="21"/>
        <v>0</v>
      </c>
      <c r="L80" s="8"/>
      <c r="M80" s="7">
        <f t="shared" si="22"/>
        <v>0</v>
      </c>
      <c r="N80" s="8">
        <v>0</v>
      </c>
      <c r="O80" s="8">
        <f t="shared" si="23"/>
        <v>0</v>
      </c>
      <c r="P80" s="8">
        <v>0</v>
      </c>
      <c r="Q80" s="8">
        <f t="shared" si="24"/>
        <v>0</v>
      </c>
      <c r="R80" s="8">
        <f t="shared" si="25"/>
        <v>0</v>
      </c>
      <c r="S80" s="8"/>
      <c r="T80" s="8"/>
      <c r="U80" s="8"/>
      <c r="V80" s="8"/>
      <c r="W80" s="8"/>
      <c r="X80" s="22">
        <v>69</v>
      </c>
    </row>
    <row r="81" spans="1:24" ht="48">
      <c r="A81" s="9">
        <v>70</v>
      </c>
      <c r="B81" s="9" t="s">
        <v>1899</v>
      </c>
      <c r="C81" s="7">
        <v>0</v>
      </c>
      <c r="D81" s="8">
        <f t="shared" si="16"/>
        <v>0</v>
      </c>
      <c r="E81" s="7">
        <v>0</v>
      </c>
      <c r="F81" s="8">
        <v>0</v>
      </c>
      <c r="G81" s="8">
        <f t="shared" si="18"/>
        <v>0</v>
      </c>
      <c r="H81" s="7">
        <v>0</v>
      </c>
      <c r="I81" s="8">
        <v>0</v>
      </c>
      <c r="J81" s="8">
        <f t="shared" si="20"/>
        <v>0</v>
      </c>
      <c r="K81" s="8">
        <f t="shared" si="21"/>
        <v>0</v>
      </c>
      <c r="L81" s="8"/>
      <c r="M81" s="7">
        <f t="shared" si="22"/>
        <v>0</v>
      </c>
      <c r="N81" s="8">
        <v>0</v>
      </c>
      <c r="O81" s="8">
        <f t="shared" si="23"/>
        <v>0</v>
      </c>
      <c r="P81" s="8">
        <v>0</v>
      </c>
      <c r="Q81" s="8">
        <f t="shared" si="24"/>
        <v>0</v>
      </c>
      <c r="R81" s="8">
        <f t="shared" si="25"/>
        <v>0</v>
      </c>
      <c r="S81" s="8"/>
      <c r="T81" s="8"/>
      <c r="U81" s="8"/>
      <c r="V81" s="8"/>
      <c r="W81" s="8"/>
      <c r="X81" s="22">
        <v>70</v>
      </c>
    </row>
    <row r="82" spans="1:24" ht="48">
      <c r="A82" s="9">
        <v>71</v>
      </c>
      <c r="B82" s="9" t="s">
        <v>1900</v>
      </c>
      <c r="C82" s="7">
        <v>249400</v>
      </c>
      <c r="D82" s="8">
        <f t="shared" si="16"/>
        <v>2.0141985688285867E-3</v>
      </c>
      <c r="E82" s="7">
        <v>249400</v>
      </c>
      <c r="F82" s="8">
        <f t="shared" si="17"/>
        <v>100</v>
      </c>
      <c r="G82" s="8">
        <f t="shared" si="18"/>
        <v>2.0141985688285867E-3</v>
      </c>
      <c r="H82" s="7">
        <v>173000</v>
      </c>
      <c r="I82" s="8">
        <f t="shared" si="19"/>
        <v>69.366479550922207</v>
      </c>
      <c r="J82" s="8">
        <f t="shared" si="20"/>
        <v>1.3971786383614492E-3</v>
      </c>
      <c r="K82" s="8">
        <f t="shared" si="21"/>
        <v>69.366479550922207</v>
      </c>
      <c r="L82" s="8"/>
      <c r="M82" s="7">
        <f t="shared" si="22"/>
        <v>76400</v>
      </c>
      <c r="N82" s="8">
        <v>100</v>
      </c>
      <c r="O82" s="8">
        <f t="shared" si="23"/>
        <v>2.0141985688285867E-3</v>
      </c>
      <c r="P82" s="8">
        <v>69.366479550922207</v>
      </c>
      <c r="Q82" s="8">
        <f t="shared" si="24"/>
        <v>1.3971786383614492E-3</v>
      </c>
      <c r="R82" s="8">
        <f t="shared" si="25"/>
        <v>69.366479550922207</v>
      </c>
      <c r="S82" s="8"/>
      <c r="T82" s="8"/>
      <c r="U82" s="8"/>
      <c r="V82" s="8"/>
      <c r="W82" s="8"/>
      <c r="X82" s="22">
        <v>71</v>
      </c>
    </row>
    <row r="83" spans="1:24" ht="32">
      <c r="A83" s="9">
        <v>72</v>
      </c>
      <c r="B83" s="9" t="s">
        <v>1901</v>
      </c>
      <c r="C83" s="7">
        <v>1899200</v>
      </c>
      <c r="D83" s="8">
        <f t="shared" si="16"/>
        <v>1.5338275548994596E-2</v>
      </c>
      <c r="E83" s="7">
        <v>1899200</v>
      </c>
      <c r="F83" s="8">
        <f t="shared" si="17"/>
        <v>100</v>
      </c>
      <c r="G83" s="8">
        <f t="shared" si="18"/>
        <v>1.5338275548994595E-2</v>
      </c>
      <c r="H83" s="7">
        <v>1557600</v>
      </c>
      <c r="I83" s="8">
        <f t="shared" si="19"/>
        <v>82.013479359730411</v>
      </c>
      <c r="J83" s="8">
        <f t="shared" si="20"/>
        <v>1.257945345151326E-2</v>
      </c>
      <c r="K83" s="8">
        <f t="shared" si="21"/>
        <v>82.013479359730411</v>
      </c>
      <c r="L83" s="8"/>
      <c r="M83" s="7">
        <f t="shared" si="22"/>
        <v>341600</v>
      </c>
      <c r="N83" s="8">
        <v>100</v>
      </c>
      <c r="O83" s="8">
        <f t="shared" si="23"/>
        <v>1.5338275548994595E-2</v>
      </c>
      <c r="P83" s="8">
        <v>82.013479359730411</v>
      </c>
      <c r="Q83" s="8">
        <f t="shared" si="24"/>
        <v>1.257945345151326E-2</v>
      </c>
      <c r="R83" s="8">
        <f t="shared" si="25"/>
        <v>82.013479359730411</v>
      </c>
      <c r="S83" s="8"/>
      <c r="T83" s="8"/>
      <c r="U83" s="8"/>
      <c r="V83" s="8"/>
      <c r="W83" s="8"/>
      <c r="X83" s="22">
        <v>72</v>
      </c>
    </row>
    <row r="84" spans="1:24" ht="32">
      <c r="A84" s="9">
        <v>73</v>
      </c>
      <c r="B84" s="9" t="s">
        <v>1902</v>
      </c>
      <c r="C84" s="7">
        <v>21887300</v>
      </c>
      <c r="D84" s="8">
        <f t="shared" si="16"/>
        <v>0.17676571104860436</v>
      </c>
      <c r="E84" s="7">
        <v>21887300</v>
      </c>
      <c r="F84" s="8">
        <f t="shared" si="17"/>
        <v>100</v>
      </c>
      <c r="G84" s="8">
        <f t="shared" si="18"/>
        <v>0.17676571104860436</v>
      </c>
      <c r="H84" s="7">
        <v>19122800</v>
      </c>
      <c r="I84" s="8">
        <f t="shared" si="19"/>
        <v>87.369387727129435</v>
      </c>
      <c r="J84" s="8">
        <f t="shared" si="20"/>
        <v>0.15443911945467242</v>
      </c>
      <c r="K84" s="8">
        <f t="shared" si="21"/>
        <v>87.369387727129435</v>
      </c>
      <c r="L84" s="8"/>
      <c r="M84" s="7">
        <f t="shared" si="22"/>
        <v>2764500</v>
      </c>
      <c r="N84" s="8">
        <v>100</v>
      </c>
      <c r="O84" s="8">
        <f t="shared" si="23"/>
        <v>0.17676571104860436</v>
      </c>
      <c r="P84" s="8">
        <v>87.369387727129435</v>
      </c>
      <c r="Q84" s="8">
        <f t="shared" si="24"/>
        <v>0.15443911945467242</v>
      </c>
      <c r="R84" s="8">
        <f t="shared" si="25"/>
        <v>87.369387727129435</v>
      </c>
      <c r="S84" s="8"/>
      <c r="T84" s="8"/>
      <c r="U84" s="8"/>
      <c r="V84" s="8"/>
      <c r="W84" s="8"/>
      <c r="X84" s="22">
        <v>73</v>
      </c>
    </row>
    <row r="85" spans="1:24" ht="48">
      <c r="A85" s="9">
        <v>74</v>
      </c>
      <c r="B85" s="9" t="s">
        <v>1903</v>
      </c>
      <c r="C85" s="7">
        <v>12879300</v>
      </c>
      <c r="D85" s="8">
        <f t="shared" si="16"/>
        <v>0.10401550772860473</v>
      </c>
      <c r="E85" s="7">
        <v>12879300</v>
      </c>
      <c r="F85" s="8">
        <f t="shared" si="17"/>
        <v>100</v>
      </c>
      <c r="G85" s="8">
        <f t="shared" si="18"/>
        <v>0.10401550772860473</v>
      </c>
      <c r="H85" s="7">
        <v>10445307</v>
      </c>
      <c r="I85" s="8">
        <f t="shared" si="19"/>
        <v>81.101511728121864</v>
      </c>
      <c r="J85" s="8">
        <f t="shared" si="20"/>
        <v>8.435814919957986E-2</v>
      </c>
      <c r="K85" s="8">
        <f t="shared" si="21"/>
        <v>81.101511728121864</v>
      </c>
      <c r="L85" s="8"/>
      <c r="M85" s="7">
        <f t="shared" si="22"/>
        <v>2433993</v>
      </c>
      <c r="N85" s="8">
        <v>100</v>
      </c>
      <c r="O85" s="8">
        <f t="shared" si="23"/>
        <v>0.10401550772860473</v>
      </c>
      <c r="P85" s="8">
        <v>81.101511728121864</v>
      </c>
      <c r="Q85" s="8">
        <f t="shared" si="24"/>
        <v>8.435814919957986E-2</v>
      </c>
      <c r="R85" s="8">
        <f t="shared" si="25"/>
        <v>81.101511728121864</v>
      </c>
      <c r="S85" s="8"/>
      <c r="T85" s="8"/>
      <c r="U85" s="8"/>
      <c r="V85" s="8"/>
      <c r="W85" s="8"/>
      <c r="X85" s="22">
        <v>74</v>
      </c>
    </row>
    <row r="86" spans="1:24" ht="32">
      <c r="A86" s="9">
        <v>75</v>
      </c>
      <c r="B86" s="9" t="s">
        <v>1904</v>
      </c>
      <c r="C86" s="7">
        <v>67961320</v>
      </c>
      <c r="D86" s="8">
        <f t="shared" si="16"/>
        <v>0.54886765629391188</v>
      </c>
      <c r="E86" s="7">
        <v>67961320</v>
      </c>
      <c r="F86" s="8">
        <f t="shared" si="17"/>
        <v>100</v>
      </c>
      <c r="G86" s="8">
        <f t="shared" si="18"/>
        <v>0.54886765629391188</v>
      </c>
      <c r="H86" s="7">
        <v>66919920</v>
      </c>
      <c r="I86" s="8">
        <f t="shared" si="19"/>
        <v>98.467657779454555</v>
      </c>
      <c r="J86" s="8">
        <f t="shared" si="20"/>
        <v>0.54045712546160207</v>
      </c>
      <c r="K86" s="8">
        <f t="shared" si="21"/>
        <v>98.467657779454555</v>
      </c>
      <c r="L86" s="8"/>
      <c r="M86" s="7">
        <f t="shared" si="22"/>
        <v>1041400</v>
      </c>
      <c r="N86" s="8">
        <v>100</v>
      </c>
      <c r="O86" s="8">
        <f t="shared" si="23"/>
        <v>0.54886765629391188</v>
      </c>
      <c r="P86" s="8">
        <v>98.467657779454555</v>
      </c>
      <c r="Q86" s="8">
        <f t="shared" si="24"/>
        <v>0.54045712546160207</v>
      </c>
      <c r="R86" s="8">
        <f t="shared" si="25"/>
        <v>98.467657779454555</v>
      </c>
      <c r="S86" s="8"/>
      <c r="T86" s="8"/>
      <c r="U86" s="8"/>
      <c r="V86" s="8"/>
      <c r="W86" s="8"/>
      <c r="X86" s="22">
        <v>75</v>
      </c>
    </row>
    <row r="87" spans="1:24" ht="64">
      <c r="A87" s="9">
        <v>76</v>
      </c>
      <c r="B87" s="9" t="s">
        <v>1905</v>
      </c>
      <c r="C87" s="7">
        <v>0</v>
      </c>
      <c r="D87" s="8">
        <f t="shared" si="16"/>
        <v>0</v>
      </c>
      <c r="E87" s="7">
        <v>0</v>
      </c>
      <c r="F87" s="8">
        <v>0</v>
      </c>
      <c r="G87" s="8">
        <f t="shared" si="18"/>
        <v>0</v>
      </c>
      <c r="H87" s="7">
        <v>0</v>
      </c>
      <c r="I87" s="8">
        <v>0</v>
      </c>
      <c r="J87" s="8">
        <f t="shared" si="20"/>
        <v>0</v>
      </c>
      <c r="K87" s="8">
        <f t="shared" si="21"/>
        <v>0</v>
      </c>
      <c r="L87" s="8"/>
      <c r="M87" s="7">
        <f t="shared" si="22"/>
        <v>0</v>
      </c>
      <c r="N87" s="8">
        <v>0</v>
      </c>
      <c r="O87" s="8">
        <f t="shared" si="23"/>
        <v>0</v>
      </c>
      <c r="P87" s="8">
        <v>0</v>
      </c>
      <c r="Q87" s="8">
        <f t="shared" si="24"/>
        <v>0</v>
      </c>
      <c r="R87" s="8">
        <f t="shared" si="25"/>
        <v>0</v>
      </c>
      <c r="S87" s="8"/>
      <c r="T87" s="8"/>
      <c r="U87" s="8"/>
      <c r="V87" s="8"/>
      <c r="W87" s="8"/>
      <c r="X87" s="22">
        <v>76</v>
      </c>
    </row>
    <row r="88" spans="1:24" ht="64">
      <c r="A88" s="9">
        <v>77</v>
      </c>
      <c r="B88" s="9" t="s">
        <v>1906</v>
      </c>
      <c r="C88" s="7">
        <v>8350000</v>
      </c>
      <c r="D88" s="8">
        <f t="shared" si="16"/>
        <v>6.7436078787965925E-2</v>
      </c>
      <c r="E88" s="7">
        <v>8350000</v>
      </c>
      <c r="F88" s="8">
        <f t="shared" si="17"/>
        <v>100</v>
      </c>
      <c r="G88" s="8">
        <f t="shared" si="18"/>
        <v>6.7436078787965925E-2</v>
      </c>
      <c r="H88" s="7">
        <v>5937000</v>
      </c>
      <c r="I88" s="8">
        <f t="shared" si="19"/>
        <v>71.101796407185631</v>
      </c>
      <c r="J88" s="8">
        <f t="shared" si="20"/>
        <v>4.7948263444808827E-2</v>
      </c>
      <c r="K88" s="8">
        <f t="shared" si="21"/>
        <v>71.101796407185631</v>
      </c>
      <c r="L88" s="8"/>
      <c r="M88" s="7">
        <f t="shared" si="22"/>
        <v>2413000</v>
      </c>
      <c r="N88" s="8">
        <v>100</v>
      </c>
      <c r="O88" s="8">
        <f t="shared" si="23"/>
        <v>6.7436078787965925E-2</v>
      </c>
      <c r="P88" s="8">
        <v>71.101796407185631</v>
      </c>
      <c r="Q88" s="8">
        <f t="shared" si="24"/>
        <v>4.7948263444808827E-2</v>
      </c>
      <c r="R88" s="8">
        <f t="shared" si="25"/>
        <v>71.101796407185631</v>
      </c>
      <c r="S88" s="8"/>
      <c r="T88" s="8"/>
      <c r="U88" s="8"/>
      <c r="V88" s="8"/>
      <c r="W88" s="8"/>
      <c r="X88" s="22">
        <v>77</v>
      </c>
    </row>
    <row r="89" spans="1:24" ht="32">
      <c r="A89" s="9">
        <v>78</v>
      </c>
      <c r="B89" s="9" t="s">
        <v>1907</v>
      </c>
      <c r="C89" s="7">
        <v>6480000</v>
      </c>
      <c r="D89" s="8">
        <f t="shared" si="16"/>
        <v>5.2333627610301699E-2</v>
      </c>
      <c r="E89" s="7">
        <v>6480000</v>
      </c>
      <c r="F89" s="8">
        <f t="shared" si="17"/>
        <v>100</v>
      </c>
      <c r="G89" s="8">
        <f t="shared" si="18"/>
        <v>5.2333627610301699E-2</v>
      </c>
      <c r="H89" s="7">
        <v>5680000</v>
      </c>
      <c r="I89" s="8">
        <f t="shared" si="19"/>
        <v>87.654320987654316</v>
      </c>
      <c r="J89" s="8">
        <f t="shared" si="20"/>
        <v>4.5872685930017532E-2</v>
      </c>
      <c r="K89" s="8">
        <f t="shared" si="21"/>
        <v>87.654320987654316</v>
      </c>
      <c r="L89" s="8"/>
      <c r="M89" s="7">
        <f t="shared" si="22"/>
        <v>800000</v>
      </c>
      <c r="N89" s="8">
        <v>100</v>
      </c>
      <c r="O89" s="8">
        <f t="shared" si="23"/>
        <v>5.2333627610301699E-2</v>
      </c>
      <c r="P89" s="8">
        <v>87.654320987654316</v>
      </c>
      <c r="Q89" s="8">
        <f t="shared" si="24"/>
        <v>4.5872685930017532E-2</v>
      </c>
      <c r="R89" s="8">
        <f t="shared" si="25"/>
        <v>87.654320987654316</v>
      </c>
      <c r="S89" s="8"/>
      <c r="T89" s="8"/>
      <c r="U89" s="8"/>
      <c r="V89" s="8"/>
      <c r="W89" s="8"/>
      <c r="X89" s="22">
        <v>78</v>
      </c>
    </row>
    <row r="90" spans="1:24" ht="64">
      <c r="A90" s="9">
        <v>79</v>
      </c>
      <c r="B90" s="9" t="s">
        <v>1908</v>
      </c>
      <c r="C90" s="7">
        <v>16232000</v>
      </c>
      <c r="D90" s="8">
        <f t="shared" si="16"/>
        <v>0.1310925066929656</v>
      </c>
      <c r="E90" s="7">
        <v>16232000</v>
      </c>
      <c r="F90" s="8">
        <f t="shared" si="17"/>
        <v>100</v>
      </c>
      <c r="G90" s="8">
        <f t="shared" si="18"/>
        <v>0.1310925066929656</v>
      </c>
      <c r="H90" s="7">
        <v>13460000</v>
      </c>
      <c r="I90" s="8">
        <f t="shared" si="19"/>
        <v>82.922621981271561</v>
      </c>
      <c r="J90" s="8">
        <f t="shared" si="20"/>
        <v>0.10870534377078098</v>
      </c>
      <c r="K90" s="8">
        <f t="shared" si="21"/>
        <v>82.922621981271561</v>
      </c>
      <c r="L90" s="8"/>
      <c r="M90" s="7">
        <f t="shared" si="22"/>
        <v>2772000</v>
      </c>
      <c r="N90" s="8">
        <v>100</v>
      </c>
      <c r="O90" s="8">
        <f t="shared" si="23"/>
        <v>0.1310925066929656</v>
      </c>
      <c r="P90" s="8">
        <v>82.922621981271561</v>
      </c>
      <c r="Q90" s="8">
        <f t="shared" si="24"/>
        <v>0.10870534377078098</v>
      </c>
      <c r="R90" s="8">
        <f t="shared" si="25"/>
        <v>82.922621981271561</v>
      </c>
      <c r="S90" s="8"/>
      <c r="T90" s="8"/>
      <c r="U90" s="8"/>
      <c r="V90" s="8"/>
      <c r="W90" s="8"/>
      <c r="X90" s="22">
        <v>79</v>
      </c>
    </row>
    <row r="91" spans="1:24" ht="32">
      <c r="A91" s="9">
        <v>80</v>
      </c>
      <c r="B91" s="9" t="s">
        <v>1909</v>
      </c>
      <c r="C91" s="7">
        <v>182073400</v>
      </c>
      <c r="D91" s="8">
        <f t="shared" si="16"/>
        <v>1.4704570236638124</v>
      </c>
      <c r="E91" s="7">
        <v>182073400</v>
      </c>
      <c r="F91" s="8">
        <f t="shared" si="17"/>
        <v>100</v>
      </c>
      <c r="G91" s="8">
        <f t="shared" si="18"/>
        <v>1.4704570236638126</v>
      </c>
      <c r="H91" s="7">
        <v>116900000</v>
      </c>
      <c r="I91" s="8">
        <f t="shared" si="19"/>
        <v>64.204875616097681</v>
      </c>
      <c r="J91" s="8">
        <f t="shared" si="20"/>
        <v>0.94410510303152284</v>
      </c>
      <c r="K91" s="8">
        <f t="shared" si="21"/>
        <v>64.204875616097681</v>
      </c>
      <c r="L91" s="8"/>
      <c r="M91" s="7">
        <f t="shared" si="22"/>
        <v>65173400</v>
      </c>
      <c r="N91" s="8">
        <v>100</v>
      </c>
      <c r="O91" s="8">
        <f t="shared" si="23"/>
        <v>1.4704570236638126</v>
      </c>
      <c r="P91" s="8">
        <v>64.204875616097681</v>
      </c>
      <c r="Q91" s="8">
        <f t="shared" si="24"/>
        <v>0.94410510303152284</v>
      </c>
      <c r="R91" s="8">
        <f t="shared" si="25"/>
        <v>64.204875616097681</v>
      </c>
      <c r="S91" s="8"/>
      <c r="T91" s="8"/>
      <c r="U91" s="8"/>
      <c r="V91" s="8"/>
      <c r="W91" s="8"/>
      <c r="X91" s="22">
        <v>80</v>
      </c>
    </row>
    <row r="92" spans="1:24" ht="32">
      <c r="A92" s="9">
        <v>81</v>
      </c>
      <c r="B92" s="9" t="s">
        <v>1910</v>
      </c>
      <c r="C92" s="7">
        <v>17926600</v>
      </c>
      <c r="D92" s="8">
        <f t="shared" si="16"/>
        <v>0.14477839640722753</v>
      </c>
      <c r="E92" s="7">
        <v>17926600</v>
      </c>
      <c r="F92" s="8">
        <f t="shared" si="17"/>
        <v>100</v>
      </c>
      <c r="G92" s="8">
        <f t="shared" si="18"/>
        <v>0.14477839640722753</v>
      </c>
      <c r="H92" s="7">
        <v>11997000</v>
      </c>
      <c r="I92" s="8">
        <f t="shared" si="19"/>
        <v>66.922896700991814</v>
      </c>
      <c r="J92" s="8">
        <f t="shared" si="20"/>
        <v>9.6889896672961329E-2</v>
      </c>
      <c r="K92" s="8">
        <f t="shared" si="21"/>
        <v>66.922896700991814</v>
      </c>
      <c r="L92" s="8"/>
      <c r="M92" s="7">
        <f t="shared" si="22"/>
        <v>5929600</v>
      </c>
      <c r="N92" s="8">
        <v>100</v>
      </c>
      <c r="O92" s="8">
        <f t="shared" si="23"/>
        <v>0.14477839640722753</v>
      </c>
      <c r="P92" s="8">
        <v>66.922896700991814</v>
      </c>
      <c r="Q92" s="8">
        <f t="shared" si="24"/>
        <v>9.6889896672961329E-2</v>
      </c>
      <c r="R92" s="8">
        <f t="shared" si="25"/>
        <v>66.922896700991814</v>
      </c>
      <c r="S92" s="8"/>
      <c r="T92" s="8"/>
      <c r="U92" s="8"/>
      <c r="V92" s="8"/>
      <c r="W92" s="8"/>
      <c r="X92" s="22">
        <v>81</v>
      </c>
    </row>
    <row r="93" spans="1:24" ht="32">
      <c r="A93" s="9">
        <v>82</v>
      </c>
      <c r="B93" s="9" t="s">
        <v>1911</v>
      </c>
      <c r="C93" s="7">
        <v>236354400</v>
      </c>
      <c r="D93" s="8">
        <f t="shared" si="16"/>
        <v>1.9088399928481929</v>
      </c>
      <c r="E93" s="7">
        <v>236354400</v>
      </c>
      <c r="F93" s="8">
        <f t="shared" si="17"/>
        <v>100</v>
      </c>
      <c r="G93" s="8">
        <f t="shared" si="18"/>
        <v>1.9088399928481927</v>
      </c>
      <c r="H93" s="7">
        <v>230492500</v>
      </c>
      <c r="I93" s="8">
        <f t="shared" si="19"/>
        <v>97.519868468706321</v>
      </c>
      <c r="J93" s="8">
        <f t="shared" si="20"/>
        <v>1.8614982503036208</v>
      </c>
      <c r="K93" s="8">
        <f t="shared" si="21"/>
        <v>97.519868468706321</v>
      </c>
      <c r="L93" s="8"/>
      <c r="M93" s="7">
        <f t="shared" si="22"/>
        <v>5861900</v>
      </c>
      <c r="N93" s="8">
        <v>100</v>
      </c>
      <c r="O93" s="8">
        <f t="shared" si="23"/>
        <v>1.9088399928481927</v>
      </c>
      <c r="P93" s="8">
        <v>97.519868468706321</v>
      </c>
      <c r="Q93" s="8">
        <f t="shared" si="24"/>
        <v>1.8614982503036208</v>
      </c>
      <c r="R93" s="8">
        <f t="shared" si="25"/>
        <v>97.519868468706321</v>
      </c>
      <c r="S93" s="8"/>
      <c r="T93" s="8"/>
      <c r="U93" s="8"/>
      <c r="V93" s="8"/>
      <c r="W93" s="8"/>
      <c r="X93" s="22">
        <v>82</v>
      </c>
    </row>
    <row r="94" spans="1:24" ht="48">
      <c r="A94" s="9">
        <v>83</v>
      </c>
      <c r="B94" s="9" t="s">
        <v>1912</v>
      </c>
      <c r="C94" s="7">
        <v>0</v>
      </c>
      <c r="D94" s="8">
        <f t="shared" si="16"/>
        <v>0</v>
      </c>
      <c r="E94" s="7">
        <v>0</v>
      </c>
      <c r="F94" s="8">
        <v>0</v>
      </c>
      <c r="G94" s="8">
        <f t="shared" si="18"/>
        <v>0</v>
      </c>
      <c r="H94" s="7">
        <v>0</v>
      </c>
      <c r="I94" s="8">
        <v>0</v>
      </c>
      <c r="J94" s="8">
        <f t="shared" si="20"/>
        <v>0</v>
      </c>
      <c r="K94" s="8">
        <f t="shared" si="21"/>
        <v>0</v>
      </c>
      <c r="L94" s="8"/>
      <c r="M94" s="7">
        <f t="shared" si="22"/>
        <v>0</v>
      </c>
      <c r="N94" s="8">
        <v>0</v>
      </c>
      <c r="O94" s="8">
        <f t="shared" si="23"/>
        <v>0</v>
      </c>
      <c r="P94" s="8">
        <v>0</v>
      </c>
      <c r="Q94" s="8">
        <f t="shared" si="24"/>
        <v>0</v>
      </c>
      <c r="R94" s="8">
        <f t="shared" si="25"/>
        <v>0</v>
      </c>
      <c r="S94" s="8"/>
      <c r="T94" s="8"/>
      <c r="U94" s="8"/>
      <c r="V94" s="8"/>
      <c r="W94" s="8"/>
      <c r="X94" s="22">
        <v>83</v>
      </c>
    </row>
    <row r="95" spans="1:24" ht="48">
      <c r="A95" s="9">
        <v>84</v>
      </c>
      <c r="B95" s="9" t="s">
        <v>1913</v>
      </c>
      <c r="C95" s="7">
        <v>0</v>
      </c>
      <c r="D95" s="8">
        <f t="shared" si="16"/>
        <v>0</v>
      </c>
      <c r="E95" s="7">
        <v>0</v>
      </c>
      <c r="F95" s="8">
        <v>0</v>
      </c>
      <c r="G95" s="8">
        <f t="shared" si="18"/>
        <v>0</v>
      </c>
      <c r="H95" s="7">
        <v>0</v>
      </c>
      <c r="I95" s="8">
        <v>0</v>
      </c>
      <c r="J95" s="8">
        <f t="shared" si="20"/>
        <v>0</v>
      </c>
      <c r="K95" s="8">
        <f t="shared" si="21"/>
        <v>0</v>
      </c>
      <c r="L95" s="8"/>
      <c r="M95" s="7">
        <f t="shared" si="22"/>
        <v>0</v>
      </c>
      <c r="N95" s="8">
        <v>0</v>
      </c>
      <c r="O95" s="8">
        <f t="shared" si="23"/>
        <v>0</v>
      </c>
      <c r="P95" s="8">
        <v>0</v>
      </c>
      <c r="Q95" s="8">
        <f t="shared" si="24"/>
        <v>0</v>
      </c>
      <c r="R95" s="8">
        <f t="shared" si="25"/>
        <v>0</v>
      </c>
      <c r="S95" s="8"/>
      <c r="T95" s="8"/>
      <c r="U95" s="8"/>
      <c r="V95" s="8"/>
      <c r="W95" s="8"/>
      <c r="X95" s="22">
        <v>84</v>
      </c>
    </row>
    <row r="96" spans="1:24" ht="48">
      <c r="A96" s="9">
        <v>85</v>
      </c>
      <c r="B96" s="9" t="s">
        <v>1914</v>
      </c>
      <c r="C96" s="7">
        <v>0</v>
      </c>
      <c r="D96" s="8">
        <f t="shared" si="16"/>
        <v>0</v>
      </c>
      <c r="E96" s="7">
        <v>0</v>
      </c>
      <c r="F96" s="8">
        <v>0</v>
      </c>
      <c r="G96" s="8">
        <f t="shared" si="18"/>
        <v>0</v>
      </c>
      <c r="H96" s="7">
        <v>0</v>
      </c>
      <c r="I96" s="8">
        <v>0</v>
      </c>
      <c r="J96" s="8">
        <f t="shared" si="20"/>
        <v>0</v>
      </c>
      <c r="K96" s="8">
        <f t="shared" si="21"/>
        <v>0</v>
      </c>
      <c r="L96" s="8"/>
      <c r="M96" s="7">
        <f t="shared" si="22"/>
        <v>0</v>
      </c>
      <c r="N96" s="8">
        <v>0</v>
      </c>
      <c r="O96" s="8">
        <f t="shared" si="23"/>
        <v>0</v>
      </c>
      <c r="P96" s="8">
        <v>0</v>
      </c>
      <c r="Q96" s="8">
        <f t="shared" si="24"/>
        <v>0</v>
      </c>
      <c r="R96" s="8">
        <f t="shared" si="25"/>
        <v>0</v>
      </c>
      <c r="S96" s="8"/>
      <c r="T96" s="8"/>
      <c r="U96" s="8"/>
      <c r="V96" s="8"/>
      <c r="W96" s="8"/>
      <c r="X96" s="22">
        <v>85</v>
      </c>
    </row>
    <row r="97" spans="1:24" ht="64">
      <c r="A97" s="9">
        <v>86</v>
      </c>
      <c r="B97" s="9" t="s">
        <v>1915</v>
      </c>
      <c r="C97" s="7">
        <v>0</v>
      </c>
      <c r="D97" s="8">
        <f t="shared" si="16"/>
        <v>0</v>
      </c>
      <c r="E97" s="7">
        <v>0</v>
      </c>
      <c r="F97" s="8">
        <v>0</v>
      </c>
      <c r="G97" s="8">
        <f t="shared" si="18"/>
        <v>0</v>
      </c>
      <c r="H97" s="7">
        <v>0</v>
      </c>
      <c r="I97" s="8">
        <v>0</v>
      </c>
      <c r="J97" s="8">
        <f t="shared" si="20"/>
        <v>0</v>
      </c>
      <c r="K97" s="8">
        <f t="shared" si="21"/>
        <v>0</v>
      </c>
      <c r="L97" s="8"/>
      <c r="M97" s="7">
        <f t="shared" si="22"/>
        <v>0</v>
      </c>
      <c r="N97" s="8">
        <v>0</v>
      </c>
      <c r="O97" s="8">
        <f t="shared" si="23"/>
        <v>0</v>
      </c>
      <c r="P97" s="8">
        <v>0</v>
      </c>
      <c r="Q97" s="8">
        <f t="shared" si="24"/>
        <v>0</v>
      </c>
      <c r="R97" s="8">
        <f t="shared" si="25"/>
        <v>0</v>
      </c>
      <c r="S97" s="8"/>
      <c r="T97" s="8"/>
      <c r="U97" s="8"/>
      <c r="V97" s="8"/>
      <c r="W97" s="8"/>
      <c r="X97" s="22">
        <v>86</v>
      </c>
    </row>
    <row r="98" spans="1:24" ht="48">
      <c r="A98" s="9">
        <v>87</v>
      </c>
      <c r="B98" s="9" t="s">
        <v>1916</v>
      </c>
      <c r="C98" s="7">
        <v>358000</v>
      </c>
      <c r="D98" s="8">
        <f t="shared" si="16"/>
        <v>2.8912714019271616E-3</v>
      </c>
      <c r="E98" s="7">
        <v>358000</v>
      </c>
      <c r="F98" s="8">
        <f t="shared" si="17"/>
        <v>100</v>
      </c>
      <c r="G98" s="8">
        <f t="shared" si="18"/>
        <v>2.8912714019271616E-3</v>
      </c>
      <c r="H98" s="7">
        <v>204000</v>
      </c>
      <c r="I98" s="8">
        <f t="shared" si="19"/>
        <v>56.983240223463682</v>
      </c>
      <c r="J98" s="8">
        <f t="shared" si="20"/>
        <v>1.6475401284724606E-3</v>
      </c>
      <c r="K98" s="8">
        <f t="shared" si="21"/>
        <v>56.983240223463682</v>
      </c>
      <c r="L98" s="8"/>
      <c r="M98" s="7">
        <f t="shared" si="22"/>
        <v>154000</v>
      </c>
      <c r="N98" s="8">
        <v>100</v>
      </c>
      <c r="O98" s="8">
        <f t="shared" si="23"/>
        <v>2.8912714019271616E-3</v>
      </c>
      <c r="P98" s="8">
        <v>56.983240223463682</v>
      </c>
      <c r="Q98" s="8">
        <f t="shared" si="24"/>
        <v>1.6475401284724606E-3</v>
      </c>
      <c r="R98" s="8">
        <f t="shared" si="25"/>
        <v>56.983240223463682</v>
      </c>
      <c r="S98" s="8"/>
      <c r="T98" s="8"/>
      <c r="U98" s="8"/>
      <c r="V98" s="8"/>
      <c r="W98" s="8"/>
      <c r="X98" s="22">
        <v>87</v>
      </c>
    </row>
    <row r="99" spans="1:24" ht="32">
      <c r="A99" s="9">
        <v>88</v>
      </c>
      <c r="B99" s="9" t="s">
        <v>1917</v>
      </c>
      <c r="C99" s="7">
        <v>4769900</v>
      </c>
      <c r="D99" s="8">
        <f t="shared" si="16"/>
        <v>3.8522557150984273E-2</v>
      </c>
      <c r="E99" s="7">
        <v>4769900</v>
      </c>
      <c r="F99" s="8">
        <f t="shared" si="17"/>
        <v>100</v>
      </c>
      <c r="G99" s="8">
        <f t="shared" si="18"/>
        <v>3.8522557150984273E-2</v>
      </c>
      <c r="H99" s="7">
        <v>3769300</v>
      </c>
      <c r="I99" s="8">
        <f t="shared" si="19"/>
        <v>79.022621019308588</v>
      </c>
      <c r="J99" s="8">
        <f t="shared" si="20"/>
        <v>3.0441534344368863E-2</v>
      </c>
      <c r="K99" s="8">
        <f t="shared" si="21"/>
        <v>79.022621019308588</v>
      </c>
      <c r="L99" s="8"/>
      <c r="M99" s="7">
        <f t="shared" si="22"/>
        <v>1000600</v>
      </c>
      <c r="N99" s="8">
        <v>100</v>
      </c>
      <c r="O99" s="8">
        <f t="shared" si="23"/>
        <v>3.8522557150984273E-2</v>
      </c>
      <c r="P99" s="8">
        <v>79.022621019308588</v>
      </c>
      <c r="Q99" s="8">
        <f t="shared" si="24"/>
        <v>3.0441534344368863E-2</v>
      </c>
      <c r="R99" s="8">
        <f t="shared" si="25"/>
        <v>79.022621019308588</v>
      </c>
      <c r="S99" s="8"/>
      <c r="T99" s="8"/>
      <c r="U99" s="8"/>
      <c r="V99" s="8"/>
      <c r="W99" s="8"/>
      <c r="X99" s="22">
        <v>88</v>
      </c>
    </row>
    <row r="100" spans="1:24" ht="32">
      <c r="A100" s="9">
        <v>89</v>
      </c>
      <c r="B100" s="9" t="s">
        <v>1918</v>
      </c>
      <c r="C100" s="7">
        <v>17424500</v>
      </c>
      <c r="D100" s="8">
        <f t="shared" si="16"/>
        <v>0.14072334788513918</v>
      </c>
      <c r="E100" s="7">
        <v>17424500</v>
      </c>
      <c r="F100" s="8">
        <f t="shared" si="17"/>
        <v>100</v>
      </c>
      <c r="G100" s="8">
        <f t="shared" si="18"/>
        <v>0.14072334788513918</v>
      </c>
      <c r="H100" s="7">
        <v>10533500</v>
      </c>
      <c r="I100" s="8">
        <f t="shared" si="19"/>
        <v>60.452236793021321</v>
      </c>
      <c r="J100" s="8">
        <f t="shared" si="20"/>
        <v>8.5070411486591502E-2</v>
      </c>
      <c r="K100" s="8">
        <f t="shared" si="21"/>
        <v>60.452236793021321</v>
      </c>
      <c r="L100" s="8"/>
      <c r="M100" s="7">
        <f t="shared" si="22"/>
        <v>6891000</v>
      </c>
      <c r="N100" s="8">
        <v>100</v>
      </c>
      <c r="O100" s="8">
        <f t="shared" si="23"/>
        <v>0.14072334788513918</v>
      </c>
      <c r="P100" s="8">
        <v>60.452236793021321</v>
      </c>
      <c r="Q100" s="8">
        <f t="shared" si="24"/>
        <v>8.5070411486591502E-2</v>
      </c>
      <c r="R100" s="8">
        <f t="shared" si="25"/>
        <v>60.452236793021321</v>
      </c>
      <c r="S100" s="8"/>
      <c r="T100" s="8"/>
      <c r="U100" s="8"/>
      <c r="V100" s="8"/>
      <c r="W100" s="8"/>
      <c r="X100" s="22">
        <v>89</v>
      </c>
    </row>
    <row r="101" spans="1:24" ht="48">
      <c r="A101" s="9">
        <v>90</v>
      </c>
      <c r="B101" s="9" t="s">
        <v>1919</v>
      </c>
      <c r="C101" s="7">
        <v>12723195</v>
      </c>
      <c r="D101" s="8">
        <f t="shared" si="16"/>
        <v>0.10275477610235378</v>
      </c>
      <c r="E101" s="7">
        <v>12723195</v>
      </c>
      <c r="F101" s="8">
        <f t="shared" si="17"/>
        <v>100</v>
      </c>
      <c r="G101" s="8">
        <f t="shared" si="18"/>
        <v>0.10275477610235378</v>
      </c>
      <c r="H101" s="7">
        <v>11531000</v>
      </c>
      <c r="I101" s="8">
        <f t="shared" si="19"/>
        <v>90.629751410710909</v>
      </c>
      <c r="J101" s="8">
        <f t="shared" si="20"/>
        <v>9.3126398144195821E-2</v>
      </c>
      <c r="K101" s="8">
        <f t="shared" si="21"/>
        <v>90.629751410710909</v>
      </c>
      <c r="L101" s="8"/>
      <c r="M101" s="7">
        <f t="shared" si="22"/>
        <v>1192195</v>
      </c>
      <c r="N101" s="8">
        <v>100</v>
      </c>
      <c r="O101" s="8">
        <f t="shared" si="23"/>
        <v>0.10275477610235378</v>
      </c>
      <c r="P101" s="8">
        <v>90.629751410710909</v>
      </c>
      <c r="Q101" s="8">
        <f t="shared" si="24"/>
        <v>9.3126398144195821E-2</v>
      </c>
      <c r="R101" s="8">
        <f t="shared" si="25"/>
        <v>90.629751410710909</v>
      </c>
      <c r="S101" s="8"/>
      <c r="T101" s="8"/>
      <c r="U101" s="8"/>
      <c r="V101" s="8"/>
      <c r="W101" s="8"/>
      <c r="X101" s="22">
        <v>90</v>
      </c>
    </row>
    <row r="102" spans="1:24" ht="32">
      <c r="A102" s="9">
        <v>91</v>
      </c>
      <c r="B102" s="9" t="s">
        <v>1920</v>
      </c>
      <c r="C102" s="7">
        <v>71836320</v>
      </c>
      <c r="D102" s="8">
        <f t="shared" si="16"/>
        <v>0.58016284255778827</v>
      </c>
      <c r="E102" s="7">
        <v>71836320</v>
      </c>
      <c r="F102" s="8">
        <f t="shared" si="17"/>
        <v>100</v>
      </c>
      <c r="G102" s="8">
        <f t="shared" si="18"/>
        <v>0.58016284255778827</v>
      </c>
      <c r="H102" s="7">
        <v>68473320</v>
      </c>
      <c r="I102" s="8">
        <f t="shared" si="19"/>
        <v>95.318524111480102</v>
      </c>
      <c r="J102" s="8">
        <f t="shared" si="20"/>
        <v>0.55300265896929379</v>
      </c>
      <c r="K102" s="8">
        <f t="shared" si="21"/>
        <v>95.318524111480102</v>
      </c>
      <c r="L102" s="8"/>
      <c r="M102" s="7">
        <f t="shared" si="22"/>
        <v>3363000</v>
      </c>
      <c r="N102" s="8">
        <v>100</v>
      </c>
      <c r="O102" s="8">
        <f t="shared" si="23"/>
        <v>0.58016284255778827</v>
      </c>
      <c r="P102" s="8">
        <v>95.318524111480102</v>
      </c>
      <c r="Q102" s="8">
        <f t="shared" si="24"/>
        <v>0.55300265896929379</v>
      </c>
      <c r="R102" s="8">
        <f t="shared" si="25"/>
        <v>95.318524111480102</v>
      </c>
      <c r="S102" s="8"/>
      <c r="T102" s="8"/>
      <c r="U102" s="8"/>
      <c r="V102" s="8"/>
      <c r="W102" s="8"/>
      <c r="X102" s="22">
        <v>91</v>
      </c>
    </row>
    <row r="103" spans="1:24" ht="64">
      <c r="A103" s="9">
        <v>92</v>
      </c>
      <c r="B103" s="9" t="s">
        <v>1921</v>
      </c>
      <c r="C103" s="7">
        <v>0</v>
      </c>
      <c r="D103" s="8">
        <f t="shared" si="16"/>
        <v>0</v>
      </c>
      <c r="E103" s="7">
        <v>0</v>
      </c>
      <c r="F103" s="8">
        <v>0</v>
      </c>
      <c r="G103" s="8">
        <f t="shared" si="18"/>
        <v>0</v>
      </c>
      <c r="H103" s="7">
        <v>0</v>
      </c>
      <c r="I103" s="8">
        <v>0</v>
      </c>
      <c r="J103" s="8">
        <f t="shared" si="20"/>
        <v>0</v>
      </c>
      <c r="K103" s="8">
        <f t="shared" si="21"/>
        <v>0</v>
      </c>
      <c r="L103" s="8"/>
      <c r="M103" s="7">
        <f t="shared" si="22"/>
        <v>0</v>
      </c>
      <c r="N103" s="8">
        <v>0</v>
      </c>
      <c r="O103" s="8">
        <f t="shared" si="23"/>
        <v>0</v>
      </c>
      <c r="P103" s="8">
        <v>0</v>
      </c>
      <c r="Q103" s="8">
        <f t="shared" si="24"/>
        <v>0</v>
      </c>
      <c r="R103" s="8">
        <f t="shared" si="25"/>
        <v>0</v>
      </c>
      <c r="S103" s="8"/>
      <c r="T103" s="8"/>
      <c r="U103" s="8"/>
      <c r="V103" s="8"/>
      <c r="W103" s="8"/>
      <c r="X103" s="22">
        <v>92</v>
      </c>
    </row>
    <row r="104" spans="1:24" ht="64">
      <c r="A104" s="9">
        <v>93</v>
      </c>
      <c r="B104" s="9" t="s">
        <v>1922</v>
      </c>
      <c r="C104" s="7">
        <v>8350000</v>
      </c>
      <c r="D104" s="8">
        <f t="shared" si="16"/>
        <v>6.7436078787965925E-2</v>
      </c>
      <c r="E104" s="7">
        <v>8350000</v>
      </c>
      <c r="F104" s="8">
        <f t="shared" si="17"/>
        <v>100</v>
      </c>
      <c r="G104" s="8">
        <f t="shared" si="18"/>
        <v>6.7436078787965925E-2</v>
      </c>
      <c r="H104" s="7">
        <v>6444600</v>
      </c>
      <c r="I104" s="8">
        <f t="shared" si="19"/>
        <v>77.180838323353299</v>
      </c>
      <c r="J104" s="8">
        <f t="shared" si="20"/>
        <v>5.2047730940949125E-2</v>
      </c>
      <c r="K104" s="8">
        <f t="shared" si="21"/>
        <v>77.180838323353299</v>
      </c>
      <c r="L104" s="8"/>
      <c r="M104" s="7">
        <f t="shared" si="22"/>
        <v>1905400</v>
      </c>
      <c r="N104" s="8">
        <v>100</v>
      </c>
      <c r="O104" s="8">
        <f t="shared" si="23"/>
        <v>6.7436078787965925E-2</v>
      </c>
      <c r="P104" s="8">
        <v>77.180838323353299</v>
      </c>
      <c r="Q104" s="8">
        <f t="shared" si="24"/>
        <v>5.2047730940949125E-2</v>
      </c>
      <c r="R104" s="8">
        <f t="shared" si="25"/>
        <v>77.180838323353299</v>
      </c>
      <c r="S104" s="8"/>
      <c r="T104" s="8"/>
      <c r="U104" s="8"/>
      <c r="V104" s="8"/>
      <c r="W104" s="8"/>
      <c r="X104" s="22">
        <v>93</v>
      </c>
    </row>
    <row r="105" spans="1:24" ht="32">
      <c r="A105" s="9">
        <v>94</v>
      </c>
      <c r="B105" s="9" t="s">
        <v>1923</v>
      </c>
      <c r="C105" s="7">
        <v>3450000</v>
      </c>
      <c r="D105" s="8">
        <f t="shared" si="16"/>
        <v>2.7862810996225441E-2</v>
      </c>
      <c r="E105" s="7">
        <v>3450000</v>
      </c>
      <c r="F105" s="8">
        <f t="shared" si="17"/>
        <v>100</v>
      </c>
      <c r="G105" s="8">
        <f t="shared" si="18"/>
        <v>2.7862810996225441E-2</v>
      </c>
      <c r="H105" s="7">
        <v>1300000</v>
      </c>
      <c r="I105" s="8">
        <f t="shared" si="19"/>
        <v>37.681159420289859</v>
      </c>
      <c r="J105" s="8">
        <f t="shared" si="20"/>
        <v>1.049903023046176E-2</v>
      </c>
      <c r="K105" s="8">
        <f t="shared" si="21"/>
        <v>37.681159420289859</v>
      </c>
      <c r="L105" s="8"/>
      <c r="M105" s="7">
        <f t="shared" si="22"/>
        <v>2150000</v>
      </c>
      <c r="N105" s="8">
        <v>100</v>
      </c>
      <c r="O105" s="8">
        <f t="shared" si="23"/>
        <v>2.7862810996225441E-2</v>
      </c>
      <c r="P105" s="8">
        <v>37.681159420289859</v>
      </c>
      <c r="Q105" s="8">
        <f t="shared" si="24"/>
        <v>1.049903023046176E-2</v>
      </c>
      <c r="R105" s="8">
        <f t="shared" si="25"/>
        <v>37.681159420289859</v>
      </c>
      <c r="S105" s="8"/>
      <c r="T105" s="8"/>
      <c r="U105" s="8"/>
      <c r="V105" s="8"/>
      <c r="W105" s="8"/>
      <c r="X105" s="22">
        <v>94</v>
      </c>
    </row>
    <row r="106" spans="1:24" ht="64">
      <c r="A106" s="9">
        <v>95</v>
      </c>
      <c r="B106" s="9" t="s">
        <v>1924</v>
      </c>
      <c r="C106" s="7">
        <v>17142000</v>
      </c>
      <c r="D106" s="8">
        <f t="shared" si="16"/>
        <v>0.13844182785428882</v>
      </c>
      <c r="E106" s="7">
        <v>17142000</v>
      </c>
      <c r="F106" s="8">
        <f t="shared" si="17"/>
        <v>100</v>
      </c>
      <c r="G106" s="8">
        <f t="shared" si="18"/>
        <v>0.13844182785428882</v>
      </c>
      <c r="H106" s="7">
        <v>13311000</v>
      </c>
      <c r="I106" s="8">
        <f t="shared" si="19"/>
        <v>77.651382569128458</v>
      </c>
      <c r="J106" s="8">
        <f t="shared" si="20"/>
        <v>0.10750199338282806</v>
      </c>
      <c r="K106" s="8">
        <f t="shared" si="21"/>
        <v>77.651382569128458</v>
      </c>
      <c r="L106" s="8"/>
      <c r="M106" s="7">
        <f t="shared" si="22"/>
        <v>3831000</v>
      </c>
      <c r="N106" s="8">
        <v>100</v>
      </c>
      <c r="O106" s="8">
        <f t="shared" si="23"/>
        <v>0.13844182785428882</v>
      </c>
      <c r="P106" s="8">
        <v>77.651382569128458</v>
      </c>
      <c r="Q106" s="8">
        <f t="shared" si="24"/>
        <v>0.10750199338282806</v>
      </c>
      <c r="R106" s="8">
        <f t="shared" si="25"/>
        <v>77.651382569128458</v>
      </c>
      <c r="S106" s="8"/>
      <c r="T106" s="8"/>
      <c r="U106" s="8"/>
      <c r="V106" s="8"/>
      <c r="W106" s="8"/>
      <c r="X106" s="22">
        <v>95</v>
      </c>
    </row>
    <row r="107" spans="1:24" ht="32">
      <c r="A107" s="9">
        <v>96</v>
      </c>
      <c r="B107" s="9" t="s">
        <v>1925</v>
      </c>
      <c r="C107" s="7">
        <v>175117400</v>
      </c>
      <c r="D107" s="8">
        <f t="shared" si="16"/>
        <v>1.4142791357537416</v>
      </c>
      <c r="E107" s="7">
        <v>175117400</v>
      </c>
      <c r="F107" s="8">
        <f t="shared" si="17"/>
        <v>100</v>
      </c>
      <c r="G107" s="8">
        <f t="shared" si="18"/>
        <v>1.4142791357537416</v>
      </c>
      <c r="H107" s="7">
        <v>144709100</v>
      </c>
      <c r="I107" s="8">
        <f t="shared" si="19"/>
        <v>82.635477685255722</v>
      </c>
      <c r="J107" s="8">
        <f t="shared" si="20"/>
        <v>1.1686963196330107</v>
      </c>
      <c r="K107" s="8">
        <f t="shared" si="21"/>
        <v>82.635477685255722</v>
      </c>
      <c r="L107" s="8"/>
      <c r="M107" s="7">
        <f t="shared" si="22"/>
        <v>30408300</v>
      </c>
      <c r="N107" s="8">
        <v>100</v>
      </c>
      <c r="O107" s="8">
        <f t="shared" si="23"/>
        <v>1.4142791357537416</v>
      </c>
      <c r="P107" s="8">
        <v>82.635477685255722</v>
      </c>
      <c r="Q107" s="8">
        <f t="shared" si="24"/>
        <v>1.1686963196330107</v>
      </c>
      <c r="R107" s="8">
        <f t="shared" si="25"/>
        <v>82.635477685255722</v>
      </c>
      <c r="S107" s="8"/>
      <c r="T107" s="8"/>
      <c r="U107" s="8"/>
      <c r="V107" s="8"/>
      <c r="W107" s="8"/>
      <c r="X107" s="22">
        <v>96</v>
      </c>
    </row>
    <row r="108" spans="1:24" ht="32">
      <c r="A108" s="9">
        <v>97</v>
      </c>
      <c r="B108" s="9" t="s">
        <v>1926</v>
      </c>
      <c r="C108" s="7">
        <v>24882600</v>
      </c>
      <c r="D108" s="8">
        <f t="shared" si="16"/>
        <v>0.20095628431729831</v>
      </c>
      <c r="E108" s="7">
        <v>24882600</v>
      </c>
      <c r="F108" s="8">
        <f t="shared" si="17"/>
        <v>100</v>
      </c>
      <c r="G108" s="8">
        <f t="shared" si="18"/>
        <v>0.20095628431729831</v>
      </c>
      <c r="H108" s="7">
        <v>0</v>
      </c>
      <c r="I108" s="8">
        <f t="shared" si="19"/>
        <v>0</v>
      </c>
      <c r="J108" s="8">
        <f t="shared" si="20"/>
        <v>0</v>
      </c>
      <c r="K108" s="8">
        <f t="shared" si="21"/>
        <v>0</v>
      </c>
      <c r="L108" s="8"/>
      <c r="M108" s="7">
        <f t="shared" si="22"/>
        <v>24882600</v>
      </c>
      <c r="N108" s="8">
        <v>100</v>
      </c>
      <c r="O108" s="8">
        <f t="shared" si="23"/>
        <v>0.20095628431729831</v>
      </c>
      <c r="P108" s="8">
        <v>0</v>
      </c>
      <c r="Q108" s="8">
        <f t="shared" si="24"/>
        <v>0</v>
      </c>
      <c r="R108" s="8">
        <f t="shared" si="25"/>
        <v>0</v>
      </c>
      <c r="S108" s="8"/>
      <c r="T108" s="8"/>
      <c r="U108" s="8"/>
      <c r="V108" s="8"/>
      <c r="W108" s="8"/>
      <c r="X108" s="22">
        <v>97</v>
      </c>
    </row>
    <row r="109" spans="1:24" ht="32">
      <c r="A109" s="9">
        <v>98</v>
      </c>
      <c r="B109" s="9" t="s">
        <v>1927</v>
      </c>
      <c r="C109" s="7">
        <v>308159400</v>
      </c>
      <c r="D109" s="8">
        <f t="shared" si="16"/>
        <v>2.4887498895391982</v>
      </c>
      <c r="E109" s="7">
        <v>308159400</v>
      </c>
      <c r="F109" s="8">
        <f t="shared" si="17"/>
        <v>100</v>
      </c>
      <c r="G109" s="8">
        <f t="shared" si="18"/>
        <v>2.4887498895391982</v>
      </c>
      <c r="H109" s="7">
        <v>294061600</v>
      </c>
      <c r="I109" s="8">
        <f t="shared" si="19"/>
        <v>95.425159836110794</v>
      </c>
      <c r="J109" s="8">
        <f t="shared" si="20"/>
        <v>2.374893560013811</v>
      </c>
      <c r="K109" s="8">
        <f t="shared" si="21"/>
        <v>95.425159836110794</v>
      </c>
      <c r="L109" s="8"/>
      <c r="M109" s="7">
        <f t="shared" si="22"/>
        <v>14097800</v>
      </c>
      <c r="N109" s="8">
        <v>100</v>
      </c>
      <c r="O109" s="8">
        <f t="shared" si="23"/>
        <v>2.4887498895391982</v>
      </c>
      <c r="P109" s="8">
        <v>95.425159836110794</v>
      </c>
      <c r="Q109" s="8">
        <f t="shared" si="24"/>
        <v>2.374893560013811</v>
      </c>
      <c r="R109" s="8">
        <f t="shared" si="25"/>
        <v>95.425159836110794</v>
      </c>
      <c r="S109" s="8"/>
      <c r="T109" s="8"/>
      <c r="U109" s="8"/>
      <c r="V109" s="8"/>
      <c r="W109" s="8"/>
      <c r="X109" s="22">
        <v>98</v>
      </c>
    </row>
    <row r="110" spans="1:24" ht="48">
      <c r="A110" s="9">
        <v>99</v>
      </c>
      <c r="B110" s="9" t="s">
        <v>1928</v>
      </c>
      <c r="C110" s="7">
        <v>0</v>
      </c>
      <c r="D110" s="8">
        <f t="shared" si="16"/>
        <v>0</v>
      </c>
      <c r="E110" s="7">
        <v>0</v>
      </c>
      <c r="F110" s="8">
        <v>0</v>
      </c>
      <c r="G110" s="8">
        <f t="shared" si="18"/>
        <v>0</v>
      </c>
      <c r="H110" s="7">
        <v>0</v>
      </c>
      <c r="I110" s="8">
        <v>0</v>
      </c>
      <c r="J110" s="8">
        <f t="shared" si="20"/>
        <v>0</v>
      </c>
      <c r="K110" s="8">
        <f t="shared" si="21"/>
        <v>0</v>
      </c>
      <c r="L110" s="8"/>
      <c r="M110" s="7">
        <f t="shared" si="22"/>
        <v>0</v>
      </c>
      <c r="N110" s="8">
        <v>0</v>
      </c>
      <c r="O110" s="8">
        <f t="shared" si="23"/>
        <v>0</v>
      </c>
      <c r="P110" s="8">
        <v>0</v>
      </c>
      <c r="Q110" s="8">
        <f t="shared" si="24"/>
        <v>0</v>
      </c>
      <c r="R110" s="8">
        <f t="shared" si="25"/>
        <v>0</v>
      </c>
      <c r="S110" s="8"/>
      <c r="T110" s="8"/>
      <c r="U110" s="8"/>
      <c r="V110" s="8"/>
      <c r="W110" s="8"/>
      <c r="X110" s="22">
        <v>99</v>
      </c>
    </row>
    <row r="111" spans="1:24" ht="48">
      <c r="A111" s="9">
        <v>100</v>
      </c>
      <c r="B111" s="9" t="s">
        <v>1929</v>
      </c>
      <c r="C111" s="7">
        <v>0</v>
      </c>
      <c r="D111" s="8">
        <f t="shared" si="16"/>
        <v>0</v>
      </c>
      <c r="E111" s="7">
        <v>0</v>
      </c>
      <c r="F111" s="8">
        <v>0</v>
      </c>
      <c r="G111" s="8">
        <f t="shared" si="18"/>
        <v>0</v>
      </c>
      <c r="H111" s="7">
        <v>0</v>
      </c>
      <c r="I111" s="8">
        <v>0</v>
      </c>
      <c r="J111" s="8">
        <f t="shared" si="20"/>
        <v>0</v>
      </c>
      <c r="K111" s="8">
        <f t="shared" si="21"/>
        <v>0</v>
      </c>
      <c r="L111" s="8"/>
      <c r="M111" s="7">
        <f t="shared" si="22"/>
        <v>0</v>
      </c>
      <c r="N111" s="8">
        <v>0</v>
      </c>
      <c r="O111" s="8">
        <f t="shared" si="23"/>
        <v>0</v>
      </c>
      <c r="P111" s="8">
        <v>0</v>
      </c>
      <c r="Q111" s="8">
        <f t="shared" si="24"/>
        <v>0</v>
      </c>
      <c r="R111" s="8">
        <f t="shared" si="25"/>
        <v>0</v>
      </c>
      <c r="S111" s="8"/>
      <c r="T111" s="8"/>
      <c r="U111" s="8"/>
      <c r="V111" s="8"/>
      <c r="W111" s="8"/>
      <c r="X111" s="22">
        <v>100</v>
      </c>
    </row>
    <row r="112" spans="1:24" ht="48">
      <c r="A112" s="9">
        <v>101</v>
      </c>
      <c r="B112" s="9" t="s">
        <v>1930</v>
      </c>
      <c r="C112" s="7">
        <v>0</v>
      </c>
      <c r="D112" s="8">
        <f t="shared" si="16"/>
        <v>0</v>
      </c>
      <c r="E112" s="7">
        <v>0</v>
      </c>
      <c r="F112" s="8">
        <v>0</v>
      </c>
      <c r="G112" s="8">
        <f t="shared" si="18"/>
        <v>0</v>
      </c>
      <c r="H112" s="7">
        <v>0</v>
      </c>
      <c r="I112" s="8">
        <v>0</v>
      </c>
      <c r="J112" s="8">
        <f t="shared" si="20"/>
        <v>0</v>
      </c>
      <c r="K112" s="8">
        <f t="shared" si="21"/>
        <v>0</v>
      </c>
      <c r="L112" s="8"/>
      <c r="M112" s="7">
        <f t="shared" si="22"/>
        <v>0</v>
      </c>
      <c r="N112" s="8">
        <v>0</v>
      </c>
      <c r="O112" s="8">
        <f t="shared" si="23"/>
        <v>0</v>
      </c>
      <c r="P112" s="8">
        <v>0</v>
      </c>
      <c r="Q112" s="8">
        <f t="shared" si="24"/>
        <v>0</v>
      </c>
      <c r="R112" s="8">
        <f t="shared" si="25"/>
        <v>0</v>
      </c>
      <c r="S112" s="8"/>
      <c r="T112" s="8"/>
      <c r="U112" s="8"/>
      <c r="V112" s="8"/>
      <c r="W112" s="8"/>
      <c r="X112" s="22">
        <v>101</v>
      </c>
    </row>
    <row r="113" spans="1:24" ht="64">
      <c r="A113" s="9">
        <v>102</v>
      </c>
      <c r="B113" s="9" t="s">
        <v>1931</v>
      </c>
      <c r="C113" s="7">
        <v>0</v>
      </c>
      <c r="D113" s="8">
        <f t="shared" si="16"/>
        <v>0</v>
      </c>
      <c r="E113" s="7">
        <v>0</v>
      </c>
      <c r="F113" s="8">
        <v>0</v>
      </c>
      <c r="G113" s="8">
        <f t="shared" si="18"/>
        <v>0</v>
      </c>
      <c r="H113" s="7">
        <v>0</v>
      </c>
      <c r="I113" s="8">
        <v>0</v>
      </c>
      <c r="J113" s="8">
        <f t="shared" si="20"/>
        <v>0</v>
      </c>
      <c r="K113" s="8">
        <f t="shared" si="21"/>
        <v>0</v>
      </c>
      <c r="L113" s="8"/>
      <c r="M113" s="7">
        <f t="shared" si="22"/>
        <v>0</v>
      </c>
      <c r="N113" s="8">
        <v>0</v>
      </c>
      <c r="O113" s="8">
        <f t="shared" si="23"/>
        <v>0</v>
      </c>
      <c r="P113" s="8">
        <v>0</v>
      </c>
      <c r="Q113" s="8">
        <f t="shared" si="24"/>
        <v>0</v>
      </c>
      <c r="R113" s="8">
        <f t="shared" si="25"/>
        <v>0</v>
      </c>
      <c r="S113" s="8"/>
      <c r="T113" s="8"/>
      <c r="U113" s="8"/>
      <c r="V113" s="8"/>
      <c r="W113" s="8"/>
      <c r="X113" s="22">
        <v>102</v>
      </c>
    </row>
    <row r="114" spans="1:24" ht="48">
      <c r="A114" s="9">
        <v>103</v>
      </c>
      <c r="B114" s="9" t="s">
        <v>1932</v>
      </c>
      <c r="C114" s="7">
        <v>0</v>
      </c>
      <c r="D114" s="8">
        <f t="shared" si="16"/>
        <v>0</v>
      </c>
      <c r="E114" s="7">
        <v>0</v>
      </c>
      <c r="F114" s="8">
        <v>0</v>
      </c>
      <c r="G114" s="8">
        <f t="shared" si="18"/>
        <v>0</v>
      </c>
      <c r="H114" s="7">
        <v>0</v>
      </c>
      <c r="I114" s="8">
        <v>0</v>
      </c>
      <c r="J114" s="8">
        <f t="shared" si="20"/>
        <v>0</v>
      </c>
      <c r="K114" s="8">
        <f t="shared" si="21"/>
        <v>0</v>
      </c>
      <c r="L114" s="8"/>
      <c r="M114" s="7">
        <f t="shared" si="22"/>
        <v>0</v>
      </c>
      <c r="N114" s="8">
        <v>0</v>
      </c>
      <c r="O114" s="8">
        <f t="shared" si="23"/>
        <v>0</v>
      </c>
      <c r="P114" s="8">
        <v>0</v>
      </c>
      <c r="Q114" s="8">
        <f t="shared" si="24"/>
        <v>0</v>
      </c>
      <c r="R114" s="8">
        <f t="shared" si="25"/>
        <v>0</v>
      </c>
      <c r="S114" s="8"/>
      <c r="T114" s="8"/>
      <c r="U114" s="8"/>
      <c r="V114" s="8"/>
      <c r="W114" s="8"/>
      <c r="X114" s="22">
        <v>103</v>
      </c>
    </row>
    <row r="115" spans="1:24" ht="32">
      <c r="A115" s="9">
        <v>104</v>
      </c>
      <c r="B115" s="9" t="s">
        <v>1933</v>
      </c>
      <c r="C115" s="7">
        <v>0</v>
      </c>
      <c r="D115" s="8">
        <f t="shared" si="16"/>
        <v>0</v>
      </c>
      <c r="E115" s="7">
        <v>0</v>
      </c>
      <c r="F115" s="8">
        <v>0</v>
      </c>
      <c r="G115" s="8">
        <f t="shared" si="18"/>
        <v>0</v>
      </c>
      <c r="H115" s="7">
        <v>0</v>
      </c>
      <c r="I115" s="8">
        <v>0</v>
      </c>
      <c r="J115" s="8">
        <f t="shared" si="20"/>
        <v>0</v>
      </c>
      <c r="K115" s="8">
        <f t="shared" si="21"/>
        <v>0</v>
      </c>
      <c r="L115" s="8"/>
      <c r="M115" s="7">
        <f t="shared" si="22"/>
        <v>0</v>
      </c>
      <c r="N115" s="8">
        <v>0</v>
      </c>
      <c r="O115" s="8">
        <f t="shared" si="23"/>
        <v>0</v>
      </c>
      <c r="P115" s="8">
        <v>0</v>
      </c>
      <c r="Q115" s="8">
        <f t="shared" si="24"/>
        <v>0</v>
      </c>
      <c r="R115" s="8">
        <f t="shared" si="25"/>
        <v>0</v>
      </c>
      <c r="S115" s="8"/>
      <c r="T115" s="8"/>
      <c r="U115" s="8"/>
      <c r="V115" s="8"/>
      <c r="W115" s="8"/>
      <c r="X115" s="22">
        <v>104</v>
      </c>
    </row>
    <row r="116" spans="1:24" ht="32">
      <c r="A116" s="9">
        <v>105</v>
      </c>
      <c r="B116" s="9" t="s">
        <v>1934</v>
      </c>
      <c r="C116" s="7">
        <v>8986600</v>
      </c>
      <c r="D116" s="8">
        <f t="shared" si="16"/>
        <v>7.2577373130052039E-2</v>
      </c>
      <c r="E116" s="7">
        <v>8986600</v>
      </c>
      <c r="F116" s="8">
        <f t="shared" si="17"/>
        <v>100</v>
      </c>
      <c r="G116" s="8">
        <f t="shared" si="18"/>
        <v>7.2577373130052039E-2</v>
      </c>
      <c r="H116" s="7">
        <v>7449800</v>
      </c>
      <c r="I116" s="8">
        <f t="shared" si="19"/>
        <v>82.898982930140434</v>
      </c>
      <c r="J116" s="8">
        <f t="shared" si="20"/>
        <v>6.0165904162226169E-2</v>
      </c>
      <c r="K116" s="8">
        <f t="shared" si="21"/>
        <v>82.898982930140434</v>
      </c>
      <c r="L116" s="8"/>
      <c r="M116" s="7">
        <f t="shared" si="22"/>
        <v>1536800</v>
      </c>
      <c r="N116" s="8">
        <v>100</v>
      </c>
      <c r="O116" s="8">
        <f t="shared" si="23"/>
        <v>7.2577373130052039E-2</v>
      </c>
      <c r="P116" s="8">
        <v>82.898982930140434</v>
      </c>
      <c r="Q116" s="8">
        <f t="shared" si="24"/>
        <v>6.0165904162226169E-2</v>
      </c>
      <c r="R116" s="8">
        <f t="shared" si="25"/>
        <v>82.898982930140434</v>
      </c>
      <c r="S116" s="8"/>
      <c r="T116" s="8"/>
      <c r="U116" s="8"/>
      <c r="V116" s="8"/>
      <c r="W116" s="8"/>
      <c r="X116" s="22">
        <v>105</v>
      </c>
    </row>
    <row r="117" spans="1:24" ht="48">
      <c r="A117" s="9">
        <v>106</v>
      </c>
      <c r="B117" s="9" t="s">
        <v>1935</v>
      </c>
      <c r="C117" s="7">
        <v>3744080</v>
      </c>
      <c r="D117" s="8">
        <f t="shared" si="16"/>
        <v>3.0237853157897898E-2</v>
      </c>
      <c r="E117" s="7">
        <v>3744080</v>
      </c>
      <c r="F117" s="8">
        <f t="shared" si="17"/>
        <v>100</v>
      </c>
      <c r="G117" s="8">
        <f t="shared" si="18"/>
        <v>3.0237853157897902E-2</v>
      </c>
      <c r="H117" s="7">
        <v>1850741</v>
      </c>
      <c r="I117" s="8">
        <f t="shared" si="19"/>
        <v>49.431128608363068</v>
      </c>
      <c r="J117" s="8">
        <f t="shared" si="20"/>
        <v>1.4946912082888484E-2</v>
      </c>
      <c r="K117" s="8">
        <f t="shared" si="21"/>
        <v>49.431128608363068</v>
      </c>
      <c r="L117" s="8"/>
      <c r="M117" s="7">
        <f t="shared" si="22"/>
        <v>1893339</v>
      </c>
      <c r="N117" s="8">
        <v>100</v>
      </c>
      <c r="O117" s="8">
        <f t="shared" si="23"/>
        <v>3.0237853157897902E-2</v>
      </c>
      <c r="P117" s="8">
        <v>49.431128608363068</v>
      </c>
      <c r="Q117" s="8">
        <f t="shared" si="24"/>
        <v>1.4946912082888484E-2</v>
      </c>
      <c r="R117" s="8">
        <f t="shared" si="25"/>
        <v>49.431128608363068</v>
      </c>
      <c r="S117" s="8"/>
      <c r="T117" s="8"/>
      <c r="U117" s="8"/>
      <c r="V117" s="8"/>
      <c r="W117" s="8"/>
      <c r="X117" s="22">
        <v>106</v>
      </c>
    </row>
    <row r="118" spans="1:24" ht="32">
      <c r="A118" s="9">
        <v>107</v>
      </c>
      <c r="B118" s="9" t="s">
        <v>1936</v>
      </c>
      <c r="C118" s="7">
        <v>70456320</v>
      </c>
      <c r="D118" s="8">
        <f t="shared" si="16"/>
        <v>0.56901771815929802</v>
      </c>
      <c r="E118" s="7">
        <v>70456320</v>
      </c>
      <c r="F118" s="8">
        <f t="shared" si="17"/>
        <v>100</v>
      </c>
      <c r="G118" s="8">
        <f t="shared" si="18"/>
        <v>0.56901771815929802</v>
      </c>
      <c r="H118" s="7">
        <v>70026720</v>
      </c>
      <c r="I118" s="8">
        <f t="shared" si="19"/>
        <v>99.390260518857644</v>
      </c>
      <c r="J118" s="8">
        <f t="shared" si="20"/>
        <v>0.56554819247698551</v>
      </c>
      <c r="K118" s="8">
        <f t="shared" si="21"/>
        <v>99.390260518857644</v>
      </c>
      <c r="L118" s="8"/>
      <c r="M118" s="7">
        <f t="shared" si="22"/>
        <v>429600</v>
      </c>
      <c r="N118" s="8">
        <v>100</v>
      </c>
      <c r="O118" s="8">
        <f t="shared" si="23"/>
        <v>0.56901771815929802</v>
      </c>
      <c r="P118" s="8">
        <v>99.390260518857644</v>
      </c>
      <c r="Q118" s="8">
        <f t="shared" si="24"/>
        <v>0.56554819247698551</v>
      </c>
      <c r="R118" s="8">
        <f t="shared" si="25"/>
        <v>99.390260518857644</v>
      </c>
      <c r="S118" s="8"/>
      <c r="T118" s="8"/>
      <c r="U118" s="8"/>
      <c r="V118" s="8"/>
      <c r="W118" s="8"/>
      <c r="X118" s="22">
        <v>107</v>
      </c>
    </row>
    <row r="119" spans="1:24" ht="64">
      <c r="A119" s="9">
        <v>108</v>
      </c>
      <c r="B119" s="9" t="s">
        <v>1937</v>
      </c>
      <c r="C119" s="7">
        <v>0</v>
      </c>
      <c r="D119" s="8">
        <f t="shared" si="16"/>
        <v>0</v>
      </c>
      <c r="E119" s="7">
        <v>0</v>
      </c>
      <c r="F119" s="8">
        <v>0</v>
      </c>
      <c r="G119" s="8">
        <f t="shared" si="18"/>
        <v>0</v>
      </c>
      <c r="H119" s="7">
        <v>0</v>
      </c>
      <c r="I119" s="8">
        <v>0</v>
      </c>
      <c r="J119" s="8">
        <f t="shared" si="20"/>
        <v>0</v>
      </c>
      <c r="K119" s="8">
        <f t="shared" si="21"/>
        <v>0</v>
      </c>
      <c r="L119" s="8"/>
      <c r="M119" s="7">
        <f t="shared" si="22"/>
        <v>0</v>
      </c>
      <c r="N119" s="8">
        <v>0</v>
      </c>
      <c r="O119" s="8">
        <f t="shared" si="23"/>
        <v>0</v>
      </c>
      <c r="P119" s="8">
        <v>0</v>
      </c>
      <c r="Q119" s="8">
        <f t="shared" si="24"/>
        <v>0</v>
      </c>
      <c r="R119" s="8">
        <f t="shared" si="25"/>
        <v>0</v>
      </c>
      <c r="S119" s="8"/>
      <c r="T119" s="8"/>
      <c r="U119" s="8"/>
      <c r="V119" s="8"/>
      <c r="W119" s="8"/>
      <c r="X119" s="22">
        <v>108</v>
      </c>
    </row>
    <row r="120" spans="1:24" ht="64">
      <c r="A120" s="9">
        <v>109</v>
      </c>
      <c r="B120" s="9" t="s">
        <v>1938</v>
      </c>
      <c r="C120" s="7">
        <v>8100000</v>
      </c>
      <c r="D120" s="8">
        <f t="shared" si="16"/>
        <v>6.5417034512877115E-2</v>
      </c>
      <c r="E120" s="7">
        <v>8100000</v>
      </c>
      <c r="F120" s="8">
        <f t="shared" si="17"/>
        <v>100</v>
      </c>
      <c r="G120" s="8">
        <f t="shared" si="18"/>
        <v>6.5417034512877115E-2</v>
      </c>
      <c r="H120" s="7">
        <v>6036000</v>
      </c>
      <c r="I120" s="8">
        <f t="shared" si="19"/>
        <v>74.518518518518519</v>
      </c>
      <c r="J120" s="8">
        <f t="shared" si="20"/>
        <v>4.8747804977743982E-2</v>
      </c>
      <c r="K120" s="8">
        <f t="shared" si="21"/>
        <v>74.518518518518519</v>
      </c>
      <c r="L120" s="8"/>
      <c r="M120" s="7">
        <f t="shared" si="22"/>
        <v>2064000</v>
      </c>
      <c r="N120" s="8">
        <v>100</v>
      </c>
      <c r="O120" s="8">
        <f t="shared" si="23"/>
        <v>6.5417034512877115E-2</v>
      </c>
      <c r="P120" s="8">
        <v>74.518518518518519</v>
      </c>
      <c r="Q120" s="8">
        <f t="shared" si="24"/>
        <v>4.8747804977743982E-2</v>
      </c>
      <c r="R120" s="8">
        <f t="shared" si="25"/>
        <v>74.518518518518519</v>
      </c>
      <c r="S120" s="8"/>
      <c r="T120" s="8"/>
      <c r="U120" s="8"/>
      <c r="V120" s="8"/>
      <c r="W120" s="8"/>
      <c r="X120" s="22">
        <v>109</v>
      </c>
    </row>
    <row r="121" spans="1:24" ht="32">
      <c r="A121" s="9">
        <v>110</v>
      </c>
      <c r="B121" s="9" t="s">
        <v>1939</v>
      </c>
      <c r="C121" s="7">
        <v>3450000</v>
      </c>
      <c r="D121" s="8">
        <f t="shared" si="16"/>
        <v>2.7862810996225441E-2</v>
      </c>
      <c r="E121" s="7">
        <v>3450000</v>
      </c>
      <c r="F121" s="8">
        <f t="shared" si="17"/>
        <v>100</v>
      </c>
      <c r="G121" s="8">
        <f t="shared" si="18"/>
        <v>2.7862810996225441E-2</v>
      </c>
      <c r="H121" s="7">
        <v>3450000</v>
      </c>
      <c r="I121" s="8">
        <f t="shared" si="19"/>
        <v>100</v>
      </c>
      <c r="J121" s="8">
        <f t="shared" si="20"/>
        <v>2.7862810996225441E-2</v>
      </c>
      <c r="K121" s="8">
        <f t="shared" si="21"/>
        <v>100</v>
      </c>
      <c r="L121" s="8"/>
      <c r="M121" s="7">
        <f t="shared" si="22"/>
        <v>0</v>
      </c>
      <c r="N121" s="8">
        <v>100</v>
      </c>
      <c r="O121" s="8">
        <f t="shared" si="23"/>
        <v>2.7862810996225441E-2</v>
      </c>
      <c r="P121" s="8">
        <v>100</v>
      </c>
      <c r="Q121" s="8">
        <f t="shared" si="24"/>
        <v>2.7862810996225441E-2</v>
      </c>
      <c r="R121" s="8">
        <f t="shared" si="25"/>
        <v>100</v>
      </c>
      <c r="S121" s="8"/>
      <c r="T121" s="8"/>
      <c r="U121" s="8"/>
      <c r="V121" s="8"/>
      <c r="W121" s="8"/>
      <c r="X121" s="22">
        <v>110</v>
      </c>
    </row>
    <row r="122" spans="1:24" ht="64">
      <c r="A122" s="9">
        <v>111</v>
      </c>
      <c r="B122" s="9" t="s">
        <v>1940</v>
      </c>
      <c r="C122" s="7">
        <v>16552000</v>
      </c>
      <c r="D122" s="8">
        <f t="shared" si="16"/>
        <v>0.13367688336507927</v>
      </c>
      <c r="E122" s="7">
        <v>16552000</v>
      </c>
      <c r="F122" s="8">
        <f t="shared" si="17"/>
        <v>100</v>
      </c>
      <c r="G122" s="8">
        <f t="shared" si="18"/>
        <v>0.13367688336507927</v>
      </c>
      <c r="H122" s="7">
        <v>16130000</v>
      </c>
      <c r="I122" s="8">
        <f t="shared" si="19"/>
        <v>97.450459159014017</v>
      </c>
      <c r="J122" s="8">
        <f t="shared" si="20"/>
        <v>0.13026873662872937</v>
      </c>
      <c r="K122" s="8">
        <f t="shared" si="21"/>
        <v>97.450459159014017</v>
      </c>
      <c r="L122" s="8"/>
      <c r="M122" s="7">
        <f t="shared" si="22"/>
        <v>422000</v>
      </c>
      <c r="N122" s="8">
        <v>100</v>
      </c>
      <c r="O122" s="8">
        <f t="shared" si="23"/>
        <v>0.13367688336507927</v>
      </c>
      <c r="P122" s="8">
        <v>97.450459159014017</v>
      </c>
      <c r="Q122" s="8">
        <f t="shared" si="24"/>
        <v>0.13026873662872937</v>
      </c>
      <c r="R122" s="8">
        <f t="shared" si="25"/>
        <v>97.450459159014017</v>
      </c>
      <c r="S122" s="8"/>
      <c r="T122" s="8"/>
      <c r="U122" s="8"/>
      <c r="V122" s="8"/>
      <c r="W122" s="8"/>
      <c r="X122" s="22">
        <v>111</v>
      </c>
    </row>
    <row r="123" spans="1:24" ht="32">
      <c r="A123" s="9">
        <v>112</v>
      </c>
      <c r="B123" s="9" t="s">
        <v>1941</v>
      </c>
      <c r="C123" s="7">
        <v>184257900</v>
      </c>
      <c r="D123" s="8">
        <f t="shared" si="16"/>
        <v>1.4880994325395385</v>
      </c>
      <c r="E123" s="7">
        <v>184257900</v>
      </c>
      <c r="F123" s="8">
        <f t="shared" si="17"/>
        <v>100</v>
      </c>
      <c r="G123" s="8">
        <f t="shared" si="18"/>
        <v>1.4880994325395387</v>
      </c>
      <c r="H123" s="7">
        <v>126800000</v>
      </c>
      <c r="I123" s="8">
        <f t="shared" si="19"/>
        <v>68.816588054026454</v>
      </c>
      <c r="J123" s="8">
        <f t="shared" si="20"/>
        <v>1.0240592563250395</v>
      </c>
      <c r="K123" s="8">
        <f t="shared" si="21"/>
        <v>68.816588054026454</v>
      </c>
      <c r="L123" s="8"/>
      <c r="M123" s="7">
        <f t="shared" si="22"/>
        <v>57457900</v>
      </c>
      <c r="N123" s="8">
        <v>100</v>
      </c>
      <c r="O123" s="8">
        <f t="shared" si="23"/>
        <v>1.4880994325395387</v>
      </c>
      <c r="P123" s="8">
        <v>68.816588054026454</v>
      </c>
      <c r="Q123" s="8">
        <f t="shared" si="24"/>
        <v>1.0240592563250395</v>
      </c>
      <c r="R123" s="8">
        <f t="shared" si="25"/>
        <v>68.816588054026454</v>
      </c>
      <c r="S123" s="8"/>
      <c r="T123" s="8"/>
      <c r="U123" s="8"/>
      <c r="V123" s="8"/>
      <c r="W123" s="8"/>
      <c r="X123" s="22">
        <v>112</v>
      </c>
    </row>
    <row r="124" spans="1:24" ht="32">
      <c r="A124" s="9">
        <v>113</v>
      </c>
      <c r="B124" s="9" t="s">
        <v>1942</v>
      </c>
      <c r="C124" s="7">
        <v>15742100</v>
      </c>
      <c r="D124" s="8">
        <f t="shared" si="16"/>
        <v>0.1271359875315016</v>
      </c>
      <c r="E124" s="7">
        <v>15742100</v>
      </c>
      <c r="F124" s="8">
        <f t="shared" si="17"/>
        <v>100</v>
      </c>
      <c r="G124" s="8">
        <f t="shared" si="18"/>
        <v>0.1271359875315016</v>
      </c>
      <c r="H124" s="7">
        <v>0</v>
      </c>
      <c r="I124" s="8">
        <f t="shared" si="19"/>
        <v>0</v>
      </c>
      <c r="J124" s="8">
        <f t="shared" si="20"/>
        <v>0</v>
      </c>
      <c r="K124" s="8">
        <f t="shared" si="21"/>
        <v>0</v>
      </c>
      <c r="L124" s="8"/>
      <c r="M124" s="7">
        <f t="shared" si="22"/>
        <v>15742100</v>
      </c>
      <c r="N124" s="8">
        <v>100</v>
      </c>
      <c r="O124" s="8">
        <f t="shared" si="23"/>
        <v>0.1271359875315016</v>
      </c>
      <c r="P124" s="8">
        <v>0</v>
      </c>
      <c r="Q124" s="8">
        <f t="shared" si="24"/>
        <v>0</v>
      </c>
      <c r="R124" s="8">
        <f t="shared" si="25"/>
        <v>0</v>
      </c>
      <c r="S124" s="8"/>
      <c r="T124" s="8"/>
      <c r="U124" s="8"/>
      <c r="V124" s="8"/>
      <c r="W124" s="8"/>
      <c r="X124" s="22">
        <v>113</v>
      </c>
    </row>
    <row r="125" spans="1:24" ht="32">
      <c r="A125" s="9">
        <v>114</v>
      </c>
      <c r="B125" s="9" t="s">
        <v>1943</v>
      </c>
      <c r="C125" s="7">
        <v>249133600</v>
      </c>
      <c r="D125" s="8">
        <f t="shared" si="16"/>
        <v>2.0120470752490522</v>
      </c>
      <c r="E125" s="7">
        <v>249133600</v>
      </c>
      <c r="F125" s="8">
        <f t="shared" si="17"/>
        <v>100</v>
      </c>
      <c r="G125" s="8">
        <f t="shared" si="18"/>
        <v>2.0120470752490522</v>
      </c>
      <c r="H125" s="7">
        <v>237471900</v>
      </c>
      <c r="I125" s="8">
        <f t="shared" si="19"/>
        <v>95.319097865562895</v>
      </c>
      <c r="J125" s="8">
        <f t="shared" si="20"/>
        <v>1.9178651207578401</v>
      </c>
      <c r="K125" s="8">
        <f t="shared" si="21"/>
        <v>95.319097865562895</v>
      </c>
      <c r="L125" s="8"/>
      <c r="M125" s="7">
        <f t="shared" si="22"/>
        <v>11661700</v>
      </c>
      <c r="N125" s="8">
        <v>100</v>
      </c>
      <c r="O125" s="8">
        <f t="shared" si="23"/>
        <v>2.0120470752490522</v>
      </c>
      <c r="P125" s="8">
        <v>95.319097865562895</v>
      </c>
      <c r="Q125" s="8">
        <f t="shared" si="24"/>
        <v>1.9178651207578401</v>
      </c>
      <c r="R125" s="8">
        <f t="shared" si="25"/>
        <v>95.319097865562895</v>
      </c>
      <c r="S125" s="8"/>
      <c r="T125" s="8"/>
      <c r="U125" s="8"/>
      <c r="V125" s="8"/>
      <c r="W125" s="8"/>
      <c r="X125" s="22">
        <v>114</v>
      </c>
    </row>
    <row r="126" spans="1:24" ht="48">
      <c r="A126" s="9">
        <v>115</v>
      </c>
      <c r="B126" s="9" t="s">
        <v>1944</v>
      </c>
      <c r="C126" s="7">
        <v>0</v>
      </c>
      <c r="D126" s="8">
        <f t="shared" si="16"/>
        <v>0</v>
      </c>
      <c r="E126" s="7">
        <v>0</v>
      </c>
      <c r="F126" s="8">
        <v>0</v>
      </c>
      <c r="G126" s="8">
        <f t="shared" si="18"/>
        <v>0</v>
      </c>
      <c r="H126" s="7">
        <v>0</v>
      </c>
      <c r="I126" s="8">
        <v>0</v>
      </c>
      <c r="J126" s="8">
        <f t="shared" si="20"/>
        <v>0</v>
      </c>
      <c r="K126" s="8">
        <f t="shared" si="21"/>
        <v>0</v>
      </c>
      <c r="L126" s="8"/>
      <c r="M126" s="7">
        <f t="shared" si="22"/>
        <v>0</v>
      </c>
      <c r="N126" s="8">
        <v>0</v>
      </c>
      <c r="O126" s="8">
        <f t="shared" si="23"/>
        <v>0</v>
      </c>
      <c r="P126" s="8">
        <v>0</v>
      </c>
      <c r="Q126" s="8">
        <f t="shared" si="24"/>
        <v>0</v>
      </c>
      <c r="R126" s="8">
        <f t="shared" si="25"/>
        <v>0</v>
      </c>
      <c r="S126" s="8"/>
      <c r="T126" s="8"/>
      <c r="U126" s="8"/>
      <c r="V126" s="8"/>
      <c r="W126" s="8"/>
      <c r="X126" s="22">
        <v>115</v>
      </c>
    </row>
    <row r="127" spans="1:24" ht="48">
      <c r="A127" s="9">
        <v>116</v>
      </c>
      <c r="B127" s="9" t="s">
        <v>1945</v>
      </c>
      <c r="C127" s="7">
        <v>0</v>
      </c>
      <c r="D127" s="8">
        <f t="shared" si="16"/>
        <v>0</v>
      </c>
      <c r="E127" s="7">
        <v>0</v>
      </c>
      <c r="F127" s="8">
        <v>0</v>
      </c>
      <c r="G127" s="8">
        <f t="shared" si="18"/>
        <v>0</v>
      </c>
      <c r="H127" s="7">
        <v>0</v>
      </c>
      <c r="I127" s="8">
        <v>0</v>
      </c>
      <c r="J127" s="8">
        <f t="shared" si="20"/>
        <v>0</v>
      </c>
      <c r="K127" s="8">
        <f t="shared" si="21"/>
        <v>0</v>
      </c>
      <c r="L127" s="8"/>
      <c r="M127" s="7">
        <f t="shared" si="22"/>
        <v>0</v>
      </c>
      <c r="N127" s="8">
        <v>0</v>
      </c>
      <c r="O127" s="8">
        <f t="shared" si="23"/>
        <v>0</v>
      </c>
      <c r="P127" s="8">
        <v>0</v>
      </c>
      <c r="Q127" s="8">
        <f t="shared" si="24"/>
        <v>0</v>
      </c>
      <c r="R127" s="8">
        <f t="shared" si="25"/>
        <v>0</v>
      </c>
      <c r="S127" s="8"/>
      <c r="T127" s="8"/>
      <c r="U127" s="8"/>
      <c r="V127" s="8"/>
      <c r="W127" s="8"/>
      <c r="X127" s="22">
        <v>116</v>
      </c>
    </row>
    <row r="128" spans="1:24" ht="48">
      <c r="A128" s="9">
        <v>117</v>
      </c>
      <c r="B128" s="9" t="s">
        <v>1946</v>
      </c>
      <c r="C128" s="7">
        <v>0</v>
      </c>
      <c r="D128" s="8">
        <f t="shared" si="16"/>
        <v>0</v>
      </c>
      <c r="E128" s="7">
        <v>0</v>
      </c>
      <c r="F128" s="8">
        <v>0</v>
      </c>
      <c r="G128" s="8">
        <f t="shared" si="18"/>
        <v>0</v>
      </c>
      <c r="H128" s="7">
        <v>0</v>
      </c>
      <c r="I128" s="8">
        <v>0</v>
      </c>
      <c r="J128" s="8">
        <f t="shared" si="20"/>
        <v>0</v>
      </c>
      <c r="K128" s="8">
        <f t="shared" si="21"/>
        <v>0</v>
      </c>
      <c r="L128" s="8"/>
      <c r="M128" s="7">
        <f t="shared" si="22"/>
        <v>0</v>
      </c>
      <c r="N128" s="8">
        <v>0</v>
      </c>
      <c r="O128" s="8">
        <f t="shared" si="23"/>
        <v>0</v>
      </c>
      <c r="P128" s="8">
        <v>0</v>
      </c>
      <c r="Q128" s="8">
        <f t="shared" si="24"/>
        <v>0</v>
      </c>
      <c r="R128" s="8">
        <f t="shared" si="25"/>
        <v>0</v>
      </c>
      <c r="S128" s="8"/>
      <c r="T128" s="8"/>
      <c r="U128" s="8"/>
      <c r="V128" s="8"/>
      <c r="W128" s="8"/>
      <c r="X128" s="22">
        <v>117</v>
      </c>
    </row>
    <row r="129" spans="1:24" ht="64">
      <c r="A129" s="9">
        <v>118</v>
      </c>
      <c r="B129" s="9" t="s">
        <v>1947</v>
      </c>
      <c r="C129" s="7">
        <v>0</v>
      </c>
      <c r="D129" s="8">
        <f t="shared" si="16"/>
        <v>0</v>
      </c>
      <c r="E129" s="7">
        <v>0</v>
      </c>
      <c r="F129" s="8">
        <v>0</v>
      </c>
      <c r="G129" s="8">
        <f t="shared" si="18"/>
        <v>0</v>
      </c>
      <c r="H129" s="7">
        <v>0</v>
      </c>
      <c r="I129" s="8">
        <v>0</v>
      </c>
      <c r="J129" s="8">
        <f t="shared" si="20"/>
        <v>0</v>
      </c>
      <c r="K129" s="8">
        <f t="shared" si="21"/>
        <v>0</v>
      </c>
      <c r="L129" s="8"/>
      <c r="M129" s="7">
        <f t="shared" si="22"/>
        <v>0</v>
      </c>
      <c r="N129" s="8">
        <v>0</v>
      </c>
      <c r="O129" s="8">
        <f t="shared" si="23"/>
        <v>0</v>
      </c>
      <c r="P129" s="8">
        <v>0</v>
      </c>
      <c r="Q129" s="8">
        <f t="shared" si="24"/>
        <v>0</v>
      </c>
      <c r="R129" s="8">
        <f t="shared" si="25"/>
        <v>0</v>
      </c>
      <c r="S129" s="8"/>
      <c r="T129" s="8"/>
      <c r="U129" s="8"/>
      <c r="V129" s="8"/>
      <c r="W129" s="8"/>
      <c r="X129" s="22">
        <v>118</v>
      </c>
    </row>
    <row r="130" spans="1:24" ht="48">
      <c r="A130" s="9">
        <v>119</v>
      </c>
      <c r="B130" s="9" t="s">
        <v>1948</v>
      </c>
      <c r="C130" s="7">
        <v>1087700</v>
      </c>
      <c r="D130" s="8">
        <f t="shared" si="16"/>
        <v>8.7844578320563516E-3</v>
      </c>
      <c r="E130" s="7">
        <v>1087700</v>
      </c>
      <c r="F130" s="8">
        <f t="shared" si="17"/>
        <v>100</v>
      </c>
      <c r="G130" s="8">
        <f t="shared" si="18"/>
        <v>8.7844578320563516E-3</v>
      </c>
      <c r="H130" s="7">
        <v>833000</v>
      </c>
      <c r="I130" s="8">
        <f t="shared" si="19"/>
        <v>76.583616806104629</v>
      </c>
      <c r="J130" s="8">
        <f t="shared" si="20"/>
        <v>6.7274555245958826E-3</v>
      </c>
      <c r="K130" s="8">
        <f t="shared" si="21"/>
        <v>76.583616806104629</v>
      </c>
      <c r="L130" s="8"/>
      <c r="M130" s="7">
        <f t="shared" si="22"/>
        <v>254700</v>
      </c>
      <c r="N130" s="8">
        <v>100</v>
      </c>
      <c r="O130" s="8">
        <f t="shared" si="23"/>
        <v>8.7844578320563516E-3</v>
      </c>
      <c r="P130" s="8">
        <v>76.583616806104629</v>
      </c>
      <c r="Q130" s="8">
        <f t="shared" si="24"/>
        <v>6.7274555245958826E-3</v>
      </c>
      <c r="R130" s="8">
        <f t="shared" si="25"/>
        <v>76.583616806104629</v>
      </c>
      <c r="S130" s="8"/>
      <c r="T130" s="8"/>
      <c r="U130" s="8"/>
      <c r="V130" s="8"/>
      <c r="W130" s="8"/>
      <c r="X130" s="22">
        <v>119</v>
      </c>
    </row>
    <row r="131" spans="1:24" ht="32">
      <c r="A131" s="9">
        <v>120</v>
      </c>
      <c r="B131" s="9" t="s">
        <v>1949</v>
      </c>
      <c r="C131" s="7">
        <v>3148100</v>
      </c>
      <c r="D131" s="8">
        <f t="shared" si="16"/>
        <v>2.5424613129628203E-2</v>
      </c>
      <c r="E131" s="7">
        <v>3148100</v>
      </c>
      <c r="F131" s="8">
        <f t="shared" si="17"/>
        <v>100</v>
      </c>
      <c r="G131" s="8">
        <f t="shared" si="18"/>
        <v>2.5424613129628203E-2</v>
      </c>
      <c r="H131" s="7">
        <v>2304500</v>
      </c>
      <c r="I131" s="8">
        <f t="shared" si="19"/>
        <v>73.202884279406618</v>
      </c>
      <c r="J131" s="8">
        <f t="shared" si="20"/>
        <v>1.8611550127768554E-2</v>
      </c>
      <c r="K131" s="8">
        <f t="shared" si="21"/>
        <v>73.202884279406618</v>
      </c>
      <c r="L131" s="8"/>
      <c r="M131" s="7">
        <f t="shared" si="22"/>
        <v>843600</v>
      </c>
      <c r="N131" s="8">
        <v>100</v>
      </c>
      <c r="O131" s="8">
        <f t="shared" si="23"/>
        <v>2.5424613129628203E-2</v>
      </c>
      <c r="P131" s="8">
        <v>73.202884279406618</v>
      </c>
      <c r="Q131" s="8">
        <f t="shared" si="24"/>
        <v>1.8611550127768554E-2</v>
      </c>
      <c r="R131" s="8">
        <f t="shared" si="25"/>
        <v>73.202884279406618</v>
      </c>
      <c r="S131" s="8"/>
      <c r="T131" s="8"/>
      <c r="U131" s="8"/>
      <c r="V131" s="8"/>
      <c r="W131" s="8"/>
      <c r="X131" s="22">
        <v>120</v>
      </c>
    </row>
    <row r="132" spans="1:24" ht="32">
      <c r="A132" s="9">
        <v>121</v>
      </c>
      <c r="B132" s="9" t="s">
        <v>1950</v>
      </c>
      <c r="C132" s="7">
        <v>21123200</v>
      </c>
      <c r="D132" s="8">
        <f t="shared" si="16"/>
        <v>0.17059470412622296</v>
      </c>
      <c r="E132" s="7">
        <v>21123200</v>
      </c>
      <c r="F132" s="8">
        <f t="shared" si="17"/>
        <v>100</v>
      </c>
      <c r="G132" s="8">
        <f t="shared" si="18"/>
        <v>0.17059470412622296</v>
      </c>
      <c r="H132" s="7">
        <v>16801750</v>
      </c>
      <c r="I132" s="8">
        <f t="shared" si="19"/>
        <v>79.541688759278898</v>
      </c>
      <c r="J132" s="8">
        <f t="shared" si="20"/>
        <v>0.13569390859589298</v>
      </c>
      <c r="K132" s="8">
        <f t="shared" si="21"/>
        <v>79.541688759278898</v>
      </c>
      <c r="L132" s="8"/>
      <c r="M132" s="7">
        <f t="shared" si="22"/>
        <v>4321450</v>
      </c>
      <c r="N132" s="8">
        <v>100</v>
      </c>
      <c r="O132" s="8">
        <f t="shared" si="23"/>
        <v>0.17059470412622296</v>
      </c>
      <c r="P132" s="8">
        <v>79.541688759278898</v>
      </c>
      <c r="Q132" s="8">
        <f t="shared" si="24"/>
        <v>0.13569390859589298</v>
      </c>
      <c r="R132" s="8">
        <f t="shared" si="25"/>
        <v>79.541688759278898</v>
      </c>
      <c r="S132" s="8"/>
      <c r="T132" s="8"/>
      <c r="U132" s="8"/>
      <c r="V132" s="8"/>
      <c r="W132" s="8"/>
      <c r="X132" s="22">
        <v>121</v>
      </c>
    </row>
    <row r="133" spans="1:24" ht="32">
      <c r="A133" s="9">
        <v>122</v>
      </c>
      <c r="B133" s="9" t="s">
        <v>1951</v>
      </c>
      <c r="C133" s="7">
        <v>15026080</v>
      </c>
      <c r="D133" s="8">
        <f t="shared" si="16"/>
        <v>0.12135328320410527</v>
      </c>
      <c r="E133" s="7">
        <v>15026080</v>
      </c>
      <c r="F133" s="8">
        <f t="shared" si="17"/>
        <v>100</v>
      </c>
      <c r="G133" s="8">
        <f t="shared" si="18"/>
        <v>0.12135328320410527</v>
      </c>
      <c r="H133" s="7">
        <v>10456301</v>
      </c>
      <c r="I133" s="8">
        <f t="shared" si="19"/>
        <v>69.587683547538688</v>
      </c>
      <c r="J133" s="8">
        <f t="shared" si="20"/>
        <v>8.4446938690621198E-2</v>
      </c>
      <c r="K133" s="8">
        <f t="shared" si="21"/>
        <v>69.587683547538688</v>
      </c>
      <c r="L133" s="8"/>
      <c r="M133" s="7">
        <f t="shared" si="22"/>
        <v>4569779</v>
      </c>
      <c r="N133" s="8">
        <v>100</v>
      </c>
      <c r="O133" s="8">
        <f t="shared" si="23"/>
        <v>0.12135328320410527</v>
      </c>
      <c r="P133" s="8">
        <v>69.587683547538688</v>
      </c>
      <c r="Q133" s="8">
        <f t="shared" si="24"/>
        <v>8.4446938690621198E-2</v>
      </c>
      <c r="R133" s="8">
        <f t="shared" si="25"/>
        <v>69.587683547538688</v>
      </c>
      <c r="S133" s="8"/>
      <c r="T133" s="8"/>
      <c r="U133" s="8"/>
      <c r="V133" s="8"/>
      <c r="W133" s="8"/>
      <c r="X133" s="22">
        <v>122</v>
      </c>
    </row>
    <row r="134" spans="1:24" ht="32">
      <c r="A134" s="9">
        <v>123</v>
      </c>
      <c r="B134" s="9" t="s">
        <v>1952</v>
      </c>
      <c r="C134" s="7">
        <v>67336320</v>
      </c>
      <c r="D134" s="8">
        <f t="shared" si="16"/>
        <v>0.54382004560618979</v>
      </c>
      <c r="E134" s="7">
        <v>67336320</v>
      </c>
      <c r="F134" s="8">
        <f t="shared" si="17"/>
        <v>100</v>
      </c>
      <c r="G134" s="8">
        <f t="shared" si="18"/>
        <v>0.54382004560618979</v>
      </c>
      <c r="H134" s="7">
        <v>66919920</v>
      </c>
      <c r="I134" s="8">
        <f t="shared" si="19"/>
        <v>99.381611587921654</v>
      </c>
      <c r="J134" s="8">
        <f t="shared" si="20"/>
        <v>0.54045712546160196</v>
      </c>
      <c r="K134" s="8">
        <f t="shared" si="21"/>
        <v>99.381611587921654</v>
      </c>
      <c r="L134" s="8"/>
      <c r="M134" s="7">
        <f t="shared" si="22"/>
        <v>416400</v>
      </c>
      <c r="N134" s="8">
        <v>100</v>
      </c>
      <c r="O134" s="8">
        <f t="shared" si="23"/>
        <v>0.54382004560618979</v>
      </c>
      <c r="P134" s="8">
        <v>99.381611587921654</v>
      </c>
      <c r="Q134" s="8">
        <f t="shared" si="24"/>
        <v>0.54045712546160196</v>
      </c>
      <c r="R134" s="8">
        <f t="shared" si="25"/>
        <v>99.381611587921654</v>
      </c>
      <c r="S134" s="8"/>
      <c r="T134" s="8"/>
      <c r="U134" s="8"/>
      <c r="V134" s="8"/>
      <c r="W134" s="8"/>
      <c r="X134" s="22">
        <v>123</v>
      </c>
    </row>
    <row r="135" spans="1:24" ht="64">
      <c r="A135" s="9">
        <v>124</v>
      </c>
      <c r="B135" s="9" t="s">
        <v>1953</v>
      </c>
      <c r="C135" s="7">
        <v>0</v>
      </c>
      <c r="D135" s="8">
        <f t="shared" si="16"/>
        <v>0</v>
      </c>
      <c r="E135" s="7">
        <v>0</v>
      </c>
      <c r="F135" s="8">
        <v>0</v>
      </c>
      <c r="G135" s="8">
        <f t="shared" si="18"/>
        <v>0</v>
      </c>
      <c r="H135" s="7">
        <v>0</v>
      </c>
      <c r="I135" s="8">
        <v>0</v>
      </c>
      <c r="J135" s="8">
        <f t="shared" si="20"/>
        <v>0</v>
      </c>
      <c r="K135" s="8">
        <f t="shared" si="21"/>
        <v>0</v>
      </c>
      <c r="L135" s="8"/>
      <c r="M135" s="7">
        <f t="shared" si="22"/>
        <v>0</v>
      </c>
      <c r="N135" s="8">
        <v>0</v>
      </c>
      <c r="O135" s="8">
        <f t="shared" si="23"/>
        <v>0</v>
      </c>
      <c r="P135" s="8">
        <v>0</v>
      </c>
      <c r="Q135" s="8">
        <f t="shared" si="24"/>
        <v>0</v>
      </c>
      <c r="R135" s="8">
        <f t="shared" si="25"/>
        <v>0</v>
      </c>
      <c r="S135" s="8"/>
      <c r="T135" s="8"/>
      <c r="U135" s="8"/>
      <c r="V135" s="8"/>
      <c r="W135" s="8"/>
      <c r="X135" s="22">
        <v>124</v>
      </c>
    </row>
    <row r="136" spans="1:24" ht="64">
      <c r="A136" s="9">
        <v>125</v>
      </c>
      <c r="B136" s="9" t="s">
        <v>1954</v>
      </c>
      <c r="C136" s="7">
        <v>12150000</v>
      </c>
      <c r="D136" s="8">
        <f t="shared" si="16"/>
        <v>9.8125551769315686E-2</v>
      </c>
      <c r="E136" s="7">
        <v>12150000</v>
      </c>
      <c r="F136" s="8">
        <f t="shared" si="17"/>
        <v>100</v>
      </c>
      <c r="G136" s="8">
        <f t="shared" si="18"/>
        <v>9.8125551769315672E-2</v>
      </c>
      <c r="H136" s="7">
        <v>7779900</v>
      </c>
      <c r="I136" s="8">
        <f t="shared" si="19"/>
        <v>64.032098765432096</v>
      </c>
      <c r="J136" s="8">
        <f t="shared" si="20"/>
        <v>6.2831850223053418E-2</v>
      </c>
      <c r="K136" s="8">
        <f t="shared" si="21"/>
        <v>64.032098765432096</v>
      </c>
      <c r="L136" s="8"/>
      <c r="M136" s="7">
        <f t="shared" si="22"/>
        <v>4370100</v>
      </c>
      <c r="N136" s="8">
        <v>100</v>
      </c>
      <c r="O136" s="8">
        <f t="shared" si="23"/>
        <v>9.8125551769315672E-2</v>
      </c>
      <c r="P136" s="8">
        <v>64.032098765432096</v>
      </c>
      <c r="Q136" s="8">
        <f t="shared" si="24"/>
        <v>6.2831850223053418E-2</v>
      </c>
      <c r="R136" s="8">
        <f t="shared" si="25"/>
        <v>64.032098765432096</v>
      </c>
      <c r="S136" s="8"/>
      <c r="T136" s="8"/>
      <c r="U136" s="8"/>
      <c r="V136" s="8"/>
      <c r="W136" s="8"/>
      <c r="X136" s="22">
        <v>125</v>
      </c>
    </row>
    <row r="137" spans="1:24" ht="32">
      <c r="A137" s="9">
        <v>126</v>
      </c>
      <c r="B137" s="9" t="s">
        <v>1955</v>
      </c>
      <c r="C137" s="7">
        <v>5870000</v>
      </c>
      <c r="D137" s="8">
        <f t="shared" si="16"/>
        <v>4.7407159579085027E-2</v>
      </c>
      <c r="E137" s="7">
        <v>5870000</v>
      </c>
      <c r="F137" s="8">
        <f t="shared" si="17"/>
        <v>100</v>
      </c>
      <c r="G137" s="8">
        <f t="shared" si="18"/>
        <v>4.7407159579085027E-2</v>
      </c>
      <c r="H137" s="7">
        <v>4815000</v>
      </c>
      <c r="I137" s="8">
        <f t="shared" si="19"/>
        <v>82.027257240204435</v>
      </c>
      <c r="J137" s="8">
        <f t="shared" si="20"/>
        <v>3.8886792738210295E-2</v>
      </c>
      <c r="K137" s="8">
        <f t="shared" si="21"/>
        <v>82.027257240204435</v>
      </c>
      <c r="L137" s="8"/>
      <c r="M137" s="7">
        <f t="shared" si="22"/>
        <v>1055000</v>
      </c>
      <c r="N137" s="8">
        <v>100</v>
      </c>
      <c r="O137" s="8">
        <f t="shared" si="23"/>
        <v>4.7407159579085027E-2</v>
      </c>
      <c r="P137" s="8">
        <v>82.027257240204435</v>
      </c>
      <c r="Q137" s="8">
        <f t="shared" si="24"/>
        <v>3.8886792738210295E-2</v>
      </c>
      <c r="R137" s="8">
        <f t="shared" si="25"/>
        <v>82.027257240204435</v>
      </c>
      <c r="S137" s="8"/>
      <c r="T137" s="8"/>
      <c r="U137" s="8"/>
      <c r="V137" s="8"/>
      <c r="W137" s="8"/>
      <c r="X137" s="22">
        <v>126</v>
      </c>
    </row>
    <row r="138" spans="1:24" ht="64">
      <c r="A138" s="9">
        <v>127</v>
      </c>
      <c r="B138" s="9" t="s">
        <v>1956</v>
      </c>
      <c r="C138" s="7">
        <v>21042000</v>
      </c>
      <c r="D138" s="8">
        <f t="shared" si="16"/>
        <v>0.16993891854567414</v>
      </c>
      <c r="E138" s="7">
        <v>21042000</v>
      </c>
      <c r="F138" s="8">
        <f t="shared" si="17"/>
        <v>100</v>
      </c>
      <c r="G138" s="8">
        <f t="shared" si="18"/>
        <v>0.16993891854567417</v>
      </c>
      <c r="H138" s="7">
        <v>20622000</v>
      </c>
      <c r="I138" s="8">
        <f t="shared" si="19"/>
        <v>98.003992015968066</v>
      </c>
      <c r="J138" s="8">
        <f t="shared" si="20"/>
        <v>0.16654692416352496</v>
      </c>
      <c r="K138" s="8">
        <f t="shared" si="21"/>
        <v>98.003992015968066</v>
      </c>
      <c r="L138" s="8"/>
      <c r="M138" s="7">
        <f t="shared" si="22"/>
        <v>420000</v>
      </c>
      <c r="N138" s="8">
        <v>100</v>
      </c>
      <c r="O138" s="8">
        <f t="shared" si="23"/>
        <v>0.16993891854567417</v>
      </c>
      <c r="P138" s="8">
        <v>98.003992015968066</v>
      </c>
      <c r="Q138" s="8">
        <f t="shared" si="24"/>
        <v>0.16654692416352496</v>
      </c>
      <c r="R138" s="8">
        <f t="shared" si="25"/>
        <v>98.003992015968066</v>
      </c>
      <c r="S138" s="8"/>
      <c r="T138" s="8"/>
      <c r="U138" s="8"/>
      <c r="V138" s="8"/>
      <c r="W138" s="8"/>
      <c r="X138" s="22">
        <v>127</v>
      </c>
    </row>
    <row r="139" spans="1:24" ht="32">
      <c r="A139" s="9">
        <v>128</v>
      </c>
      <c r="B139" s="9" t="s">
        <v>1957</v>
      </c>
      <c r="C139" s="7">
        <v>186023300</v>
      </c>
      <c r="D139" s="8">
        <f t="shared" si="16"/>
        <v>1.5023571155925055</v>
      </c>
      <c r="E139" s="7">
        <v>186023300</v>
      </c>
      <c r="F139" s="8">
        <f t="shared" si="17"/>
        <v>100</v>
      </c>
      <c r="G139" s="8">
        <f t="shared" si="18"/>
        <v>1.5023571155925055</v>
      </c>
      <c r="H139" s="7">
        <v>157850000</v>
      </c>
      <c r="I139" s="8">
        <f t="shared" si="19"/>
        <v>84.854961717161231</v>
      </c>
      <c r="J139" s="8">
        <f t="shared" si="20"/>
        <v>1.2748245552910682</v>
      </c>
      <c r="K139" s="8">
        <f t="shared" si="21"/>
        <v>84.854961717161231</v>
      </c>
      <c r="L139" s="8"/>
      <c r="M139" s="7">
        <f t="shared" si="22"/>
        <v>28173300</v>
      </c>
      <c r="N139" s="8">
        <v>100</v>
      </c>
      <c r="O139" s="8">
        <f t="shared" si="23"/>
        <v>1.5023571155925055</v>
      </c>
      <c r="P139" s="8">
        <v>84.854961717161231</v>
      </c>
      <c r="Q139" s="8">
        <f t="shared" si="24"/>
        <v>1.2748245552910682</v>
      </c>
      <c r="R139" s="8">
        <f t="shared" si="25"/>
        <v>84.854961717161231</v>
      </c>
      <c r="S139" s="8"/>
      <c r="T139" s="8"/>
      <c r="U139" s="8"/>
      <c r="V139" s="8"/>
      <c r="W139" s="8"/>
      <c r="X139" s="22">
        <v>128</v>
      </c>
    </row>
    <row r="140" spans="1:24" ht="32">
      <c r="A140" s="9">
        <v>129</v>
      </c>
      <c r="B140" s="9" t="s">
        <v>1958</v>
      </c>
      <c r="C140" s="7">
        <v>13976700</v>
      </c>
      <c r="D140" s="8">
        <f t="shared" ref="D140:D203" si="26">C140/$C$243*100</f>
        <v>0.11287830447853453</v>
      </c>
      <c r="E140" s="7">
        <v>13976700</v>
      </c>
      <c r="F140" s="8">
        <f t="shared" ref="F140:F203" si="27">E140/C140*100</f>
        <v>100</v>
      </c>
      <c r="G140" s="8">
        <f t="shared" ref="G140:G203" si="28">F140*D140/100</f>
        <v>0.11287830447853453</v>
      </c>
      <c r="H140" s="7">
        <v>0</v>
      </c>
      <c r="I140" s="8">
        <f t="shared" ref="I140:I203" si="29">H140/C140*100</f>
        <v>0</v>
      </c>
      <c r="J140" s="8">
        <f t="shared" ref="J140:J203" si="30">I140*D140/100</f>
        <v>0</v>
      </c>
      <c r="K140" s="8">
        <f t="shared" ref="K140:K203" si="31">IF(E140=0,0,H140/E140*100)</f>
        <v>0</v>
      </c>
      <c r="L140" s="8"/>
      <c r="M140" s="7">
        <f t="shared" ref="M140:M203" si="32">C140-H140</f>
        <v>13976700</v>
      </c>
      <c r="N140" s="8">
        <v>100</v>
      </c>
      <c r="O140" s="8">
        <f t="shared" ref="O140:O203" si="33">N140*D140/100</f>
        <v>0.11287830447853453</v>
      </c>
      <c r="P140" s="8">
        <v>0</v>
      </c>
      <c r="Q140" s="8">
        <f t="shared" ref="Q140:Q203" si="34">P140*D140/100</f>
        <v>0</v>
      </c>
      <c r="R140" s="8">
        <f t="shared" ref="R140:R203" si="35">IF(N140=0,0,P140/N140*100)</f>
        <v>0</v>
      </c>
      <c r="S140" s="8"/>
      <c r="T140" s="8"/>
      <c r="U140" s="8"/>
      <c r="V140" s="8"/>
      <c r="W140" s="8"/>
      <c r="X140" s="22">
        <v>129</v>
      </c>
    </row>
    <row r="141" spans="1:24" ht="32">
      <c r="A141" s="9">
        <v>130</v>
      </c>
      <c r="B141" s="9" t="s">
        <v>1959</v>
      </c>
      <c r="C141" s="7">
        <v>404651400</v>
      </c>
      <c r="D141" s="8">
        <f t="shared" si="26"/>
        <v>3.2680363703066719</v>
      </c>
      <c r="E141" s="7">
        <v>404651400</v>
      </c>
      <c r="F141" s="8">
        <f t="shared" si="27"/>
        <v>100</v>
      </c>
      <c r="G141" s="8">
        <f t="shared" si="28"/>
        <v>3.2680363703066719</v>
      </c>
      <c r="H141" s="7">
        <v>400956500</v>
      </c>
      <c r="I141" s="8">
        <f t="shared" si="29"/>
        <v>99.08689306400521</v>
      </c>
      <c r="J141" s="8">
        <f t="shared" si="30"/>
        <v>3.2381957035385693</v>
      </c>
      <c r="K141" s="8">
        <f t="shared" si="31"/>
        <v>99.08689306400521</v>
      </c>
      <c r="L141" s="8"/>
      <c r="M141" s="7">
        <f t="shared" si="32"/>
        <v>3694900</v>
      </c>
      <c r="N141" s="8">
        <v>100</v>
      </c>
      <c r="O141" s="8">
        <f t="shared" si="33"/>
        <v>3.2680363703066719</v>
      </c>
      <c r="P141" s="8">
        <v>99.08689306400521</v>
      </c>
      <c r="Q141" s="8">
        <f t="shared" si="34"/>
        <v>3.2381957035385693</v>
      </c>
      <c r="R141" s="8">
        <f t="shared" si="35"/>
        <v>99.08689306400521</v>
      </c>
      <c r="S141" s="8"/>
      <c r="T141" s="8"/>
      <c r="U141" s="8"/>
      <c r="V141" s="8"/>
      <c r="W141" s="8"/>
      <c r="X141" s="22">
        <v>130</v>
      </c>
    </row>
    <row r="142" spans="1:24" ht="32">
      <c r="A142" s="9">
        <v>131</v>
      </c>
      <c r="B142" s="9" t="s">
        <v>1960</v>
      </c>
      <c r="C142" s="7">
        <v>0</v>
      </c>
      <c r="D142" s="8">
        <f t="shared" si="26"/>
        <v>0</v>
      </c>
      <c r="E142" s="7">
        <v>0</v>
      </c>
      <c r="F142" s="8">
        <v>0</v>
      </c>
      <c r="G142" s="8">
        <f t="shared" si="28"/>
        <v>0</v>
      </c>
      <c r="H142" s="7">
        <v>0</v>
      </c>
      <c r="I142" s="8">
        <v>0</v>
      </c>
      <c r="J142" s="8">
        <f t="shared" si="30"/>
        <v>0</v>
      </c>
      <c r="K142" s="8">
        <f t="shared" si="31"/>
        <v>0</v>
      </c>
      <c r="L142" s="8"/>
      <c r="M142" s="7">
        <f t="shared" si="32"/>
        <v>0</v>
      </c>
      <c r="N142" s="8">
        <v>0</v>
      </c>
      <c r="O142" s="8">
        <f t="shared" si="33"/>
        <v>0</v>
      </c>
      <c r="P142" s="8">
        <v>0</v>
      </c>
      <c r="Q142" s="8">
        <f t="shared" si="34"/>
        <v>0</v>
      </c>
      <c r="R142" s="8">
        <f t="shared" si="35"/>
        <v>0</v>
      </c>
      <c r="S142" s="8"/>
      <c r="T142" s="8"/>
      <c r="U142" s="8"/>
      <c r="V142" s="8"/>
      <c r="W142" s="8"/>
      <c r="X142" s="22">
        <v>131</v>
      </c>
    </row>
    <row r="143" spans="1:24" ht="32">
      <c r="A143" s="9">
        <v>132</v>
      </c>
      <c r="B143" s="9" t="s">
        <v>1961</v>
      </c>
      <c r="C143" s="7">
        <v>0</v>
      </c>
      <c r="D143" s="8">
        <f t="shared" si="26"/>
        <v>0</v>
      </c>
      <c r="E143" s="7">
        <v>0</v>
      </c>
      <c r="F143" s="8">
        <v>0</v>
      </c>
      <c r="G143" s="8">
        <f t="shared" si="28"/>
        <v>0</v>
      </c>
      <c r="H143" s="7">
        <v>0</v>
      </c>
      <c r="I143" s="8">
        <v>0</v>
      </c>
      <c r="J143" s="8">
        <f t="shared" si="30"/>
        <v>0</v>
      </c>
      <c r="K143" s="8">
        <f t="shared" si="31"/>
        <v>0</v>
      </c>
      <c r="L143" s="8"/>
      <c r="M143" s="7">
        <f t="shared" si="32"/>
        <v>0</v>
      </c>
      <c r="N143" s="8">
        <v>0</v>
      </c>
      <c r="O143" s="8">
        <f t="shared" si="33"/>
        <v>0</v>
      </c>
      <c r="P143" s="8">
        <v>0</v>
      </c>
      <c r="Q143" s="8">
        <f t="shared" si="34"/>
        <v>0</v>
      </c>
      <c r="R143" s="8">
        <f t="shared" si="35"/>
        <v>0</v>
      </c>
      <c r="S143" s="8"/>
      <c r="T143" s="8"/>
      <c r="U143" s="8"/>
      <c r="V143" s="8"/>
      <c r="W143" s="8"/>
      <c r="X143" s="22">
        <v>132</v>
      </c>
    </row>
    <row r="144" spans="1:24" ht="48">
      <c r="A144" s="9">
        <v>133</v>
      </c>
      <c r="B144" s="9" t="s">
        <v>1962</v>
      </c>
      <c r="C144" s="7">
        <v>0</v>
      </c>
      <c r="D144" s="8">
        <f t="shared" si="26"/>
        <v>0</v>
      </c>
      <c r="E144" s="7">
        <v>0</v>
      </c>
      <c r="F144" s="8">
        <v>0</v>
      </c>
      <c r="G144" s="8">
        <f t="shared" si="28"/>
        <v>0</v>
      </c>
      <c r="H144" s="7">
        <v>0</v>
      </c>
      <c r="I144" s="8">
        <v>0</v>
      </c>
      <c r="J144" s="8">
        <f t="shared" si="30"/>
        <v>0</v>
      </c>
      <c r="K144" s="8">
        <f t="shared" si="31"/>
        <v>0</v>
      </c>
      <c r="L144" s="8"/>
      <c r="M144" s="7">
        <f t="shared" si="32"/>
        <v>0</v>
      </c>
      <c r="N144" s="8">
        <v>0</v>
      </c>
      <c r="O144" s="8">
        <f t="shared" si="33"/>
        <v>0</v>
      </c>
      <c r="P144" s="8">
        <v>0</v>
      </c>
      <c r="Q144" s="8">
        <f t="shared" si="34"/>
        <v>0</v>
      </c>
      <c r="R144" s="8">
        <f t="shared" si="35"/>
        <v>0</v>
      </c>
      <c r="S144" s="8"/>
      <c r="T144" s="8"/>
      <c r="U144" s="8"/>
      <c r="V144" s="8"/>
      <c r="W144" s="8"/>
      <c r="X144" s="22">
        <v>133</v>
      </c>
    </row>
    <row r="145" spans="1:24" ht="48">
      <c r="A145" s="9">
        <v>134</v>
      </c>
      <c r="B145" s="9" t="s">
        <v>1963</v>
      </c>
      <c r="C145" s="7">
        <v>0</v>
      </c>
      <c r="D145" s="8">
        <f t="shared" si="26"/>
        <v>0</v>
      </c>
      <c r="E145" s="7">
        <v>0</v>
      </c>
      <c r="F145" s="8">
        <v>0</v>
      </c>
      <c r="G145" s="8">
        <f t="shared" si="28"/>
        <v>0</v>
      </c>
      <c r="H145" s="7">
        <v>0</v>
      </c>
      <c r="I145" s="8">
        <v>0</v>
      </c>
      <c r="J145" s="8">
        <f t="shared" si="30"/>
        <v>0</v>
      </c>
      <c r="K145" s="8">
        <f t="shared" si="31"/>
        <v>0</v>
      </c>
      <c r="L145" s="8"/>
      <c r="M145" s="7">
        <f t="shared" si="32"/>
        <v>0</v>
      </c>
      <c r="N145" s="8">
        <v>0</v>
      </c>
      <c r="O145" s="8">
        <f t="shared" si="33"/>
        <v>0</v>
      </c>
      <c r="P145" s="8">
        <v>0</v>
      </c>
      <c r="Q145" s="8">
        <f t="shared" si="34"/>
        <v>0</v>
      </c>
      <c r="R145" s="8">
        <f t="shared" si="35"/>
        <v>0</v>
      </c>
      <c r="S145" s="8"/>
      <c r="T145" s="8"/>
      <c r="U145" s="8"/>
      <c r="V145" s="8"/>
      <c r="W145" s="8"/>
      <c r="X145" s="22">
        <v>134</v>
      </c>
    </row>
    <row r="146" spans="1:24" ht="48">
      <c r="A146" s="9">
        <v>135</v>
      </c>
      <c r="B146" s="9" t="s">
        <v>1964</v>
      </c>
      <c r="C146" s="7">
        <v>1605300</v>
      </c>
      <c r="D146" s="8">
        <f t="shared" si="26"/>
        <v>1.2964687099200203E-2</v>
      </c>
      <c r="E146" s="7">
        <v>1605300</v>
      </c>
      <c r="F146" s="8">
        <f t="shared" si="27"/>
        <v>100</v>
      </c>
      <c r="G146" s="8">
        <f t="shared" si="28"/>
        <v>1.2964687099200203E-2</v>
      </c>
      <c r="H146" s="7">
        <v>1410000</v>
      </c>
      <c r="I146" s="8">
        <f t="shared" si="29"/>
        <v>87.834049710334511</v>
      </c>
      <c r="J146" s="8">
        <f t="shared" si="30"/>
        <v>1.1387409711500832E-2</v>
      </c>
      <c r="K146" s="8">
        <f t="shared" si="31"/>
        <v>87.834049710334511</v>
      </c>
      <c r="L146" s="8"/>
      <c r="M146" s="7">
        <f t="shared" si="32"/>
        <v>195300</v>
      </c>
      <c r="N146" s="8">
        <v>100</v>
      </c>
      <c r="O146" s="8">
        <f t="shared" si="33"/>
        <v>1.2964687099200203E-2</v>
      </c>
      <c r="P146" s="8">
        <v>87.834049710334511</v>
      </c>
      <c r="Q146" s="8">
        <f t="shared" si="34"/>
        <v>1.1387409711500832E-2</v>
      </c>
      <c r="R146" s="8">
        <f t="shared" si="35"/>
        <v>87.834049710334511</v>
      </c>
      <c r="S146" s="8"/>
      <c r="T146" s="8"/>
      <c r="U146" s="8"/>
      <c r="V146" s="8"/>
      <c r="W146" s="8"/>
      <c r="X146" s="22">
        <v>135</v>
      </c>
    </row>
    <row r="147" spans="1:24" ht="32">
      <c r="A147" s="9">
        <v>136</v>
      </c>
      <c r="B147" s="9" t="s">
        <v>1965</v>
      </c>
      <c r="C147" s="7">
        <v>4757100</v>
      </c>
      <c r="D147" s="8">
        <f t="shared" si="26"/>
        <v>3.8419182084099723E-2</v>
      </c>
      <c r="E147" s="7">
        <v>4757100</v>
      </c>
      <c r="F147" s="8">
        <f t="shared" si="27"/>
        <v>100</v>
      </c>
      <c r="G147" s="8">
        <f t="shared" si="28"/>
        <v>3.8419182084099723E-2</v>
      </c>
      <c r="H147" s="7">
        <v>3292500</v>
      </c>
      <c r="I147" s="8">
        <f t="shared" si="29"/>
        <v>69.212335246263478</v>
      </c>
      <c r="J147" s="8">
        <f t="shared" si="30"/>
        <v>2.6590813102919494E-2</v>
      </c>
      <c r="K147" s="8">
        <f t="shared" si="31"/>
        <v>69.212335246263478</v>
      </c>
      <c r="L147" s="8"/>
      <c r="M147" s="7">
        <f t="shared" si="32"/>
        <v>1464600</v>
      </c>
      <c r="N147" s="8">
        <v>100</v>
      </c>
      <c r="O147" s="8">
        <f t="shared" si="33"/>
        <v>3.8419182084099723E-2</v>
      </c>
      <c r="P147" s="8">
        <v>69.212335246263478</v>
      </c>
      <c r="Q147" s="8">
        <f t="shared" si="34"/>
        <v>2.6590813102919494E-2</v>
      </c>
      <c r="R147" s="8">
        <f t="shared" si="35"/>
        <v>69.212335246263478</v>
      </c>
      <c r="S147" s="8"/>
      <c r="T147" s="8"/>
      <c r="U147" s="8"/>
      <c r="V147" s="8"/>
      <c r="W147" s="8"/>
      <c r="X147" s="22">
        <v>136</v>
      </c>
    </row>
    <row r="148" spans="1:24" ht="32">
      <c r="A148" s="9">
        <v>137</v>
      </c>
      <c r="B148" s="9" t="s">
        <v>1966</v>
      </c>
      <c r="C148" s="7">
        <v>15951400</v>
      </c>
      <c r="D148" s="8">
        <f t="shared" si="26"/>
        <v>0.12882633139860594</v>
      </c>
      <c r="E148" s="7">
        <v>15951400</v>
      </c>
      <c r="F148" s="8">
        <f t="shared" si="27"/>
        <v>100</v>
      </c>
      <c r="G148" s="8">
        <f t="shared" si="28"/>
        <v>0.12882633139860594</v>
      </c>
      <c r="H148" s="7">
        <v>12211000</v>
      </c>
      <c r="I148" s="8">
        <f t="shared" si="29"/>
        <v>76.55127449628246</v>
      </c>
      <c r="J148" s="8">
        <f t="shared" si="30"/>
        <v>9.8618198572437366E-2</v>
      </c>
      <c r="K148" s="8">
        <f t="shared" si="31"/>
        <v>76.55127449628246</v>
      </c>
      <c r="L148" s="8"/>
      <c r="M148" s="7">
        <f t="shared" si="32"/>
        <v>3740400</v>
      </c>
      <c r="N148" s="8">
        <v>100</v>
      </c>
      <c r="O148" s="8">
        <f t="shared" si="33"/>
        <v>0.12882633139860594</v>
      </c>
      <c r="P148" s="8">
        <v>76.55127449628246</v>
      </c>
      <c r="Q148" s="8">
        <f t="shared" si="34"/>
        <v>9.8618198572437366E-2</v>
      </c>
      <c r="R148" s="8">
        <f t="shared" si="35"/>
        <v>76.55127449628246</v>
      </c>
      <c r="S148" s="8"/>
      <c r="T148" s="8"/>
      <c r="U148" s="8"/>
      <c r="V148" s="8"/>
      <c r="W148" s="8"/>
      <c r="X148" s="22">
        <v>137</v>
      </c>
    </row>
    <row r="149" spans="1:24" ht="32">
      <c r="A149" s="9">
        <v>138</v>
      </c>
      <c r="B149" s="9" t="s">
        <v>1967</v>
      </c>
      <c r="C149" s="7">
        <v>5487880</v>
      </c>
      <c r="D149" s="8">
        <f t="shared" si="26"/>
        <v>4.4321090785497293E-2</v>
      </c>
      <c r="E149" s="7">
        <v>5487880</v>
      </c>
      <c r="F149" s="8">
        <f t="shared" si="27"/>
        <v>100</v>
      </c>
      <c r="G149" s="8">
        <f t="shared" si="28"/>
        <v>4.4321090785497293E-2</v>
      </c>
      <c r="H149" s="7">
        <v>3882706</v>
      </c>
      <c r="I149" s="8">
        <f t="shared" si="29"/>
        <v>70.750563058959017</v>
      </c>
      <c r="J149" s="8">
        <f t="shared" si="30"/>
        <v>3.135742128461174E-2</v>
      </c>
      <c r="K149" s="8">
        <f t="shared" si="31"/>
        <v>70.750563058959017</v>
      </c>
      <c r="L149" s="8"/>
      <c r="M149" s="7">
        <f t="shared" si="32"/>
        <v>1605174</v>
      </c>
      <c r="N149" s="8">
        <v>100</v>
      </c>
      <c r="O149" s="8">
        <f t="shared" si="33"/>
        <v>4.4321090785497293E-2</v>
      </c>
      <c r="P149" s="8">
        <v>70.750563058959017</v>
      </c>
      <c r="Q149" s="8">
        <f t="shared" si="34"/>
        <v>3.135742128461174E-2</v>
      </c>
      <c r="R149" s="8">
        <f t="shared" si="35"/>
        <v>70.750563058959017</v>
      </c>
      <c r="S149" s="8"/>
      <c r="T149" s="8"/>
      <c r="U149" s="8"/>
      <c r="V149" s="8"/>
      <c r="W149" s="8"/>
      <c r="X149" s="22">
        <v>138</v>
      </c>
    </row>
    <row r="150" spans="1:24" ht="32">
      <c r="A150" s="9">
        <v>139</v>
      </c>
      <c r="B150" s="9" t="s">
        <v>1968</v>
      </c>
      <c r="C150" s="7">
        <v>68896320</v>
      </c>
      <c r="D150" s="8">
        <f t="shared" si="26"/>
        <v>0.55641888188274391</v>
      </c>
      <c r="E150" s="7">
        <v>68896320</v>
      </c>
      <c r="F150" s="8">
        <f t="shared" si="27"/>
        <v>100</v>
      </c>
      <c r="G150" s="8">
        <f t="shared" si="28"/>
        <v>0.55641888188274391</v>
      </c>
      <c r="H150" s="7">
        <v>68444160</v>
      </c>
      <c r="I150" s="8">
        <f t="shared" si="29"/>
        <v>99.343709504368306</v>
      </c>
      <c r="J150" s="8">
        <f t="shared" si="30"/>
        <v>0.55276715764504725</v>
      </c>
      <c r="K150" s="8">
        <f t="shared" si="31"/>
        <v>99.343709504368306</v>
      </c>
      <c r="L150" s="8"/>
      <c r="M150" s="7">
        <f t="shared" si="32"/>
        <v>452160</v>
      </c>
      <c r="N150" s="8">
        <v>100</v>
      </c>
      <c r="O150" s="8">
        <f t="shared" si="33"/>
        <v>0.55641888188274391</v>
      </c>
      <c r="P150" s="8">
        <v>99.343709504368306</v>
      </c>
      <c r="Q150" s="8">
        <f t="shared" si="34"/>
        <v>0.55276715764504725</v>
      </c>
      <c r="R150" s="8">
        <f t="shared" si="35"/>
        <v>99.343709504368306</v>
      </c>
      <c r="S150" s="8"/>
      <c r="T150" s="8"/>
      <c r="U150" s="8"/>
      <c r="V150" s="8"/>
      <c r="W150" s="8"/>
      <c r="X150" s="22">
        <v>139</v>
      </c>
    </row>
    <row r="151" spans="1:24" ht="64">
      <c r="A151" s="9">
        <v>140</v>
      </c>
      <c r="B151" s="9" t="s">
        <v>1969</v>
      </c>
      <c r="C151" s="7">
        <v>0</v>
      </c>
      <c r="D151" s="8">
        <f t="shared" si="26"/>
        <v>0</v>
      </c>
      <c r="E151" s="7">
        <v>0</v>
      </c>
      <c r="F151" s="8">
        <v>0</v>
      </c>
      <c r="G151" s="8">
        <f t="shared" si="28"/>
        <v>0</v>
      </c>
      <c r="H151" s="7">
        <v>0</v>
      </c>
      <c r="I151" s="8">
        <v>0</v>
      </c>
      <c r="J151" s="8">
        <f t="shared" si="30"/>
        <v>0</v>
      </c>
      <c r="K151" s="8">
        <f t="shared" si="31"/>
        <v>0</v>
      </c>
      <c r="L151" s="8"/>
      <c r="M151" s="7">
        <f t="shared" si="32"/>
        <v>0</v>
      </c>
      <c r="N151" s="8">
        <v>0</v>
      </c>
      <c r="O151" s="8">
        <f t="shared" si="33"/>
        <v>0</v>
      </c>
      <c r="P151" s="8">
        <v>0</v>
      </c>
      <c r="Q151" s="8">
        <f t="shared" si="34"/>
        <v>0</v>
      </c>
      <c r="R151" s="8">
        <f t="shared" si="35"/>
        <v>0</v>
      </c>
      <c r="S151" s="8"/>
      <c r="T151" s="8"/>
      <c r="U151" s="8"/>
      <c r="V151" s="8"/>
      <c r="W151" s="8"/>
      <c r="X151" s="22">
        <v>140</v>
      </c>
    </row>
    <row r="152" spans="1:24" ht="64">
      <c r="A152" s="9">
        <v>141</v>
      </c>
      <c r="B152" s="9" t="s">
        <v>1970</v>
      </c>
      <c r="C152" s="7">
        <v>4800000</v>
      </c>
      <c r="D152" s="8">
        <f t="shared" si="26"/>
        <v>3.8765650081704961E-2</v>
      </c>
      <c r="E152" s="7">
        <v>4800000</v>
      </c>
      <c r="F152" s="8">
        <f t="shared" si="27"/>
        <v>100</v>
      </c>
      <c r="G152" s="8">
        <f t="shared" si="28"/>
        <v>3.8765650081704961E-2</v>
      </c>
      <c r="H152" s="7">
        <v>3700000</v>
      </c>
      <c r="I152" s="8">
        <f t="shared" si="29"/>
        <v>77.083333333333343</v>
      </c>
      <c r="J152" s="8">
        <f t="shared" si="30"/>
        <v>2.9881855271314244E-2</v>
      </c>
      <c r="K152" s="8">
        <f t="shared" si="31"/>
        <v>77.083333333333343</v>
      </c>
      <c r="L152" s="8"/>
      <c r="M152" s="7">
        <f t="shared" si="32"/>
        <v>1100000</v>
      </c>
      <c r="N152" s="8">
        <v>100</v>
      </c>
      <c r="O152" s="8">
        <f t="shared" si="33"/>
        <v>3.8765650081704961E-2</v>
      </c>
      <c r="P152" s="8">
        <v>77.083333333333343</v>
      </c>
      <c r="Q152" s="8">
        <f t="shared" si="34"/>
        <v>2.9881855271314244E-2</v>
      </c>
      <c r="R152" s="8">
        <f t="shared" si="35"/>
        <v>77.083333333333343</v>
      </c>
      <c r="S152" s="8"/>
      <c r="T152" s="8"/>
      <c r="U152" s="8"/>
      <c r="V152" s="8"/>
      <c r="W152" s="8"/>
      <c r="X152" s="22">
        <v>141</v>
      </c>
    </row>
    <row r="153" spans="1:24" ht="32">
      <c r="A153" s="9">
        <v>142</v>
      </c>
      <c r="B153" s="9" t="s">
        <v>1971</v>
      </c>
      <c r="C153" s="7">
        <v>6070000</v>
      </c>
      <c r="D153" s="8">
        <f t="shared" si="26"/>
        <v>4.902239499915606E-2</v>
      </c>
      <c r="E153" s="7">
        <v>6070000</v>
      </c>
      <c r="F153" s="8">
        <f t="shared" si="27"/>
        <v>100</v>
      </c>
      <c r="G153" s="8">
        <f t="shared" si="28"/>
        <v>4.9022394999156053E-2</v>
      </c>
      <c r="H153" s="7">
        <v>4150000</v>
      </c>
      <c r="I153" s="8">
        <f t="shared" si="29"/>
        <v>68.369028006589787</v>
      </c>
      <c r="J153" s="8">
        <f t="shared" si="30"/>
        <v>3.3516134966474077E-2</v>
      </c>
      <c r="K153" s="8">
        <f t="shared" si="31"/>
        <v>68.369028006589787</v>
      </c>
      <c r="L153" s="8"/>
      <c r="M153" s="7">
        <f t="shared" si="32"/>
        <v>1920000</v>
      </c>
      <c r="N153" s="8">
        <v>100</v>
      </c>
      <c r="O153" s="8">
        <f t="shared" si="33"/>
        <v>4.9022394999156053E-2</v>
      </c>
      <c r="P153" s="8">
        <v>68.369028006589787</v>
      </c>
      <c r="Q153" s="8">
        <f t="shared" si="34"/>
        <v>3.3516134966474077E-2</v>
      </c>
      <c r="R153" s="8">
        <f t="shared" si="35"/>
        <v>68.369028006589787</v>
      </c>
      <c r="S153" s="8"/>
      <c r="T153" s="8"/>
      <c r="U153" s="8"/>
      <c r="V153" s="8"/>
      <c r="W153" s="8"/>
      <c r="X153" s="22">
        <v>142</v>
      </c>
    </row>
    <row r="154" spans="1:24" ht="64">
      <c r="A154" s="9">
        <v>143</v>
      </c>
      <c r="B154" s="9" t="s">
        <v>1972</v>
      </c>
      <c r="C154" s="7">
        <v>16752000</v>
      </c>
      <c r="D154" s="8">
        <f t="shared" si="26"/>
        <v>0.13529211878515029</v>
      </c>
      <c r="E154" s="7">
        <v>16752000</v>
      </c>
      <c r="F154" s="8">
        <f t="shared" si="27"/>
        <v>100</v>
      </c>
      <c r="G154" s="8">
        <f t="shared" si="28"/>
        <v>0.13529211878515029</v>
      </c>
      <c r="H154" s="7">
        <v>15431500</v>
      </c>
      <c r="I154" s="8">
        <f t="shared" si="29"/>
        <v>92.117359121298946</v>
      </c>
      <c r="J154" s="8">
        <f t="shared" si="30"/>
        <v>0.12462752692413125</v>
      </c>
      <c r="K154" s="8">
        <f t="shared" si="31"/>
        <v>92.117359121298946</v>
      </c>
      <c r="L154" s="8"/>
      <c r="M154" s="7">
        <f t="shared" si="32"/>
        <v>1320500</v>
      </c>
      <c r="N154" s="8">
        <v>100</v>
      </c>
      <c r="O154" s="8">
        <f t="shared" si="33"/>
        <v>0.13529211878515029</v>
      </c>
      <c r="P154" s="8">
        <v>92.117359121298946</v>
      </c>
      <c r="Q154" s="8">
        <f t="shared" si="34"/>
        <v>0.12462752692413125</v>
      </c>
      <c r="R154" s="8">
        <f t="shared" si="35"/>
        <v>92.117359121298946</v>
      </c>
      <c r="S154" s="8"/>
      <c r="T154" s="8"/>
      <c r="U154" s="8"/>
      <c r="V154" s="8"/>
      <c r="W154" s="8"/>
      <c r="X154" s="22">
        <v>143</v>
      </c>
    </row>
    <row r="155" spans="1:24" ht="32">
      <c r="A155" s="9">
        <v>144</v>
      </c>
      <c r="B155" s="9" t="s">
        <v>1973</v>
      </c>
      <c r="C155" s="7">
        <v>158833000</v>
      </c>
      <c r="D155" s="8">
        <f t="shared" si="26"/>
        <v>1.2827634373807175</v>
      </c>
      <c r="E155" s="7">
        <v>158833000</v>
      </c>
      <c r="F155" s="8">
        <f t="shared" si="27"/>
        <v>100</v>
      </c>
      <c r="G155" s="8">
        <f t="shared" si="28"/>
        <v>1.2827634373807175</v>
      </c>
      <c r="H155" s="7">
        <v>49350000</v>
      </c>
      <c r="I155" s="8">
        <f t="shared" si="29"/>
        <v>31.07036950759603</v>
      </c>
      <c r="J155" s="8">
        <f t="shared" si="30"/>
        <v>0.39855933990252912</v>
      </c>
      <c r="K155" s="8">
        <f t="shared" si="31"/>
        <v>31.07036950759603</v>
      </c>
      <c r="L155" s="8"/>
      <c r="M155" s="7">
        <f t="shared" si="32"/>
        <v>109483000</v>
      </c>
      <c r="N155" s="8">
        <v>100</v>
      </c>
      <c r="O155" s="8">
        <f t="shared" si="33"/>
        <v>1.2827634373807175</v>
      </c>
      <c r="P155" s="8">
        <v>31.07036950759603</v>
      </c>
      <c r="Q155" s="8">
        <f t="shared" si="34"/>
        <v>0.39855933990252912</v>
      </c>
      <c r="R155" s="8">
        <f t="shared" si="35"/>
        <v>31.07036950759603</v>
      </c>
      <c r="S155" s="8"/>
      <c r="T155" s="8"/>
      <c r="U155" s="8"/>
      <c r="V155" s="8"/>
      <c r="W155" s="8"/>
      <c r="X155" s="22">
        <v>144</v>
      </c>
    </row>
    <row r="156" spans="1:24" ht="32">
      <c r="A156" s="9">
        <v>145</v>
      </c>
      <c r="B156" s="9" t="s">
        <v>1974</v>
      </c>
      <c r="C156" s="7">
        <v>41167000</v>
      </c>
      <c r="D156" s="8">
        <f t="shared" si="26"/>
        <v>0.33247198269032252</v>
      </c>
      <c r="E156" s="7">
        <v>41167000</v>
      </c>
      <c r="F156" s="8">
        <f t="shared" si="27"/>
        <v>100</v>
      </c>
      <c r="G156" s="8">
        <f t="shared" si="28"/>
        <v>0.33247198269032252</v>
      </c>
      <c r="H156" s="7">
        <v>0</v>
      </c>
      <c r="I156" s="8">
        <f t="shared" si="29"/>
        <v>0</v>
      </c>
      <c r="J156" s="8">
        <f t="shared" si="30"/>
        <v>0</v>
      </c>
      <c r="K156" s="8">
        <f t="shared" si="31"/>
        <v>0</v>
      </c>
      <c r="L156" s="8"/>
      <c r="M156" s="7">
        <f t="shared" si="32"/>
        <v>41167000</v>
      </c>
      <c r="N156" s="8">
        <v>100</v>
      </c>
      <c r="O156" s="8">
        <f t="shared" si="33"/>
        <v>0.33247198269032252</v>
      </c>
      <c r="P156" s="8">
        <v>0</v>
      </c>
      <c r="Q156" s="8">
        <f t="shared" si="34"/>
        <v>0</v>
      </c>
      <c r="R156" s="8">
        <f t="shared" si="35"/>
        <v>0</v>
      </c>
      <c r="S156" s="8"/>
      <c r="T156" s="8"/>
      <c r="U156" s="8"/>
      <c r="V156" s="8"/>
      <c r="W156" s="8"/>
      <c r="X156" s="22">
        <v>145</v>
      </c>
    </row>
    <row r="157" spans="1:24" ht="16">
      <c r="A157" s="9">
        <v>146</v>
      </c>
      <c r="B157" s="9" t="s">
        <v>1975</v>
      </c>
      <c r="C157" s="7">
        <v>284768300</v>
      </c>
      <c r="D157" s="8">
        <f t="shared" si="26"/>
        <v>2.2998392233670799</v>
      </c>
      <c r="E157" s="7">
        <v>284768300</v>
      </c>
      <c r="F157" s="8">
        <f t="shared" si="27"/>
        <v>100</v>
      </c>
      <c r="G157" s="8">
        <f t="shared" si="28"/>
        <v>2.2998392233670799</v>
      </c>
      <c r="H157" s="7">
        <v>265826700</v>
      </c>
      <c r="I157" s="8">
        <f t="shared" si="29"/>
        <v>93.348416941071051</v>
      </c>
      <c r="J157" s="8">
        <f t="shared" si="30"/>
        <v>2.1468635072029922</v>
      </c>
      <c r="K157" s="8">
        <f t="shared" si="31"/>
        <v>93.348416941071051</v>
      </c>
      <c r="L157" s="8"/>
      <c r="M157" s="7">
        <f t="shared" si="32"/>
        <v>18941600</v>
      </c>
      <c r="N157" s="8">
        <v>100</v>
      </c>
      <c r="O157" s="8">
        <f t="shared" si="33"/>
        <v>2.2998392233670799</v>
      </c>
      <c r="P157" s="8">
        <v>93.348416941071051</v>
      </c>
      <c r="Q157" s="8">
        <f t="shared" si="34"/>
        <v>2.1468635072029922</v>
      </c>
      <c r="R157" s="8">
        <f t="shared" si="35"/>
        <v>93.348416941071051</v>
      </c>
      <c r="S157" s="8"/>
      <c r="T157" s="8"/>
      <c r="U157" s="8"/>
      <c r="V157" s="8"/>
      <c r="W157" s="8"/>
      <c r="X157" s="22">
        <v>146</v>
      </c>
    </row>
    <row r="158" spans="1:24" ht="32">
      <c r="A158" s="9">
        <v>147</v>
      </c>
      <c r="B158" s="9" t="s">
        <v>1976</v>
      </c>
      <c r="C158" s="7">
        <v>0</v>
      </c>
      <c r="D158" s="8">
        <f t="shared" si="26"/>
        <v>0</v>
      </c>
      <c r="E158" s="7">
        <v>0</v>
      </c>
      <c r="F158" s="8">
        <v>0</v>
      </c>
      <c r="G158" s="8">
        <f t="shared" si="28"/>
        <v>0</v>
      </c>
      <c r="H158" s="7">
        <v>0</v>
      </c>
      <c r="I158" s="8">
        <v>0</v>
      </c>
      <c r="J158" s="8">
        <f t="shared" si="30"/>
        <v>0</v>
      </c>
      <c r="K158" s="8">
        <f t="shared" si="31"/>
        <v>0</v>
      </c>
      <c r="L158" s="8"/>
      <c r="M158" s="7">
        <f t="shared" si="32"/>
        <v>0</v>
      </c>
      <c r="N158" s="8">
        <v>0</v>
      </c>
      <c r="O158" s="8">
        <f t="shared" si="33"/>
        <v>0</v>
      </c>
      <c r="P158" s="8">
        <v>0</v>
      </c>
      <c r="Q158" s="8">
        <f t="shared" si="34"/>
        <v>0</v>
      </c>
      <c r="R158" s="8">
        <f t="shared" si="35"/>
        <v>0</v>
      </c>
      <c r="S158" s="8"/>
      <c r="T158" s="8"/>
      <c r="U158" s="8"/>
      <c r="V158" s="8"/>
      <c r="W158" s="8"/>
      <c r="X158" s="22">
        <v>147</v>
      </c>
    </row>
    <row r="159" spans="1:24" ht="32">
      <c r="A159" s="9">
        <v>148</v>
      </c>
      <c r="B159" s="9" t="s">
        <v>1977</v>
      </c>
      <c r="C159" s="7">
        <v>0</v>
      </c>
      <c r="D159" s="8">
        <f t="shared" si="26"/>
        <v>0</v>
      </c>
      <c r="E159" s="7">
        <v>0</v>
      </c>
      <c r="F159" s="8">
        <v>0</v>
      </c>
      <c r="G159" s="8">
        <f t="shared" si="28"/>
        <v>0</v>
      </c>
      <c r="H159" s="7">
        <v>0</v>
      </c>
      <c r="I159" s="8">
        <v>0</v>
      </c>
      <c r="J159" s="8">
        <f t="shared" si="30"/>
        <v>0</v>
      </c>
      <c r="K159" s="8">
        <f t="shared" si="31"/>
        <v>0</v>
      </c>
      <c r="L159" s="8"/>
      <c r="M159" s="7">
        <f t="shared" si="32"/>
        <v>0</v>
      </c>
      <c r="N159" s="8">
        <v>0</v>
      </c>
      <c r="O159" s="8">
        <f t="shared" si="33"/>
        <v>0</v>
      </c>
      <c r="P159" s="8">
        <v>0</v>
      </c>
      <c r="Q159" s="8">
        <f t="shared" si="34"/>
        <v>0</v>
      </c>
      <c r="R159" s="8">
        <f t="shared" si="35"/>
        <v>0</v>
      </c>
      <c r="S159" s="8"/>
      <c r="T159" s="8"/>
      <c r="U159" s="8"/>
      <c r="V159" s="8"/>
      <c r="W159" s="8"/>
      <c r="X159" s="22">
        <v>148</v>
      </c>
    </row>
    <row r="160" spans="1:24" ht="32">
      <c r="A160" s="9">
        <v>149</v>
      </c>
      <c r="B160" s="9" t="s">
        <v>1978</v>
      </c>
      <c r="C160" s="7">
        <v>0</v>
      </c>
      <c r="D160" s="8">
        <f t="shared" si="26"/>
        <v>0</v>
      </c>
      <c r="E160" s="7">
        <v>0</v>
      </c>
      <c r="F160" s="8">
        <v>0</v>
      </c>
      <c r="G160" s="8">
        <f t="shared" si="28"/>
        <v>0</v>
      </c>
      <c r="H160" s="7">
        <v>0</v>
      </c>
      <c r="I160" s="8">
        <v>0</v>
      </c>
      <c r="J160" s="8">
        <f t="shared" si="30"/>
        <v>0</v>
      </c>
      <c r="K160" s="8">
        <f t="shared" si="31"/>
        <v>0</v>
      </c>
      <c r="L160" s="8"/>
      <c r="M160" s="7">
        <f t="shared" si="32"/>
        <v>0</v>
      </c>
      <c r="N160" s="8">
        <v>0</v>
      </c>
      <c r="O160" s="8">
        <f t="shared" si="33"/>
        <v>0</v>
      </c>
      <c r="P160" s="8">
        <v>0</v>
      </c>
      <c r="Q160" s="8">
        <f t="shared" si="34"/>
        <v>0</v>
      </c>
      <c r="R160" s="8">
        <f t="shared" si="35"/>
        <v>0</v>
      </c>
      <c r="S160" s="8"/>
      <c r="T160" s="8"/>
      <c r="U160" s="8"/>
      <c r="V160" s="8"/>
      <c r="W160" s="8"/>
      <c r="X160" s="22">
        <v>149</v>
      </c>
    </row>
    <row r="161" spans="1:24" ht="48">
      <c r="A161" s="9">
        <v>150</v>
      </c>
      <c r="B161" s="9" t="s">
        <v>1979</v>
      </c>
      <c r="C161" s="7">
        <v>0</v>
      </c>
      <c r="D161" s="8">
        <f t="shared" si="26"/>
        <v>0</v>
      </c>
      <c r="E161" s="7">
        <v>0</v>
      </c>
      <c r="F161" s="8">
        <v>0</v>
      </c>
      <c r="G161" s="8">
        <f t="shared" si="28"/>
        <v>0</v>
      </c>
      <c r="H161" s="7">
        <v>0</v>
      </c>
      <c r="I161" s="8">
        <v>0</v>
      </c>
      <c r="J161" s="8">
        <f t="shared" si="30"/>
        <v>0</v>
      </c>
      <c r="K161" s="8">
        <f t="shared" si="31"/>
        <v>0</v>
      </c>
      <c r="L161" s="8"/>
      <c r="M161" s="7">
        <f t="shared" si="32"/>
        <v>0</v>
      </c>
      <c r="N161" s="8">
        <v>0</v>
      </c>
      <c r="O161" s="8">
        <f t="shared" si="33"/>
        <v>0</v>
      </c>
      <c r="P161" s="8">
        <v>0</v>
      </c>
      <c r="Q161" s="8">
        <f t="shared" si="34"/>
        <v>0</v>
      </c>
      <c r="R161" s="8">
        <f t="shared" si="35"/>
        <v>0</v>
      </c>
      <c r="S161" s="8"/>
      <c r="T161" s="8"/>
      <c r="U161" s="8"/>
      <c r="V161" s="8"/>
      <c r="W161" s="8"/>
      <c r="X161" s="22">
        <v>150</v>
      </c>
    </row>
    <row r="162" spans="1:24" ht="48">
      <c r="A162" s="9">
        <v>151</v>
      </c>
      <c r="B162" s="9" t="s">
        <v>1980</v>
      </c>
      <c r="C162" s="7">
        <v>567200</v>
      </c>
      <c r="D162" s="8">
        <f t="shared" si="26"/>
        <v>4.5808076513214691E-3</v>
      </c>
      <c r="E162" s="7">
        <v>567200</v>
      </c>
      <c r="F162" s="8">
        <f t="shared" si="27"/>
        <v>100</v>
      </c>
      <c r="G162" s="8">
        <f t="shared" si="28"/>
        <v>4.5808076513214691E-3</v>
      </c>
      <c r="H162" s="7">
        <v>0</v>
      </c>
      <c r="I162" s="8">
        <f t="shared" si="29"/>
        <v>0</v>
      </c>
      <c r="J162" s="8">
        <f t="shared" si="30"/>
        <v>0</v>
      </c>
      <c r="K162" s="8">
        <f t="shared" si="31"/>
        <v>0</v>
      </c>
      <c r="L162" s="8"/>
      <c r="M162" s="7">
        <f t="shared" si="32"/>
        <v>567200</v>
      </c>
      <c r="N162" s="8">
        <v>100</v>
      </c>
      <c r="O162" s="8">
        <f t="shared" si="33"/>
        <v>4.5808076513214691E-3</v>
      </c>
      <c r="P162" s="8">
        <v>0</v>
      </c>
      <c r="Q162" s="8">
        <f t="shared" si="34"/>
        <v>0</v>
      </c>
      <c r="R162" s="8">
        <f t="shared" si="35"/>
        <v>0</v>
      </c>
      <c r="S162" s="8"/>
      <c r="T162" s="8"/>
      <c r="U162" s="8"/>
      <c r="V162" s="8"/>
      <c r="W162" s="8"/>
      <c r="X162" s="22">
        <v>151</v>
      </c>
    </row>
    <row r="163" spans="1:24" ht="32">
      <c r="A163" s="9">
        <v>152</v>
      </c>
      <c r="B163" s="9" t="s">
        <v>1981</v>
      </c>
      <c r="C163" s="7">
        <v>2656000</v>
      </c>
      <c r="D163" s="8">
        <f t="shared" si="26"/>
        <v>2.1450326378543411E-2</v>
      </c>
      <c r="E163" s="7">
        <v>2656000</v>
      </c>
      <c r="F163" s="8">
        <f t="shared" si="27"/>
        <v>100</v>
      </c>
      <c r="G163" s="8">
        <f t="shared" si="28"/>
        <v>2.1450326378543411E-2</v>
      </c>
      <c r="H163" s="7">
        <v>1441000</v>
      </c>
      <c r="I163" s="8">
        <f t="shared" si="29"/>
        <v>54.254518072289159</v>
      </c>
      <c r="J163" s="8">
        <f t="shared" si="30"/>
        <v>1.1637771201611843E-2</v>
      </c>
      <c r="K163" s="8">
        <f t="shared" si="31"/>
        <v>54.254518072289159</v>
      </c>
      <c r="L163" s="8"/>
      <c r="M163" s="7">
        <f t="shared" si="32"/>
        <v>1215000</v>
      </c>
      <c r="N163" s="8">
        <v>100</v>
      </c>
      <c r="O163" s="8">
        <f t="shared" si="33"/>
        <v>2.1450326378543411E-2</v>
      </c>
      <c r="P163" s="8">
        <v>54.254518072289159</v>
      </c>
      <c r="Q163" s="8">
        <f t="shared" si="34"/>
        <v>1.1637771201611843E-2</v>
      </c>
      <c r="R163" s="8">
        <f t="shared" si="35"/>
        <v>54.254518072289159</v>
      </c>
      <c r="S163" s="8"/>
      <c r="T163" s="8"/>
      <c r="U163" s="8"/>
      <c r="V163" s="8"/>
      <c r="W163" s="8"/>
      <c r="X163" s="22">
        <v>152</v>
      </c>
    </row>
    <row r="164" spans="1:24" ht="32">
      <c r="A164" s="9">
        <v>153</v>
      </c>
      <c r="B164" s="9" t="s">
        <v>1982</v>
      </c>
      <c r="C164" s="7">
        <v>17253000</v>
      </c>
      <c r="D164" s="8">
        <f t="shared" si="26"/>
        <v>0.13933828351242825</v>
      </c>
      <c r="E164" s="7">
        <v>17253000</v>
      </c>
      <c r="F164" s="8">
        <f t="shared" si="27"/>
        <v>100</v>
      </c>
      <c r="G164" s="8">
        <f t="shared" si="28"/>
        <v>0.13933828351242825</v>
      </c>
      <c r="H164" s="7">
        <v>7796400</v>
      </c>
      <c r="I164" s="8">
        <f t="shared" si="29"/>
        <v>45.188662841245005</v>
      </c>
      <c r="J164" s="8">
        <f t="shared" si="30"/>
        <v>6.2965107145209281E-2</v>
      </c>
      <c r="K164" s="8">
        <f t="shared" si="31"/>
        <v>45.188662841245005</v>
      </c>
      <c r="L164" s="8"/>
      <c r="M164" s="7">
        <f t="shared" si="32"/>
        <v>9456600</v>
      </c>
      <c r="N164" s="8">
        <v>100</v>
      </c>
      <c r="O164" s="8">
        <f t="shared" si="33"/>
        <v>0.13933828351242825</v>
      </c>
      <c r="P164" s="8">
        <v>45.188662841245005</v>
      </c>
      <c r="Q164" s="8">
        <f t="shared" si="34"/>
        <v>6.2965107145209281E-2</v>
      </c>
      <c r="R164" s="8">
        <f t="shared" si="35"/>
        <v>45.188662841245005</v>
      </c>
      <c r="S164" s="8"/>
      <c r="T164" s="8"/>
      <c r="U164" s="8"/>
      <c r="V164" s="8"/>
      <c r="W164" s="8"/>
      <c r="X164" s="22">
        <v>153</v>
      </c>
    </row>
    <row r="165" spans="1:24" ht="32">
      <c r="A165" s="9">
        <v>154</v>
      </c>
      <c r="B165" s="9" t="s">
        <v>1983</v>
      </c>
      <c r="C165" s="7">
        <v>17086080</v>
      </c>
      <c r="D165" s="8">
        <f t="shared" si="26"/>
        <v>0.13799020803083697</v>
      </c>
      <c r="E165" s="7">
        <v>17086080</v>
      </c>
      <c r="F165" s="8">
        <f t="shared" si="27"/>
        <v>100</v>
      </c>
      <c r="G165" s="8">
        <f t="shared" si="28"/>
        <v>0.13799020803083697</v>
      </c>
      <c r="H165" s="7">
        <v>11750323</v>
      </c>
      <c r="I165" s="8">
        <f t="shared" si="29"/>
        <v>68.771321449975659</v>
      </c>
      <c r="J165" s="8">
        <f t="shared" si="30"/>
        <v>9.4897689534377022E-2</v>
      </c>
      <c r="K165" s="8">
        <f t="shared" si="31"/>
        <v>68.771321449975659</v>
      </c>
      <c r="L165" s="8"/>
      <c r="M165" s="7">
        <f t="shared" si="32"/>
        <v>5335757</v>
      </c>
      <c r="N165" s="8">
        <v>100</v>
      </c>
      <c r="O165" s="8">
        <f t="shared" si="33"/>
        <v>0.13799020803083697</v>
      </c>
      <c r="P165" s="8">
        <v>68.771321449975659</v>
      </c>
      <c r="Q165" s="8">
        <f t="shared" si="34"/>
        <v>9.4897689534377022E-2</v>
      </c>
      <c r="R165" s="8">
        <f t="shared" si="35"/>
        <v>68.771321449975659</v>
      </c>
      <c r="S165" s="8"/>
      <c r="T165" s="8"/>
      <c r="U165" s="8"/>
      <c r="V165" s="8"/>
      <c r="W165" s="8"/>
      <c r="X165" s="22">
        <v>154</v>
      </c>
    </row>
    <row r="166" spans="1:24" ht="32">
      <c r="A166" s="9">
        <v>155</v>
      </c>
      <c r="B166" s="9" t="s">
        <v>1984</v>
      </c>
      <c r="C166" s="7">
        <v>68896320</v>
      </c>
      <c r="D166" s="8">
        <f t="shared" si="26"/>
        <v>0.55641888188274391</v>
      </c>
      <c r="E166" s="7">
        <v>68896320</v>
      </c>
      <c r="F166" s="8">
        <f t="shared" si="27"/>
        <v>100</v>
      </c>
      <c r="G166" s="8">
        <f t="shared" si="28"/>
        <v>0.55641888188274391</v>
      </c>
      <c r="H166" s="7">
        <v>55186120</v>
      </c>
      <c r="I166" s="8">
        <f t="shared" si="29"/>
        <v>80.100243380197952</v>
      </c>
      <c r="J166" s="8">
        <f t="shared" si="30"/>
        <v>0.44569287860145401</v>
      </c>
      <c r="K166" s="8">
        <f t="shared" si="31"/>
        <v>80.100243380197952</v>
      </c>
      <c r="L166" s="8"/>
      <c r="M166" s="7">
        <f t="shared" si="32"/>
        <v>13710200</v>
      </c>
      <c r="N166" s="8">
        <v>100</v>
      </c>
      <c r="O166" s="8">
        <f t="shared" si="33"/>
        <v>0.55641888188274391</v>
      </c>
      <c r="P166" s="8">
        <v>80.100243380197952</v>
      </c>
      <c r="Q166" s="8">
        <f t="shared" si="34"/>
        <v>0.44569287860145401</v>
      </c>
      <c r="R166" s="8">
        <f t="shared" si="35"/>
        <v>80.100243380197952</v>
      </c>
      <c r="S166" s="8"/>
      <c r="T166" s="8"/>
      <c r="U166" s="8"/>
      <c r="V166" s="8"/>
      <c r="W166" s="8"/>
      <c r="X166" s="22">
        <v>155</v>
      </c>
    </row>
    <row r="167" spans="1:24" ht="64">
      <c r="A167" s="9">
        <v>156</v>
      </c>
      <c r="B167" s="9" t="s">
        <v>1985</v>
      </c>
      <c r="C167" s="7">
        <v>0</v>
      </c>
      <c r="D167" s="8">
        <f t="shared" si="26"/>
        <v>0</v>
      </c>
      <c r="E167" s="7">
        <v>0</v>
      </c>
      <c r="F167" s="8">
        <v>0</v>
      </c>
      <c r="G167" s="8">
        <f t="shared" si="28"/>
        <v>0</v>
      </c>
      <c r="H167" s="7">
        <v>0</v>
      </c>
      <c r="I167" s="8">
        <v>0</v>
      </c>
      <c r="J167" s="8">
        <f t="shared" si="30"/>
        <v>0</v>
      </c>
      <c r="K167" s="8">
        <f t="shared" si="31"/>
        <v>0</v>
      </c>
      <c r="L167" s="8"/>
      <c r="M167" s="7">
        <f t="shared" si="32"/>
        <v>0</v>
      </c>
      <c r="N167" s="8">
        <v>0</v>
      </c>
      <c r="O167" s="8">
        <f t="shared" si="33"/>
        <v>0</v>
      </c>
      <c r="P167" s="8">
        <v>0</v>
      </c>
      <c r="Q167" s="8">
        <f t="shared" si="34"/>
        <v>0</v>
      </c>
      <c r="R167" s="8">
        <f t="shared" si="35"/>
        <v>0</v>
      </c>
      <c r="S167" s="8"/>
      <c r="T167" s="8"/>
      <c r="U167" s="8"/>
      <c r="V167" s="8"/>
      <c r="W167" s="8"/>
      <c r="X167" s="22">
        <v>156</v>
      </c>
    </row>
    <row r="168" spans="1:24" ht="64">
      <c r="A168" s="9">
        <v>157</v>
      </c>
      <c r="B168" s="9" t="s">
        <v>1986</v>
      </c>
      <c r="C168" s="7">
        <v>8350000</v>
      </c>
      <c r="D168" s="8">
        <f t="shared" si="26"/>
        <v>6.7436078787965925E-2</v>
      </c>
      <c r="E168" s="7">
        <v>8350000</v>
      </c>
      <c r="F168" s="8">
        <f t="shared" si="27"/>
        <v>100</v>
      </c>
      <c r="G168" s="8">
        <f t="shared" si="28"/>
        <v>6.7436078787965925E-2</v>
      </c>
      <c r="H168" s="7">
        <v>6254000</v>
      </c>
      <c r="I168" s="8">
        <f t="shared" si="29"/>
        <v>74.898203592814369</v>
      </c>
      <c r="J168" s="8">
        <f t="shared" si="30"/>
        <v>5.0508411585621422E-2</v>
      </c>
      <c r="K168" s="8">
        <f t="shared" si="31"/>
        <v>74.898203592814369</v>
      </c>
      <c r="L168" s="8"/>
      <c r="M168" s="7">
        <f t="shared" si="32"/>
        <v>2096000</v>
      </c>
      <c r="N168" s="8">
        <v>100</v>
      </c>
      <c r="O168" s="8">
        <f t="shared" si="33"/>
        <v>6.7436078787965925E-2</v>
      </c>
      <c r="P168" s="8">
        <v>74.898203592814369</v>
      </c>
      <c r="Q168" s="8">
        <f t="shared" si="34"/>
        <v>5.0508411585621422E-2</v>
      </c>
      <c r="R168" s="8">
        <f t="shared" si="35"/>
        <v>74.898203592814369</v>
      </c>
      <c r="S168" s="8"/>
      <c r="T168" s="8"/>
      <c r="U168" s="8"/>
      <c r="V168" s="8"/>
      <c r="W168" s="8"/>
      <c r="X168" s="22">
        <v>157</v>
      </c>
    </row>
    <row r="169" spans="1:24" ht="32">
      <c r="A169" s="9">
        <v>158</v>
      </c>
      <c r="B169" s="9" t="s">
        <v>1987</v>
      </c>
      <c r="C169" s="7">
        <v>5450000</v>
      </c>
      <c r="D169" s="8">
        <f t="shared" si="26"/>
        <v>4.4015165196935838E-2</v>
      </c>
      <c r="E169" s="7">
        <v>5450000</v>
      </c>
      <c r="F169" s="8">
        <f t="shared" si="27"/>
        <v>100</v>
      </c>
      <c r="G169" s="8">
        <f t="shared" si="28"/>
        <v>4.4015165196935845E-2</v>
      </c>
      <c r="H169" s="7">
        <v>1900000</v>
      </c>
      <c r="I169" s="8">
        <f t="shared" si="29"/>
        <v>34.862385321100916</v>
      </c>
      <c r="J169" s="8">
        <f t="shared" si="30"/>
        <v>1.534473649067488E-2</v>
      </c>
      <c r="K169" s="8">
        <f t="shared" si="31"/>
        <v>34.862385321100916</v>
      </c>
      <c r="L169" s="8"/>
      <c r="M169" s="7">
        <f t="shared" si="32"/>
        <v>3550000</v>
      </c>
      <c r="N169" s="8">
        <v>100</v>
      </c>
      <c r="O169" s="8">
        <f t="shared" si="33"/>
        <v>4.4015165196935845E-2</v>
      </c>
      <c r="P169" s="8">
        <v>34.862385321100916</v>
      </c>
      <c r="Q169" s="8">
        <f t="shared" si="34"/>
        <v>1.534473649067488E-2</v>
      </c>
      <c r="R169" s="8">
        <f t="shared" si="35"/>
        <v>34.862385321100916</v>
      </c>
      <c r="S169" s="8"/>
      <c r="T169" s="8"/>
      <c r="U169" s="8"/>
      <c r="V169" s="8"/>
      <c r="W169" s="8"/>
      <c r="X169" s="22">
        <v>158</v>
      </c>
    </row>
    <row r="170" spans="1:24" ht="64">
      <c r="A170" s="9">
        <v>159</v>
      </c>
      <c r="B170" s="9" t="s">
        <v>1988</v>
      </c>
      <c r="C170" s="7">
        <v>16882000</v>
      </c>
      <c r="D170" s="8">
        <f t="shared" si="26"/>
        <v>0.13634202180819649</v>
      </c>
      <c r="E170" s="7">
        <v>16882000</v>
      </c>
      <c r="F170" s="8">
        <f t="shared" si="27"/>
        <v>100</v>
      </c>
      <c r="G170" s="8">
        <f t="shared" si="28"/>
        <v>0.13634202180819649</v>
      </c>
      <c r="H170" s="7">
        <v>16429000</v>
      </c>
      <c r="I170" s="8">
        <f t="shared" si="29"/>
        <v>97.316668641156255</v>
      </c>
      <c r="J170" s="8">
        <f t="shared" si="30"/>
        <v>0.13268351358173558</v>
      </c>
      <c r="K170" s="8">
        <f t="shared" si="31"/>
        <v>97.316668641156255</v>
      </c>
      <c r="L170" s="8"/>
      <c r="M170" s="7">
        <f t="shared" si="32"/>
        <v>453000</v>
      </c>
      <c r="N170" s="8">
        <v>100</v>
      </c>
      <c r="O170" s="8">
        <f t="shared" si="33"/>
        <v>0.13634202180819649</v>
      </c>
      <c r="P170" s="8">
        <v>97.316668641156255</v>
      </c>
      <c r="Q170" s="8">
        <f t="shared" si="34"/>
        <v>0.13268351358173558</v>
      </c>
      <c r="R170" s="8">
        <f t="shared" si="35"/>
        <v>97.316668641156255</v>
      </c>
      <c r="S170" s="8"/>
      <c r="T170" s="8"/>
      <c r="U170" s="8"/>
      <c r="V170" s="8"/>
      <c r="W170" s="8"/>
      <c r="X170" s="22">
        <v>159</v>
      </c>
    </row>
    <row r="171" spans="1:24" ht="32">
      <c r="A171" s="9">
        <v>160</v>
      </c>
      <c r="B171" s="9" t="s">
        <v>1989</v>
      </c>
      <c r="C171" s="7">
        <v>182596600</v>
      </c>
      <c r="D171" s="8">
        <f t="shared" si="26"/>
        <v>1.4746824795227182</v>
      </c>
      <c r="E171" s="7">
        <v>182596600</v>
      </c>
      <c r="F171" s="8">
        <f t="shared" si="27"/>
        <v>100</v>
      </c>
      <c r="G171" s="8">
        <f t="shared" si="28"/>
        <v>1.4746824795227185</v>
      </c>
      <c r="H171" s="7">
        <v>146980000</v>
      </c>
      <c r="I171" s="8">
        <f t="shared" si="29"/>
        <v>80.494379413417334</v>
      </c>
      <c r="J171" s="8">
        <f t="shared" si="30"/>
        <v>1.1870365102102072</v>
      </c>
      <c r="K171" s="8">
        <f t="shared" si="31"/>
        <v>80.494379413417334</v>
      </c>
      <c r="L171" s="8"/>
      <c r="M171" s="7">
        <f t="shared" si="32"/>
        <v>35616600</v>
      </c>
      <c r="N171" s="8">
        <v>100</v>
      </c>
      <c r="O171" s="8">
        <f t="shared" si="33"/>
        <v>1.4746824795227185</v>
      </c>
      <c r="P171" s="8">
        <v>80.494379413417334</v>
      </c>
      <c r="Q171" s="8">
        <f t="shared" si="34"/>
        <v>1.1870365102102072</v>
      </c>
      <c r="R171" s="8">
        <f t="shared" si="35"/>
        <v>80.494379413417334</v>
      </c>
      <c r="S171" s="8"/>
      <c r="T171" s="8"/>
      <c r="U171" s="8"/>
      <c r="V171" s="8"/>
      <c r="W171" s="8"/>
      <c r="X171" s="22">
        <v>160</v>
      </c>
    </row>
    <row r="172" spans="1:24" ht="32">
      <c r="A172" s="9">
        <v>161</v>
      </c>
      <c r="B172" s="9" t="s">
        <v>1990</v>
      </c>
      <c r="C172" s="7">
        <v>17403400</v>
      </c>
      <c r="D172" s="8">
        <f t="shared" si="26"/>
        <v>0.14055294054832168</v>
      </c>
      <c r="E172" s="7">
        <v>17403400</v>
      </c>
      <c r="F172" s="8">
        <f t="shared" si="27"/>
        <v>100</v>
      </c>
      <c r="G172" s="8">
        <f t="shared" si="28"/>
        <v>0.14055294054832168</v>
      </c>
      <c r="H172" s="7">
        <v>0</v>
      </c>
      <c r="I172" s="8">
        <f t="shared" si="29"/>
        <v>0</v>
      </c>
      <c r="J172" s="8">
        <f t="shared" si="30"/>
        <v>0</v>
      </c>
      <c r="K172" s="8">
        <f t="shared" si="31"/>
        <v>0</v>
      </c>
      <c r="L172" s="8"/>
      <c r="M172" s="7">
        <f t="shared" si="32"/>
        <v>17403400</v>
      </c>
      <c r="N172" s="8">
        <v>100</v>
      </c>
      <c r="O172" s="8">
        <f t="shared" si="33"/>
        <v>0.14055294054832168</v>
      </c>
      <c r="P172" s="8">
        <v>0</v>
      </c>
      <c r="Q172" s="8">
        <f t="shared" si="34"/>
        <v>0</v>
      </c>
      <c r="R172" s="8">
        <f t="shared" si="35"/>
        <v>0</v>
      </c>
      <c r="S172" s="8"/>
      <c r="T172" s="8"/>
      <c r="U172" s="8"/>
      <c r="V172" s="8"/>
      <c r="W172" s="8"/>
      <c r="X172" s="22">
        <v>161</v>
      </c>
    </row>
    <row r="173" spans="1:24" ht="32">
      <c r="A173" s="9">
        <v>162</v>
      </c>
      <c r="B173" s="9" t="s">
        <v>1991</v>
      </c>
      <c r="C173" s="7">
        <v>286149800</v>
      </c>
      <c r="D173" s="8">
        <f t="shared" si="26"/>
        <v>2.3109964620312207</v>
      </c>
      <c r="E173" s="7">
        <v>286149800</v>
      </c>
      <c r="F173" s="8">
        <f t="shared" si="27"/>
        <v>100</v>
      </c>
      <c r="G173" s="8">
        <f t="shared" si="28"/>
        <v>2.3109964620312207</v>
      </c>
      <c r="H173" s="7">
        <v>258820500</v>
      </c>
      <c r="I173" s="8">
        <f t="shared" si="29"/>
        <v>90.449303127243141</v>
      </c>
      <c r="J173" s="8">
        <f t="shared" si="30"/>
        <v>2.0902801952024834</v>
      </c>
      <c r="K173" s="8">
        <f t="shared" si="31"/>
        <v>90.449303127243141</v>
      </c>
      <c r="L173" s="8"/>
      <c r="M173" s="7">
        <f t="shared" si="32"/>
        <v>27329300</v>
      </c>
      <c r="N173" s="8">
        <v>100</v>
      </c>
      <c r="O173" s="8">
        <f t="shared" si="33"/>
        <v>2.3109964620312207</v>
      </c>
      <c r="P173" s="8">
        <v>90.449303127243141</v>
      </c>
      <c r="Q173" s="8">
        <f t="shared" si="34"/>
        <v>2.0902801952024834</v>
      </c>
      <c r="R173" s="8">
        <f t="shared" si="35"/>
        <v>90.449303127243141</v>
      </c>
      <c r="S173" s="8"/>
      <c r="T173" s="8"/>
      <c r="U173" s="8"/>
      <c r="V173" s="8"/>
      <c r="W173" s="8"/>
      <c r="X173" s="22">
        <v>162</v>
      </c>
    </row>
    <row r="174" spans="1:24" ht="32">
      <c r="A174" s="9">
        <v>163</v>
      </c>
      <c r="B174" s="9" t="s">
        <v>1992</v>
      </c>
      <c r="C174" s="7">
        <v>0</v>
      </c>
      <c r="D174" s="8">
        <f t="shared" si="26"/>
        <v>0</v>
      </c>
      <c r="E174" s="7">
        <v>0</v>
      </c>
      <c r="F174" s="8">
        <v>0</v>
      </c>
      <c r="G174" s="8">
        <f t="shared" si="28"/>
        <v>0</v>
      </c>
      <c r="H174" s="7">
        <v>0</v>
      </c>
      <c r="I174" s="8">
        <v>0</v>
      </c>
      <c r="J174" s="8">
        <f t="shared" si="30"/>
        <v>0</v>
      </c>
      <c r="K174" s="8">
        <f t="shared" si="31"/>
        <v>0</v>
      </c>
      <c r="L174" s="8"/>
      <c r="M174" s="7">
        <f t="shared" si="32"/>
        <v>0</v>
      </c>
      <c r="N174" s="8">
        <v>0</v>
      </c>
      <c r="O174" s="8">
        <f t="shared" si="33"/>
        <v>0</v>
      </c>
      <c r="P174" s="8">
        <v>0</v>
      </c>
      <c r="Q174" s="8">
        <f t="shared" si="34"/>
        <v>0</v>
      </c>
      <c r="R174" s="8">
        <f t="shared" si="35"/>
        <v>0</v>
      </c>
      <c r="S174" s="8"/>
      <c r="T174" s="8"/>
      <c r="U174" s="8"/>
      <c r="V174" s="8"/>
      <c r="W174" s="8"/>
      <c r="X174" s="22">
        <v>163</v>
      </c>
    </row>
    <row r="175" spans="1:24" ht="32">
      <c r="A175" s="9">
        <v>164</v>
      </c>
      <c r="B175" s="9" t="s">
        <v>1993</v>
      </c>
      <c r="C175" s="7">
        <v>0</v>
      </c>
      <c r="D175" s="8">
        <f t="shared" si="26"/>
        <v>0</v>
      </c>
      <c r="E175" s="7">
        <v>0</v>
      </c>
      <c r="F175" s="8">
        <v>0</v>
      </c>
      <c r="G175" s="8">
        <f t="shared" si="28"/>
        <v>0</v>
      </c>
      <c r="H175" s="7">
        <v>0</v>
      </c>
      <c r="I175" s="8">
        <v>0</v>
      </c>
      <c r="J175" s="8">
        <f t="shared" si="30"/>
        <v>0</v>
      </c>
      <c r="K175" s="8">
        <f t="shared" si="31"/>
        <v>0</v>
      </c>
      <c r="L175" s="8"/>
      <c r="M175" s="7">
        <f t="shared" si="32"/>
        <v>0</v>
      </c>
      <c r="N175" s="8">
        <v>0</v>
      </c>
      <c r="O175" s="8">
        <f t="shared" si="33"/>
        <v>0</v>
      </c>
      <c r="P175" s="8">
        <v>0</v>
      </c>
      <c r="Q175" s="8">
        <f t="shared" si="34"/>
        <v>0</v>
      </c>
      <c r="R175" s="8">
        <f t="shared" si="35"/>
        <v>0</v>
      </c>
      <c r="S175" s="8"/>
      <c r="T175" s="8"/>
      <c r="U175" s="8"/>
      <c r="V175" s="8"/>
      <c r="W175" s="8"/>
      <c r="X175" s="22">
        <v>164</v>
      </c>
    </row>
    <row r="176" spans="1:24" ht="48">
      <c r="A176" s="9">
        <v>165</v>
      </c>
      <c r="B176" s="9" t="s">
        <v>1994</v>
      </c>
      <c r="C176" s="7">
        <v>0</v>
      </c>
      <c r="D176" s="8">
        <f t="shared" si="26"/>
        <v>0</v>
      </c>
      <c r="E176" s="7">
        <v>0</v>
      </c>
      <c r="F176" s="8">
        <v>0</v>
      </c>
      <c r="G176" s="8">
        <f t="shared" si="28"/>
        <v>0</v>
      </c>
      <c r="H176" s="7">
        <v>0</v>
      </c>
      <c r="I176" s="8">
        <v>0</v>
      </c>
      <c r="J176" s="8">
        <f t="shared" si="30"/>
        <v>0</v>
      </c>
      <c r="K176" s="8">
        <f t="shared" si="31"/>
        <v>0</v>
      </c>
      <c r="L176" s="8"/>
      <c r="M176" s="7">
        <f t="shared" si="32"/>
        <v>0</v>
      </c>
      <c r="N176" s="8">
        <v>0</v>
      </c>
      <c r="O176" s="8">
        <f t="shared" si="33"/>
        <v>0</v>
      </c>
      <c r="P176" s="8">
        <v>0</v>
      </c>
      <c r="Q176" s="8">
        <f t="shared" si="34"/>
        <v>0</v>
      </c>
      <c r="R176" s="8">
        <f t="shared" si="35"/>
        <v>0</v>
      </c>
      <c r="S176" s="8"/>
      <c r="T176" s="8"/>
      <c r="U176" s="8"/>
      <c r="V176" s="8"/>
      <c r="W176" s="8"/>
      <c r="X176" s="22">
        <v>165</v>
      </c>
    </row>
    <row r="177" spans="1:24" ht="48">
      <c r="A177" s="9">
        <v>166</v>
      </c>
      <c r="B177" s="9" t="s">
        <v>1995</v>
      </c>
      <c r="C177" s="7">
        <v>0</v>
      </c>
      <c r="D177" s="8">
        <f t="shared" si="26"/>
        <v>0</v>
      </c>
      <c r="E177" s="7">
        <v>0</v>
      </c>
      <c r="F177" s="8">
        <v>0</v>
      </c>
      <c r="G177" s="8">
        <f t="shared" si="28"/>
        <v>0</v>
      </c>
      <c r="H177" s="7">
        <v>0</v>
      </c>
      <c r="I177" s="8">
        <v>0</v>
      </c>
      <c r="J177" s="8">
        <f t="shared" si="30"/>
        <v>0</v>
      </c>
      <c r="K177" s="8">
        <f t="shared" si="31"/>
        <v>0</v>
      </c>
      <c r="L177" s="8"/>
      <c r="M177" s="7">
        <f t="shared" si="32"/>
        <v>0</v>
      </c>
      <c r="N177" s="8">
        <v>0</v>
      </c>
      <c r="O177" s="8">
        <f t="shared" si="33"/>
        <v>0</v>
      </c>
      <c r="P177" s="8">
        <v>0</v>
      </c>
      <c r="Q177" s="8">
        <f t="shared" si="34"/>
        <v>0</v>
      </c>
      <c r="R177" s="8">
        <f t="shared" si="35"/>
        <v>0</v>
      </c>
      <c r="S177" s="8"/>
      <c r="T177" s="8"/>
      <c r="U177" s="8"/>
      <c r="V177" s="8"/>
      <c r="W177" s="8"/>
      <c r="X177" s="22">
        <v>166</v>
      </c>
    </row>
    <row r="178" spans="1:24" ht="48">
      <c r="A178" s="9">
        <v>167</v>
      </c>
      <c r="B178" s="9" t="s">
        <v>1996</v>
      </c>
      <c r="C178" s="7">
        <v>283600</v>
      </c>
      <c r="D178" s="8">
        <f t="shared" si="26"/>
        <v>2.2904038256607345E-3</v>
      </c>
      <c r="E178" s="7">
        <v>283600</v>
      </c>
      <c r="F178" s="8">
        <f t="shared" si="27"/>
        <v>100</v>
      </c>
      <c r="G178" s="8">
        <f t="shared" si="28"/>
        <v>2.2904038256607345E-3</v>
      </c>
      <c r="H178" s="7">
        <v>0</v>
      </c>
      <c r="I178" s="8">
        <f t="shared" si="29"/>
        <v>0</v>
      </c>
      <c r="J178" s="8">
        <f t="shared" si="30"/>
        <v>0</v>
      </c>
      <c r="K178" s="8">
        <f t="shared" si="31"/>
        <v>0</v>
      </c>
      <c r="L178" s="8"/>
      <c r="M178" s="7">
        <f t="shared" si="32"/>
        <v>283600</v>
      </c>
      <c r="N178" s="8">
        <v>100</v>
      </c>
      <c r="O178" s="8">
        <f t="shared" si="33"/>
        <v>2.2904038256607345E-3</v>
      </c>
      <c r="P178" s="8">
        <v>0</v>
      </c>
      <c r="Q178" s="8">
        <f t="shared" si="34"/>
        <v>0</v>
      </c>
      <c r="R178" s="8">
        <f t="shared" si="35"/>
        <v>0</v>
      </c>
      <c r="S178" s="8"/>
      <c r="T178" s="8"/>
      <c r="U178" s="8"/>
      <c r="V178" s="8"/>
      <c r="W178" s="8"/>
      <c r="X178" s="22">
        <v>167</v>
      </c>
    </row>
    <row r="179" spans="1:24" ht="32">
      <c r="A179" s="9">
        <v>168</v>
      </c>
      <c r="B179" s="9" t="s">
        <v>1997</v>
      </c>
      <c r="C179" s="7">
        <v>3265400</v>
      </c>
      <c r="D179" s="8">
        <f t="shared" si="26"/>
        <v>2.6371948703499869E-2</v>
      </c>
      <c r="E179" s="7">
        <v>3265400</v>
      </c>
      <c r="F179" s="8">
        <f t="shared" si="27"/>
        <v>100</v>
      </c>
      <c r="G179" s="8">
        <f t="shared" si="28"/>
        <v>2.6371948703499869E-2</v>
      </c>
      <c r="H179" s="7">
        <v>2391000</v>
      </c>
      <c r="I179" s="8">
        <f t="shared" si="29"/>
        <v>73.22226985974153</v>
      </c>
      <c r="J179" s="8">
        <f t="shared" si="30"/>
        <v>1.931013944694928E-2</v>
      </c>
      <c r="K179" s="8">
        <f t="shared" si="31"/>
        <v>73.22226985974153</v>
      </c>
      <c r="L179" s="8"/>
      <c r="M179" s="7">
        <f t="shared" si="32"/>
        <v>874400</v>
      </c>
      <c r="N179" s="8">
        <v>100</v>
      </c>
      <c r="O179" s="8">
        <f t="shared" si="33"/>
        <v>2.6371948703499869E-2</v>
      </c>
      <c r="P179" s="8">
        <v>73.22226985974153</v>
      </c>
      <c r="Q179" s="8">
        <f t="shared" si="34"/>
        <v>1.931013944694928E-2</v>
      </c>
      <c r="R179" s="8">
        <f t="shared" si="35"/>
        <v>73.22226985974153</v>
      </c>
      <c r="S179" s="8"/>
      <c r="T179" s="8"/>
      <c r="U179" s="8"/>
      <c r="V179" s="8"/>
      <c r="W179" s="8"/>
      <c r="X179" s="22">
        <v>168</v>
      </c>
    </row>
    <row r="180" spans="1:24" ht="32">
      <c r="A180" s="9">
        <v>169</v>
      </c>
      <c r="B180" s="9" t="s">
        <v>1998</v>
      </c>
      <c r="C180" s="7">
        <v>22329000</v>
      </c>
      <c r="D180" s="8">
        <f t="shared" si="26"/>
        <v>0.18033295847383127</v>
      </c>
      <c r="E180" s="7">
        <v>22329000</v>
      </c>
      <c r="F180" s="8">
        <f t="shared" si="27"/>
        <v>100</v>
      </c>
      <c r="G180" s="8">
        <f t="shared" si="28"/>
        <v>0.18033295847383127</v>
      </c>
      <c r="H180" s="7">
        <v>17553500</v>
      </c>
      <c r="I180" s="8">
        <f t="shared" si="29"/>
        <v>78.613014465493308</v>
      </c>
      <c r="J180" s="8">
        <f t="shared" si="30"/>
        <v>0.14176517473108502</v>
      </c>
      <c r="K180" s="8">
        <f t="shared" si="31"/>
        <v>78.613014465493308</v>
      </c>
      <c r="L180" s="8"/>
      <c r="M180" s="7">
        <f t="shared" si="32"/>
        <v>4775500</v>
      </c>
      <c r="N180" s="8">
        <v>100</v>
      </c>
      <c r="O180" s="8">
        <f t="shared" si="33"/>
        <v>0.18033295847383127</v>
      </c>
      <c r="P180" s="8">
        <v>78.613014465493308</v>
      </c>
      <c r="Q180" s="8">
        <f t="shared" si="34"/>
        <v>0.14176517473108502</v>
      </c>
      <c r="R180" s="8">
        <f t="shared" si="35"/>
        <v>78.613014465493308</v>
      </c>
      <c r="S180" s="8"/>
      <c r="T180" s="8"/>
      <c r="U180" s="8"/>
      <c r="V180" s="8"/>
      <c r="W180" s="8"/>
      <c r="X180" s="22">
        <v>169</v>
      </c>
    </row>
    <row r="181" spans="1:24" ht="32">
      <c r="A181" s="9">
        <v>170</v>
      </c>
      <c r="B181" s="9" t="s">
        <v>1999</v>
      </c>
      <c r="C181" s="7">
        <v>4928550</v>
      </c>
      <c r="D181" s="8">
        <f t="shared" si="26"/>
        <v>3.9803842647955619E-2</v>
      </c>
      <c r="E181" s="7">
        <v>4928550</v>
      </c>
      <c r="F181" s="8">
        <f t="shared" si="27"/>
        <v>100</v>
      </c>
      <c r="G181" s="8">
        <f t="shared" si="28"/>
        <v>3.9803842647955619E-2</v>
      </c>
      <c r="H181" s="7">
        <v>3534719</v>
      </c>
      <c r="I181" s="8">
        <f t="shared" si="29"/>
        <v>71.719248054701694</v>
      </c>
      <c r="J181" s="8">
        <f t="shared" si="30"/>
        <v>2.8547016643990432E-2</v>
      </c>
      <c r="K181" s="8">
        <f t="shared" si="31"/>
        <v>71.719248054701694</v>
      </c>
      <c r="L181" s="8"/>
      <c r="M181" s="7">
        <f t="shared" si="32"/>
        <v>1393831</v>
      </c>
      <c r="N181" s="8">
        <v>100</v>
      </c>
      <c r="O181" s="8">
        <f t="shared" si="33"/>
        <v>3.9803842647955619E-2</v>
      </c>
      <c r="P181" s="8">
        <v>71.719248054701694</v>
      </c>
      <c r="Q181" s="8">
        <f t="shared" si="34"/>
        <v>2.8547016643990432E-2</v>
      </c>
      <c r="R181" s="8">
        <f t="shared" si="35"/>
        <v>71.719248054701694</v>
      </c>
      <c r="S181" s="8"/>
      <c r="T181" s="8"/>
      <c r="U181" s="8"/>
      <c r="V181" s="8"/>
      <c r="W181" s="8"/>
      <c r="X181" s="22">
        <v>170</v>
      </c>
    </row>
    <row r="182" spans="1:24" ht="32">
      <c r="A182" s="9">
        <v>171</v>
      </c>
      <c r="B182" s="9" t="s">
        <v>2000</v>
      </c>
      <c r="C182" s="7">
        <v>71836320</v>
      </c>
      <c r="D182" s="8">
        <f t="shared" si="26"/>
        <v>0.58016284255778827</v>
      </c>
      <c r="E182" s="7">
        <v>71836320</v>
      </c>
      <c r="F182" s="8">
        <f t="shared" si="27"/>
        <v>100</v>
      </c>
      <c r="G182" s="8">
        <f t="shared" si="28"/>
        <v>0.58016284255778827</v>
      </c>
      <c r="H182" s="7">
        <v>66919920</v>
      </c>
      <c r="I182" s="8">
        <f t="shared" si="29"/>
        <v>93.156108219351992</v>
      </c>
      <c r="J182" s="8">
        <f t="shared" si="30"/>
        <v>0.54045712546160196</v>
      </c>
      <c r="K182" s="8">
        <f t="shared" si="31"/>
        <v>93.156108219351992</v>
      </c>
      <c r="L182" s="8"/>
      <c r="M182" s="7">
        <f t="shared" si="32"/>
        <v>4916400</v>
      </c>
      <c r="N182" s="8">
        <v>100</v>
      </c>
      <c r="O182" s="8">
        <f t="shared" si="33"/>
        <v>0.58016284255778827</v>
      </c>
      <c r="P182" s="8">
        <v>93.156108219351992</v>
      </c>
      <c r="Q182" s="8">
        <f t="shared" si="34"/>
        <v>0.54045712546160196</v>
      </c>
      <c r="R182" s="8">
        <f t="shared" si="35"/>
        <v>93.156108219351992</v>
      </c>
      <c r="S182" s="8"/>
      <c r="T182" s="8"/>
      <c r="U182" s="8"/>
      <c r="V182" s="8"/>
      <c r="W182" s="8"/>
      <c r="X182" s="22">
        <v>171</v>
      </c>
    </row>
    <row r="183" spans="1:24" ht="64">
      <c r="A183" s="9">
        <v>172</v>
      </c>
      <c r="B183" s="9" t="s">
        <v>2001</v>
      </c>
      <c r="C183" s="7">
        <v>0</v>
      </c>
      <c r="D183" s="8">
        <f t="shared" si="26"/>
        <v>0</v>
      </c>
      <c r="E183" s="7">
        <v>0</v>
      </c>
      <c r="F183" s="8">
        <v>0</v>
      </c>
      <c r="G183" s="8">
        <f t="shared" si="28"/>
        <v>0</v>
      </c>
      <c r="H183" s="7">
        <v>0</v>
      </c>
      <c r="I183" s="8">
        <v>0</v>
      </c>
      <c r="J183" s="8">
        <f t="shared" si="30"/>
        <v>0</v>
      </c>
      <c r="K183" s="8">
        <f t="shared" si="31"/>
        <v>0</v>
      </c>
      <c r="L183" s="8"/>
      <c r="M183" s="7">
        <f t="shared" si="32"/>
        <v>0</v>
      </c>
      <c r="N183" s="8">
        <v>0</v>
      </c>
      <c r="O183" s="8">
        <f t="shared" si="33"/>
        <v>0</v>
      </c>
      <c r="P183" s="8">
        <v>0</v>
      </c>
      <c r="Q183" s="8">
        <f t="shared" si="34"/>
        <v>0</v>
      </c>
      <c r="R183" s="8">
        <f t="shared" si="35"/>
        <v>0</v>
      </c>
      <c r="S183" s="8"/>
      <c r="T183" s="8"/>
      <c r="U183" s="8"/>
      <c r="V183" s="8"/>
      <c r="W183" s="8"/>
      <c r="X183" s="22">
        <v>172</v>
      </c>
    </row>
    <row r="184" spans="1:24" ht="64">
      <c r="A184" s="9">
        <v>173</v>
      </c>
      <c r="B184" s="9" t="s">
        <v>2002</v>
      </c>
      <c r="C184" s="7">
        <v>2350000</v>
      </c>
      <c r="D184" s="8">
        <f t="shared" si="26"/>
        <v>1.8979016185834717E-2</v>
      </c>
      <c r="E184" s="7">
        <v>2350000</v>
      </c>
      <c r="F184" s="8">
        <f t="shared" si="27"/>
        <v>100</v>
      </c>
      <c r="G184" s="8">
        <f t="shared" si="28"/>
        <v>1.8979016185834717E-2</v>
      </c>
      <c r="H184" s="7">
        <v>1719000</v>
      </c>
      <c r="I184" s="8">
        <f t="shared" si="29"/>
        <v>73.148936170212764</v>
      </c>
      <c r="J184" s="8">
        <f t="shared" si="30"/>
        <v>1.3882948435510587E-2</v>
      </c>
      <c r="K184" s="8">
        <f t="shared" si="31"/>
        <v>73.148936170212764</v>
      </c>
      <c r="L184" s="8"/>
      <c r="M184" s="7">
        <f t="shared" si="32"/>
        <v>631000</v>
      </c>
      <c r="N184" s="8">
        <v>100</v>
      </c>
      <c r="O184" s="8">
        <f t="shared" si="33"/>
        <v>1.8979016185834717E-2</v>
      </c>
      <c r="P184" s="8">
        <v>73.148936170212764</v>
      </c>
      <c r="Q184" s="8">
        <f t="shared" si="34"/>
        <v>1.3882948435510587E-2</v>
      </c>
      <c r="R184" s="8">
        <f t="shared" si="35"/>
        <v>73.148936170212764</v>
      </c>
      <c r="S184" s="8"/>
      <c r="T184" s="8"/>
      <c r="U184" s="8"/>
      <c r="V184" s="8"/>
      <c r="W184" s="8"/>
      <c r="X184" s="22">
        <v>173</v>
      </c>
    </row>
    <row r="185" spans="1:24" ht="32">
      <c r="A185" s="9">
        <v>174</v>
      </c>
      <c r="B185" s="9" t="s">
        <v>2003</v>
      </c>
      <c r="C185" s="7">
        <v>2030000</v>
      </c>
      <c r="D185" s="8">
        <f t="shared" si="26"/>
        <v>1.6394639513721058E-2</v>
      </c>
      <c r="E185" s="7">
        <v>2030000</v>
      </c>
      <c r="F185" s="8">
        <f t="shared" si="27"/>
        <v>100</v>
      </c>
      <c r="G185" s="8">
        <f t="shared" si="28"/>
        <v>1.6394639513721058E-2</v>
      </c>
      <c r="H185" s="7">
        <v>1750000</v>
      </c>
      <c r="I185" s="8">
        <f t="shared" si="29"/>
        <v>86.206896551724128</v>
      </c>
      <c r="J185" s="8">
        <f t="shared" si="30"/>
        <v>1.41333099256216E-2</v>
      </c>
      <c r="K185" s="8">
        <f t="shared" si="31"/>
        <v>86.206896551724128</v>
      </c>
      <c r="L185" s="8"/>
      <c r="M185" s="7">
        <f t="shared" si="32"/>
        <v>280000</v>
      </c>
      <c r="N185" s="8">
        <v>100</v>
      </c>
      <c r="O185" s="8">
        <f t="shared" si="33"/>
        <v>1.6394639513721058E-2</v>
      </c>
      <c r="P185" s="8">
        <v>86.206896551724128</v>
      </c>
      <c r="Q185" s="8">
        <f t="shared" si="34"/>
        <v>1.41333099256216E-2</v>
      </c>
      <c r="R185" s="8">
        <f t="shared" si="35"/>
        <v>86.206896551724128</v>
      </c>
      <c r="S185" s="8"/>
      <c r="T185" s="8"/>
      <c r="U185" s="8"/>
      <c r="V185" s="8"/>
      <c r="W185" s="8"/>
      <c r="X185" s="22">
        <v>174</v>
      </c>
    </row>
    <row r="186" spans="1:24" ht="64">
      <c r="A186" s="9">
        <v>175</v>
      </c>
      <c r="B186" s="9" t="s">
        <v>2004</v>
      </c>
      <c r="C186" s="7">
        <v>16492000</v>
      </c>
      <c r="D186" s="8">
        <f t="shared" si="26"/>
        <v>0.13319231273905796</v>
      </c>
      <c r="E186" s="7">
        <v>16492000</v>
      </c>
      <c r="F186" s="8">
        <f t="shared" si="27"/>
        <v>100</v>
      </c>
      <c r="G186" s="8">
        <f t="shared" si="28"/>
        <v>0.13319231273905796</v>
      </c>
      <c r="H186" s="7">
        <v>10133500</v>
      </c>
      <c r="I186" s="8">
        <f t="shared" si="29"/>
        <v>61.444943002667962</v>
      </c>
      <c r="J186" s="8">
        <f t="shared" si="30"/>
        <v>8.1839940646449422E-2</v>
      </c>
      <c r="K186" s="8">
        <f t="shared" si="31"/>
        <v>61.444943002667962</v>
      </c>
      <c r="L186" s="8"/>
      <c r="M186" s="7">
        <f t="shared" si="32"/>
        <v>6358500</v>
      </c>
      <c r="N186" s="8">
        <v>100</v>
      </c>
      <c r="O186" s="8">
        <f t="shared" si="33"/>
        <v>0.13319231273905796</v>
      </c>
      <c r="P186" s="8">
        <v>61.444943002667962</v>
      </c>
      <c r="Q186" s="8">
        <f t="shared" si="34"/>
        <v>8.1839940646449422E-2</v>
      </c>
      <c r="R186" s="8">
        <f t="shared" si="35"/>
        <v>61.444943002667962</v>
      </c>
      <c r="S186" s="8"/>
      <c r="T186" s="8"/>
      <c r="U186" s="8"/>
      <c r="V186" s="8"/>
      <c r="W186" s="8"/>
      <c r="X186" s="22">
        <v>175</v>
      </c>
    </row>
    <row r="187" spans="1:24" ht="32">
      <c r="A187" s="9">
        <v>176</v>
      </c>
      <c r="B187" s="9" t="s">
        <v>2005</v>
      </c>
      <c r="C187" s="7">
        <v>184614000</v>
      </c>
      <c r="D187" s="8">
        <f t="shared" si="26"/>
        <v>1.4909753592049748</v>
      </c>
      <c r="E187" s="7">
        <v>184614000</v>
      </c>
      <c r="F187" s="8">
        <f t="shared" si="27"/>
        <v>100</v>
      </c>
      <c r="G187" s="8">
        <f t="shared" si="28"/>
        <v>1.4909753592049748</v>
      </c>
      <c r="H187" s="7">
        <v>167760400</v>
      </c>
      <c r="I187" s="8">
        <f t="shared" si="29"/>
        <v>90.870898198403154</v>
      </c>
      <c r="J187" s="8">
        <f t="shared" si="30"/>
        <v>1.3548627008264285</v>
      </c>
      <c r="K187" s="8">
        <f t="shared" si="31"/>
        <v>90.870898198403154</v>
      </c>
      <c r="L187" s="8"/>
      <c r="M187" s="7">
        <f t="shared" si="32"/>
        <v>16853600</v>
      </c>
      <c r="N187" s="8">
        <v>100</v>
      </c>
      <c r="O187" s="8">
        <f t="shared" si="33"/>
        <v>1.4909753592049748</v>
      </c>
      <c r="P187" s="8">
        <v>90.870898198403154</v>
      </c>
      <c r="Q187" s="8">
        <f t="shared" si="34"/>
        <v>1.3548627008264285</v>
      </c>
      <c r="R187" s="8">
        <f t="shared" si="35"/>
        <v>90.870898198403154</v>
      </c>
      <c r="S187" s="8"/>
      <c r="T187" s="8"/>
      <c r="U187" s="8"/>
      <c r="V187" s="8"/>
      <c r="W187" s="8"/>
      <c r="X187" s="22">
        <v>176</v>
      </c>
    </row>
    <row r="188" spans="1:24" ht="32">
      <c r="A188" s="9">
        <v>177</v>
      </c>
      <c r="B188" s="9" t="s">
        <v>2006</v>
      </c>
      <c r="C188" s="7">
        <v>15386000</v>
      </c>
      <c r="D188" s="8">
        <f t="shared" si="26"/>
        <v>0.12426006086606511</v>
      </c>
      <c r="E188" s="7">
        <v>15386000</v>
      </c>
      <c r="F188" s="8">
        <f t="shared" si="27"/>
        <v>100</v>
      </c>
      <c r="G188" s="8">
        <f t="shared" si="28"/>
        <v>0.12426006086606511</v>
      </c>
      <c r="H188" s="7">
        <v>0</v>
      </c>
      <c r="I188" s="8">
        <f t="shared" si="29"/>
        <v>0</v>
      </c>
      <c r="J188" s="8">
        <f t="shared" si="30"/>
        <v>0</v>
      </c>
      <c r="K188" s="8">
        <f t="shared" si="31"/>
        <v>0</v>
      </c>
      <c r="L188" s="8"/>
      <c r="M188" s="7">
        <f t="shared" si="32"/>
        <v>15386000</v>
      </c>
      <c r="N188" s="8">
        <v>100</v>
      </c>
      <c r="O188" s="8">
        <f t="shared" si="33"/>
        <v>0.12426006086606511</v>
      </c>
      <c r="P188" s="8">
        <v>0</v>
      </c>
      <c r="Q188" s="8">
        <f t="shared" si="34"/>
        <v>0</v>
      </c>
      <c r="R188" s="8">
        <f t="shared" si="35"/>
        <v>0</v>
      </c>
      <c r="S188" s="8"/>
      <c r="T188" s="8"/>
      <c r="U188" s="8"/>
      <c r="V188" s="8"/>
      <c r="W188" s="8"/>
      <c r="X188" s="22">
        <v>177</v>
      </c>
    </row>
    <row r="189" spans="1:24" ht="32">
      <c r="A189" s="9">
        <v>178</v>
      </c>
      <c r="B189" s="9" t="s">
        <v>2007</v>
      </c>
      <c r="C189" s="7">
        <v>269009900</v>
      </c>
      <c r="D189" s="8">
        <f t="shared" si="26"/>
        <v>2.1725715941488422</v>
      </c>
      <c r="E189" s="7">
        <v>269009900</v>
      </c>
      <c r="F189" s="8">
        <f t="shared" si="27"/>
        <v>100</v>
      </c>
      <c r="G189" s="8">
        <f t="shared" si="28"/>
        <v>2.1725715941488422</v>
      </c>
      <c r="H189" s="7">
        <v>264626800</v>
      </c>
      <c r="I189" s="8">
        <f t="shared" si="29"/>
        <v>98.370654760289483</v>
      </c>
      <c r="J189" s="8">
        <f t="shared" si="30"/>
        <v>2.137172902300275</v>
      </c>
      <c r="K189" s="8">
        <f t="shared" si="31"/>
        <v>98.370654760289483</v>
      </c>
      <c r="L189" s="8"/>
      <c r="M189" s="7">
        <f t="shared" si="32"/>
        <v>4383100</v>
      </c>
      <c r="N189" s="8">
        <v>100</v>
      </c>
      <c r="O189" s="8">
        <f t="shared" si="33"/>
        <v>2.1725715941488422</v>
      </c>
      <c r="P189" s="8">
        <v>98.370654760289483</v>
      </c>
      <c r="Q189" s="8">
        <f t="shared" si="34"/>
        <v>2.137172902300275</v>
      </c>
      <c r="R189" s="8">
        <f t="shared" si="35"/>
        <v>98.370654760289483</v>
      </c>
      <c r="S189" s="8"/>
      <c r="T189" s="8"/>
      <c r="U189" s="8"/>
      <c r="V189" s="8"/>
      <c r="W189" s="8"/>
      <c r="X189" s="22">
        <v>178</v>
      </c>
    </row>
    <row r="190" spans="1:24" ht="32">
      <c r="A190" s="9">
        <v>179</v>
      </c>
      <c r="B190" s="9" t="s">
        <v>2008</v>
      </c>
      <c r="C190" s="7">
        <v>0</v>
      </c>
      <c r="D190" s="8">
        <f t="shared" si="26"/>
        <v>0</v>
      </c>
      <c r="E190" s="7">
        <v>0</v>
      </c>
      <c r="F190" s="8">
        <v>0</v>
      </c>
      <c r="G190" s="8">
        <f t="shared" si="28"/>
        <v>0</v>
      </c>
      <c r="H190" s="7">
        <v>0</v>
      </c>
      <c r="I190" s="8">
        <v>0</v>
      </c>
      <c r="J190" s="8">
        <f t="shared" si="30"/>
        <v>0</v>
      </c>
      <c r="K190" s="8">
        <f t="shared" si="31"/>
        <v>0</v>
      </c>
      <c r="L190" s="8"/>
      <c r="M190" s="7">
        <f t="shared" si="32"/>
        <v>0</v>
      </c>
      <c r="N190" s="8">
        <v>0</v>
      </c>
      <c r="O190" s="8">
        <f t="shared" si="33"/>
        <v>0</v>
      </c>
      <c r="P190" s="8">
        <v>0</v>
      </c>
      <c r="Q190" s="8">
        <f t="shared" si="34"/>
        <v>0</v>
      </c>
      <c r="R190" s="8">
        <f t="shared" si="35"/>
        <v>0</v>
      </c>
      <c r="S190" s="8"/>
      <c r="T190" s="8"/>
      <c r="U190" s="8"/>
      <c r="V190" s="8"/>
      <c r="W190" s="8"/>
      <c r="X190" s="22">
        <v>179</v>
      </c>
    </row>
    <row r="191" spans="1:24" ht="32">
      <c r="A191" s="9">
        <v>180</v>
      </c>
      <c r="B191" s="9" t="s">
        <v>2009</v>
      </c>
      <c r="C191" s="7">
        <v>0</v>
      </c>
      <c r="D191" s="8">
        <f t="shared" si="26"/>
        <v>0</v>
      </c>
      <c r="E191" s="7">
        <v>0</v>
      </c>
      <c r="F191" s="8">
        <v>0</v>
      </c>
      <c r="G191" s="8">
        <f t="shared" si="28"/>
        <v>0</v>
      </c>
      <c r="H191" s="7">
        <v>0</v>
      </c>
      <c r="I191" s="8">
        <v>0</v>
      </c>
      <c r="J191" s="8">
        <f t="shared" si="30"/>
        <v>0</v>
      </c>
      <c r="K191" s="8">
        <f t="shared" si="31"/>
        <v>0</v>
      </c>
      <c r="L191" s="8"/>
      <c r="M191" s="7">
        <f t="shared" si="32"/>
        <v>0</v>
      </c>
      <c r="N191" s="8">
        <v>0</v>
      </c>
      <c r="O191" s="8">
        <f t="shared" si="33"/>
        <v>0</v>
      </c>
      <c r="P191" s="8">
        <v>0</v>
      </c>
      <c r="Q191" s="8">
        <f t="shared" si="34"/>
        <v>0</v>
      </c>
      <c r="R191" s="8">
        <f t="shared" si="35"/>
        <v>0</v>
      </c>
      <c r="S191" s="8"/>
      <c r="T191" s="8"/>
      <c r="U191" s="8"/>
      <c r="V191" s="8"/>
      <c r="W191" s="8"/>
      <c r="X191" s="22">
        <v>180</v>
      </c>
    </row>
    <row r="192" spans="1:24" ht="48">
      <c r="A192" s="9">
        <v>181</v>
      </c>
      <c r="B192" s="9" t="s">
        <v>2010</v>
      </c>
      <c r="C192" s="7">
        <v>0</v>
      </c>
      <c r="D192" s="8">
        <f t="shared" si="26"/>
        <v>0</v>
      </c>
      <c r="E192" s="7">
        <v>0</v>
      </c>
      <c r="F192" s="8">
        <v>0</v>
      </c>
      <c r="G192" s="8">
        <f t="shared" si="28"/>
        <v>0</v>
      </c>
      <c r="H192" s="7">
        <v>0</v>
      </c>
      <c r="I192" s="8">
        <v>0</v>
      </c>
      <c r="J192" s="8">
        <f t="shared" si="30"/>
        <v>0</v>
      </c>
      <c r="K192" s="8">
        <f t="shared" si="31"/>
        <v>0</v>
      </c>
      <c r="L192" s="8"/>
      <c r="M192" s="7">
        <f t="shared" si="32"/>
        <v>0</v>
      </c>
      <c r="N192" s="8">
        <v>0</v>
      </c>
      <c r="O192" s="8">
        <f t="shared" si="33"/>
        <v>0</v>
      </c>
      <c r="P192" s="8">
        <v>0</v>
      </c>
      <c r="Q192" s="8">
        <f t="shared" si="34"/>
        <v>0</v>
      </c>
      <c r="R192" s="8">
        <f t="shared" si="35"/>
        <v>0</v>
      </c>
      <c r="S192" s="8"/>
      <c r="T192" s="8"/>
      <c r="U192" s="8"/>
      <c r="V192" s="8"/>
      <c r="W192" s="8"/>
      <c r="X192" s="22">
        <v>181</v>
      </c>
    </row>
    <row r="193" spans="1:24" ht="48">
      <c r="A193" s="9">
        <v>182</v>
      </c>
      <c r="B193" s="9" t="s">
        <v>2011</v>
      </c>
      <c r="C193" s="7">
        <v>0</v>
      </c>
      <c r="D193" s="8">
        <f t="shared" si="26"/>
        <v>0</v>
      </c>
      <c r="E193" s="7">
        <v>0</v>
      </c>
      <c r="F193" s="8">
        <v>0</v>
      </c>
      <c r="G193" s="8">
        <f t="shared" si="28"/>
        <v>0</v>
      </c>
      <c r="H193" s="7">
        <v>0</v>
      </c>
      <c r="I193" s="8">
        <v>0</v>
      </c>
      <c r="J193" s="8">
        <f t="shared" si="30"/>
        <v>0</v>
      </c>
      <c r="K193" s="8">
        <f t="shared" si="31"/>
        <v>0</v>
      </c>
      <c r="L193" s="8"/>
      <c r="M193" s="7">
        <f t="shared" si="32"/>
        <v>0</v>
      </c>
      <c r="N193" s="8">
        <v>0</v>
      </c>
      <c r="O193" s="8">
        <f t="shared" si="33"/>
        <v>0</v>
      </c>
      <c r="P193" s="8">
        <v>0</v>
      </c>
      <c r="Q193" s="8">
        <f t="shared" si="34"/>
        <v>0</v>
      </c>
      <c r="R193" s="8">
        <f t="shared" si="35"/>
        <v>0</v>
      </c>
      <c r="S193" s="8"/>
      <c r="T193" s="8"/>
      <c r="U193" s="8"/>
      <c r="V193" s="8"/>
      <c r="W193" s="8"/>
      <c r="X193" s="22">
        <v>182</v>
      </c>
    </row>
    <row r="194" spans="1:24" ht="48">
      <c r="A194" s="9">
        <v>183</v>
      </c>
      <c r="B194" s="9" t="s">
        <v>2012</v>
      </c>
      <c r="C194" s="7">
        <v>489500</v>
      </c>
      <c r="D194" s="8">
        <f t="shared" si="26"/>
        <v>3.9532886906238707E-3</v>
      </c>
      <c r="E194" s="7">
        <v>489500</v>
      </c>
      <c r="F194" s="8">
        <f t="shared" si="27"/>
        <v>100</v>
      </c>
      <c r="G194" s="8">
        <f t="shared" si="28"/>
        <v>3.9532886906238707E-3</v>
      </c>
      <c r="H194" s="7">
        <v>0</v>
      </c>
      <c r="I194" s="8">
        <f t="shared" si="29"/>
        <v>0</v>
      </c>
      <c r="J194" s="8">
        <f t="shared" si="30"/>
        <v>0</v>
      </c>
      <c r="K194" s="8">
        <f t="shared" si="31"/>
        <v>0</v>
      </c>
      <c r="L194" s="8"/>
      <c r="M194" s="7">
        <f t="shared" si="32"/>
        <v>489500</v>
      </c>
      <c r="N194" s="8">
        <v>100</v>
      </c>
      <c r="O194" s="8">
        <f t="shared" si="33"/>
        <v>3.9532886906238707E-3</v>
      </c>
      <c r="P194" s="8">
        <v>0</v>
      </c>
      <c r="Q194" s="8">
        <f t="shared" si="34"/>
        <v>0</v>
      </c>
      <c r="R194" s="8">
        <f t="shared" si="35"/>
        <v>0</v>
      </c>
      <c r="S194" s="8"/>
      <c r="T194" s="8"/>
      <c r="U194" s="8"/>
      <c r="V194" s="8"/>
      <c r="W194" s="8"/>
      <c r="X194" s="22">
        <v>183</v>
      </c>
    </row>
    <row r="195" spans="1:24" ht="32">
      <c r="A195" s="9">
        <v>184</v>
      </c>
      <c r="B195" s="9" t="s">
        <v>2013</v>
      </c>
      <c r="C195" s="7">
        <v>1874500</v>
      </c>
      <c r="D195" s="8">
        <f t="shared" si="26"/>
        <v>1.5138793974615823E-2</v>
      </c>
      <c r="E195" s="7">
        <v>1874500</v>
      </c>
      <c r="F195" s="8">
        <f t="shared" si="27"/>
        <v>100</v>
      </c>
      <c r="G195" s="8">
        <f t="shared" si="28"/>
        <v>1.5138793974615823E-2</v>
      </c>
      <c r="H195" s="7">
        <v>1619500</v>
      </c>
      <c r="I195" s="8">
        <f t="shared" si="29"/>
        <v>86.396372365964254</v>
      </c>
      <c r="J195" s="8">
        <f t="shared" si="30"/>
        <v>1.3079368814025247E-2</v>
      </c>
      <c r="K195" s="8">
        <f t="shared" si="31"/>
        <v>86.396372365964254</v>
      </c>
      <c r="L195" s="8"/>
      <c r="M195" s="7">
        <f t="shared" si="32"/>
        <v>255000</v>
      </c>
      <c r="N195" s="8">
        <v>100</v>
      </c>
      <c r="O195" s="8">
        <f t="shared" si="33"/>
        <v>1.5138793974615823E-2</v>
      </c>
      <c r="P195" s="8">
        <v>86.396372365964254</v>
      </c>
      <c r="Q195" s="8">
        <f t="shared" si="34"/>
        <v>1.3079368814025247E-2</v>
      </c>
      <c r="R195" s="8">
        <f t="shared" si="35"/>
        <v>86.396372365964254</v>
      </c>
      <c r="S195" s="8"/>
      <c r="T195" s="8"/>
      <c r="U195" s="8"/>
      <c r="V195" s="8"/>
      <c r="W195" s="8"/>
      <c r="X195" s="22">
        <v>184</v>
      </c>
    </row>
    <row r="196" spans="1:24" ht="32">
      <c r="A196" s="9">
        <v>185</v>
      </c>
      <c r="B196" s="9" t="s">
        <v>2014</v>
      </c>
      <c r="C196" s="7">
        <v>12352100</v>
      </c>
      <c r="D196" s="8">
        <f t="shared" si="26"/>
        <v>9.9757747161297469E-2</v>
      </c>
      <c r="E196" s="7">
        <v>12352100</v>
      </c>
      <c r="F196" s="8">
        <f t="shared" si="27"/>
        <v>100</v>
      </c>
      <c r="G196" s="8">
        <f t="shared" si="28"/>
        <v>9.9757747161297469E-2</v>
      </c>
      <c r="H196" s="7">
        <v>10128000</v>
      </c>
      <c r="I196" s="8">
        <f t="shared" si="29"/>
        <v>81.994154840067679</v>
      </c>
      <c r="J196" s="8">
        <f t="shared" si="30"/>
        <v>8.1795521672397467E-2</v>
      </c>
      <c r="K196" s="8">
        <f t="shared" si="31"/>
        <v>81.994154840067679</v>
      </c>
      <c r="L196" s="8"/>
      <c r="M196" s="7">
        <f t="shared" si="32"/>
        <v>2224100</v>
      </c>
      <c r="N196" s="8">
        <v>100</v>
      </c>
      <c r="O196" s="8">
        <f t="shared" si="33"/>
        <v>9.9757747161297469E-2</v>
      </c>
      <c r="P196" s="8">
        <v>81.994154840067679</v>
      </c>
      <c r="Q196" s="8">
        <f t="shared" si="34"/>
        <v>8.1795521672397467E-2</v>
      </c>
      <c r="R196" s="8">
        <f t="shared" si="35"/>
        <v>81.994154840067679</v>
      </c>
      <c r="S196" s="8"/>
      <c r="T196" s="8"/>
      <c r="U196" s="8"/>
      <c r="V196" s="8"/>
      <c r="W196" s="8"/>
      <c r="X196" s="22">
        <v>185</v>
      </c>
    </row>
    <row r="197" spans="1:24" ht="32">
      <c r="A197" s="9">
        <v>186</v>
      </c>
      <c r="B197" s="9" t="s">
        <v>2015</v>
      </c>
      <c r="C197" s="7">
        <v>14379980</v>
      </c>
      <c r="D197" s="8">
        <f t="shared" si="26"/>
        <v>0.11613526517956577</v>
      </c>
      <c r="E197" s="7">
        <v>14379980</v>
      </c>
      <c r="F197" s="8">
        <f t="shared" si="27"/>
        <v>100</v>
      </c>
      <c r="G197" s="8">
        <f t="shared" si="28"/>
        <v>0.11613526517956578</v>
      </c>
      <c r="H197" s="7">
        <v>12385559</v>
      </c>
      <c r="I197" s="8">
        <f t="shared" si="29"/>
        <v>86.130571808862044</v>
      </c>
      <c r="J197" s="8">
        <f t="shared" si="30"/>
        <v>0.10002796797089825</v>
      </c>
      <c r="K197" s="8">
        <f t="shared" si="31"/>
        <v>86.130571808862044</v>
      </c>
      <c r="L197" s="8"/>
      <c r="M197" s="7">
        <f t="shared" si="32"/>
        <v>1994421</v>
      </c>
      <c r="N197" s="8">
        <v>100</v>
      </c>
      <c r="O197" s="8">
        <f t="shared" si="33"/>
        <v>0.11613526517956578</v>
      </c>
      <c r="P197" s="8">
        <v>86.130571808862044</v>
      </c>
      <c r="Q197" s="8">
        <f t="shared" si="34"/>
        <v>0.10002796797089825</v>
      </c>
      <c r="R197" s="8">
        <f t="shared" si="35"/>
        <v>86.130571808862044</v>
      </c>
      <c r="S197" s="8"/>
      <c r="T197" s="8"/>
      <c r="U197" s="8"/>
      <c r="V197" s="8"/>
      <c r="W197" s="8"/>
      <c r="X197" s="22">
        <v>186</v>
      </c>
    </row>
    <row r="198" spans="1:24" ht="32">
      <c r="A198" s="9">
        <v>187</v>
      </c>
      <c r="B198" s="9" t="s">
        <v>2016</v>
      </c>
      <c r="C198" s="7">
        <v>72016320</v>
      </c>
      <c r="D198" s="8">
        <f t="shared" si="26"/>
        <v>0.58161655443585214</v>
      </c>
      <c r="E198" s="7">
        <v>72016320</v>
      </c>
      <c r="F198" s="8">
        <f t="shared" si="27"/>
        <v>100</v>
      </c>
      <c r="G198" s="8">
        <f t="shared" si="28"/>
        <v>0.58161655443585214</v>
      </c>
      <c r="H198" s="7">
        <v>57940870</v>
      </c>
      <c r="I198" s="8">
        <f t="shared" si="29"/>
        <v>80.455194044905369</v>
      </c>
      <c r="J198" s="8">
        <f t="shared" si="30"/>
        <v>0.4679407274686575</v>
      </c>
      <c r="K198" s="8">
        <f t="shared" si="31"/>
        <v>80.455194044905369</v>
      </c>
      <c r="L198" s="8"/>
      <c r="M198" s="7">
        <f t="shared" si="32"/>
        <v>14075450</v>
      </c>
      <c r="N198" s="8">
        <v>100</v>
      </c>
      <c r="O198" s="8">
        <f t="shared" si="33"/>
        <v>0.58161655443585214</v>
      </c>
      <c r="P198" s="8">
        <v>80.455194044905369</v>
      </c>
      <c r="Q198" s="8">
        <f t="shared" si="34"/>
        <v>0.4679407274686575</v>
      </c>
      <c r="R198" s="8">
        <f t="shared" si="35"/>
        <v>80.455194044905369</v>
      </c>
      <c r="S198" s="8"/>
      <c r="T198" s="8"/>
      <c r="U198" s="8"/>
      <c r="V198" s="8"/>
      <c r="W198" s="8"/>
      <c r="X198" s="22">
        <v>187</v>
      </c>
    </row>
    <row r="199" spans="1:24" ht="64">
      <c r="A199" s="9">
        <v>188</v>
      </c>
      <c r="B199" s="9" t="s">
        <v>2017</v>
      </c>
      <c r="C199" s="7">
        <v>0</v>
      </c>
      <c r="D199" s="8">
        <f t="shared" si="26"/>
        <v>0</v>
      </c>
      <c r="E199" s="7">
        <v>0</v>
      </c>
      <c r="F199" s="8">
        <v>0</v>
      </c>
      <c r="G199" s="8">
        <f t="shared" si="28"/>
        <v>0</v>
      </c>
      <c r="H199" s="7">
        <v>0</v>
      </c>
      <c r="I199" s="8">
        <v>0</v>
      </c>
      <c r="J199" s="8">
        <f t="shared" si="30"/>
        <v>0</v>
      </c>
      <c r="K199" s="8">
        <f t="shared" si="31"/>
        <v>0</v>
      </c>
      <c r="L199" s="8"/>
      <c r="M199" s="7">
        <f t="shared" si="32"/>
        <v>0</v>
      </c>
      <c r="N199" s="8">
        <v>0</v>
      </c>
      <c r="O199" s="8">
        <f t="shared" si="33"/>
        <v>0</v>
      </c>
      <c r="P199" s="8">
        <v>0</v>
      </c>
      <c r="Q199" s="8">
        <f t="shared" si="34"/>
        <v>0</v>
      </c>
      <c r="R199" s="8">
        <f t="shared" si="35"/>
        <v>0</v>
      </c>
      <c r="S199" s="8"/>
      <c r="T199" s="8"/>
      <c r="U199" s="8"/>
      <c r="V199" s="8"/>
      <c r="W199" s="8"/>
      <c r="X199" s="22">
        <v>188</v>
      </c>
    </row>
    <row r="200" spans="1:24" ht="64">
      <c r="A200" s="9">
        <v>189</v>
      </c>
      <c r="B200" s="9" t="s">
        <v>2018</v>
      </c>
      <c r="C200" s="7">
        <v>8100000</v>
      </c>
      <c r="D200" s="8">
        <f t="shared" si="26"/>
        <v>6.5417034512877115E-2</v>
      </c>
      <c r="E200" s="7">
        <v>8100000</v>
      </c>
      <c r="F200" s="8">
        <f t="shared" si="27"/>
        <v>100</v>
      </c>
      <c r="G200" s="8">
        <f t="shared" si="28"/>
        <v>6.5417034512877115E-2</v>
      </c>
      <c r="H200" s="7">
        <v>6282000</v>
      </c>
      <c r="I200" s="8">
        <f t="shared" si="29"/>
        <v>77.555555555555557</v>
      </c>
      <c r="J200" s="8">
        <f t="shared" si="30"/>
        <v>5.0734544544431361E-2</v>
      </c>
      <c r="K200" s="8">
        <f t="shared" si="31"/>
        <v>77.555555555555557</v>
      </c>
      <c r="L200" s="8"/>
      <c r="M200" s="7">
        <f t="shared" si="32"/>
        <v>1818000</v>
      </c>
      <c r="N200" s="8">
        <v>100</v>
      </c>
      <c r="O200" s="8">
        <f t="shared" si="33"/>
        <v>6.5417034512877115E-2</v>
      </c>
      <c r="P200" s="8">
        <v>77.555555555555557</v>
      </c>
      <c r="Q200" s="8">
        <f t="shared" si="34"/>
        <v>5.0734544544431361E-2</v>
      </c>
      <c r="R200" s="8">
        <f t="shared" si="35"/>
        <v>77.555555555555557</v>
      </c>
      <c r="S200" s="8"/>
      <c r="T200" s="8"/>
      <c r="U200" s="8"/>
      <c r="V200" s="8"/>
      <c r="W200" s="8"/>
      <c r="X200" s="22">
        <v>189</v>
      </c>
    </row>
    <row r="201" spans="1:24" ht="32">
      <c r="A201" s="9">
        <v>190</v>
      </c>
      <c r="B201" s="9" t="s">
        <v>2019</v>
      </c>
      <c r="C201" s="7">
        <v>6480000</v>
      </c>
      <c r="D201" s="8">
        <f t="shared" si="26"/>
        <v>5.2333627610301699E-2</v>
      </c>
      <c r="E201" s="7">
        <v>6480000</v>
      </c>
      <c r="F201" s="8">
        <f t="shared" si="27"/>
        <v>100</v>
      </c>
      <c r="G201" s="8">
        <f t="shared" si="28"/>
        <v>5.2333627610301699E-2</v>
      </c>
      <c r="H201" s="7">
        <v>4260000</v>
      </c>
      <c r="I201" s="8">
        <f t="shared" si="29"/>
        <v>65.740740740740748</v>
      </c>
      <c r="J201" s="8">
        <f t="shared" si="30"/>
        <v>3.4404514447513156E-2</v>
      </c>
      <c r="K201" s="8">
        <f t="shared" si="31"/>
        <v>65.740740740740748</v>
      </c>
      <c r="L201" s="8"/>
      <c r="M201" s="7">
        <f t="shared" si="32"/>
        <v>2220000</v>
      </c>
      <c r="N201" s="8">
        <v>100</v>
      </c>
      <c r="O201" s="8">
        <f t="shared" si="33"/>
        <v>5.2333627610301699E-2</v>
      </c>
      <c r="P201" s="8">
        <v>65.740740740740748</v>
      </c>
      <c r="Q201" s="8">
        <f t="shared" si="34"/>
        <v>3.4404514447513156E-2</v>
      </c>
      <c r="R201" s="8">
        <f t="shared" si="35"/>
        <v>65.740740740740748</v>
      </c>
      <c r="S201" s="8"/>
      <c r="T201" s="8"/>
      <c r="U201" s="8"/>
      <c r="V201" s="8"/>
      <c r="W201" s="8"/>
      <c r="X201" s="22">
        <v>190</v>
      </c>
    </row>
    <row r="202" spans="1:24" ht="64">
      <c r="A202" s="9">
        <v>191</v>
      </c>
      <c r="B202" s="9" t="s">
        <v>2020</v>
      </c>
      <c r="C202" s="7">
        <v>20522000</v>
      </c>
      <c r="D202" s="8">
        <f t="shared" si="26"/>
        <v>0.16573930645348942</v>
      </c>
      <c r="E202" s="7">
        <v>20522000</v>
      </c>
      <c r="F202" s="8">
        <f t="shared" si="27"/>
        <v>100</v>
      </c>
      <c r="G202" s="8">
        <f t="shared" si="28"/>
        <v>0.16573930645348942</v>
      </c>
      <c r="H202" s="7">
        <v>19987500</v>
      </c>
      <c r="I202" s="8">
        <f t="shared" si="29"/>
        <v>97.395478023584445</v>
      </c>
      <c r="J202" s="8">
        <f t="shared" si="30"/>
        <v>0.16142258979334956</v>
      </c>
      <c r="K202" s="8">
        <f t="shared" si="31"/>
        <v>97.395478023584445</v>
      </c>
      <c r="L202" s="8"/>
      <c r="M202" s="7">
        <f t="shared" si="32"/>
        <v>534500</v>
      </c>
      <c r="N202" s="8">
        <v>100</v>
      </c>
      <c r="O202" s="8">
        <f t="shared" si="33"/>
        <v>0.16573930645348942</v>
      </c>
      <c r="P202" s="8">
        <v>97.395478023584445</v>
      </c>
      <c r="Q202" s="8">
        <f t="shared" si="34"/>
        <v>0.16142258979334956</v>
      </c>
      <c r="R202" s="8">
        <f t="shared" si="35"/>
        <v>97.395478023584445</v>
      </c>
      <c r="S202" s="8"/>
      <c r="T202" s="8"/>
      <c r="U202" s="8"/>
      <c r="V202" s="8"/>
      <c r="W202" s="8"/>
      <c r="X202" s="22">
        <v>191</v>
      </c>
    </row>
    <row r="203" spans="1:24" ht="32">
      <c r="A203" s="9">
        <v>192</v>
      </c>
      <c r="B203" s="9" t="s">
        <v>2021</v>
      </c>
      <c r="C203" s="7">
        <v>185292200</v>
      </c>
      <c r="D203" s="8">
        <f t="shared" si="26"/>
        <v>1.4964526225144357</v>
      </c>
      <c r="E203" s="7">
        <v>185292200</v>
      </c>
      <c r="F203" s="8">
        <f t="shared" si="27"/>
        <v>100</v>
      </c>
      <c r="G203" s="8">
        <f t="shared" si="28"/>
        <v>1.4964526225144357</v>
      </c>
      <c r="H203" s="7">
        <v>153585000</v>
      </c>
      <c r="I203" s="8">
        <f t="shared" si="29"/>
        <v>82.888000682165782</v>
      </c>
      <c r="J203" s="8">
        <f t="shared" si="30"/>
        <v>1.2403796599580532</v>
      </c>
      <c r="K203" s="8">
        <f t="shared" si="31"/>
        <v>82.888000682165782</v>
      </c>
      <c r="L203" s="8"/>
      <c r="M203" s="7">
        <f t="shared" si="32"/>
        <v>31707200</v>
      </c>
      <c r="N203" s="8">
        <v>100</v>
      </c>
      <c r="O203" s="8">
        <f t="shared" si="33"/>
        <v>1.4964526225144357</v>
      </c>
      <c r="P203" s="8">
        <v>82.888000682165782</v>
      </c>
      <c r="Q203" s="8">
        <f t="shared" si="34"/>
        <v>1.2403796599580532</v>
      </c>
      <c r="R203" s="8">
        <f t="shared" si="35"/>
        <v>82.888000682165782</v>
      </c>
      <c r="S203" s="8"/>
      <c r="T203" s="8"/>
      <c r="U203" s="8"/>
      <c r="V203" s="8"/>
      <c r="W203" s="8"/>
      <c r="X203" s="22">
        <v>192</v>
      </c>
    </row>
    <row r="204" spans="1:24" ht="32">
      <c r="A204" s="9">
        <v>193</v>
      </c>
      <c r="B204" s="9" t="s">
        <v>2022</v>
      </c>
      <c r="C204" s="7">
        <v>14707800</v>
      </c>
      <c r="D204" s="8">
        <f t="shared" ref="D204:D240" si="36">C204/$C$243*100</f>
        <v>0.1187827975566042</v>
      </c>
      <c r="E204" s="7">
        <v>14707800</v>
      </c>
      <c r="F204" s="8">
        <f t="shared" ref="F204:F237" si="37">E204/C204*100</f>
        <v>100</v>
      </c>
      <c r="G204" s="8">
        <f t="shared" ref="G204:G241" si="38">F204*D204/100</f>
        <v>0.1187827975566042</v>
      </c>
      <c r="H204" s="7">
        <v>0</v>
      </c>
      <c r="I204" s="8">
        <f t="shared" ref="I204:I237" si="39">H204/C204*100</f>
        <v>0</v>
      </c>
      <c r="J204" s="8">
        <f t="shared" ref="J204:J241" si="40">I204*D204/100</f>
        <v>0</v>
      </c>
      <c r="K204" s="8">
        <f t="shared" ref="K204:K241" si="41">IF(E204=0,0,H204/E204*100)</f>
        <v>0</v>
      </c>
      <c r="L204" s="8"/>
      <c r="M204" s="7">
        <f t="shared" ref="M204:M241" si="42">C204-H204</f>
        <v>14707800</v>
      </c>
      <c r="N204" s="8">
        <v>100</v>
      </c>
      <c r="O204" s="8">
        <f t="shared" ref="O204:O241" si="43">N204*D204/100</f>
        <v>0.1187827975566042</v>
      </c>
      <c r="P204" s="8">
        <v>0</v>
      </c>
      <c r="Q204" s="8">
        <f t="shared" ref="Q204:Q241" si="44">P204*D204/100</f>
        <v>0</v>
      </c>
      <c r="R204" s="8">
        <f t="shared" ref="R204:R241" si="45">IF(N204=0,0,P204/N204*100)</f>
        <v>0</v>
      </c>
      <c r="S204" s="8"/>
      <c r="T204" s="8"/>
      <c r="U204" s="8"/>
      <c r="V204" s="8"/>
      <c r="W204" s="8"/>
      <c r="X204" s="22">
        <v>193</v>
      </c>
    </row>
    <row r="205" spans="1:24" ht="32">
      <c r="A205" s="9">
        <v>194</v>
      </c>
      <c r="B205" s="9" t="s">
        <v>2023</v>
      </c>
      <c r="C205" s="7">
        <v>354176200</v>
      </c>
      <c r="D205" s="8">
        <f t="shared" si="36"/>
        <v>2.8603897159308231</v>
      </c>
      <c r="E205" s="7">
        <v>354176200</v>
      </c>
      <c r="F205" s="8">
        <f t="shared" si="37"/>
        <v>100</v>
      </c>
      <c r="G205" s="8">
        <f t="shared" si="38"/>
        <v>2.8603897159308231</v>
      </c>
      <c r="H205" s="7">
        <v>338380800</v>
      </c>
      <c r="I205" s="8">
        <f t="shared" si="39"/>
        <v>95.540242399122249</v>
      </c>
      <c r="J205" s="8">
        <f t="shared" si="40"/>
        <v>2.7328232681598728</v>
      </c>
      <c r="K205" s="8">
        <f t="shared" si="41"/>
        <v>95.540242399122249</v>
      </c>
      <c r="L205" s="8"/>
      <c r="M205" s="7">
        <f t="shared" si="42"/>
        <v>15795400</v>
      </c>
      <c r="N205" s="8">
        <v>100</v>
      </c>
      <c r="O205" s="8">
        <f t="shared" si="43"/>
        <v>2.8603897159308231</v>
      </c>
      <c r="P205" s="8">
        <v>95.540242399122249</v>
      </c>
      <c r="Q205" s="8">
        <f t="shared" si="44"/>
        <v>2.7328232681598728</v>
      </c>
      <c r="R205" s="8">
        <f t="shared" si="45"/>
        <v>95.540242399122249</v>
      </c>
      <c r="S205" s="8"/>
      <c r="T205" s="8"/>
      <c r="U205" s="8"/>
      <c r="V205" s="8"/>
      <c r="W205" s="8"/>
      <c r="X205" s="22">
        <v>194</v>
      </c>
    </row>
    <row r="206" spans="1:24" ht="32">
      <c r="A206" s="9">
        <v>195</v>
      </c>
      <c r="B206" s="9" t="s">
        <v>2024</v>
      </c>
      <c r="C206" s="7">
        <v>0</v>
      </c>
      <c r="D206" s="8">
        <f t="shared" si="36"/>
        <v>0</v>
      </c>
      <c r="E206" s="7">
        <v>0</v>
      </c>
      <c r="F206" s="8">
        <v>0</v>
      </c>
      <c r="G206" s="8">
        <f t="shared" si="38"/>
        <v>0</v>
      </c>
      <c r="H206" s="7">
        <v>0</v>
      </c>
      <c r="I206" s="8">
        <v>0</v>
      </c>
      <c r="J206" s="8">
        <f t="shared" si="40"/>
        <v>0</v>
      </c>
      <c r="K206" s="8">
        <f t="shared" si="41"/>
        <v>0</v>
      </c>
      <c r="L206" s="8"/>
      <c r="M206" s="7">
        <f t="shared" si="42"/>
        <v>0</v>
      </c>
      <c r="N206" s="8">
        <v>0</v>
      </c>
      <c r="O206" s="8">
        <f t="shared" si="43"/>
        <v>0</v>
      </c>
      <c r="P206" s="8">
        <v>0</v>
      </c>
      <c r="Q206" s="8">
        <f t="shared" si="44"/>
        <v>0</v>
      </c>
      <c r="R206" s="8">
        <f t="shared" si="45"/>
        <v>0</v>
      </c>
      <c r="S206" s="8"/>
      <c r="T206" s="8"/>
      <c r="U206" s="8"/>
      <c r="V206" s="8"/>
      <c r="W206" s="8"/>
      <c r="X206" s="22">
        <v>195</v>
      </c>
    </row>
    <row r="207" spans="1:24" ht="32">
      <c r="A207" s="9">
        <v>196</v>
      </c>
      <c r="B207" s="9" t="s">
        <v>2025</v>
      </c>
      <c r="C207" s="7">
        <v>0</v>
      </c>
      <c r="D207" s="8">
        <f t="shared" si="36"/>
        <v>0</v>
      </c>
      <c r="E207" s="7">
        <v>0</v>
      </c>
      <c r="F207" s="8">
        <v>0</v>
      </c>
      <c r="G207" s="8">
        <f t="shared" si="38"/>
        <v>0</v>
      </c>
      <c r="H207" s="7">
        <v>0</v>
      </c>
      <c r="I207" s="8">
        <v>0</v>
      </c>
      <c r="J207" s="8">
        <f t="shared" si="40"/>
        <v>0</v>
      </c>
      <c r="K207" s="8">
        <f t="shared" si="41"/>
        <v>0</v>
      </c>
      <c r="L207" s="8"/>
      <c r="M207" s="7">
        <f t="shared" si="42"/>
        <v>0</v>
      </c>
      <c r="N207" s="8">
        <v>0</v>
      </c>
      <c r="O207" s="8">
        <f t="shared" si="43"/>
        <v>0</v>
      </c>
      <c r="P207" s="8">
        <v>0</v>
      </c>
      <c r="Q207" s="8">
        <f t="shared" si="44"/>
        <v>0</v>
      </c>
      <c r="R207" s="8">
        <f t="shared" si="45"/>
        <v>0</v>
      </c>
      <c r="S207" s="8"/>
      <c r="T207" s="8"/>
      <c r="U207" s="8"/>
      <c r="V207" s="8"/>
      <c r="W207" s="8"/>
      <c r="X207" s="22">
        <v>196</v>
      </c>
    </row>
    <row r="208" spans="1:24" ht="48">
      <c r="A208" s="9">
        <v>197</v>
      </c>
      <c r="B208" s="9" t="s">
        <v>2026</v>
      </c>
      <c r="C208" s="7">
        <v>0</v>
      </c>
      <c r="D208" s="8">
        <f t="shared" si="36"/>
        <v>0</v>
      </c>
      <c r="E208" s="7">
        <v>0</v>
      </c>
      <c r="F208" s="8">
        <v>0</v>
      </c>
      <c r="G208" s="8">
        <f t="shared" si="38"/>
        <v>0</v>
      </c>
      <c r="H208" s="7">
        <v>0</v>
      </c>
      <c r="I208" s="8">
        <v>0</v>
      </c>
      <c r="J208" s="8">
        <f t="shared" si="40"/>
        <v>0</v>
      </c>
      <c r="K208" s="8">
        <f t="shared" si="41"/>
        <v>0</v>
      </c>
      <c r="L208" s="8"/>
      <c r="M208" s="7">
        <f t="shared" si="42"/>
        <v>0</v>
      </c>
      <c r="N208" s="8">
        <v>0</v>
      </c>
      <c r="O208" s="8">
        <f t="shared" si="43"/>
        <v>0</v>
      </c>
      <c r="P208" s="8">
        <v>0</v>
      </c>
      <c r="Q208" s="8">
        <f t="shared" si="44"/>
        <v>0</v>
      </c>
      <c r="R208" s="8">
        <f t="shared" si="45"/>
        <v>0</v>
      </c>
      <c r="S208" s="8"/>
      <c r="T208" s="8"/>
      <c r="U208" s="8"/>
      <c r="V208" s="8"/>
      <c r="W208" s="8"/>
      <c r="X208" s="22">
        <v>197</v>
      </c>
    </row>
    <row r="209" spans="1:24" ht="48">
      <c r="A209" s="9">
        <v>198</v>
      </c>
      <c r="B209" s="9" t="s">
        <v>2027</v>
      </c>
      <c r="C209" s="7">
        <v>0</v>
      </c>
      <c r="D209" s="8">
        <f t="shared" si="36"/>
        <v>0</v>
      </c>
      <c r="E209" s="7">
        <v>0</v>
      </c>
      <c r="F209" s="8">
        <v>0</v>
      </c>
      <c r="G209" s="8">
        <f t="shared" si="38"/>
        <v>0</v>
      </c>
      <c r="H209" s="7">
        <v>0</v>
      </c>
      <c r="I209" s="8">
        <v>0</v>
      </c>
      <c r="J209" s="8">
        <f t="shared" si="40"/>
        <v>0</v>
      </c>
      <c r="K209" s="8">
        <f t="shared" si="41"/>
        <v>0</v>
      </c>
      <c r="L209" s="8"/>
      <c r="M209" s="7">
        <f t="shared" si="42"/>
        <v>0</v>
      </c>
      <c r="N209" s="8">
        <v>0</v>
      </c>
      <c r="O209" s="8">
        <f t="shared" si="43"/>
        <v>0</v>
      </c>
      <c r="P209" s="8">
        <v>0</v>
      </c>
      <c r="Q209" s="8">
        <f t="shared" si="44"/>
        <v>0</v>
      </c>
      <c r="R209" s="8">
        <f t="shared" si="45"/>
        <v>0</v>
      </c>
      <c r="S209" s="8"/>
      <c r="T209" s="8"/>
      <c r="U209" s="8"/>
      <c r="V209" s="8"/>
      <c r="W209" s="8"/>
      <c r="X209" s="22">
        <v>198</v>
      </c>
    </row>
    <row r="210" spans="1:24" ht="48">
      <c r="A210" s="9">
        <v>199</v>
      </c>
      <c r="B210" s="9" t="s">
        <v>2028</v>
      </c>
      <c r="C210" s="7">
        <v>1075200</v>
      </c>
      <c r="D210" s="8">
        <f t="shared" si="36"/>
        <v>8.6835056183019108E-3</v>
      </c>
      <c r="E210" s="7">
        <v>1075200</v>
      </c>
      <c r="F210" s="8">
        <f t="shared" si="37"/>
        <v>100</v>
      </c>
      <c r="G210" s="8">
        <f t="shared" si="38"/>
        <v>8.6835056183019108E-3</v>
      </c>
      <c r="H210" s="7">
        <v>920000</v>
      </c>
      <c r="I210" s="8">
        <f t="shared" si="39"/>
        <v>85.56547619047619</v>
      </c>
      <c r="J210" s="8">
        <f t="shared" si="40"/>
        <v>7.4300829323267837E-3</v>
      </c>
      <c r="K210" s="8">
        <f t="shared" si="41"/>
        <v>85.56547619047619</v>
      </c>
      <c r="L210" s="8"/>
      <c r="M210" s="7">
        <f t="shared" si="42"/>
        <v>155200</v>
      </c>
      <c r="N210" s="8">
        <v>100</v>
      </c>
      <c r="O210" s="8">
        <f t="shared" si="43"/>
        <v>8.6835056183019108E-3</v>
      </c>
      <c r="P210" s="8">
        <v>85.56547619047619</v>
      </c>
      <c r="Q210" s="8">
        <f t="shared" si="44"/>
        <v>7.4300829323267837E-3</v>
      </c>
      <c r="R210" s="8">
        <f t="shared" si="45"/>
        <v>85.56547619047619</v>
      </c>
      <c r="S210" s="8"/>
      <c r="T210" s="8"/>
      <c r="U210" s="8"/>
      <c r="V210" s="8"/>
      <c r="W210" s="8"/>
      <c r="X210" s="22">
        <v>199</v>
      </c>
    </row>
    <row r="211" spans="1:24" ht="32">
      <c r="A211" s="9">
        <v>200</v>
      </c>
      <c r="B211" s="9" t="s">
        <v>2029</v>
      </c>
      <c r="C211" s="7">
        <v>3224200</v>
      </c>
      <c r="D211" s="8">
        <f t="shared" si="36"/>
        <v>2.6039210206965233E-2</v>
      </c>
      <c r="E211" s="7">
        <v>3224200</v>
      </c>
      <c r="F211" s="8">
        <f t="shared" si="37"/>
        <v>100</v>
      </c>
      <c r="G211" s="8">
        <f t="shared" si="38"/>
        <v>2.6039210206965233E-2</v>
      </c>
      <c r="H211" s="7">
        <v>2524500</v>
      </c>
      <c r="I211" s="8">
        <f t="shared" si="39"/>
        <v>78.298492649339366</v>
      </c>
      <c r="J211" s="8">
        <f t="shared" si="40"/>
        <v>2.03883090898467E-2</v>
      </c>
      <c r="K211" s="8">
        <f t="shared" si="41"/>
        <v>78.298492649339366</v>
      </c>
      <c r="L211" s="8"/>
      <c r="M211" s="7">
        <f t="shared" si="42"/>
        <v>699700</v>
      </c>
      <c r="N211" s="8">
        <v>100</v>
      </c>
      <c r="O211" s="8">
        <f t="shared" si="43"/>
        <v>2.6039210206965233E-2</v>
      </c>
      <c r="P211" s="8">
        <v>78.298492649339366</v>
      </c>
      <c r="Q211" s="8">
        <f t="shared" si="44"/>
        <v>2.03883090898467E-2</v>
      </c>
      <c r="R211" s="8">
        <f t="shared" si="45"/>
        <v>78.298492649339366</v>
      </c>
      <c r="S211" s="8"/>
      <c r="T211" s="8"/>
      <c r="U211" s="8"/>
      <c r="V211" s="8"/>
      <c r="W211" s="8"/>
      <c r="X211" s="22">
        <v>200</v>
      </c>
    </row>
    <row r="212" spans="1:24" ht="32">
      <c r="A212" s="9">
        <v>201</v>
      </c>
      <c r="B212" s="9" t="s">
        <v>2030</v>
      </c>
      <c r="C212" s="7">
        <v>30592300</v>
      </c>
      <c r="D212" s="8">
        <f t="shared" si="36"/>
        <v>0.24706883270719637</v>
      </c>
      <c r="E212" s="7">
        <v>30592300</v>
      </c>
      <c r="F212" s="8">
        <f t="shared" si="37"/>
        <v>100</v>
      </c>
      <c r="G212" s="8">
        <f t="shared" si="38"/>
        <v>0.24706883270719637</v>
      </c>
      <c r="H212" s="7">
        <v>27156500</v>
      </c>
      <c r="I212" s="8">
        <f t="shared" si="39"/>
        <v>88.769069340977964</v>
      </c>
      <c r="J212" s="8">
        <f t="shared" si="40"/>
        <v>0.21932070342579599</v>
      </c>
      <c r="K212" s="8">
        <f t="shared" si="41"/>
        <v>88.769069340977964</v>
      </c>
      <c r="L212" s="8"/>
      <c r="M212" s="7">
        <f t="shared" si="42"/>
        <v>3435800</v>
      </c>
      <c r="N212" s="8">
        <v>100</v>
      </c>
      <c r="O212" s="8">
        <f t="shared" si="43"/>
        <v>0.24706883270719637</v>
      </c>
      <c r="P212" s="8">
        <v>88.769069340977964</v>
      </c>
      <c r="Q212" s="8">
        <f t="shared" si="44"/>
        <v>0.21932070342579599</v>
      </c>
      <c r="R212" s="8">
        <f t="shared" si="45"/>
        <v>88.769069340977964</v>
      </c>
      <c r="S212" s="8"/>
      <c r="T212" s="8"/>
      <c r="U212" s="8"/>
      <c r="V212" s="8"/>
      <c r="W212" s="8"/>
      <c r="X212" s="22">
        <v>201</v>
      </c>
    </row>
    <row r="213" spans="1:24" ht="48">
      <c r="A213" s="9">
        <v>202</v>
      </c>
      <c r="B213" s="9" t="s">
        <v>2031</v>
      </c>
      <c r="C213" s="7">
        <v>12374780</v>
      </c>
      <c r="D213" s="8">
        <f t="shared" si="36"/>
        <v>9.9940914857933522E-2</v>
      </c>
      <c r="E213" s="7">
        <v>12374780</v>
      </c>
      <c r="F213" s="8">
        <f t="shared" si="37"/>
        <v>100</v>
      </c>
      <c r="G213" s="8">
        <f t="shared" si="38"/>
        <v>9.9940914857933508E-2</v>
      </c>
      <c r="H213" s="7">
        <v>8857327</v>
      </c>
      <c r="I213" s="8">
        <f t="shared" si="39"/>
        <v>71.575632051640511</v>
      </c>
      <c r="J213" s="8">
        <f t="shared" si="40"/>
        <v>7.1533341487757821E-2</v>
      </c>
      <c r="K213" s="8">
        <f t="shared" si="41"/>
        <v>71.575632051640511</v>
      </c>
      <c r="L213" s="8"/>
      <c r="M213" s="7">
        <f t="shared" si="42"/>
        <v>3517453</v>
      </c>
      <c r="N213" s="8">
        <v>100</v>
      </c>
      <c r="O213" s="8">
        <f t="shared" si="43"/>
        <v>9.9940914857933508E-2</v>
      </c>
      <c r="P213" s="8">
        <v>71.575632051640511</v>
      </c>
      <c r="Q213" s="8">
        <f t="shared" si="44"/>
        <v>7.1533341487757821E-2</v>
      </c>
      <c r="R213" s="8">
        <f t="shared" si="45"/>
        <v>71.575632051640511</v>
      </c>
      <c r="S213" s="8"/>
      <c r="T213" s="8"/>
      <c r="U213" s="8"/>
      <c r="V213" s="8"/>
      <c r="W213" s="8"/>
      <c r="X213" s="22">
        <v>202</v>
      </c>
    </row>
    <row r="214" spans="1:24" ht="32">
      <c r="A214" s="9">
        <v>203</v>
      </c>
      <c r="B214" s="9" t="s">
        <v>2032</v>
      </c>
      <c r="C214" s="7">
        <v>72016320</v>
      </c>
      <c r="D214" s="8">
        <f t="shared" si="36"/>
        <v>0.58161655443585214</v>
      </c>
      <c r="E214" s="7">
        <v>72016320</v>
      </c>
      <c r="F214" s="8">
        <f t="shared" si="37"/>
        <v>100</v>
      </c>
      <c r="G214" s="8">
        <f t="shared" si="38"/>
        <v>0.58161655443585214</v>
      </c>
      <c r="H214" s="7">
        <v>71580120</v>
      </c>
      <c r="I214" s="8">
        <f t="shared" si="39"/>
        <v>99.394303957769566</v>
      </c>
      <c r="J214" s="8">
        <f t="shared" si="40"/>
        <v>0.57809372598467723</v>
      </c>
      <c r="K214" s="8">
        <f t="shared" si="41"/>
        <v>99.394303957769566</v>
      </c>
      <c r="L214" s="8"/>
      <c r="M214" s="7">
        <f t="shared" si="42"/>
        <v>436200</v>
      </c>
      <c r="N214" s="8">
        <v>100</v>
      </c>
      <c r="O214" s="8">
        <f t="shared" si="43"/>
        <v>0.58161655443585214</v>
      </c>
      <c r="P214" s="8">
        <v>99.394303957769566</v>
      </c>
      <c r="Q214" s="8">
        <f t="shared" si="44"/>
        <v>0.57809372598467723</v>
      </c>
      <c r="R214" s="8">
        <f t="shared" si="45"/>
        <v>99.394303957769566</v>
      </c>
      <c r="S214" s="8"/>
      <c r="T214" s="8"/>
      <c r="U214" s="8"/>
      <c r="V214" s="8"/>
      <c r="W214" s="8"/>
      <c r="X214" s="22">
        <v>203</v>
      </c>
    </row>
    <row r="215" spans="1:24" ht="64">
      <c r="A215" s="9">
        <v>204</v>
      </c>
      <c r="B215" s="9" t="s">
        <v>2033</v>
      </c>
      <c r="C215" s="7">
        <v>0</v>
      </c>
      <c r="D215" s="8">
        <f t="shared" si="36"/>
        <v>0</v>
      </c>
      <c r="E215" s="7">
        <v>0</v>
      </c>
      <c r="F215" s="8">
        <v>0</v>
      </c>
      <c r="G215" s="8">
        <f t="shared" si="38"/>
        <v>0</v>
      </c>
      <c r="H215" s="7">
        <v>0</v>
      </c>
      <c r="I215" s="8">
        <v>0</v>
      </c>
      <c r="J215" s="8">
        <f t="shared" si="40"/>
        <v>0</v>
      </c>
      <c r="K215" s="8">
        <f t="shared" si="41"/>
        <v>0</v>
      </c>
      <c r="L215" s="8"/>
      <c r="M215" s="7">
        <f t="shared" si="42"/>
        <v>0</v>
      </c>
      <c r="N215" s="8">
        <v>0</v>
      </c>
      <c r="O215" s="8">
        <f t="shared" si="43"/>
        <v>0</v>
      </c>
      <c r="P215" s="8">
        <v>0</v>
      </c>
      <c r="Q215" s="8">
        <f t="shared" si="44"/>
        <v>0</v>
      </c>
      <c r="R215" s="8">
        <f t="shared" si="45"/>
        <v>0</v>
      </c>
      <c r="S215" s="8"/>
      <c r="T215" s="8"/>
      <c r="U215" s="8"/>
      <c r="V215" s="8"/>
      <c r="W215" s="8"/>
      <c r="X215" s="22">
        <v>204</v>
      </c>
    </row>
    <row r="216" spans="1:24" ht="64">
      <c r="A216" s="9">
        <v>205</v>
      </c>
      <c r="B216" s="9" t="s">
        <v>2034</v>
      </c>
      <c r="C216" s="7">
        <v>4800000</v>
      </c>
      <c r="D216" s="8">
        <f t="shared" si="36"/>
        <v>3.8765650081704961E-2</v>
      </c>
      <c r="E216" s="7">
        <v>4800000</v>
      </c>
      <c r="F216" s="8">
        <f t="shared" si="37"/>
        <v>100</v>
      </c>
      <c r="G216" s="8">
        <f t="shared" si="38"/>
        <v>3.8765650081704961E-2</v>
      </c>
      <c r="H216" s="7">
        <v>2880000</v>
      </c>
      <c r="I216" s="8">
        <f t="shared" si="39"/>
        <v>60</v>
      </c>
      <c r="J216" s="8">
        <f t="shared" si="40"/>
        <v>2.3259390049022978E-2</v>
      </c>
      <c r="K216" s="8">
        <f t="shared" si="41"/>
        <v>60</v>
      </c>
      <c r="L216" s="8"/>
      <c r="M216" s="7">
        <f t="shared" si="42"/>
        <v>1920000</v>
      </c>
      <c r="N216" s="8">
        <v>100</v>
      </c>
      <c r="O216" s="8">
        <f t="shared" si="43"/>
        <v>3.8765650081704961E-2</v>
      </c>
      <c r="P216" s="8">
        <v>60</v>
      </c>
      <c r="Q216" s="8">
        <f t="shared" si="44"/>
        <v>2.3259390049022978E-2</v>
      </c>
      <c r="R216" s="8">
        <f t="shared" si="45"/>
        <v>60</v>
      </c>
      <c r="S216" s="8"/>
      <c r="T216" s="8"/>
      <c r="U216" s="8"/>
      <c r="V216" s="8"/>
      <c r="W216" s="8"/>
      <c r="X216" s="22">
        <v>205</v>
      </c>
    </row>
    <row r="217" spans="1:24" ht="32">
      <c r="A217" s="9">
        <v>206</v>
      </c>
      <c r="B217" s="9" t="s">
        <v>2035</v>
      </c>
      <c r="C217" s="7">
        <v>6090000</v>
      </c>
      <c r="D217" s="8">
        <f t="shared" si="36"/>
        <v>4.918391854116317E-2</v>
      </c>
      <c r="E217" s="7">
        <v>6090000</v>
      </c>
      <c r="F217" s="8">
        <f t="shared" si="37"/>
        <v>100</v>
      </c>
      <c r="G217" s="8">
        <f t="shared" si="38"/>
        <v>4.918391854116317E-2</v>
      </c>
      <c r="H217" s="7">
        <v>3600000</v>
      </c>
      <c r="I217" s="8">
        <f t="shared" si="39"/>
        <v>59.11330049261084</v>
      </c>
      <c r="J217" s="8">
        <f t="shared" si="40"/>
        <v>2.9074237561278724E-2</v>
      </c>
      <c r="K217" s="8">
        <f t="shared" si="41"/>
        <v>59.11330049261084</v>
      </c>
      <c r="L217" s="8"/>
      <c r="M217" s="7">
        <f t="shared" si="42"/>
        <v>2490000</v>
      </c>
      <c r="N217" s="8">
        <v>100</v>
      </c>
      <c r="O217" s="8">
        <f t="shared" si="43"/>
        <v>4.918391854116317E-2</v>
      </c>
      <c r="P217" s="8">
        <v>59.11330049261084</v>
      </c>
      <c r="Q217" s="8">
        <f t="shared" si="44"/>
        <v>2.9074237561278724E-2</v>
      </c>
      <c r="R217" s="8">
        <f t="shared" si="45"/>
        <v>59.11330049261084</v>
      </c>
      <c r="S217" s="8"/>
      <c r="T217" s="8"/>
      <c r="U217" s="8"/>
      <c r="V217" s="8"/>
      <c r="W217" s="8"/>
      <c r="X217" s="22">
        <v>206</v>
      </c>
    </row>
    <row r="218" spans="1:24" ht="64">
      <c r="A218" s="9">
        <v>207</v>
      </c>
      <c r="B218" s="9" t="s">
        <v>2036</v>
      </c>
      <c r="C218" s="7">
        <v>26857000</v>
      </c>
      <c r="D218" s="8">
        <f t="shared" si="36"/>
        <v>0.2169018883842396</v>
      </c>
      <c r="E218" s="7">
        <v>26857000</v>
      </c>
      <c r="F218" s="8">
        <f t="shared" si="37"/>
        <v>100</v>
      </c>
      <c r="G218" s="8">
        <f t="shared" si="38"/>
        <v>0.2169018883842396</v>
      </c>
      <c r="H218" s="7">
        <v>23493500</v>
      </c>
      <c r="I218" s="8">
        <f t="shared" si="39"/>
        <v>87.476263171612615</v>
      </c>
      <c r="J218" s="8">
        <f t="shared" si="40"/>
        <v>0.18973766670719489</v>
      </c>
      <c r="K218" s="8">
        <f t="shared" si="41"/>
        <v>87.476263171612615</v>
      </c>
      <c r="L218" s="8"/>
      <c r="M218" s="7">
        <f t="shared" si="42"/>
        <v>3363500</v>
      </c>
      <c r="N218" s="8">
        <v>100</v>
      </c>
      <c r="O218" s="8">
        <f t="shared" si="43"/>
        <v>0.2169018883842396</v>
      </c>
      <c r="P218" s="8">
        <v>87.476263171612615</v>
      </c>
      <c r="Q218" s="8">
        <f t="shared" si="44"/>
        <v>0.18973766670719489</v>
      </c>
      <c r="R218" s="8">
        <f t="shared" si="45"/>
        <v>87.476263171612615</v>
      </c>
      <c r="S218" s="8"/>
      <c r="T218" s="8"/>
      <c r="U218" s="8"/>
      <c r="V218" s="8"/>
      <c r="W218" s="8"/>
      <c r="X218" s="22">
        <v>207</v>
      </c>
    </row>
    <row r="219" spans="1:24" ht="32">
      <c r="A219" s="9">
        <v>208</v>
      </c>
      <c r="B219" s="9" t="s">
        <v>2037</v>
      </c>
      <c r="C219" s="7">
        <v>194083000</v>
      </c>
      <c r="D219" s="8">
        <f t="shared" si="36"/>
        <v>1.5674486801682381</v>
      </c>
      <c r="E219" s="7">
        <v>194083000</v>
      </c>
      <c r="F219" s="8">
        <f t="shared" si="37"/>
        <v>100</v>
      </c>
      <c r="G219" s="8">
        <f t="shared" si="38"/>
        <v>1.5674486801682379</v>
      </c>
      <c r="H219" s="7">
        <v>147965000</v>
      </c>
      <c r="I219" s="8">
        <f t="shared" si="39"/>
        <v>76.238001267498959</v>
      </c>
      <c r="J219" s="8">
        <f t="shared" si="40"/>
        <v>1.1949915446540571</v>
      </c>
      <c r="K219" s="8">
        <f t="shared" si="41"/>
        <v>76.238001267498959</v>
      </c>
      <c r="L219" s="8"/>
      <c r="M219" s="7">
        <f t="shared" si="42"/>
        <v>46118000</v>
      </c>
      <c r="N219" s="8">
        <v>100</v>
      </c>
      <c r="O219" s="8">
        <f t="shared" si="43"/>
        <v>1.5674486801682379</v>
      </c>
      <c r="P219" s="8">
        <v>76.238001267498959</v>
      </c>
      <c r="Q219" s="8">
        <f t="shared" si="44"/>
        <v>1.1949915446540571</v>
      </c>
      <c r="R219" s="8">
        <f t="shared" si="45"/>
        <v>76.238001267498959</v>
      </c>
      <c r="S219" s="8"/>
      <c r="T219" s="8"/>
      <c r="U219" s="8"/>
      <c r="V219" s="8"/>
      <c r="W219" s="8"/>
      <c r="X219" s="22">
        <v>208</v>
      </c>
    </row>
    <row r="220" spans="1:24" ht="32">
      <c r="A220" s="9">
        <v>209</v>
      </c>
      <c r="B220" s="9" t="s">
        <v>2038</v>
      </c>
      <c r="C220" s="7">
        <v>5917000</v>
      </c>
      <c r="D220" s="8">
        <f t="shared" si="36"/>
        <v>4.7786739902801717E-2</v>
      </c>
      <c r="E220" s="7">
        <v>5917000</v>
      </c>
      <c r="F220" s="8">
        <f t="shared" si="37"/>
        <v>100</v>
      </c>
      <c r="G220" s="8">
        <f t="shared" si="38"/>
        <v>4.7786739902801717E-2</v>
      </c>
      <c r="H220" s="7">
        <v>0</v>
      </c>
      <c r="I220" s="8">
        <f t="shared" si="39"/>
        <v>0</v>
      </c>
      <c r="J220" s="8">
        <f t="shared" si="40"/>
        <v>0</v>
      </c>
      <c r="K220" s="8">
        <f t="shared" si="41"/>
        <v>0</v>
      </c>
      <c r="L220" s="8"/>
      <c r="M220" s="7">
        <f t="shared" si="42"/>
        <v>5917000</v>
      </c>
      <c r="N220" s="8">
        <v>100</v>
      </c>
      <c r="O220" s="8">
        <f t="shared" si="43"/>
        <v>4.7786739902801717E-2</v>
      </c>
      <c r="P220" s="8">
        <v>0</v>
      </c>
      <c r="Q220" s="8">
        <f t="shared" si="44"/>
        <v>0</v>
      </c>
      <c r="R220" s="8">
        <f t="shared" si="45"/>
        <v>0</v>
      </c>
      <c r="S220" s="8"/>
      <c r="T220" s="8"/>
      <c r="U220" s="8"/>
      <c r="V220" s="8"/>
      <c r="W220" s="8"/>
      <c r="X220" s="22">
        <v>209</v>
      </c>
    </row>
    <row r="221" spans="1:24" ht="32">
      <c r="A221" s="9">
        <v>210</v>
      </c>
      <c r="B221" s="9" t="s">
        <v>2039</v>
      </c>
      <c r="C221" s="7">
        <v>519911000</v>
      </c>
      <c r="D221" s="8">
        <f t="shared" si="36"/>
        <v>4.1988933124227721</v>
      </c>
      <c r="E221" s="7">
        <v>519911000</v>
      </c>
      <c r="F221" s="8">
        <f t="shared" si="37"/>
        <v>100</v>
      </c>
      <c r="G221" s="8">
        <f t="shared" si="38"/>
        <v>4.1988933124227721</v>
      </c>
      <c r="H221" s="7">
        <v>517769400</v>
      </c>
      <c r="I221" s="8">
        <f t="shared" si="39"/>
        <v>99.58808334503405</v>
      </c>
      <c r="J221" s="8">
        <f t="shared" si="40"/>
        <v>4.1815973715446511</v>
      </c>
      <c r="K221" s="8">
        <f t="shared" si="41"/>
        <v>99.58808334503405</v>
      </c>
      <c r="L221" s="8"/>
      <c r="M221" s="7">
        <f t="shared" si="42"/>
        <v>2141600</v>
      </c>
      <c r="N221" s="8">
        <v>100</v>
      </c>
      <c r="O221" s="8">
        <f t="shared" si="43"/>
        <v>4.1988933124227721</v>
      </c>
      <c r="P221" s="8">
        <v>99.58808334503405</v>
      </c>
      <c r="Q221" s="8">
        <f t="shared" si="44"/>
        <v>4.1815973715446511</v>
      </c>
      <c r="R221" s="8">
        <f t="shared" si="45"/>
        <v>99.58808334503405</v>
      </c>
      <c r="S221" s="8"/>
      <c r="T221" s="8"/>
      <c r="U221" s="8"/>
      <c r="V221" s="8"/>
      <c r="W221" s="8"/>
      <c r="X221" s="22">
        <v>210</v>
      </c>
    </row>
    <row r="222" spans="1:24" ht="48">
      <c r="A222" s="9">
        <v>211</v>
      </c>
      <c r="B222" s="9" t="s">
        <v>2040</v>
      </c>
      <c r="C222" s="7">
        <v>0</v>
      </c>
      <c r="D222" s="8">
        <f t="shared" si="36"/>
        <v>0</v>
      </c>
      <c r="E222" s="7">
        <v>0</v>
      </c>
      <c r="F222" s="8">
        <v>0</v>
      </c>
      <c r="G222" s="8">
        <f t="shared" si="38"/>
        <v>0</v>
      </c>
      <c r="H222" s="7">
        <v>0</v>
      </c>
      <c r="I222" s="8">
        <v>0</v>
      </c>
      <c r="J222" s="8">
        <f t="shared" si="40"/>
        <v>0</v>
      </c>
      <c r="K222" s="8">
        <f t="shared" si="41"/>
        <v>0</v>
      </c>
      <c r="L222" s="8"/>
      <c r="M222" s="7">
        <f t="shared" si="42"/>
        <v>0</v>
      </c>
      <c r="N222" s="8">
        <v>0</v>
      </c>
      <c r="O222" s="8">
        <f t="shared" si="43"/>
        <v>0</v>
      </c>
      <c r="P222" s="8">
        <v>0</v>
      </c>
      <c r="Q222" s="8">
        <f t="shared" si="44"/>
        <v>0</v>
      </c>
      <c r="R222" s="8">
        <f t="shared" si="45"/>
        <v>0</v>
      </c>
      <c r="S222" s="8"/>
      <c r="T222" s="8"/>
      <c r="U222" s="8"/>
      <c r="V222" s="8"/>
      <c r="W222" s="8"/>
      <c r="X222" s="22">
        <v>211</v>
      </c>
    </row>
    <row r="223" spans="1:24" ht="48">
      <c r="A223" s="9">
        <v>212</v>
      </c>
      <c r="B223" s="9" t="s">
        <v>2041</v>
      </c>
      <c r="C223" s="7">
        <v>0</v>
      </c>
      <c r="D223" s="8">
        <f t="shared" si="36"/>
        <v>0</v>
      </c>
      <c r="E223" s="7">
        <v>0</v>
      </c>
      <c r="F223" s="8">
        <v>0</v>
      </c>
      <c r="G223" s="8">
        <f t="shared" si="38"/>
        <v>0</v>
      </c>
      <c r="H223" s="7">
        <v>0</v>
      </c>
      <c r="I223" s="8">
        <v>0</v>
      </c>
      <c r="J223" s="8">
        <f t="shared" si="40"/>
        <v>0</v>
      </c>
      <c r="K223" s="8">
        <f t="shared" si="41"/>
        <v>0</v>
      </c>
      <c r="L223" s="8"/>
      <c r="M223" s="7">
        <f t="shared" si="42"/>
        <v>0</v>
      </c>
      <c r="N223" s="8">
        <v>0</v>
      </c>
      <c r="O223" s="8">
        <f t="shared" si="43"/>
        <v>0</v>
      </c>
      <c r="P223" s="8">
        <v>0</v>
      </c>
      <c r="Q223" s="8">
        <f t="shared" si="44"/>
        <v>0</v>
      </c>
      <c r="R223" s="8">
        <f t="shared" si="45"/>
        <v>0</v>
      </c>
      <c r="S223" s="8"/>
      <c r="T223" s="8"/>
      <c r="U223" s="8"/>
      <c r="V223" s="8"/>
      <c r="W223" s="8"/>
      <c r="X223" s="22">
        <v>212</v>
      </c>
    </row>
    <row r="224" spans="1:24" ht="48">
      <c r="A224" s="9">
        <v>213</v>
      </c>
      <c r="B224" s="9" t="s">
        <v>2042</v>
      </c>
      <c r="C224" s="7">
        <v>0</v>
      </c>
      <c r="D224" s="8">
        <f t="shared" si="36"/>
        <v>0</v>
      </c>
      <c r="E224" s="7">
        <v>0</v>
      </c>
      <c r="F224" s="8">
        <v>0</v>
      </c>
      <c r="G224" s="8">
        <f t="shared" si="38"/>
        <v>0</v>
      </c>
      <c r="H224" s="7">
        <v>0</v>
      </c>
      <c r="I224" s="8">
        <v>0</v>
      </c>
      <c r="J224" s="8">
        <f t="shared" si="40"/>
        <v>0</v>
      </c>
      <c r="K224" s="8">
        <f t="shared" si="41"/>
        <v>0</v>
      </c>
      <c r="L224" s="8"/>
      <c r="M224" s="7">
        <f t="shared" si="42"/>
        <v>0</v>
      </c>
      <c r="N224" s="8">
        <v>0</v>
      </c>
      <c r="O224" s="8">
        <f t="shared" si="43"/>
        <v>0</v>
      </c>
      <c r="P224" s="8">
        <v>0</v>
      </c>
      <c r="Q224" s="8">
        <f t="shared" si="44"/>
        <v>0</v>
      </c>
      <c r="R224" s="8">
        <f t="shared" si="45"/>
        <v>0</v>
      </c>
      <c r="S224" s="8"/>
      <c r="T224" s="8"/>
      <c r="U224" s="8"/>
      <c r="V224" s="8"/>
      <c r="W224" s="8"/>
      <c r="X224" s="22">
        <v>213</v>
      </c>
    </row>
    <row r="225" spans="1:24" ht="64">
      <c r="A225" s="9">
        <v>214</v>
      </c>
      <c r="B225" s="9" t="s">
        <v>2043</v>
      </c>
      <c r="C225" s="7">
        <v>0</v>
      </c>
      <c r="D225" s="8">
        <f t="shared" si="36"/>
        <v>0</v>
      </c>
      <c r="E225" s="7">
        <v>0</v>
      </c>
      <c r="F225" s="8">
        <v>0</v>
      </c>
      <c r="G225" s="8">
        <f t="shared" si="38"/>
        <v>0</v>
      </c>
      <c r="H225" s="7">
        <v>0</v>
      </c>
      <c r="I225" s="8">
        <v>0</v>
      </c>
      <c r="J225" s="8">
        <f t="shared" si="40"/>
        <v>0</v>
      </c>
      <c r="K225" s="8">
        <f t="shared" si="41"/>
        <v>0</v>
      </c>
      <c r="L225" s="8"/>
      <c r="M225" s="7">
        <f t="shared" si="42"/>
        <v>0</v>
      </c>
      <c r="N225" s="8">
        <v>0</v>
      </c>
      <c r="O225" s="8">
        <f t="shared" si="43"/>
        <v>0</v>
      </c>
      <c r="P225" s="8">
        <v>0</v>
      </c>
      <c r="Q225" s="8">
        <f t="shared" si="44"/>
        <v>0</v>
      </c>
      <c r="R225" s="8">
        <f t="shared" si="45"/>
        <v>0</v>
      </c>
      <c r="S225" s="8"/>
      <c r="T225" s="8"/>
      <c r="U225" s="8"/>
      <c r="V225" s="8"/>
      <c r="W225" s="8"/>
      <c r="X225" s="22">
        <v>214</v>
      </c>
    </row>
    <row r="226" spans="1:24" ht="48">
      <c r="A226" s="9">
        <v>215</v>
      </c>
      <c r="B226" s="9" t="s">
        <v>2044</v>
      </c>
      <c r="C226" s="7">
        <v>2201000</v>
      </c>
      <c r="D226" s="8">
        <f t="shared" si="36"/>
        <v>1.7775665797881795E-2</v>
      </c>
      <c r="E226" s="7">
        <v>2201000</v>
      </c>
      <c r="F226" s="8">
        <f t="shared" si="37"/>
        <v>100</v>
      </c>
      <c r="G226" s="8">
        <f t="shared" si="38"/>
        <v>1.7775665797881795E-2</v>
      </c>
      <c r="H226" s="7">
        <v>2127500</v>
      </c>
      <c r="I226" s="8">
        <f t="shared" si="39"/>
        <v>96.660608814175376</v>
      </c>
      <c r="J226" s="8">
        <f t="shared" si="40"/>
        <v>1.7182066781005687E-2</v>
      </c>
      <c r="K226" s="8">
        <f t="shared" si="41"/>
        <v>96.660608814175376</v>
      </c>
      <c r="L226" s="8"/>
      <c r="M226" s="7">
        <f t="shared" si="42"/>
        <v>73500</v>
      </c>
      <c r="N226" s="8">
        <v>100</v>
      </c>
      <c r="O226" s="8">
        <f t="shared" si="43"/>
        <v>1.7775665797881795E-2</v>
      </c>
      <c r="P226" s="8">
        <v>96.660608814175376</v>
      </c>
      <c r="Q226" s="8">
        <f t="shared" si="44"/>
        <v>1.7182066781005687E-2</v>
      </c>
      <c r="R226" s="8">
        <f t="shared" si="45"/>
        <v>96.660608814175376</v>
      </c>
      <c r="S226" s="8"/>
      <c r="T226" s="8"/>
      <c r="U226" s="8"/>
      <c r="V226" s="8"/>
      <c r="W226" s="8"/>
      <c r="X226" s="22">
        <v>215</v>
      </c>
    </row>
    <row r="227" spans="1:24" ht="32">
      <c r="A227" s="9">
        <v>216</v>
      </c>
      <c r="B227" s="9" t="s">
        <v>2045</v>
      </c>
      <c r="C227" s="7">
        <v>1495800</v>
      </c>
      <c r="D227" s="8">
        <f t="shared" si="36"/>
        <v>1.2080345706711309E-2</v>
      </c>
      <c r="E227" s="7">
        <v>1495800</v>
      </c>
      <c r="F227" s="8">
        <f t="shared" si="37"/>
        <v>100</v>
      </c>
      <c r="G227" s="8">
        <f t="shared" si="38"/>
        <v>1.2080345706711309E-2</v>
      </c>
      <c r="H227" s="7">
        <v>1050000</v>
      </c>
      <c r="I227" s="8">
        <f t="shared" si="39"/>
        <v>70.196550340954673</v>
      </c>
      <c r="J227" s="8">
        <f t="shared" si="40"/>
        <v>8.4799859553729602E-3</v>
      </c>
      <c r="K227" s="8">
        <f t="shared" si="41"/>
        <v>70.196550340954673</v>
      </c>
      <c r="L227" s="8"/>
      <c r="M227" s="7">
        <f t="shared" si="42"/>
        <v>445800</v>
      </c>
      <c r="N227" s="8">
        <v>100</v>
      </c>
      <c r="O227" s="8">
        <f t="shared" si="43"/>
        <v>1.2080345706711309E-2</v>
      </c>
      <c r="P227" s="8">
        <v>70.196550340954673</v>
      </c>
      <c r="Q227" s="8">
        <f t="shared" si="44"/>
        <v>8.4799859553729602E-3</v>
      </c>
      <c r="R227" s="8">
        <f t="shared" si="45"/>
        <v>70.196550340954673</v>
      </c>
      <c r="S227" s="8"/>
      <c r="T227" s="8"/>
      <c r="U227" s="8"/>
      <c r="V227" s="8"/>
      <c r="W227" s="8"/>
      <c r="X227" s="22">
        <v>216</v>
      </c>
    </row>
    <row r="228" spans="1:24" ht="32">
      <c r="A228" s="9">
        <v>217</v>
      </c>
      <c r="B228" s="9" t="s">
        <v>2046</v>
      </c>
      <c r="C228" s="7">
        <v>15267500</v>
      </c>
      <c r="D228" s="8">
        <f t="shared" si="36"/>
        <v>0.12330303387967302</v>
      </c>
      <c r="E228" s="7">
        <v>15267500</v>
      </c>
      <c r="F228" s="8">
        <f t="shared" si="37"/>
        <v>100</v>
      </c>
      <c r="G228" s="8">
        <f t="shared" si="38"/>
        <v>0.12330303387967302</v>
      </c>
      <c r="H228" s="7">
        <v>11515500</v>
      </c>
      <c r="I228" s="8">
        <f t="shared" si="39"/>
        <v>75.424922220402806</v>
      </c>
      <c r="J228" s="8">
        <f t="shared" si="40"/>
        <v>9.3001217399140301E-2</v>
      </c>
      <c r="K228" s="8">
        <f t="shared" si="41"/>
        <v>75.424922220402806</v>
      </c>
      <c r="L228" s="8"/>
      <c r="M228" s="7">
        <f t="shared" si="42"/>
        <v>3752000</v>
      </c>
      <c r="N228" s="8">
        <v>100</v>
      </c>
      <c r="O228" s="8">
        <f t="shared" si="43"/>
        <v>0.12330303387967302</v>
      </c>
      <c r="P228" s="8">
        <v>75.424922220402806</v>
      </c>
      <c r="Q228" s="8">
        <f t="shared" si="44"/>
        <v>9.3001217399140301E-2</v>
      </c>
      <c r="R228" s="8">
        <f t="shared" si="45"/>
        <v>75.424922220402806</v>
      </c>
      <c r="S228" s="8"/>
      <c r="T228" s="8"/>
      <c r="U228" s="8"/>
      <c r="V228" s="8"/>
      <c r="W228" s="8"/>
      <c r="X228" s="22">
        <v>217</v>
      </c>
    </row>
    <row r="229" spans="1:24" ht="32">
      <c r="A229" s="9">
        <v>218</v>
      </c>
      <c r="B229" s="9" t="s">
        <v>2047</v>
      </c>
      <c r="C229" s="7">
        <v>10812980</v>
      </c>
      <c r="D229" s="8">
        <f t="shared" si="36"/>
        <v>8.7327541462598773E-2</v>
      </c>
      <c r="E229" s="7">
        <v>10812980</v>
      </c>
      <c r="F229" s="8">
        <f t="shared" si="37"/>
        <v>100</v>
      </c>
      <c r="G229" s="8">
        <f t="shared" si="38"/>
        <v>8.7327541462598773E-2</v>
      </c>
      <c r="H229" s="7">
        <v>6537773</v>
      </c>
      <c r="I229" s="8">
        <f t="shared" si="39"/>
        <v>60.462268495826308</v>
      </c>
      <c r="J229" s="8">
        <f t="shared" si="40"/>
        <v>5.2800212589920514E-2</v>
      </c>
      <c r="K229" s="8">
        <f t="shared" si="41"/>
        <v>60.462268495826308</v>
      </c>
      <c r="L229" s="8"/>
      <c r="M229" s="7">
        <f t="shared" si="42"/>
        <v>4275207</v>
      </c>
      <c r="N229" s="8">
        <v>100</v>
      </c>
      <c r="O229" s="8">
        <f t="shared" si="43"/>
        <v>8.7327541462598773E-2</v>
      </c>
      <c r="P229" s="8">
        <v>60.462268495826308</v>
      </c>
      <c r="Q229" s="8">
        <f t="shared" si="44"/>
        <v>5.2800212589920514E-2</v>
      </c>
      <c r="R229" s="8">
        <f t="shared" si="45"/>
        <v>60.462268495826308</v>
      </c>
      <c r="S229" s="8"/>
      <c r="T229" s="8"/>
      <c r="U229" s="8"/>
      <c r="V229" s="8"/>
      <c r="W229" s="8"/>
      <c r="X229" s="22">
        <v>218</v>
      </c>
    </row>
    <row r="230" spans="1:24" ht="32">
      <c r="A230" s="9">
        <v>219</v>
      </c>
      <c r="B230" s="9" t="s">
        <v>2048</v>
      </c>
      <c r="C230" s="7">
        <v>67336320</v>
      </c>
      <c r="D230" s="8">
        <f t="shared" si="36"/>
        <v>0.54382004560618979</v>
      </c>
      <c r="E230" s="7">
        <v>67336320</v>
      </c>
      <c r="F230" s="8">
        <f t="shared" si="37"/>
        <v>100</v>
      </c>
      <c r="G230" s="8">
        <f t="shared" si="38"/>
        <v>0.54382004560618979</v>
      </c>
      <c r="H230" s="7">
        <v>63319920</v>
      </c>
      <c r="I230" s="8">
        <f t="shared" si="39"/>
        <v>94.035314077157764</v>
      </c>
      <c r="J230" s="8">
        <f t="shared" si="40"/>
        <v>0.51138288790032316</v>
      </c>
      <c r="K230" s="8">
        <f t="shared" si="41"/>
        <v>94.035314077157764</v>
      </c>
      <c r="L230" s="8"/>
      <c r="M230" s="7">
        <f t="shared" si="42"/>
        <v>4016400</v>
      </c>
      <c r="N230" s="8">
        <v>100</v>
      </c>
      <c r="O230" s="8">
        <f t="shared" si="43"/>
        <v>0.54382004560618979</v>
      </c>
      <c r="P230" s="8">
        <v>94.035314077157764</v>
      </c>
      <c r="Q230" s="8">
        <f t="shared" si="44"/>
        <v>0.51138288790032316</v>
      </c>
      <c r="R230" s="8">
        <f t="shared" si="45"/>
        <v>94.035314077157764</v>
      </c>
      <c r="S230" s="8"/>
      <c r="T230" s="8"/>
      <c r="U230" s="8"/>
      <c r="V230" s="8"/>
      <c r="W230" s="8"/>
      <c r="X230" s="22">
        <v>219</v>
      </c>
    </row>
    <row r="231" spans="1:24" ht="64">
      <c r="A231" s="9">
        <v>220</v>
      </c>
      <c r="B231" s="9" t="s">
        <v>2049</v>
      </c>
      <c r="C231" s="7">
        <v>0</v>
      </c>
      <c r="D231" s="8">
        <f t="shared" si="36"/>
        <v>0</v>
      </c>
      <c r="E231" s="7">
        <v>0</v>
      </c>
      <c r="F231" s="8">
        <v>0</v>
      </c>
      <c r="G231" s="8">
        <f t="shared" si="38"/>
        <v>0</v>
      </c>
      <c r="H231" s="7">
        <v>0</v>
      </c>
      <c r="I231" s="8">
        <v>0</v>
      </c>
      <c r="J231" s="8">
        <f t="shared" si="40"/>
        <v>0</v>
      </c>
      <c r="K231" s="8">
        <f t="shared" si="41"/>
        <v>0</v>
      </c>
      <c r="L231" s="8"/>
      <c r="M231" s="7">
        <f t="shared" si="42"/>
        <v>0</v>
      </c>
      <c r="N231" s="8">
        <v>0</v>
      </c>
      <c r="O231" s="8">
        <f t="shared" si="43"/>
        <v>0</v>
      </c>
      <c r="P231" s="8">
        <v>0</v>
      </c>
      <c r="Q231" s="8">
        <f t="shared" si="44"/>
        <v>0</v>
      </c>
      <c r="R231" s="8">
        <f t="shared" si="45"/>
        <v>0</v>
      </c>
      <c r="S231" s="8"/>
      <c r="T231" s="8"/>
      <c r="U231" s="8"/>
      <c r="V231" s="8"/>
      <c r="W231" s="8"/>
      <c r="X231" s="22">
        <v>220</v>
      </c>
    </row>
    <row r="232" spans="1:24" ht="64">
      <c r="A232" s="9">
        <v>221</v>
      </c>
      <c r="B232" s="9" t="s">
        <v>2050</v>
      </c>
      <c r="C232" s="7">
        <v>8350000</v>
      </c>
      <c r="D232" s="8">
        <f t="shared" si="36"/>
        <v>6.7436078787965925E-2</v>
      </c>
      <c r="E232" s="7">
        <v>8350000</v>
      </c>
      <c r="F232" s="8">
        <f t="shared" si="37"/>
        <v>100</v>
      </c>
      <c r="G232" s="8">
        <f t="shared" si="38"/>
        <v>6.7436078787965925E-2</v>
      </c>
      <c r="H232" s="7">
        <v>6425000</v>
      </c>
      <c r="I232" s="8">
        <f t="shared" si="39"/>
        <v>76.946107784431135</v>
      </c>
      <c r="J232" s="8">
        <f t="shared" si="40"/>
        <v>5.188943786978216E-2</v>
      </c>
      <c r="K232" s="8">
        <f t="shared" si="41"/>
        <v>76.946107784431135</v>
      </c>
      <c r="L232" s="8"/>
      <c r="M232" s="7">
        <f t="shared" si="42"/>
        <v>1925000</v>
      </c>
      <c r="N232" s="8">
        <v>100</v>
      </c>
      <c r="O232" s="8">
        <f t="shared" si="43"/>
        <v>6.7436078787965925E-2</v>
      </c>
      <c r="P232" s="8">
        <v>76.946107784431135</v>
      </c>
      <c r="Q232" s="8">
        <f t="shared" si="44"/>
        <v>5.188943786978216E-2</v>
      </c>
      <c r="R232" s="8">
        <f t="shared" si="45"/>
        <v>76.946107784431135</v>
      </c>
      <c r="S232" s="8"/>
      <c r="T232" s="8"/>
      <c r="U232" s="8"/>
      <c r="V232" s="8"/>
      <c r="W232" s="8"/>
      <c r="X232" s="22">
        <v>221</v>
      </c>
    </row>
    <row r="233" spans="1:24" ht="32">
      <c r="A233" s="9">
        <v>222</v>
      </c>
      <c r="B233" s="9" t="s">
        <v>2051</v>
      </c>
      <c r="C233" s="7">
        <v>5180000</v>
      </c>
      <c r="D233" s="8">
        <f t="shared" si="36"/>
        <v>4.1834597379839938E-2</v>
      </c>
      <c r="E233" s="7">
        <v>5180000</v>
      </c>
      <c r="F233" s="8">
        <f t="shared" si="37"/>
        <v>100</v>
      </c>
      <c r="G233" s="8">
        <f t="shared" si="38"/>
        <v>4.1834597379839938E-2</v>
      </c>
      <c r="H233" s="7">
        <v>600000</v>
      </c>
      <c r="I233" s="8">
        <f t="shared" si="39"/>
        <v>11.583011583011583</v>
      </c>
      <c r="J233" s="8">
        <f t="shared" si="40"/>
        <v>4.8457062602131201E-3</v>
      </c>
      <c r="K233" s="8">
        <f t="shared" si="41"/>
        <v>11.583011583011583</v>
      </c>
      <c r="L233" s="8"/>
      <c r="M233" s="7">
        <f t="shared" si="42"/>
        <v>4580000</v>
      </c>
      <c r="N233" s="8">
        <v>100</v>
      </c>
      <c r="O233" s="8">
        <f t="shared" si="43"/>
        <v>4.1834597379839938E-2</v>
      </c>
      <c r="P233" s="8">
        <v>11.583011583011583</v>
      </c>
      <c r="Q233" s="8">
        <f t="shared" si="44"/>
        <v>4.8457062602131201E-3</v>
      </c>
      <c r="R233" s="8">
        <f t="shared" si="45"/>
        <v>11.583011583011583</v>
      </c>
      <c r="S233" s="8"/>
      <c r="T233" s="8"/>
      <c r="U233" s="8"/>
      <c r="V233" s="8"/>
      <c r="W233" s="8"/>
      <c r="X233" s="22">
        <v>222</v>
      </c>
    </row>
    <row r="234" spans="1:24" ht="64">
      <c r="A234" s="9">
        <v>223</v>
      </c>
      <c r="B234" s="9" t="s">
        <v>2052</v>
      </c>
      <c r="C234" s="7">
        <v>16232000</v>
      </c>
      <c r="D234" s="8">
        <f t="shared" si="36"/>
        <v>0.1310925066929656</v>
      </c>
      <c r="E234" s="7">
        <v>16232000</v>
      </c>
      <c r="F234" s="8">
        <f t="shared" si="37"/>
        <v>100</v>
      </c>
      <c r="G234" s="8">
        <f t="shared" si="38"/>
        <v>0.1310925066929656</v>
      </c>
      <c r="H234" s="7">
        <v>15690000</v>
      </c>
      <c r="I234" s="8">
        <f t="shared" si="39"/>
        <v>96.660916707737798</v>
      </c>
      <c r="J234" s="8">
        <f t="shared" si="40"/>
        <v>0.12671521870457308</v>
      </c>
      <c r="K234" s="8">
        <f t="shared" si="41"/>
        <v>96.660916707737798</v>
      </c>
      <c r="L234" s="8"/>
      <c r="M234" s="7">
        <f t="shared" si="42"/>
        <v>542000</v>
      </c>
      <c r="N234" s="8">
        <v>100</v>
      </c>
      <c r="O234" s="8">
        <f t="shared" si="43"/>
        <v>0.1310925066929656</v>
      </c>
      <c r="P234" s="8">
        <v>96.660916707737798</v>
      </c>
      <c r="Q234" s="8">
        <f t="shared" si="44"/>
        <v>0.12671521870457308</v>
      </c>
      <c r="R234" s="8">
        <f t="shared" si="45"/>
        <v>96.660916707737798</v>
      </c>
      <c r="S234" s="8"/>
      <c r="T234" s="8"/>
      <c r="U234" s="8"/>
      <c r="V234" s="8"/>
      <c r="W234" s="8"/>
      <c r="X234" s="22">
        <v>223</v>
      </c>
    </row>
    <row r="235" spans="1:24" ht="32">
      <c r="A235" s="9">
        <v>224</v>
      </c>
      <c r="B235" s="9" t="s">
        <v>2053</v>
      </c>
      <c r="C235" s="7">
        <v>153349200</v>
      </c>
      <c r="D235" s="8">
        <f t="shared" si="36"/>
        <v>1.2384752973977895</v>
      </c>
      <c r="E235" s="7">
        <v>153349200</v>
      </c>
      <c r="F235" s="8">
        <f t="shared" si="37"/>
        <v>100</v>
      </c>
      <c r="G235" s="8">
        <f t="shared" si="38"/>
        <v>1.2384752973977895</v>
      </c>
      <c r="H235" s="7">
        <v>85640000</v>
      </c>
      <c r="I235" s="8">
        <f t="shared" si="39"/>
        <v>55.846395025210441</v>
      </c>
      <c r="J235" s="8">
        <f t="shared" si="40"/>
        <v>0.69164380687441929</v>
      </c>
      <c r="K235" s="8">
        <f t="shared" si="41"/>
        <v>55.846395025210441</v>
      </c>
      <c r="L235" s="8"/>
      <c r="M235" s="7">
        <f t="shared" si="42"/>
        <v>67709200</v>
      </c>
      <c r="N235" s="8">
        <v>100</v>
      </c>
      <c r="O235" s="8">
        <f t="shared" si="43"/>
        <v>1.2384752973977895</v>
      </c>
      <c r="P235" s="8">
        <v>55.846395025210441</v>
      </c>
      <c r="Q235" s="8">
        <f t="shared" si="44"/>
        <v>0.69164380687441929</v>
      </c>
      <c r="R235" s="8">
        <f t="shared" si="45"/>
        <v>55.846395025210441</v>
      </c>
      <c r="S235" s="8"/>
      <c r="T235" s="8"/>
      <c r="U235" s="8"/>
      <c r="V235" s="8"/>
      <c r="W235" s="8"/>
      <c r="X235" s="22">
        <v>224</v>
      </c>
    </row>
    <row r="236" spans="1:24" ht="32">
      <c r="A236" s="9">
        <v>225</v>
      </c>
      <c r="B236" s="9" t="s">
        <v>2054</v>
      </c>
      <c r="C236" s="7">
        <v>46650800</v>
      </c>
      <c r="D236" s="8">
        <f t="shared" si="36"/>
        <v>0.37676012267325037</v>
      </c>
      <c r="E236" s="7">
        <v>46650800</v>
      </c>
      <c r="F236" s="8">
        <f t="shared" si="37"/>
        <v>100</v>
      </c>
      <c r="G236" s="8">
        <f t="shared" si="38"/>
        <v>0.37676012267325037</v>
      </c>
      <c r="H236" s="7">
        <v>0</v>
      </c>
      <c r="I236" s="8">
        <f t="shared" si="39"/>
        <v>0</v>
      </c>
      <c r="J236" s="8">
        <f t="shared" si="40"/>
        <v>0</v>
      </c>
      <c r="K236" s="8">
        <f t="shared" si="41"/>
        <v>0</v>
      </c>
      <c r="L236" s="8"/>
      <c r="M236" s="7">
        <f t="shared" si="42"/>
        <v>46650800</v>
      </c>
      <c r="N236" s="8">
        <v>100</v>
      </c>
      <c r="O236" s="8">
        <f t="shared" si="43"/>
        <v>0.37676012267325037</v>
      </c>
      <c r="P236" s="8">
        <v>0</v>
      </c>
      <c r="Q236" s="8">
        <f t="shared" si="44"/>
        <v>0</v>
      </c>
      <c r="R236" s="8">
        <f t="shared" si="45"/>
        <v>0</v>
      </c>
      <c r="S236" s="8"/>
      <c r="T236" s="8"/>
      <c r="U236" s="8"/>
      <c r="V236" s="8"/>
      <c r="W236" s="8"/>
      <c r="X236" s="22">
        <v>225</v>
      </c>
    </row>
    <row r="237" spans="1:24" ht="32">
      <c r="A237" s="9">
        <v>226</v>
      </c>
      <c r="B237" s="9" t="s">
        <v>2055</v>
      </c>
      <c r="C237" s="7">
        <v>252777400</v>
      </c>
      <c r="D237" s="8">
        <f t="shared" si="36"/>
        <v>2.0414750493673264</v>
      </c>
      <c r="E237" s="7">
        <v>252777400</v>
      </c>
      <c r="F237" s="8">
        <f t="shared" si="37"/>
        <v>100</v>
      </c>
      <c r="G237" s="8">
        <f t="shared" si="38"/>
        <v>2.0414750493673264</v>
      </c>
      <c r="H237" s="7">
        <v>249535400</v>
      </c>
      <c r="I237" s="8">
        <f t="shared" si="39"/>
        <v>98.717448632670482</v>
      </c>
      <c r="J237" s="8">
        <f t="shared" si="40"/>
        <v>2.0152920832079748</v>
      </c>
      <c r="K237" s="8">
        <f t="shared" si="41"/>
        <v>98.717448632670482</v>
      </c>
      <c r="L237" s="8"/>
      <c r="M237" s="7">
        <f t="shared" si="42"/>
        <v>3242000</v>
      </c>
      <c r="N237" s="8">
        <v>100</v>
      </c>
      <c r="O237" s="8">
        <f t="shared" si="43"/>
        <v>2.0414750493673264</v>
      </c>
      <c r="P237" s="8">
        <v>98.717448632670482</v>
      </c>
      <c r="Q237" s="8">
        <f t="shared" si="44"/>
        <v>2.0152920832079748</v>
      </c>
      <c r="R237" s="8">
        <f t="shared" si="45"/>
        <v>98.717448632670482</v>
      </c>
      <c r="S237" s="8"/>
      <c r="T237" s="8"/>
      <c r="U237" s="8"/>
      <c r="V237" s="8"/>
      <c r="W237" s="8"/>
      <c r="X237" s="22">
        <v>226</v>
      </c>
    </row>
    <row r="238" spans="1:24" ht="32">
      <c r="A238" s="9">
        <v>227</v>
      </c>
      <c r="B238" s="9" t="s">
        <v>2056</v>
      </c>
      <c r="C238" s="7">
        <v>0</v>
      </c>
      <c r="D238" s="8">
        <f t="shared" si="36"/>
        <v>0</v>
      </c>
      <c r="E238" s="7">
        <v>0</v>
      </c>
      <c r="F238" s="8">
        <v>0</v>
      </c>
      <c r="G238" s="8">
        <f t="shared" si="38"/>
        <v>0</v>
      </c>
      <c r="H238" s="7">
        <v>0</v>
      </c>
      <c r="I238" s="8">
        <v>0</v>
      </c>
      <c r="J238" s="8">
        <f t="shared" si="40"/>
        <v>0</v>
      </c>
      <c r="K238" s="8">
        <f t="shared" si="41"/>
        <v>0</v>
      </c>
      <c r="L238" s="8"/>
      <c r="M238" s="7">
        <f t="shared" si="42"/>
        <v>0</v>
      </c>
      <c r="N238" s="8">
        <v>0</v>
      </c>
      <c r="O238" s="8">
        <f t="shared" si="43"/>
        <v>0</v>
      </c>
      <c r="P238" s="8">
        <v>0</v>
      </c>
      <c r="Q238" s="8">
        <f t="shared" si="44"/>
        <v>0</v>
      </c>
      <c r="R238" s="8">
        <f t="shared" si="45"/>
        <v>0</v>
      </c>
      <c r="S238" s="8"/>
      <c r="T238" s="8"/>
      <c r="U238" s="8"/>
      <c r="V238" s="8"/>
      <c r="W238" s="8"/>
      <c r="X238" s="22">
        <v>227</v>
      </c>
    </row>
    <row r="239" spans="1:24" ht="32">
      <c r="A239" s="9">
        <v>228</v>
      </c>
      <c r="B239" s="9" t="s">
        <v>2057</v>
      </c>
      <c r="C239" s="7">
        <v>0</v>
      </c>
      <c r="D239" s="8">
        <f t="shared" si="36"/>
        <v>0</v>
      </c>
      <c r="E239" s="7">
        <v>0</v>
      </c>
      <c r="F239" s="8">
        <v>0</v>
      </c>
      <c r="G239" s="8">
        <f t="shared" si="38"/>
        <v>0</v>
      </c>
      <c r="H239" s="7">
        <v>0</v>
      </c>
      <c r="I239" s="8">
        <v>0</v>
      </c>
      <c r="J239" s="8">
        <f t="shared" si="40"/>
        <v>0</v>
      </c>
      <c r="K239" s="8">
        <f t="shared" si="41"/>
        <v>0</v>
      </c>
      <c r="L239" s="8"/>
      <c r="M239" s="7">
        <f t="shared" si="42"/>
        <v>0</v>
      </c>
      <c r="N239" s="8">
        <v>0</v>
      </c>
      <c r="O239" s="8">
        <f t="shared" si="43"/>
        <v>0</v>
      </c>
      <c r="P239" s="8">
        <v>0</v>
      </c>
      <c r="Q239" s="8">
        <f t="shared" si="44"/>
        <v>0</v>
      </c>
      <c r="R239" s="8">
        <f t="shared" si="45"/>
        <v>0</v>
      </c>
      <c r="S239" s="8"/>
      <c r="T239" s="8"/>
      <c r="U239" s="8"/>
      <c r="V239" s="8"/>
      <c r="W239" s="8"/>
      <c r="X239" s="22">
        <v>228</v>
      </c>
    </row>
    <row r="240" spans="1:24" ht="48">
      <c r="A240" s="9">
        <v>229</v>
      </c>
      <c r="B240" s="9" t="s">
        <v>2058</v>
      </c>
      <c r="C240" s="7">
        <v>0</v>
      </c>
      <c r="D240" s="8">
        <f t="shared" si="36"/>
        <v>0</v>
      </c>
      <c r="E240" s="7">
        <v>0</v>
      </c>
      <c r="F240" s="8">
        <v>0</v>
      </c>
      <c r="G240" s="8">
        <f t="shared" si="38"/>
        <v>0</v>
      </c>
      <c r="H240" s="7">
        <v>0</v>
      </c>
      <c r="I240" s="8">
        <v>0</v>
      </c>
      <c r="J240" s="8">
        <f t="shared" si="40"/>
        <v>0</v>
      </c>
      <c r="K240" s="8">
        <f t="shared" si="41"/>
        <v>0</v>
      </c>
      <c r="L240" s="8"/>
      <c r="M240" s="7">
        <f t="shared" si="42"/>
        <v>0</v>
      </c>
      <c r="N240" s="8">
        <v>0</v>
      </c>
      <c r="O240" s="8">
        <f t="shared" si="43"/>
        <v>0</v>
      </c>
      <c r="P240" s="8">
        <v>0</v>
      </c>
      <c r="Q240" s="8">
        <f t="shared" si="44"/>
        <v>0</v>
      </c>
      <c r="R240" s="8">
        <f t="shared" si="45"/>
        <v>0</v>
      </c>
      <c r="S240" s="8"/>
      <c r="T240" s="8"/>
      <c r="U240" s="8"/>
      <c r="V240" s="8"/>
      <c r="W240" s="8"/>
      <c r="X240" s="22">
        <v>229</v>
      </c>
    </row>
    <row r="241" spans="1:24" ht="48">
      <c r="A241" s="9">
        <v>230</v>
      </c>
      <c r="B241" s="9" t="s">
        <v>2059</v>
      </c>
      <c r="C241" s="7">
        <v>0</v>
      </c>
      <c r="D241" s="8">
        <f>C241/$C$243*100</f>
        <v>0</v>
      </c>
      <c r="E241" s="7">
        <v>0</v>
      </c>
      <c r="F241" s="8">
        <v>0</v>
      </c>
      <c r="G241" s="8">
        <f t="shared" si="38"/>
        <v>0</v>
      </c>
      <c r="H241" s="7">
        <v>0</v>
      </c>
      <c r="I241" s="8">
        <v>0</v>
      </c>
      <c r="J241" s="8">
        <f t="shared" si="40"/>
        <v>0</v>
      </c>
      <c r="K241" s="8">
        <f t="shared" si="41"/>
        <v>0</v>
      </c>
      <c r="L241" s="8">
        <f>J241-G241</f>
        <v>0</v>
      </c>
      <c r="M241" s="7">
        <f t="shared" si="42"/>
        <v>0</v>
      </c>
      <c r="N241" s="8">
        <v>0</v>
      </c>
      <c r="O241" s="8">
        <f t="shared" si="43"/>
        <v>0</v>
      </c>
      <c r="P241" s="8">
        <v>0</v>
      </c>
      <c r="Q241" s="8">
        <f t="shared" si="44"/>
        <v>0</v>
      </c>
      <c r="R241" s="8">
        <f t="shared" si="45"/>
        <v>0</v>
      </c>
      <c r="S241" s="8">
        <f>Q241-O241</f>
        <v>0</v>
      </c>
      <c r="T241" s="8">
        <f>IF(F241&gt;0,I241/F241*100,I241)</f>
        <v>0</v>
      </c>
      <c r="U241" s="8">
        <f>IF(N241&gt;0,P241/N241*100,P241)</f>
        <v>0</v>
      </c>
      <c r="V241" s="8">
        <f>AVERAGE(T241:U241)</f>
        <v>0</v>
      </c>
      <c r="W241" s="8">
        <f>V241</f>
        <v>0</v>
      </c>
      <c r="X241" s="22">
        <v>230</v>
      </c>
    </row>
    <row r="242" spans="1:24">
      <c r="A242" s="10"/>
      <c r="B242" s="10"/>
      <c r="C242" s="11"/>
      <c r="D242" s="12"/>
      <c r="E242" s="11"/>
      <c r="F242" s="12"/>
      <c r="G242" s="12"/>
      <c r="H242" s="11"/>
      <c r="I242" s="12"/>
      <c r="J242" s="12"/>
      <c r="K242" s="12"/>
      <c r="L242" s="12"/>
      <c r="M242" s="11"/>
      <c r="N242" s="12"/>
      <c r="O242" s="12"/>
      <c r="P242" s="12"/>
      <c r="Q242" s="12"/>
      <c r="R242" s="12"/>
      <c r="S242" s="12"/>
      <c r="T242" s="12"/>
      <c r="U242" s="12"/>
      <c r="V242" s="12"/>
      <c r="W242" s="12"/>
    </row>
    <row r="243" spans="1:24">
      <c r="A243" s="13"/>
      <c r="B243" s="13" t="s">
        <v>14</v>
      </c>
      <c r="C243" s="14">
        <f>SUM(C12:C241)</f>
        <v>12382095979</v>
      </c>
      <c r="D243" s="15">
        <f>SUM(D12:D241)</f>
        <v>100.00000000000001</v>
      </c>
      <c r="E243" s="14">
        <f>SUM(E12:E241)</f>
        <v>12382095979</v>
      </c>
      <c r="F243" s="15">
        <f>G243</f>
        <v>100.00000000000001</v>
      </c>
      <c r="G243" s="15">
        <f>SUM(G12:G241)</f>
        <v>100.00000000000001</v>
      </c>
      <c r="H243" s="14">
        <f>SUM(H12:H241)</f>
        <v>10557506619</v>
      </c>
      <c r="I243" s="15">
        <f>J243</f>
        <v>85.264293193216275</v>
      </c>
      <c r="J243" s="15">
        <f>SUM(J12:J241)</f>
        <v>85.264293193216275</v>
      </c>
      <c r="K243" s="15">
        <f>IF(E243=0,0,H243/E243*100)</f>
        <v>85.264293193216247</v>
      </c>
      <c r="L243" s="15">
        <f>SUM(L12:L241)</f>
        <v>-4.1638009095907362</v>
      </c>
      <c r="M243" s="14">
        <f>SUM(M12:M241)</f>
        <v>1824589360</v>
      </c>
      <c r="N243" s="15">
        <f>O243</f>
        <v>100.00000000000001</v>
      </c>
      <c r="O243" s="15">
        <f>SUM(O12:O241)</f>
        <v>100.00000000000001</v>
      </c>
      <c r="P243" s="15">
        <f>Q243</f>
        <v>85.264293193216275</v>
      </c>
      <c r="Q243" s="15">
        <f>SUM(Q12:Q241)</f>
        <v>85.264293193216275</v>
      </c>
      <c r="R243" s="15">
        <f>IF(N243=0,0,P243/N243*100)</f>
        <v>85.264293193216261</v>
      </c>
      <c r="S243" s="15">
        <f>SUM(S12:S241)</f>
        <v>-4.1638009095907362</v>
      </c>
      <c r="T243" s="15">
        <f>IF(G243&gt;0,J243/G243*100,J243)</f>
        <v>85.264293193216261</v>
      </c>
      <c r="U243" s="15">
        <f>IF(O243&gt;0,Q243/O243*100,Q243)</f>
        <v>85.264293193216261</v>
      </c>
      <c r="V243" s="15">
        <f>AVERAGE(T243:U243)</f>
        <v>85.264293193216261</v>
      </c>
      <c r="W243" s="15"/>
    </row>
    <row r="244" spans="1:24">
      <c r="C244" s="16">
        <f>'[7]Kec Bjm Selatan'!$C$35</f>
        <v>6159640867</v>
      </c>
    </row>
    <row r="245" spans="1:24">
      <c r="C245" s="16">
        <f>C243-C244</f>
        <v>6222455112</v>
      </c>
    </row>
    <row r="248" spans="1:24">
      <c r="B248" s="1" t="s">
        <v>490</v>
      </c>
      <c r="C248" s="1" t="s">
        <v>491</v>
      </c>
      <c r="D248" s="1" t="s">
        <v>492</v>
      </c>
    </row>
    <row r="249" spans="1:24">
      <c r="B249" s="1" t="s">
        <v>493</v>
      </c>
      <c r="C249" s="1">
        <f>COUNTIFS($K$11:$K$241,"&gt;=90")</f>
        <v>52</v>
      </c>
      <c r="D249" s="1">
        <f>COUNTIFS($R$11:$R$241,"&gt;=90")</f>
        <v>52</v>
      </c>
    </row>
    <row r="250" spans="1:24">
      <c r="B250" s="1" t="s">
        <v>494</v>
      </c>
      <c r="C250" s="1">
        <f>COUNTIFS($K$11:$K$241,"&gt;=80",$K$11:$K$241,"&lt;90")</f>
        <v>38</v>
      </c>
      <c r="D250" s="1">
        <f>COUNTIFS($R$11:$R$241,"&gt;=80",$R$11:$R$241,"&lt;90")</f>
        <v>38</v>
      </c>
    </row>
    <row r="251" spans="1:24">
      <c r="B251" s="1" t="s">
        <v>495</v>
      </c>
      <c r="C251" s="1">
        <f>COUNTIFS($K$11:$K$241,"&gt;=65",$K$11:$K$241,"&lt;80")</f>
        <v>39</v>
      </c>
      <c r="D251" s="1">
        <f>COUNTIFS($R$11:$R$241,"&gt;=65",$R$11:$R$241,"&lt;80")</f>
        <v>39</v>
      </c>
    </row>
    <row r="252" spans="1:24">
      <c r="B252" s="1" t="s">
        <v>496</v>
      </c>
      <c r="C252" s="1">
        <f>COUNTIF($K$11:$K$241,"&lt;65")</f>
        <v>101</v>
      </c>
      <c r="D252" s="1">
        <f>COUNTIF($R$11:$R$241,"&lt;65")</f>
        <v>101</v>
      </c>
    </row>
    <row r="253" spans="1:24">
      <c r="B253" s="17"/>
      <c r="C253" s="1">
        <f>SUM(C249:C252)</f>
        <v>230</v>
      </c>
      <c r="D253" s="1">
        <f>SUM(D249:D252)</f>
        <v>230</v>
      </c>
    </row>
    <row r="254" spans="1:24">
      <c r="B254" s="17"/>
    </row>
    <row r="255" spans="1:24">
      <c r="B255" s="17"/>
    </row>
    <row r="256" spans="1:24">
      <c r="B256" s="17"/>
    </row>
    <row r="266" spans="2:4" ht="32">
      <c r="B266" t="s">
        <v>189</v>
      </c>
      <c r="C266" s="18" t="s">
        <v>195</v>
      </c>
      <c r="D266" s="18" t="s">
        <v>196</v>
      </c>
    </row>
    <row r="267" spans="2:4">
      <c r="B267" s="207" t="str">
        <f>Cetak!P67</f>
        <v>31 Desember 2023</v>
      </c>
      <c r="C267" s="19">
        <f>I243</f>
        <v>85.264293193216275</v>
      </c>
      <c r="D267" s="19">
        <f>P243</f>
        <v>85.264293193216275</v>
      </c>
    </row>
    <row r="268" spans="2:4">
      <c r="B268" s="207" t="str">
        <f>Cetak!P68</f>
        <v>30  November 2023</v>
      </c>
      <c r="C268" s="19">
        <f>Cetak!D105</f>
        <v>78.216043402973284</v>
      </c>
      <c r="D268" s="19">
        <f>Cetak!E105</f>
        <v>82.184281670069623</v>
      </c>
    </row>
    <row r="269" spans="2:4">
      <c r="B269"/>
      <c r="C269" s="20">
        <f>C267-C268</f>
        <v>7.0482497902429913</v>
      </c>
      <c r="D269" s="20">
        <f>D267-D268</f>
        <v>3.0800115231466521</v>
      </c>
    </row>
    <row r="270" spans="2:4">
      <c r="B270"/>
      <c r="C270"/>
      <c r="D270"/>
    </row>
    <row r="271" spans="2:4" ht="32">
      <c r="B271" t="s">
        <v>189</v>
      </c>
      <c r="C271" s="18" t="s">
        <v>195</v>
      </c>
      <c r="D271" s="18" t="s">
        <v>196</v>
      </c>
    </row>
    <row r="272" spans="2:4">
      <c r="B272" s="207" t="str">
        <f>Cetak!P67</f>
        <v>31 Desember 2023</v>
      </c>
      <c r="C272" s="19">
        <f>C267</f>
        <v>85.264293193216275</v>
      </c>
      <c r="D272" s="19">
        <f>D267</f>
        <v>85.264293193216275</v>
      </c>
    </row>
    <row r="273" spans="2:4">
      <c r="B273" s="207" t="str">
        <f>Cetak!P69</f>
        <v>31 Desember 2022</v>
      </c>
      <c r="C273" s="19">
        <f>Cetak!H105</f>
        <v>78.216043402973284</v>
      </c>
      <c r="D273" s="19">
        <f>Cetak!I105</f>
        <v>82.119583368885358</v>
      </c>
    </row>
    <row r="274" spans="2:4">
      <c r="B274"/>
      <c r="C274" s="20">
        <f>C272-C273</f>
        <v>7.0482497902429913</v>
      </c>
      <c r="D274" s="20">
        <f>D272-D273</f>
        <v>3.1447098243309171</v>
      </c>
    </row>
  </sheetData>
  <sheetProtection formatCells="0" formatColumns="0" formatRows="0" insertColumns="0" insertRows="0" insertHyperlinks="0" deleteColumns="0" deleteRows="0" sort="0" autoFilter="0" pivotTables="0"/>
  <autoFilter ref="B11:X241" xr:uid="{00000000-0009-0000-0000-00003F000000}">
    <sortState xmlns:xlrd2="http://schemas.microsoft.com/office/spreadsheetml/2017/richdata2" ref="B13:X241">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pageMargins left="0.66874999999999996" right="0.66874999999999996" top="0.74791666666666701" bottom="0.55069444444444404" header="0.5" footer="0.5"/>
  <pageSetup paperSize="14" scale="80" fitToHeight="0" orientation="landscape"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00B050"/>
    <pageSetUpPr fitToPage="1"/>
  </sheetPr>
  <dimension ref="A1:AC109"/>
  <sheetViews>
    <sheetView view="pageBreakPreview" zoomScale="70" zoomScaleNormal="80" zoomScaleSheetLayoutView="70" workbookViewId="0">
      <pane xSplit="2" ySplit="11" topLeftCell="C27" activePane="bottomRight" state="frozen"/>
      <selection activeCell="AB17" sqref="AB17"/>
      <selection pane="topRight" activeCell="AB17" sqref="AB17"/>
      <selection pane="bottomLeft" activeCell="AB17" sqref="AB17"/>
      <selection pane="bottomRight" activeCell="M15" sqref="M15"/>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6640625" style="1"/>
    <col min="7" max="7" width="9" style="1" hidden="1" customWidth="1"/>
    <col min="8" max="8" width="18" style="1" customWidth="1"/>
    <col min="9" max="9" width="9.6640625" style="1"/>
    <col min="10" max="10" width="9" style="1" hidden="1" customWidth="1"/>
    <col min="11" max="11" width="9.1640625" style="1"/>
    <col min="12" max="12" width="9" style="1" hidden="1" customWidth="1"/>
    <col min="13" max="13" width="18" style="1" customWidth="1"/>
    <col min="14" max="14" width="9.1640625" style="1"/>
    <col min="15" max="15" width="9" style="1" hidden="1" customWidth="1"/>
    <col min="16" max="16" width="9.1640625" style="1"/>
    <col min="17" max="17" width="9" style="1" hidden="1" customWidth="1"/>
    <col min="18" max="18" width="9.1640625" style="1"/>
    <col min="19" max="23" width="9" style="1" hidden="1" customWidth="1"/>
    <col min="24" max="16384" width="9.1640625" style="1"/>
  </cols>
  <sheetData>
    <row r="1" spans="1:29">
      <c r="A1" s="353" t="s">
        <v>110</v>
      </c>
      <c r="B1" s="370"/>
      <c r="C1" s="370"/>
      <c r="D1" s="370"/>
      <c r="E1" s="370"/>
      <c r="F1" s="370"/>
      <c r="G1" s="370"/>
      <c r="H1" s="370"/>
      <c r="I1" s="370"/>
      <c r="J1" s="370"/>
      <c r="K1" s="370"/>
      <c r="L1" s="370"/>
      <c r="M1" s="370"/>
      <c r="N1" s="370"/>
      <c r="O1" s="370"/>
      <c r="P1" s="370"/>
      <c r="Q1" s="370"/>
      <c r="R1" s="370"/>
      <c r="S1" s="370"/>
      <c r="T1" s="370"/>
      <c r="U1" s="370"/>
      <c r="V1" s="370"/>
      <c r="W1" s="370"/>
      <c r="Y1" s="23"/>
      <c r="Z1" s="23"/>
      <c r="AA1" s="23"/>
      <c r="AB1" s="23"/>
      <c r="AC1" s="23"/>
    </row>
    <row r="2" spans="1:29">
      <c r="A2" s="353" t="s">
        <v>2060</v>
      </c>
      <c r="B2" s="370"/>
      <c r="C2" s="370"/>
      <c r="D2" s="370"/>
      <c r="E2" s="370"/>
      <c r="F2" s="370"/>
      <c r="G2" s="370"/>
      <c r="H2" s="370"/>
      <c r="I2" s="370"/>
      <c r="J2" s="370"/>
      <c r="K2" s="370"/>
      <c r="L2" s="370"/>
      <c r="M2" s="370"/>
      <c r="N2" s="370"/>
      <c r="O2" s="370"/>
      <c r="P2" s="370"/>
      <c r="Q2" s="370"/>
      <c r="R2" s="370"/>
      <c r="S2" s="370"/>
      <c r="T2" s="370"/>
      <c r="U2" s="370"/>
      <c r="V2" s="370"/>
      <c r="W2" s="370"/>
      <c r="Y2" s="23"/>
      <c r="Z2" s="23"/>
      <c r="AA2" s="23"/>
      <c r="AB2" s="23"/>
      <c r="AC2" s="23"/>
    </row>
    <row r="3" spans="1:29">
      <c r="A3" s="353" t="s">
        <v>112</v>
      </c>
      <c r="B3" s="370"/>
      <c r="C3" s="370"/>
      <c r="D3" s="370"/>
      <c r="E3" s="370"/>
      <c r="F3" s="370"/>
      <c r="G3" s="370"/>
      <c r="H3" s="370"/>
      <c r="I3" s="370"/>
      <c r="J3" s="370"/>
      <c r="K3" s="370"/>
      <c r="L3" s="370"/>
      <c r="M3" s="370"/>
      <c r="N3" s="370"/>
      <c r="O3" s="370"/>
      <c r="P3" s="370"/>
      <c r="Q3" s="370"/>
      <c r="R3" s="370"/>
      <c r="S3" s="370"/>
      <c r="T3" s="370"/>
      <c r="U3" s="370"/>
      <c r="V3" s="370"/>
      <c r="W3" s="370"/>
      <c r="Y3" s="23"/>
      <c r="Z3" s="23"/>
      <c r="AA3" s="23"/>
      <c r="AB3" s="23"/>
      <c r="AC3" s="23"/>
    </row>
    <row r="4" spans="1:29">
      <c r="A4" s="353" t="str">
        <f>Cetak!B4</f>
        <v>KONDISI DESEMBER 2023</v>
      </c>
      <c r="B4" s="370"/>
      <c r="C4" s="370"/>
      <c r="D4" s="370"/>
      <c r="E4" s="370"/>
      <c r="F4" s="370"/>
      <c r="G4" s="370"/>
      <c r="H4" s="370"/>
      <c r="I4" s="370"/>
      <c r="J4" s="370"/>
      <c r="K4" s="370"/>
      <c r="L4" s="370"/>
      <c r="M4" s="370"/>
      <c r="N4" s="370"/>
      <c r="O4" s="370"/>
      <c r="P4" s="370"/>
      <c r="Q4" s="370"/>
      <c r="R4" s="370"/>
      <c r="S4" s="370"/>
      <c r="T4" s="370"/>
      <c r="U4" s="370"/>
      <c r="V4" s="370"/>
      <c r="W4" s="370"/>
      <c r="Y4" s="23"/>
      <c r="Z4" s="23"/>
      <c r="AA4" s="23"/>
      <c r="AB4" s="23"/>
      <c r="AC4" s="23"/>
    </row>
    <row r="5" spans="1:29">
      <c r="Y5" s="23"/>
      <c r="Z5" s="23"/>
      <c r="AA5" s="23"/>
      <c r="AB5" s="23"/>
      <c r="AC5" s="23"/>
    </row>
    <row r="6" spans="1:29">
      <c r="Y6" s="23"/>
      <c r="Z6" s="23"/>
      <c r="AA6" s="23"/>
      <c r="AB6" s="23"/>
      <c r="AC6" s="23"/>
    </row>
    <row r="8" spans="1:29">
      <c r="A8" s="354" t="s">
        <v>4</v>
      </c>
      <c r="B8" s="354" t="s">
        <v>27</v>
      </c>
      <c r="C8" s="354" t="s">
        <v>28</v>
      </c>
      <c r="D8" s="354"/>
      <c r="E8" s="354" t="s">
        <v>29</v>
      </c>
      <c r="F8" s="354"/>
      <c r="G8" s="354"/>
      <c r="H8" s="354"/>
      <c r="I8" s="354"/>
      <c r="J8" s="354"/>
      <c r="K8" s="354"/>
      <c r="L8" s="354"/>
      <c r="M8" s="354"/>
      <c r="N8" s="360" t="s">
        <v>30</v>
      </c>
      <c r="O8" s="357"/>
      <c r="P8" s="357"/>
      <c r="Q8" s="357"/>
      <c r="R8" s="358"/>
      <c r="S8" s="13"/>
      <c r="T8" s="354" t="s">
        <v>11</v>
      </c>
      <c r="U8" s="354"/>
      <c r="V8" s="354"/>
      <c r="W8" s="354"/>
    </row>
    <row r="9" spans="1:29">
      <c r="A9" s="354"/>
      <c r="B9" s="354"/>
      <c r="C9" s="354" t="s">
        <v>12</v>
      </c>
      <c r="D9" s="354" t="s">
        <v>13</v>
      </c>
      <c r="E9" s="354" t="s">
        <v>9</v>
      </c>
      <c r="F9" s="354"/>
      <c r="G9" s="354"/>
      <c r="H9" s="354" t="s">
        <v>10</v>
      </c>
      <c r="I9" s="354"/>
      <c r="J9" s="354"/>
      <c r="K9" s="354" t="s">
        <v>11</v>
      </c>
      <c r="L9" s="354"/>
      <c r="M9" s="3" t="s">
        <v>32</v>
      </c>
      <c r="N9" s="354" t="s">
        <v>33</v>
      </c>
      <c r="O9" s="354"/>
      <c r="P9" s="354" t="s">
        <v>34</v>
      </c>
      <c r="Q9" s="354"/>
      <c r="R9" s="3" t="s">
        <v>469</v>
      </c>
      <c r="S9" s="3"/>
      <c r="T9" s="3" t="s">
        <v>36</v>
      </c>
      <c r="U9" s="3" t="s">
        <v>30</v>
      </c>
      <c r="V9" s="3" t="s">
        <v>37</v>
      </c>
      <c r="W9" s="354" t="s">
        <v>38</v>
      </c>
    </row>
    <row r="10" spans="1:29">
      <c r="A10" s="354"/>
      <c r="B10" s="354"/>
      <c r="C10" s="354"/>
      <c r="D10" s="354"/>
      <c r="E10" s="3" t="s">
        <v>12</v>
      </c>
      <c r="F10" s="3" t="s">
        <v>13</v>
      </c>
      <c r="G10" s="3" t="s">
        <v>13</v>
      </c>
      <c r="H10" s="3" t="s">
        <v>12</v>
      </c>
      <c r="I10" s="3" t="s">
        <v>13</v>
      </c>
      <c r="J10" s="3" t="s">
        <v>13</v>
      </c>
      <c r="K10" s="3" t="s">
        <v>13</v>
      </c>
      <c r="L10" s="3" t="s">
        <v>13</v>
      </c>
      <c r="M10" s="3" t="s">
        <v>12</v>
      </c>
      <c r="N10" s="3" t="s">
        <v>13</v>
      </c>
      <c r="O10" s="3" t="s">
        <v>13</v>
      </c>
      <c r="P10" s="3" t="s">
        <v>13</v>
      </c>
      <c r="Q10" s="3" t="s">
        <v>13</v>
      </c>
      <c r="R10" s="3" t="s">
        <v>13</v>
      </c>
      <c r="S10" s="3" t="s">
        <v>13</v>
      </c>
      <c r="T10" s="3" t="s">
        <v>13</v>
      </c>
      <c r="U10" s="3" t="s">
        <v>13</v>
      </c>
      <c r="V10" s="3" t="s">
        <v>13</v>
      </c>
      <c r="W10" s="354"/>
    </row>
    <row r="11" spans="1:29">
      <c r="A11" s="4"/>
      <c r="B11" s="4"/>
      <c r="C11" s="4"/>
      <c r="D11" s="4"/>
      <c r="E11" s="4"/>
      <c r="F11" s="4"/>
      <c r="G11" s="4"/>
      <c r="H11" s="4"/>
      <c r="I11" s="4"/>
      <c r="J11" s="4"/>
      <c r="K11" s="4"/>
      <c r="L11" s="4"/>
      <c r="M11" s="4"/>
      <c r="N11" s="4"/>
      <c r="O11" s="4"/>
      <c r="P11" s="4"/>
      <c r="Q11" s="4"/>
      <c r="R11" s="4"/>
      <c r="S11" s="4"/>
      <c r="T11" s="4"/>
      <c r="U11" s="4"/>
      <c r="V11" s="4"/>
      <c r="W11" s="4"/>
    </row>
    <row r="12" spans="1:29" ht="32">
      <c r="A12" s="9">
        <v>1</v>
      </c>
      <c r="B12" s="9" t="s">
        <v>293</v>
      </c>
      <c r="C12" s="7">
        <v>4786400</v>
      </c>
      <c r="D12" s="8">
        <f t="shared" ref="D12:D75" si="0">C12/$C$77*100</f>
        <v>5.2906192276303422E-2</v>
      </c>
      <c r="E12" s="7">
        <v>4786400</v>
      </c>
      <c r="F12" s="8">
        <f t="shared" ref="F12:F75" si="1">E12/C12*100</f>
        <v>100</v>
      </c>
      <c r="G12" s="8">
        <f t="shared" ref="G12:G75" si="2">F12*D12/100</f>
        <v>5.2906192276303422E-2</v>
      </c>
      <c r="H12" s="7">
        <v>3902000</v>
      </c>
      <c r="I12" s="8">
        <f t="shared" ref="I12:I75" si="3">H12/C12*100</f>
        <v>81.522647501253559</v>
      </c>
      <c r="J12" s="8">
        <f t="shared" ref="J12:J75" si="4">I12*D12/100</f>
        <v>4.3130528635746276E-2</v>
      </c>
      <c r="K12" s="8">
        <f t="shared" ref="K12:K75" si="5">IF(E12=0,0,H12/E12*100)</f>
        <v>81.522647501253559</v>
      </c>
      <c r="L12" s="8">
        <f t="shared" ref="L12:L71" si="6">J12-G12</f>
        <v>-9.7756636405571459E-3</v>
      </c>
      <c r="M12" s="7">
        <f t="shared" ref="M12:M75" si="7">C12-H12</f>
        <v>884400</v>
      </c>
      <c r="N12" s="8">
        <v>100</v>
      </c>
      <c r="O12" s="8">
        <f t="shared" ref="O12:O75" si="8">N12*D12/100</f>
        <v>5.2906192276303422E-2</v>
      </c>
      <c r="P12" s="8">
        <v>100</v>
      </c>
      <c r="Q12" s="8">
        <f t="shared" ref="Q12:Q75" si="9">P12*D12/100</f>
        <v>5.2906192276303422E-2</v>
      </c>
      <c r="R12" s="8">
        <f t="shared" ref="R12:R75" si="10">IF(N12=0,0,P12/N12*100)</f>
        <v>100</v>
      </c>
      <c r="S12" s="8">
        <f t="shared" ref="S12:S71" si="11">Q12-O12</f>
        <v>0</v>
      </c>
      <c r="T12" s="8">
        <f t="shared" ref="T12:T71" si="12">IF(F12&gt;0,I12/F12*100,I12)</f>
        <v>81.522647501253559</v>
      </c>
      <c r="U12" s="8">
        <f t="shared" ref="U12:U71" si="13">IF(N12&gt;0,P12/N12*100,P12)</f>
        <v>100</v>
      </c>
      <c r="V12" s="8">
        <f t="shared" ref="V12:V71" si="14">AVERAGE(T12:U12)</f>
        <v>90.761323750626786</v>
      </c>
      <c r="W12" s="8">
        <f t="shared" ref="W12:W71" si="15">V12</f>
        <v>90.761323750626786</v>
      </c>
      <c r="X12" s="22">
        <v>1</v>
      </c>
    </row>
    <row r="13" spans="1:29" ht="48">
      <c r="A13" s="9">
        <v>2</v>
      </c>
      <c r="B13" s="9" t="s">
        <v>652</v>
      </c>
      <c r="C13" s="7">
        <v>751600</v>
      </c>
      <c r="D13" s="8">
        <f t="shared" si="0"/>
        <v>8.3077666126670675E-3</v>
      </c>
      <c r="E13" s="7">
        <v>751600</v>
      </c>
      <c r="F13" s="8">
        <f t="shared" si="1"/>
        <v>100</v>
      </c>
      <c r="G13" s="8">
        <f t="shared" si="2"/>
        <v>8.3077666126670675E-3</v>
      </c>
      <c r="H13" s="7">
        <v>651000</v>
      </c>
      <c r="I13" s="8">
        <f t="shared" si="3"/>
        <v>86.615220862160726</v>
      </c>
      <c r="J13" s="8">
        <f t="shared" si="4"/>
        <v>7.1957904002744287E-3</v>
      </c>
      <c r="K13" s="8">
        <f t="shared" si="5"/>
        <v>86.615220862160726</v>
      </c>
      <c r="L13" s="8">
        <f t="shared" si="6"/>
        <v>-1.1119762123926388E-3</v>
      </c>
      <c r="M13" s="7">
        <f t="shared" si="7"/>
        <v>100600</v>
      </c>
      <c r="N13" s="8">
        <v>100</v>
      </c>
      <c r="O13" s="8">
        <f t="shared" si="8"/>
        <v>8.3077666126670675E-3</v>
      </c>
      <c r="P13" s="8">
        <v>100</v>
      </c>
      <c r="Q13" s="8">
        <f t="shared" si="9"/>
        <v>8.3077666126670675E-3</v>
      </c>
      <c r="R13" s="8">
        <f t="shared" si="10"/>
        <v>100</v>
      </c>
      <c r="S13" s="8">
        <f t="shared" si="11"/>
        <v>0</v>
      </c>
      <c r="T13" s="8">
        <f t="shared" si="12"/>
        <v>86.615220862160726</v>
      </c>
      <c r="U13" s="8">
        <f t="shared" si="13"/>
        <v>100</v>
      </c>
      <c r="V13" s="8">
        <f t="shared" si="14"/>
        <v>93.307610431080363</v>
      </c>
      <c r="W13" s="8">
        <f t="shared" si="15"/>
        <v>93.307610431080363</v>
      </c>
      <c r="X13" s="22">
        <v>2</v>
      </c>
    </row>
    <row r="14" spans="1:29" ht="16">
      <c r="A14" s="9">
        <v>3</v>
      </c>
      <c r="B14" s="9" t="s">
        <v>296</v>
      </c>
      <c r="C14" s="7">
        <v>2359200</v>
      </c>
      <c r="D14" s="8">
        <f t="shared" si="0"/>
        <v>2.6077279127999134E-2</v>
      </c>
      <c r="E14" s="7">
        <v>2359200</v>
      </c>
      <c r="F14" s="8">
        <f t="shared" si="1"/>
        <v>100</v>
      </c>
      <c r="G14" s="8">
        <f t="shared" si="2"/>
        <v>2.6077279127999134E-2</v>
      </c>
      <c r="H14" s="7">
        <v>2176000</v>
      </c>
      <c r="I14" s="8">
        <f t="shared" si="3"/>
        <v>92.234655815530687</v>
      </c>
      <c r="J14" s="8">
        <f t="shared" si="4"/>
        <v>2.4052288649765222E-2</v>
      </c>
      <c r="K14" s="8">
        <f t="shared" si="5"/>
        <v>92.234655815530687</v>
      </c>
      <c r="L14" s="8">
        <f t="shared" si="6"/>
        <v>-2.0249904782339116E-3</v>
      </c>
      <c r="M14" s="7">
        <f t="shared" si="7"/>
        <v>183200</v>
      </c>
      <c r="N14" s="8">
        <v>100</v>
      </c>
      <c r="O14" s="8">
        <f t="shared" si="8"/>
        <v>2.6077279127999134E-2</v>
      </c>
      <c r="P14" s="8">
        <v>95.98</v>
      </c>
      <c r="Q14" s="8">
        <f t="shared" si="9"/>
        <v>2.5028972507053569E-2</v>
      </c>
      <c r="R14" s="8">
        <f t="shared" si="10"/>
        <v>95.98</v>
      </c>
      <c r="S14" s="8">
        <f t="shared" si="11"/>
        <v>-1.0483066209455646E-3</v>
      </c>
      <c r="T14" s="8">
        <f t="shared" si="12"/>
        <v>92.234655815530687</v>
      </c>
      <c r="U14" s="8">
        <f t="shared" si="13"/>
        <v>95.98</v>
      </c>
      <c r="V14" s="8">
        <f t="shared" si="14"/>
        <v>94.107327907765352</v>
      </c>
      <c r="W14" s="8">
        <f t="shared" si="15"/>
        <v>94.107327907765352</v>
      </c>
      <c r="X14" s="22">
        <v>3</v>
      </c>
    </row>
    <row r="15" spans="1:29" ht="32">
      <c r="A15" s="9">
        <v>4</v>
      </c>
      <c r="B15" s="9" t="s">
        <v>700</v>
      </c>
      <c r="C15" s="7">
        <v>442000</v>
      </c>
      <c r="D15" s="8">
        <f t="shared" si="0"/>
        <v>4.8856211319835609E-3</v>
      </c>
      <c r="E15" s="7">
        <v>442000</v>
      </c>
      <c r="F15" s="8">
        <f t="shared" si="1"/>
        <v>100</v>
      </c>
      <c r="G15" s="8">
        <f t="shared" si="2"/>
        <v>4.8856211319835609E-3</v>
      </c>
      <c r="H15" s="7">
        <v>300000</v>
      </c>
      <c r="I15" s="8">
        <f t="shared" si="3"/>
        <v>67.873303167420815</v>
      </c>
      <c r="J15" s="8">
        <f t="shared" si="4"/>
        <v>3.3160324425227788E-3</v>
      </c>
      <c r="K15" s="8">
        <f t="shared" si="5"/>
        <v>67.873303167420815</v>
      </c>
      <c r="L15" s="8">
        <f t="shared" si="6"/>
        <v>-1.5695886894607821E-3</v>
      </c>
      <c r="M15" s="7">
        <f t="shared" si="7"/>
        <v>142000</v>
      </c>
      <c r="N15" s="8">
        <v>100</v>
      </c>
      <c r="O15" s="8">
        <f t="shared" si="8"/>
        <v>4.8856211319835609E-3</v>
      </c>
      <c r="P15" s="8">
        <v>100</v>
      </c>
      <c r="Q15" s="8">
        <f t="shared" si="9"/>
        <v>4.8856211319835609E-3</v>
      </c>
      <c r="R15" s="8">
        <f t="shared" si="10"/>
        <v>100</v>
      </c>
      <c r="S15" s="8">
        <f t="shared" si="11"/>
        <v>0</v>
      </c>
      <c r="T15" s="8">
        <f t="shared" si="12"/>
        <v>67.873303167420815</v>
      </c>
      <c r="U15" s="8">
        <f t="shared" si="13"/>
        <v>100</v>
      </c>
      <c r="V15" s="8">
        <f t="shared" si="14"/>
        <v>83.936651583710415</v>
      </c>
      <c r="W15" s="8">
        <f t="shared" si="15"/>
        <v>83.936651583710415</v>
      </c>
      <c r="X15" s="22">
        <v>4</v>
      </c>
    </row>
    <row r="16" spans="1:29" ht="48">
      <c r="A16" s="9">
        <v>5</v>
      </c>
      <c r="B16" s="9" t="s">
        <v>2061</v>
      </c>
      <c r="C16" s="7">
        <v>571400</v>
      </c>
      <c r="D16" s="8">
        <f t="shared" si="0"/>
        <v>6.3159364588583865E-3</v>
      </c>
      <c r="E16" s="7">
        <v>571400</v>
      </c>
      <c r="F16" s="8">
        <f t="shared" si="1"/>
        <v>100</v>
      </c>
      <c r="G16" s="8">
        <f t="shared" si="2"/>
        <v>6.3159364588583865E-3</v>
      </c>
      <c r="H16" s="7">
        <v>488000</v>
      </c>
      <c r="I16" s="8">
        <f t="shared" si="3"/>
        <v>85.404270213510685</v>
      </c>
      <c r="J16" s="8">
        <f t="shared" si="4"/>
        <v>5.3940794398370543E-3</v>
      </c>
      <c r="K16" s="8">
        <f t="shared" si="5"/>
        <v>85.404270213510685</v>
      </c>
      <c r="L16" s="8">
        <f t="shared" si="6"/>
        <v>-9.2185701902133214E-4</v>
      </c>
      <c r="M16" s="7">
        <f t="shared" si="7"/>
        <v>83400</v>
      </c>
      <c r="N16" s="8">
        <v>100</v>
      </c>
      <c r="O16" s="8">
        <f t="shared" si="8"/>
        <v>6.3159364588583865E-3</v>
      </c>
      <c r="P16" s="8">
        <v>100</v>
      </c>
      <c r="Q16" s="8">
        <f t="shared" si="9"/>
        <v>6.3159364588583865E-3</v>
      </c>
      <c r="R16" s="8">
        <f t="shared" si="10"/>
        <v>100</v>
      </c>
      <c r="S16" s="8">
        <f t="shared" si="11"/>
        <v>0</v>
      </c>
      <c r="T16" s="8">
        <f t="shared" si="12"/>
        <v>85.404270213510685</v>
      </c>
      <c r="U16" s="8">
        <f t="shared" si="13"/>
        <v>100</v>
      </c>
      <c r="V16" s="8">
        <f t="shared" si="14"/>
        <v>92.70213510675535</v>
      </c>
      <c r="W16" s="8">
        <f t="shared" si="15"/>
        <v>92.70213510675535</v>
      </c>
      <c r="X16" s="22">
        <v>5</v>
      </c>
    </row>
    <row r="17" spans="1:24" ht="32">
      <c r="A17" s="9">
        <v>6</v>
      </c>
      <c r="B17" s="9" t="s">
        <v>498</v>
      </c>
      <c r="C17" s="7">
        <v>1200000</v>
      </c>
      <c r="D17" s="8">
        <f t="shared" si="0"/>
        <v>1.3264129770091114E-2</v>
      </c>
      <c r="E17" s="7">
        <v>1200000</v>
      </c>
      <c r="F17" s="8">
        <f t="shared" si="1"/>
        <v>100</v>
      </c>
      <c r="G17" s="8">
        <f t="shared" si="2"/>
        <v>1.3264129770091114E-2</v>
      </c>
      <c r="H17" s="7">
        <v>1140000</v>
      </c>
      <c r="I17" s="8">
        <f t="shared" si="3"/>
        <v>95</v>
      </c>
      <c r="J17" s="8">
        <f t="shared" si="4"/>
        <v>1.2600923281586558E-2</v>
      </c>
      <c r="K17" s="8">
        <f t="shared" si="5"/>
        <v>95</v>
      </c>
      <c r="L17" s="8">
        <f t="shared" si="6"/>
        <v>-6.6320648850455577E-4</v>
      </c>
      <c r="M17" s="7">
        <f t="shared" si="7"/>
        <v>60000</v>
      </c>
      <c r="N17" s="8">
        <v>100</v>
      </c>
      <c r="O17" s="8">
        <f t="shared" si="8"/>
        <v>1.3264129770091114E-2</v>
      </c>
      <c r="P17" s="8">
        <v>100</v>
      </c>
      <c r="Q17" s="8">
        <f t="shared" si="9"/>
        <v>1.3264129770091114E-2</v>
      </c>
      <c r="R17" s="8">
        <f t="shared" si="10"/>
        <v>100</v>
      </c>
      <c r="S17" s="8">
        <f t="shared" si="11"/>
        <v>0</v>
      </c>
      <c r="T17" s="8">
        <f t="shared" si="12"/>
        <v>95</v>
      </c>
      <c r="U17" s="8">
        <f t="shared" si="13"/>
        <v>100</v>
      </c>
      <c r="V17" s="8">
        <f t="shared" si="14"/>
        <v>97.5</v>
      </c>
      <c r="W17" s="8">
        <f t="shared" si="15"/>
        <v>97.5</v>
      </c>
      <c r="X17" s="22">
        <v>6</v>
      </c>
    </row>
    <row r="18" spans="1:24" ht="48">
      <c r="A18" s="9">
        <v>7</v>
      </c>
      <c r="B18" s="9" t="s">
        <v>2062</v>
      </c>
      <c r="C18" s="7">
        <v>26200000</v>
      </c>
      <c r="D18" s="8">
        <f t="shared" si="0"/>
        <v>0.28960016664698934</v>
      </c>
      <c r="E18" s="7">
        <v>26200000</v>
      </c>
      <c r="F18" s="8">
        <f t="shared" si="1"/>
        <v>100</v>
      </c>
      <c r="G18" s="8">
        <f t="shared" si="2"/>
        <v>0.28960016664698934</v>
      </c>
      <c r="H18" s="7">
        <v>22050000</v>
      </c>
      <c r="I18" s="8">
        <f t="shared" si="3"/>
        <v>84.160305343511453</v>
      </c>
      <c r="J18" s="8">
        <f t="shared" si="4"/>
        <v>0.24372838452542425</v>
      </c>
      <c r="K18" s="8">
        <f t="shared" si="5"/>
        <v>84.160305343511453</v>
      </c>
      <c r="L18" s="8">
        <f t="shared" si="6"/>
        <v>-4.5871782121565091E-2</v>
      </c>
      <c r="M18" s="7">
        <f t="shared" si="7"/>
        <v>4150000</v>
      </c>
      <c r="N18" s="8">
        <v>100</v>
      </c>
      <c r="O18" s="8">
        <f t="shared" si="8"/>
        <v>0.28960016664698934</v>
      </c>
      <c r="P18" s="8">
        <v>96.18</v>
      </c>
      <c r="Q18" s="8">
        <f t="shared" si="9"/>
        <v>0.27853744028107436</v>
      </c>
      <c r="R18" s="8">
        <f t="shared" si="10"/>
        <v>96.18</v>
      </c>
      <c r="S18" s="8">
        <f t="shared" si="11"/>
        <v>-1.1062726365914988E-2</v>
      </c>
      <c r="T18" s="8">
        <f t="shared" si="12"/>
        <v>84.160305343511453</v>
      </c>
      <c r="U18" s="8">
        <f t="shared" si="13"/>
        <v>96.18</v>
      </c>
      <c r="V18" s="8">
        <f t="shared" si="14"/>
        <v>90.17015267175573</v>
      </c>
      <c r="W18" s="8">
        <f t="shared" si="15"/>
        <v>90.17015267175573</v>
      </c>
      <c r="X18" s="22">
        <v>7</v>
      </c>
    </row>
    <row r="19" spans="1:24" ht="32">
      <c r="A19" s="9">
        <v>8</v>
      </c>
      <c r="B19" s="9" t="s">
        <v>690</v>
      </c>
      <c r="C19" s="7">
        <v>172000000</v>
      </c>
      <c r="D19" s="8">
        <f t="shared" si="0"/>
        <v>1.9011919337130596</v>
      </c>
      <c r="E19" s="7">
        <v>172000000</v>
      </c>
      <c r="F19" s="8">
        <f t="shared" si="1"/>
        <v>100</v>
      </c>
      <c r="G19" s="8">
        <f t="shared" si="2"/>
        <v>1.9011919337130596</v>
      </c>
      <c r="H19" s="7">
        <v>163900000</v>
      </c>
      <c r="I19" s="8">
        <f t="shared" si="3"/>
        <v>95.290697674418595</v>
      </c>
      <c r="J19" s="8">
        <f t="shared" si="4"/>
        <v>1.8116590577649445</v>
      </c>
      <c r="K19" s="8">
        <f t="shared" si="5"/>
        <v>95.290697674418595</v>
      </c>
      <c r="L19" s="8">
        <f t="shared" si="6"/>
        <v>-8.9532875948115098E-2</v>
      </c>
      <c r="M19" s="7">
        <f t="shared" si="7"/>
        <v>8100000</v>
      </c>
      <c r="N19" s="8">
        <v>100</v>
      </c>
      <c r="O19" s="8">
        <f t="shared" si="8"/>
        <v>1.9011919337130596</v>
      </c>
      <c r="P19" s="8">
        <v>100</v>
      </c>
      <c r="Q19" s="8">
        <f t="shared" si="9"/>
        <v>1.9011919337130596</v>
      </c>
      <c r="R19" s="8">
        <f t="shared" si="10"/>
        <v>100</v>
      </c>
      <c r="S19" s="8">
        <f t="shared" si="11"/>
        <v>0</v>
      </c>
      <c r="T19" s="8">
        <f t="shared" si="12"/>
        <v>95.290697674418595</v>
      </c>
      <c r="U19" s="8">
        <f t="shared" si="13"/>
        <v>100</v>
      </c>
      <c r="V19" s="8">
        <f t="shared" si="14"/>
        <v>97.645348837209298</v>
      </c>
      <c r="W19" s="8">
        <f t="shared" si="15"/>
        <v>97.645348837209298</v>
      </c>
      <c r="X19" s="22">
        <v>8</v>
      </c>
    </row>
    <row r="20" spans="1:24" ht="64">
      <c r="A20" s="9">
        <v>9</v>
      </c>
      <c r="B20" s="9" t="s">
        <v>2063</v>
      </c>
      <c r="C20" s="7">
        <v>4029900</v>
      </c>
      <c r="D20" s="8">
        <f t="shared" si="0"/>
        <v>4.4544263800408483E-2</v>
      </c>
      <c r="E20" s="7">
        <v>4029900</v>
      </c>
      <c r="F20" s="8">
        <f t="shared" si="1"/>
        <v>100</v>
      </c>
      <c r="G20" s="8">
        <f t="shared" si="2"/>
        <v>4.4544263800408483E-2</v>
      </c>
      <c r="H20" s="7">
        <v>3248000</v>
      </c>
      <c r="I20" s="8">
        <f t="shared" si="3"/>
        <v>80.597533437554276</v>
      </c>
      <c r="J20" s="8">
        <f t="shared" si="4"/>
        <v>3.5901577911046617E-2</v>
      </c>
      <c r="K20" s="8">
        <f t="shared" si="5"/>
        <v>80.597533437554276</v>
      </c>
      <c r="L20" s="8">
        <f t="shared" si="6"/>
        <v>-8.642685889361866E-3</v>
      </c>
      <c r="M20" s="7">
        <f t="shared" si="7"/>
        <v>781900</v>
      </c>
      <c r="N20" s="8">
        <v>100</v>
      </c>
      <c r="O20" s="8">
        <f t="shared" si="8"/>
        <v>4.4544263800408483E-2</v>
      </c>
      <c r="P20" s="8">
        <v>100</v>
      </c>
      <c r="Q20" s="8">
        <f t="shared" si="9"/>
        <v>4.4544263800408483E-2</v>
      </c>
      <c r="R20" s="8">
        <f t="shared" si="10"/>
        <v>100</v>
      </c>
      <c r="S20" s="8">
        <f t="shared" si="11"/>
        <v>0</v>
      </c>
      <c r="T20" s="8">
        <f t="shared" si="12"/>
        <v>80.597533437554276</v>
      </c>
      <c r="U20" s="8">
        <f t="shared" si="13"/>
        <v>100</v>
      </c>
      <c r="V20" s="8">
        <f t="shared" si="14"/>
        <v>90.298766718777131</v>
      </c>
      <c r="W20" s="8">
        <f t="shared" si="15"/>
        <v>90.298766718777131</v>
      </c>
      <c r="X20" s="22">
        <v>9</v>
      </c>
    </row>
    <row r="21" spans="1:24" ht="48">
      <c r="A21" s="9">
        <v>10</v>
      </c>
      <c r="B21" s="9" t="s">
        <v>2064</v>
      </c>
      <c r="C21" s="7">
        <v>131493600</v>
      </c>
      <c r="D21" s="8">
        <f t="shared" si="0"/>
        <v>1.4534568119470441</v>
      </c>
      <c r="E21" s="7">
        <v>131493600</v>
      </c>
      <c r="F21" s="8">
        <f t="shared" si="1"/>
        <v>100</v>
      </c>
      <c r="G21" s="8">
        <f t="shared" si="2"/>
        <v>1.4534568119470441</v>
      </c>
      <c r="H21" s="7">
        <v>98832500</v>
      </c>
      <c r="I21" s="8">
        <f t="shared" si="3"/>
        <v>75.161452724695337</v>
      </c>
      <c r="J21" s="8">
        <f t="shared" si="4"/>
        <v>1.0924392545854416</v>
      </c>
      <c r="K21" s="8">
        <f t="shared" si="5"/>
        <v>75.161452724695337</v>
      </c>
      <c r="L21" s="8">
        <f t="shared" si="6"/>
        <v>-0.36101755736160257</v>
      </c>
      <c r="M21" s="7">
        <f t="shared" si="7"/>
        <v>32661100</v>
      </c>
      <c r="N21" s="8">
        <v>100</v>
      </c>
      <c r="O21" s="8">
        <f t="shared" si="8"/>
        <v>1.4534568119470441</v>
      </c>
      <c r="P21" s="8">
        <v>100</v>
      </c>
      <c r="Q21" s="8">
        <f t="shared" si="9"/>
        <v>1.4534568119470441</v>
      </c>
      <c r="R21" s="8">
        <f t="shared" si="10"/>
        <v>100</v>
      </c>
      <c r="S21" s="8">
        <f t="shared" si="11"/>
        <v>0</v>
      </c>
      <c r="T21" s="8">
        <f t="shared" si="12"/>
        <v>75.161452724695337</v>
      </c>
      <c r="U21" s="8">
        <f t="shared" si="13"/>
        <v>100</v>
      </c>
      <c r="V21" s="8">
        <f t="shared" si="14"/>
        <v>87.580726362347662</v>
      </c>
      <c r="W21" s="8">
        <f t="shared" si="15"/>
        <v>87.580726362347662</v>
      </c>
      <c r="X21" s="22">
        <v>10</v>
      </c>
    </row>
    <row r="22" spans="1:24" ht="48">
      <c r="A22" s="9">
        <v>11</v>
      </c>
      <c r="B22" s="9" t="s">
        <v>2065</v>
      </c>
      <c r="C22" s="7">
        <v>10854100</v>
      </c>
      <c r="D22" s="8">
        <f t="shared" si="0"/>
        <v>0.11997515911462164</v>
      </c>
      <c r="E22" s="7">
        <v>10854100</v>
      </c>
      <c r="F22" s="8">
        <f t="shared" si="1"/>
        <v>100</v>
      </c>
      <c r="G22" s="8">
        <f t="shared" si="2"/>
        <v>0.11997515911462164</v>
      </c>
      <c r="H22" s="7">
        <v>9544500</v>
      </c>
      <c r="I22" s="8">
        <f t="shared" si="3"/>
        <v>87.93451322541712</v>
      </c>
      <c r="J22" s="8">
        <f t="shared" si="4"/>
        <v>0.1054995721588622</v>
      </c>
      <c r="K22" s="8">
        <f t="shared" si="5"/>
        <v>87.93451322541712</v>
      </c>
      <c r="L22" s="8">
        <f t="shared" si="6"/>
        <v>-1.4475586955759442E-2</v>
      </c>
      <c r="M22" s="7">
        <f t="shared" si="7"/>
        <v>1309600</v>
      </c>
      <c r="N22" s="8">
        <v>100</v>
      </c>
      <c r="O22" s="8">
        <f t="shared" si="8"/>
        <v>0.11997515911462164</v>
      </c>
      <c r="P22" s="8">
        <v>100</v>
      </c>
      <c r="Q22" s="8">
        <f t="shared" si="9"/>
        <v>0.11997515911462164</v>
      </c>
      <c r="R22" s="8">
        <f t="shared" si="10"/>
        <v>100</v>
      </c>
      <c r="S22" s="8">
        <f t="shared" si="11"/>
        <v>0</v>
      </c>
      <c r="T22" s="8">
        <f t="shared" si="12"/>
        <v>87.93451322541712</v>
      </c>
      <c r="U22" s="8">
        <f t="shared" si="13"/>
        <v>100</v>
      </c>
      <c r="V22" s="8">
        <f t="shared" si="14"/>
        <v>93.967256612708553</v>
      </c>
      <c r="W22" s="8">
        <f t="shared" si="15"/>
        <v>93.967256612708553</v>
      </c>
      <c r="X22" s="22">
        <v>11</v>
      </c>
    </row>
    <row r="23" spans="1:24" ht="32">
      <c r="A23" s="9">
        <v>12</v>
      </c>
      <c r="B23" s="9" t="s">
        <v>2066</v>
      </c>
      <c r="C23" s="7">
        <v>2250000</v>
      </c>
      <c r="D23" s="8">
        <f t="shared" si="0"/>
        <v>2.4870243318920841E-2</v>
      </c>
      <c r="E23" s="7">
        <v>2250000</v>
      </c>
      <c r="F23" s="8">
        <f t="shared" si="1"/>
        <v>100</v>
      </c>
      <c r="G23" s="8">
        <f t="shared" si="2"/>
        <v>2.4870243318920838E-2</v>
      </c>
      <c r="H23" s="7">
        <v>1453000</v>
      </c>
      <c r="I23" s="8">
        <f t="shared" si="3"/>
        <v>64.577777777777783</v>
      </c>
      <c r="J23" s="8">
        <f t="shared" si="4"/>
        <v>1.6060650463285326E-2</v>
      </c>
      <c r="K23" s="8">
        <f t="shared" si="5"/>
        <v>64.577777777777783</v>
      </c>
      <c r="L23" s="8">
        <f t="shared" si="6"/>
        <v>-8.8095928556355119E-3</v>
      </c>
      <c r="M23" s="7">
        <f t="shared" si="7"/>
        <v>797000</v>
      </c>
      <c r="N23" s="8">
        <v>100</v>
      </c>
      <c r="O23" s="8">
        <f t="shared" si="8"/>
        <v>2.4870243318920838E-2</v>
      </c>
      <c r="P23" s="8">
        <v>100</v>
      </c>
      <c r="Q23" s="8">
        <f t="shared" si="9"/>
        <v>2.4870243318920838E-2</v>
      </c>
      <c r="R23" s="8">
        <f t="shared" si="10"/>
        <v>100</v>
      </c>
      <c r="S23" s="8">
        <f t="shared" si="11"/>
        <v>0</v>
      </c>
      <c r="T23" s="8">
        <f t="shared" si="12"/>
        <v>64.577777777777783</v>
      </c>
      <c r="U23" s="8">
        <f t="shared" si="13"/>
        <v>100</v>
      </c>
      <c r="V23" s="8">
        <f t="shared" si="14"/>
        <v>82.288888888888891</v>
      </c>
      <c r="W23" s="8">
        <f t="shared" si="15"/>
        <v>82.288888888888891</v>
      </c>
      <c r="X23" s="22">
        <v>12</v>
      </c>
    </row>
    <row r="24" spans="1:24" ht="48">
      <c r="A24" s="9">
        <v>13</v>
      </c>
      <c r="B24" s="9" t="s">
        <v>2067</v>
      </c>
      <c r="C24" s="7">
        <v>1479787000</v>
      </c>
      <c r="D24" s="8">
        <f t="shared" si="0"/>
        <v>16.356739000078182</v>
      </c>
      <c r="E24" s="7">
        <v>1479787000</v>
      </c>
      <c r="F24" s="8">
        <f t="shared" si="1"/>
        <v>100</v>
      </c>
      <c r="G24" s="8">
        <f t="shared" si="2"/>
        <v>16.356739000078182</v>
      </c>
      <c r="H24" s="7">
        <v>1466988426</v>
      </c>
      <c r="I24" s="8">
        <f t="shared" si="3"/>
        <v>99.135107012022672</v>
      </c>
      <c r="J24" s="8">
        <f t="shared" si="4"/>
        <v>16.215270711404752</v>
      </c>
      <c r="K24" s="8">
        <f t="shared" si="5"/>
        <v>99.135107012022672</v>
      </c>
      <c r="L24" s="8">
        <f t="shared" si="6"/>
        <v>-0.14146828867342975</v>
      </c>
      <c r="M24" s="7">
        <f t="shared" si="7"/>
        <v>12798574</v>
      </c>
      <c r="N24" s="8">
        <v>100</v>
      </c>
      <c r="O24" s="8">
        <f t="shared" si="8"/>
        <v>16.356739000078182</v>
      </c>
      <c r="P24" s="8">
        <v>100</v>
      </c>
      <c r="Q24" s="8">
        <f t="shared" si="9"/>
        <v>16.356739000078182</v>
      </c>
      <c r="R24" s="8">
        <f t="shared" si="10"/>
        <v>100</v>
      </c>
      <c r="S24" s="8">
        <f t="shared" si="11"/>
        <v>0</v>
      </c>
      <c r="T24" s="8">
        <f t="shared" si="12"/>
        <v>99.135107012022672</v>
      </c>
      <c r="U24" s="8">
        <f t="shared" si="13"/>
        <v>100</v>
      </c>
      <c r="V24" s="8">
        <f t="shared" si="14"/>
        <v>99.567553506011336</v>
      </c>
      <c r="W24" s="8">
        <f t="shared" si="15"/>
        <v>99.567553506011336</v>
      </c>
      <c r="X24" s="22">
        <v>13</v>
      </c>
    </row>
    <row r="25" spans="1:24" ht="32">
      <c r="A25" s="9">
        <v>14</v>
      </c>
      <c r="B25" s="9" t="s">
        <v>2068</v>
      </c>
      <c r="C25" s="7">
        <v>71379600</v>
      </c>
      <c r="D25" s="8">
        <f t="shared" si="0"/>
        <v>0.78899023111432975</v>
      </c>
      <c r="E25" s="7">
        <v>71379600</v>
      </c>
      <c r="F25" s="8">
        <f t="shared" si="1"/>
        <v>100</v>
      </c>
      <c r="G25" s="8">
        <f t="shared" si="2"/>
        <v>0.78899023111432987</v>
      </c>
      <c r="H25" s="7">
        <v>68050000</v>
      </c>
      <c r="I25" s="8">
        <f t="shared" si="3"/>
        <v>95.335361924135185</v>
      </c>
      <c r="J25" s="8">
        <f t="shared" si="4"/>
        <v>0.75218669237891689</v>
      </c>
      <c r="K25" s="8">
        <f t="shared" si="5"/>
        <v>95.335361924135185</v>
      </c>
      <c r="L25" s="8">
        <f t="shared" si="6"/>
        <v>-3.6803538735412977E-2</v>
      </c>
      <c r="M25" s="7">
        <f t="shared" si="7"/>
        <v>3329600</v>
      </c>
      <c r="N25" s="8">
        <v>100</v>
      </c>
      <c r="O25" s="8">
        <f t="shared" si="8"/>
        <v>0.78899023111432987</v>
      </c>
      <c r="P25" s="8">
        <v>100</v>
      </c>
      <c r="Q25" s="8">
        <f t="shared" si="9"/>
        <v>0.78899023111432987</v>
      </c>
      <c r="R25" s="8">
        <f t="shared" si="10"/>
        <v>100</v>
      </c>
      <c r="S25" s="8">
        <f t="shared" si="11"/>
        <v>0</v>
      </c>
      <c r="T25" s="8">
        <f t="shared" si="12"/>
        <v>95.335361924135185</v>
      </c>
      <c r="U25" s="8">
        <f t="shared" si="13"/>
        <v>100</v>
      </c>
      <c r="V25" s="8">
        <f t="shared" si="14"/>
        <v>97.667680962067593</v>
      </c>
      <c r="W25" s="8">
        <f t="shared" si="15"/>
        <v>97.667680962067593</v>
      </c>
      <c r="X25" s="22">
        <v>14</v>
      </c>
    </row>
    <row r="26" spans="1:24" ht="32">
      <c r="A26" s="9">
        <v>15</v>
      </c>
      <c r="B26" s="9" t="s">
        <v>2069</v>
      </c>
      <c r="C26" s="7">
        <v>644760800</v>
      </c>
      <c r="D26" s="8">
        <f t="shared" si="0"/>
        <v>7.126825768223136</v>
      </c>
      <c r="E26" s="7">
        <v>644760800</v>
      </c>
      <c r="F26" s="8">
        <f t="shared" si="1"/>
        <v>100</v>
      </c>
      <c r="G26" s="8">
        <f t="shared" si="2"/>
        <v>7.1268257682231368</v>
      </c>
      <c r="H26" s="7">
        <v>559728000</v>
      </c>
      <c r="I26" s="8">
        <f t="shared" si="3"/>
        <v>86.811729249048639</v>
      </c>
      <c r="J26" s="8">
        <f t="shared" si="4"/>
        <v>6.1869206899612994</v>
      </c>
      <c r="K26" s="8">
        <f t="shared" si="5"/>
        <v>86.811729249048639</v>
      </c>
      <c r="L26" s="8">
        <f t="shared" si="6"/>
        <v>-0.93990507826183745</v>
      </c>
      <c r="M26" s="7">
        <f t="shared" si="7"/>
        <v>85032800</v>
      </c>
      <c r="N26" s="8">
        <v>100</v>
      </c>
      <c r="O26" s="8">
        <f t="shared" si="8"/>
        <v>7.1268257682231368</v>
      </c>
      <c r="P26" s="8">
        <v>94.8</v>
      </c>
      <c r="Q26" s="8">
        <f t="shared" si="9"/>
        <v>6.756230828275533</v>
      </c>
      <c r="R26" s="8">
        <f t="shared" si="10"/>
        <v>94.8</v>
      </c>
      <c r="S26" s="8">
        <f t="shared" si="11"/>
        <v>-0.37059493994760384</v>
      </c>
      <c r="T26" s="8">
        <f t="shared" si="12"/>
        <v>86.811729249048639</v>
      </c>
      <c r="U26" s="8">
        <f t="shared" si="13"/>
        <v>94.8</v>
      </c>
      <c r="V26" s="8">
        <f t="shared" si="14"/>
        <v>90.805864624524318</v>
      </c>
      <c r="W26" s="8">
        <f t="shared" si="15"/>
        <v>90.805864624524318</v>
      </c>
      <c r="X26" s="22">
        <v>15</v>
      </c>
    </row>
    <row r="27" spans="1:24" ht="48">
      <c r="A27" s="9">
        <v>16</v>
      </c>
      <c r="B27" s="9" t="s">
        <v>2070</v>
      </c>
      <c r="C27" s="7">
        <v>4500000</v>
      </c>
      <c r="D27" s="8">
        <f t="shared" si="0"/>
        <v>4.9740486637841683E-2</v>
      </c>
      <c r="E27" s="7">
        <v>4500000</v>
      </c>
      <c r="F27" s="8">
        <f t="shared" si="1"/>
        <v>100</v>
      </c>
      <c r="G27" s="8">
        <f t="shared" si="2"/>
        <v>4.9740486637841676E-2</v>
      </c>
      <c r="H27" s="7">
        <v>2324484</v>
      </c>
      <c r="I27" s="8">
        <f t="shared" si="3"/>
        <v>51.655200000000001</v>
      </c>
      <c r="J27" s="8">
        <f t="shared" si="4"/>
        <v>2.5693547853750397E-2</v>
      </c>
      <c r="K27" s="8">
        <f t="shared" si="5"/>
        <v>51.655200000000001</v>
      </c>
      <c r="L27" s="8">
        <f t="shared" si="6"/>
        <v>-2.4046938784091278E-2</v>
      </c>
      <c r="M27" s="7">
        <f t="shared" si="7"/>
        <v>2175516</v>
      </c>
      <c r="N27" s="8">
        <v>100</v>
      </c>
      <c r="O27" s="8">
        <f t="shared" si="8"/>
        <v>4.9740486637841676E-2</v>
      </c>
      <c r="P27" s="8">
        <v>100</v>
      </c>
      <c r="Q27" s="8">
        <f t="shared" si="9"/>
        <v>4.9740486637841676E-2</v>
      </c>
      <c r="R27" s="8">
        <f t="shared" si="10"/>
        <v>100</v>
      </c>
      <c r="S27" s="8">
        <f t="shared" si="11"/>
        <v>0</v>
      </c>
      <c r="T27" s="8">
        <f t="shared" si="12"/>
        <v>51.655200000000001</v>
      </c>
      <c r="U27" s="8">
        <f t="shared" si="13"/>
        <v>100</v>
      </c>
      <c r="V27" s="8">
        <f t="shared" si="14"/>
        <v>75.827600000000004</v>
      </c>
      <c r="W27" s="8">
        <f t="shared" si="15"/>
        <v>75.827600000000004</v>
      </c>
      <c r="X27" s="22">
        <v>16</v>
      </c>
    </row>
    <row r="28" spans="1:24" ht="64">
      <c r="A28" s="9">
        <v>17</v>
      </c>
      <c r="B28" s="9" t="s">
        <v>2071</v>
      </c>
      <c r="C28" s="7">
        <v>8000000</v>
      </c>
      <c r="D28" s="8">
        <f t="shared" si="0"/>
        <v>8.8427531800607431E-2</v>
      </c>
      <c r="E28" s="7">
        <v>8000000</v>
      </c>
      <c r="F28" s="8">
        <f t="shared" si="1"/>
        <v>100</v>
      </c>
      <c r="G28" s="8">
        <f t="shared" si="2"/>
        <v>8.8427531800607431E-2</v>
      </c>
      <c r="H28" s="7">
        <v>7587700</v>
      </c>
      <c r="I28" s="8">
        <f t="shared" si="3"/>
        <v>94.846249999999998</v>
      </c>
      <c r="J28" s="8">
        <f t="shared" si="4"/>
        <v>8.3870197880433622E-2</v>
      </c>
      <c r="K28" s="8">
        <f t="shared" si="5"/>
        <v>94.846249999999998</v>
      </c>
      <c r="L28" s="8">
        <f t="shared" si="6"/>
        <v>-4.5573339201738089E-3</v>
      </c>
      <c r="M28" s="7">
        <f t="shared" si="7"/>
        <v>412300</v>
      </c>
      <c r="N28" s="8">
        <v>100</v>
      </c>
      <c r="O28" s="8">
        <f t="shared" si="8"/>
        <v>8.8427531800607431E-2</v>
      </c>
      <c r="P28" s="8">
        <v>100</v>
      </c>
      <c r="Q28" s="8">
        <f t="shared" si="9"/>
        <v>8.8427531800607431E-2</v>
      </c>
      <c r="R28" s="8">
        <f t="shared" si="10"/>
        <v>100</v>
      </c>
      <c r="S28" s="8">
        <f t="shared" si="11"/>
        <v>0</v>
      </c>
      <c r="T28" s="8">
        <f t="shared" si="12"/>
        <v>94.846249999999998</v>
      </c>
      <c r="U28" s="8">
        <f t="shared" si="13"/>
        <v>100</v>
      </c>
      <c r="V28" s="8">
        <f t="shared" si="14"/>
        <v>97.423124999999999</v>
      </c>
      <c r="W28" s="8">
        <f t="shared" si="15"/>
        <v>97.423124999999999</v>
      </c>
      <c r="X28" s="22">
        <v>17</v>
      </c>
    </row>
    <row r="29" spans="1:24" ht="48">
      <c r="A29" s="9">
        <v>18</v>
      </c>
      <c r="B29" s="9" t="s">
        <v>2072</v>
      </c>
      <c r="C29" s="7">
        <v>71629920</v>
      </c>
      <c r="D29" s="8">
        <f t="shared" si="0"/>
        <v>0.79175712858437075</v>
      </c>
      <c r="E29" s="7">
        <v>71629920</v>
      </c>
      <c r="F29" s="8">
        <f t="shared" si="1"/>
        <v>100</v>
      </c>
      <c r="G29" s="8">
        <f t="shared" si="2"/>
        <v>0.79175712858437075</v>
      </c>
      <c r="H29" s="7">
        <v>71385675</v>
      </c>
      <c r="I29" s="8">
        <f t="shared" si="3"/>
        <v>99.659018186813555</v>
      </c>
      <c r="J29" s="8">
        <f t="shared" si="4"/>
        <v>0.78905738077129084</v>
      </c>
      <c r="K29" s="8">
        <f t="shared" si="5"/>
        <v>99.659018186813555</v>
      </c>
      <c r="L29" s="8">
        <f t="shared" si="6"/>
        <v>-2.6997478130799113E-3</v>
      </c>
      <c r="M29" s="7">
        <f t="shared" si="7"/>
        <v>244245</v>
      </c>
      <c r="N29" s="8">
        <v>100</v>
      </c>
      <c r="O29" s="8">
        <f t="shared" si="8"/>
        <v>0.79175712858437075</v>
      </c>
      <c r="P29" s="8">
        <v>100</v>
      </c>
      <c r="Q29" s="8">
        <f t="shared" si="9"/>
        <v>0.79175712858437075</v>
      </c>
      <c r="R29" s="8">
        <f t="shared" si="10"/>
        <v>100</v>
      </c>
      <c r="S29" s="8">
        <f t="shared" si="11"/>
        <v>0</v>
      </c>
      <c r="T29" s="8">
        <f t="shared" si="12"/>
        <v>99.659018186813555</v>
      </c>
      <c r="U29" s="8">
        <f t="shared" si="13"/>
        <v>100</v>
      </c>
      <c r="V29" s="8">
        <f t="shared" si="14"/>
        <v>99.829509093406784</v>
      </c>
      <c r="W29" s="8">
        <f t="shared" si="15"/>
        <v>99.829509093406784</v>
      </c>
      <c r="X29" s="22">
        <v>18</v>
      </c>
    </row>
    <row r="30" spans="1:24" ht="96">
      <c r="A30" s="9">
        <v>19</v>
      </c>
      <c r="B30" s="9" t="s">
        <v>2073</v>
      </c>
      <c r="C30" s="7">
        <v>40490000</v>
      </c>
      <c r="D30" s="8">
        <f t="shared" si="0"/>
        <v>0.44755384532582437</v>
      </c>
      <c r="E30" s="7">
        <v>40490000</v>
      </c>
      <c r="F30" s="8">
        <f t="shared" si="1"/>
        <v>100</v>
      </c>
      <c r="G30" s="8">
        <f t="shared" si="2"/>
        <v>0.44755384532582437</v>
      </c>
      <c r="H30" s="7">
        <v>37965300</v>
      </c>
      <c r="I30" s="8">
        <f t="shared" si="3"/>
        <v>93.764633242776</v>
      </c>
      <c r="J30" s="8">
        <f t="shared" si="4"/>
        <v>0.41964722163370022</v>
      </c>
      <c r="K30" s="8">
        <f t="shared" si="5"/>
        <v>93.764633242776</v>
      </c>
      <c r="L30" s="8">
        <f t="shared" si="6"/>
        <v>-2.7906623692124155E-2</v>
      </c>
      <c r="M30" s="7">
        <f t="shared" si="7"/>
        <v>2524700</v>
      </c>
      <c r="N30" s="8">
        <v>100</v>
      </c>
      <c r="O30" s="8">
        <f t="shared" si="8"/>
        <v>0.44755384532582437</v>
      </c>
      <c r="P30" s="8">
        <v>100</v>
      </c>
      <c r="Q30" s="8">
        <f t="shared" si="9"/>
        <v>0.44755384532582437</v>
      </c>
      <c r="R30" s="8">
        <f t="shared" si="10"/>
        <v>100</v>
      </c>
      <c r="S30" s="8">
        <f t="shared" si="11"/>
        <v>0</v>
      </c>
      <c r="T30" s="8">
        <f t="shared" si="12"/>
        <v>93.764633242776</v>
      </c>
      <c r="U30" s="8">
        <f t="shared" si="13"/>
        <v>100</v>
      </c>
      <c r="V30" s="8">
        <f t="shared" si="14"/>
        <v>96.882316621388</v>
      </c>
      <c r="W30" s="8">
        <f t="shared" si="15"/>
        <v>96.882316621388</v>
      </c>
      <c r="X30" s="22">
        <v>19</v>
      </c>
    </row>
    <row r="31" spans="1:24" ht="80">
      <c r="A31" s="9">
        <v>20</v>
      </c>
      <c r="B31" s="9" t="s">
        <v>2074</v>
      </c>
      <c r="C31" s="7">
        <v>248680000</v>
      </c>
      <c r="D31" s="8">
        <f t="shared" si="0"/>
        <v>2.7487698260218818</v>
      </c>
      <c r="E31" s="7">
        <v>248680000</v>
      </c>
      <c r="F31" s="8">
        <f t="shared" si="1"/>
        <v>100</v>
      </c>
      <c r="G31" s="8">
        <f t="shared" si="2"/>
        <v>2.7487698260218822</v>
      </c>
      <c r="H31" s="7">
        <v>213145600</v>
      </c>
      <c r="I31" s="8">
        <f t="shared" si="3"/>
        <v>85.710792986971214</v>
      </c>
      <c r="J31" s="8">
        <f t="shared" si="4"/>
        <v>2.3559924152699439</v>
      </c>
      <c r="K31" s="8">
        <f t="shared" si="5"/>
        <v>85.710792986971214</v>
      </c>
      <c r="L31" s="8">
        <f t="shared" si="6"/>
        <v>-0.39277741075193839</v>
      </c>
      <c r="M31" s="7">
        <f t="shared" si="7"/>
        <v>35534400</v>
      </c>
      <c r="N31" s="8">
        <v>100</v>
      </c>
      <c r="O31" s="8">
        <f t="shared" si="8"/>
        <v>2.7487698260218822</v>
      </c>
      <c r="P31" s="8">
        <v>99.9</v>
      </c>
      <c r="Q31" s="8">
        <f t="shared" si="9"/>
        <v>2.7460210561958598</v>
      </c>
      <c r="R31" s="8">
        <f t="shared" si="10"/>
        <v>99.9</v>
      </c>
      <c r="S31" s="8">
        <f t="shared" si="11"/>
        <v>-2.7487698260224569E-3</v>
      </c>
      <c r="T31" s="8">
        <f t="shared" si="12"/>
        <v>85.710792986971214</v>
      </c>
      <c r="U31" s="8">
        <f t="shared" si="13"/>
        <v>99.9</v>
      </c>
      <c r="V31" s="8">
        <f t="shared" si="14"/>
        <v>92.805396493485603</v>
      </c>
      <c r="W31" s="8">
        <f t="shared" si="15"/>
        <v>92.805396493485603</v>
      </c>
      <c r="X31" s="22">
        <v>20</v>
      </c>
    </row>
    <row r="32" spans="1:24" ht="48">
      <c r="A32" s="9">
        <v>21</v>
      </c>
      <c r="B32" s="9" t="s">
        <v>2075</v>
      </c>
      <c r="C32" s="7">
        <v>50522700</v>
      </c>
      <c r="D32" s="8">
        <f t="shared" si="0"/>
        <v>0.55844970761281865</v>
      </c>
      <c r="E32" s="7">
        <v>50522700</v>
      </c>
      <c r="F32" s="8">
        <f t="shared" si="1"/>
        <v>100</v>
      </c>
      <c r="G32" s="8">
        <f t="shared" si="2"/>
        <v>0.55844970761281865</v>
      </c>
      <c r="H32" s="7">
        <v>26512000</v>
      </c>
      <c r="I32" s="8">
        <f t="shared" si="3"/>
        <v>52.475421939049184</v>
      </c>
      <c r="J32" s="8">
        <f t="shared" si="4"/>
        <v>0.29304884038721307</v>
      </c>
      <c r="K32" s="8">
        <f t="shared" si="5"/>
        <v>52.475421939049184</v>
      </c>
      <c r="L32" s="8">
        <f t="shared" si="6"/>
        <v>-0.26540086722560557</v>
      </c>
      <c r="M32" s="7">
        <f t="shared" si="7"/>
        <v>24010700</v>
      </c>
      <c r="N32" s="8">
        <v>100</v>
      </c>
      <c r="O32" s="8">
        <f t="shared" si="8"/>
        <v>0.55844970761281865</v>
      </c>
      <c r="P32" s="8">
        <v>100</v>
      </c>
      <c r="Q32" s="8">
        <f t="shared" si="9"/>
        <v>0.55844970761281865</v>
      </c>
      <c r="R32" s="8">
        <f t="shared" si="10"/>
        <v>100</v>
      </c>
      <c r="S32" s="8">
        <f t="shared" si="11"/>
        <v>0</v>
      </c>
      <c r="T32" s="8">
        <f t="shared" si="12"/>
        <v>52.475421939049184</v>
      </c>
      <c r="U32" s="8">
        <f t="shared" si="13"/>
        <v>100</v>
      </c>
      <c r="V32" s="8">
        <f t="shared" si="14"/>
        <v>76.237710969524585</v>
      </c>
      <c r="W32" s="8">
        <f t="shared" si="15"/>
        <v>76.237710969524585</v>
      </c>
      <c r="X32" s="22">
        <v>21</v>
      </c>
    </row>
    <row r="33" spans="1:24" ht="64">
      <c r="A33" s="9">
        <v>22</v>
      </c>
      <c r="B33" s="9" t="s">
        <v>2076</v>
      </c>
      <c r="C33" s="7">
        <v>156000000</v>
      </c>
      <c r="D33" s="8">
        <f t="shared" si="0"/>
        <v>1.7243368701118449</v>
      </c>
      <c r="E33" s="7">
        <v>156000000</v>
      </c>
      <c r="F33" s="8">
        <f t="shared" si="1"/>
        <v>100</v>
      </c>
      <c r="G33" s="8">
        <f t="shared" si="2"/>
        <v>1.7243368701118447</v>
      </c>
      <c r="H33" s="7">
        <v>91400000</v>
      </c>
      <c r="I33" s="8">
        <f t="shared" si="3"/>
        <v>58.589743589743591</v>
      </c>
      <c r="J33" s="8">
        <f t="shared" si="4"/>
        <v>1.0102845508219398</v>
      </c>
      <c r="K33" s="8">
        <f t="shared" si="5"/>
        <v>58.589743589743591</v>
      </c>
      <c r="L33" s="8">
        <f t="shared" si="6"/>
        <v>-0.71405231928990487</v>
      </c>
      <c r="M33" s="7">
        <f t="shared" si="7"/>
        <v>64600000</v>
      </c>
      <c r="N33" s="8">
        <v>100</v>
      </c>
      <c r="O33" s="8">
        <f t="shared" si="8"/>
        <v>1.7243368701118447</v>
      </c>
      <c r="P33" s="8">
        <v>100</v>
      </c>
      <c r="Q33" s="8">
        <f t="shared" si="9"/>
        <v>1.7243368701118447</v>
      </c>
      <c r="R33" s="8">
        <f t="shared" si="10"/>
        <v>100</v>
      </c>
      <c r="S33" s="8">
        <f t="shared" si="11"/>
        <v>0</v>
      </c>
      <c r="T33" s="8">
        <f t="shared" si="12"/>
        <v>58.589743589743591</v>
      </c>
      <c r="U33" s="8">
        <f t="shared" si="13"/>
        <v>100</v>
      </c>
      <c r="V33" s="8">
        <f t="shared" si="14"/>
        <v>79.294871794871796</v>
      </c>
      <c r="W33" s="8">
        <f t="shared" si="15"/>
        <v>79.294871794871796</v>
      </c>
      <c r="X33" s="22">
        <v>22</v>
      </c>
    </row>
    <row r="34" spans="1:24" ht="64">
      <c r="A34" s="9">
        <v>23</v>
      </c>
      <c r="B34" s="9" t="s">
        <v>2077</v>
      </c>
      <c r="C34" s="7">
        <v>24750000</v>
      </c>
      <c r="D34" s="8">
        <f t="shared" si="0"/>
        <v>0.27357267650812928</v>
      </c>
      <c r="E34" s="7">
        <v>24750000</v>
      </c>
      <c r="F34" s="8">
        <f t="shared" si="1"/>
        <v>100</v>
      </c>
      <c r="G34" s="8">
        <f t="shared" si="2"/>
        <v>0.27357267650812928</v>
      </c>
      <c r="H34" s="7">
        <v>23400000</v>
      </c>
      <c r="I34" s="8">
        <f t="shared" si="3"/>
        <v>94.545454545454547</v>
      </c>
      <c r="J34" s="8">
        <f t="shared" si="4"/>
        <v>0.25865053051677678</v>
      </c>
      <c r="K34" s="8">
        <f t="shared" si="5"/>
        <v>94.545454545454547</v>
      </c>
      <c r="L34" s="8">
        <f t="shared" si="6"/>
        <v>-1.4922145991352498E-2</v>
      </c>
      <c r="M34" s="7">
        <f t="shared" si="7"/>
        <v>1350000</v>
      </c>
      <c r="N34" s="8">
        <v>100</v>
      </c>
      <c r="O34" s="8">
        <f t="shared" si="8"/>
        <v>0.27357267650812928</v>
      </c>
      <c r="P34" s="8">
        <v>100</v>
      </c>
      <c r="Q34" s="8">
        <f t="shared" si="9"/>
        <v>0.27357267650812928</v>
      </c>
      <c r="R34" s="8">
        <f t="shared" si="10"/>
        <v>100</v>
      </c>
      <c r="S34" s="8">
        <f t="shared" si="11"/>
        <v>0</v>
      </c>
      <c r="T34" s="8">
        <f t="shared" si="12"/>
        <v>94.545454545454547</v>
      </c>
      <c r="U34" s="8">
        <f t="shared" si="13"/>
        <v>100</v>
      </c>
      <c r="V34" s="8">
        <f t="shared" si="14"/>
        <v>97.27272727272728</v>
      </c>
      <c r="W34" s="8">
        <f t="shared" si="15"/>
        <v>97.27272727272728</v>
      </c>
      <c r="X34" s="22">
        <v>23</v>
      </c>
    </row>
    <row r="35" spans="1:24" ht="32">
      <c r="A35" s="9">
        <v>24</v>
      </c>
      <c r="B35" s="9" t="s">
        <v>2078</v>
      </c>
      <c r="C35" s="7">
        <v>18888600</v>
      </c>
      <c r="D35" s="8">
        <f t="shared" si="0"/>
        <v>0.20878403464611919</v>
      </c>
      <c r="E35" s="7">
        <v>18888600</v>
      </c>
      <c r="F35" s="8">
        <f t="shared" si="1"/>
        <v>100</v>
      </c>
      <c r="G35" s="8">
        <f t="shared" si="2"/>
        <v>0.20878403464611922</v>
      </c>
      <c r="H35" s="7">
        <v>17664000</v>
      </c>
      <c r="I35" s="8">
        <f t="shared" si="3"/>
        <v>93.516724373431586</v>
      </c>
      <c r="J35" s="8">
        <f t="shared" si="4"/>
        <v>0.19524799021574119</v>
      </c>
      <c r="K35" s="8">
        <f t="shared" si="5"/>
        <v>93.516724373431586</v>
      </c>
      <c r="L35" s="8">
        <f t="shared" si="6"/>
        <v>-1.3536044430378036E-2</v>
      </c>
      <c r="M35" s="7">
        <f t="shared" si="7"/>
        <v>1224600</v>
      </c>
      <c r="N35" s="8">
        <v>100</v>
      </c>
      <c r="O35" s="8">
        <f t="shared" si="8"/>
        <v>0.20878403464611922</v>
      </c>
      <c r="P35" s="8">
        <v>100</v>
      </c>
      <c r="Q35" s="8">
        <f t="shared" si="9"/>
        <v>0.20878403464611922</v>
      </c>
      <c r="R35" s="8">
        <f t="shared" si="10"/>
        <v>100</v>
      </c>
      <c r="S35" s="8">
        <f t="shared" si="11"/>
        <v>0</v>
      </c>
      <c r="T35" s="8">
        <f t="shared" si="12"/>
        <v>93.516724373431586</v>
      </c>
      <c r="U35" s="8">
        <f t="shared" si="13"/>
        <v>100</v>
      </c>
      <c r="V35" s="8">
        <f t="shared" si="14"/>
        <v>96.7583621867158</v>
      </c>
      <c r="W35" s="8">
        <f t="shared" si="15"/>
        <v>96.7583621867158</v>
      </c>
      <c r="X35" s="22">
        <v>24</v>
      </c>
    </row>
    <row r="36" spans="1:24" ht="48">
      <c r="A36" s="9">
        <v>25</v>
      </c>
      <c r="B36" s="9" t="s">
        <v>2079</v>
      </c>
      <c r="C36" s="7">
        <v>154329100</v>
      </c>
      <c r="D36" s="8">
        <f t="shared" si="0"/>
        <v>1.7058676747511405</v>
      </c>
      <c r="E36" s="7">
        <v>154329100</v>
      </c>
      <c r="F36" s="8">
        <f t="shared" si="1"/>
        <v>100</v>
      </c>
      <c r="G36" s="8">
        <f t="shared" si="2"/>
        <v>1.7058676747511405</v>
      </c>
      <c r="H36" s="7">
        <v>149213500</v>
      </c>
      <c r="I36" s="8">
        <f t="shared" si="3"/>
        <v>96.685265448965879</v>
      </c>
      <c r="J36" s="8">
        <f t="shared" si="4"/>
        <v>1.6493226895412423</v>
      </c>
      <c r="K36" s="8">
        <f t="shared" si="5"/>
        <v>96.685265448965879</v>
      </c>
      <c r="L36" s="8">
        <f t="shared" si="6"/>
        <v>-5.6544985209898257E-2</v>
      </c>
      <c r="M36" s="7">
        <f t="shared" si="7"/>
        <v>5115600</v>
      </c>
      <c r="N36" s="8">
        <v>100</v>
      </c>
      <c r="O36" s="8">
        <f t="shared" si="8"/>
        <v>1.7058676747511405</v>
      </c>
      <c r="P36" s="8">
        <v>100</v>
      </c>
      <c r="Q36" s="8">
        <f t="shared" si="9"/>
        <v>1.7058676747511405</v>
      </c>
      <c r="R36" s="8">
        <f t="shared" si="10"/>
        <v>100</v>
      </c>
      <c r="S36" s="8">
        <f t="shared" si="11"/>
        <v>0</v>
      </c>
      <c r="T36" s="8">
        <f t="shared" si="12"/>
        <v>96.685265448965879</v>
      </c>
      <c r="U36" s="8">
        <f t="shared" si="13"/>
        <v>100</v>
      </c>
      <c r="V36" s="8">
        <f t="shared" si="14"/>
        <v>98.342632724482939</v>
      </c>
      <c r="W36" s="8">
        <f t="shared" si="15"/>
        <v>98.342632724482939</v>
      </c>
      <c r="X36" s="22">
        <v>25</v>
      </c>
    </row>
    <row r="37" spans="1:24" ht="64">
      <c r="A37" s="9">
        <v>26</v>
      </c>
      <c r="B37" s="9" t="s">
        <v>2080</v>
      </c>
      <c r="C37" s="7">
        <v>2010146200</v>
      </c>
      <c r="D37" s="8">
        <f t="shared" si="0"/>
        <v>22.219033378046273</v>
      </c>
      <c r="E37" s="7">
        <v>2010146200</v>
      </c>
      <c r="F37" s="8">
        <f t="shared" si="1"/>
        <v>100</v>
      </c>
      <c r="G37" s="8">
        <f t="shared" si="2"/>
        <v>22.219033378046273</v>
      </c>
      <c r="H37" s="7">
        <v>1742664755</v>
      </c>
      <c r="I37" s="8">
        <f t="shared" si="3"/>
        <v>86.693433293558456</v>
      </c>
      <c r="J37" s="8">
        <f t="shared" si="4"/>
        <v>19.262442880070033</v>
      </c>
      <c r="K37" s="8">
        <f t="shared" si="5"/>
        <v>86.693433293558456</v>
      </c>
      <c r="L37" s="8">
        <f t="shared" si="6"/>
        <v>-2.9565904979762401</v>
      </c>
      <c r="M37" s="7">
        <f t="shared" si="7"/>
        <v>267481445</v>
      </c>
      <c r="N37" s="8">
        <v>100</v>
      </c>
      <c r="O37" s="8">
        <f t="shared" si="8"/>
        <v>22.219033378046273</v>
      </c>
      <c r="P37" s="8">
        <v>99.96</v>
      </c>
      <c r="Q37" s="8">
        <f t="shared" si="9"/>
        <v>22.210145764695053</v>
      </c>
      <c r="R37" s="8">
        <f t="shared" si="10"/>
        <v>99.96</v>
      </c>
      <c r="S37" s="8">
        <f t="shared" si="11"/>
        <v>-8.887613351220125E-3</v>
      </c>
      <c r="T37" s="8">
        <f t="shared" si="12"/>
        <v>86.693433293558456</v>
      </c>
      <c r="U37" s="8">
        <f t="shared" si="13"/>
        <v>99.96</v>
      </c>
      <c r="V37" s="8">
        <f t="shared" si="14"/>
        <v>93.326716646779232</v>
      </c>
      <c r="W37" s="8">
        <f t="shared" si="15"/>
        <v>93.326716646779232</v>
      </c>
      <c r="X37" s="22">
        <v>26</v>
      </c>
    </row>
    <row r="38" spans="1:24" ht="64">
      <c r="A38" s="9">
        <v>27</v>
      </c>
      <c r="B38" s="9" t="s">
        <v>2081</v>
      </c>
      <c r="C38" s="7">
        <v>29250000</v>
      </c>
      <c r="D38" s="8">
        <f t="shared" si="0"/>
        <v>0.32331316314597092</v>
      </c>
      <c r="E38" s="7">
        <v>29250000</v>
      </c>
      <c r="F38" s="8">
        <f t="shared" si="1"/>
        <v>100</v>
      </c>
      <c r="G38" s="8">
        <f t="shared" si="2"/>
        <v>0.32331316314597092</v>
      </c>
      <c r="H38" s="7">
        <v>27950000</v>
      </c>
      <c r="I38" s="8">
        <f t="shared" si="3"/>
        <v>95.555555555555557</v>
      </c>
      <c r="J38" s="8">
        <f t="shared" si="4"/>
        <v>0.30894368922837218</v>
      </c>
      <c r="K38" s="8">
        <f t="shared" si="5"/>
        <v>95.555555555555557</v>
      </c>
      <c r="L38" s="8">
        <f t="shared" si="6"/>
        <v>-1.4369473917598741E-2</v>
      </c>
      <c r="M38" s="7">
        <f t="shared" si="7"/>
        <v>1300000</v>
      </c>
      <c r="N38" s="8">
        <v>100</v>
      </c>
      <c r="O38" s="8">
        <f t="shared" si="8"/>
        <v>0.32331316314597092</v>
      </c>
      <c r="P38" s="8">
        <v>100</v>
      </c>
      <c r="Q38" s="8">
        <f t="shared" si="9"/>
        <v>0.32331316314597092</v>
      </c>
      <c r="R38" s="8">
        <f t="shared" si="10"/>
        <v>100</v>
      </c>
      <c r="S38" s="8">
        <f t="shared" si="11"/>
        <v>0</v>
      </c>
      <c r="T38" s="8">
        <f t="shared" si="12"/>
        <v>95.555555555555557</v>
      </c>
      <c r="U38" s="8">
        <f t="shared" si="13"/>
        <v>100</v>
      </c>
      <c r="V38" s="8">
        <f t="shared" si="14"/>
        <v>97.777777777777771</v>
      </c>
      <c r="W38" s="8">
        <f t="shared" si="15"/>
        <v>97.777777777777771</v>
      </c>
      <c r="X38" s="22">
        <v>27</v>
      </c>
    </row>
    <row r="39" spans="1:24" ht="80">
      <c r="A39" s="9">
        <v>28</v>
      </c>
      <c r="B39" s="9" t="s">
        <v>2082</v>
      </c>
      <c r="C39" s="7">
        <v>27487600</v>
      </c>
      <c r="D39" s="8">
        <f t="shared" si="0"/>
        <v>0.30383257789029711</v>
      </c>
      <c r="E39" s="7">
        <v>27487600</v>
      </c>
      <c r="F39" s="8">
        <f t="shared" si="1"/>
        <v>100</v>
      </c>
      <c r="G39" s="8">
        <f t="shared" si="2"/>
        <v>0.30383257789029711</v>
      </c>
      <c r="H39" s="7">
        <v>25166000</v>
      </c>
      <c r="I39" s="8">
        <f t="shared" si="3"/>
        <v>91.554009808058908</v>
      </c>
      <c r="J39" s="8">
        <f t="shared" si="4"/>
        <v>0.27817090816176082</v>
      </c>
      <c r="K39" s="8">
        <f t="shared" si="5"/>
        <v>91.554009808058908</v>
      </c>
      <c r="L39" s="8">
        <f t="shared" si="6"/>
        <v>-2.5661669728536285E-2</v>
      </c>
      <c r="M39" s="7">
        <f t="shared" si="7"/>
        <v>2321600</v>
      </c>
      <c r="N39" s="8">
        <v>100</v>
      </c>
      <c r="O39" s="8">
        <f t="shared" si="8"/>
        <v>0.30383257789029711</v>
      </c>
      <c r="P39" s="8">
        <v>92.59</v>
      </c>
      <c r="Q39" s="8">
        <f t="shared" si="9"/>
        <v>0.28131858386862613</v>
      </c>
      <c r="R39" s="8">
        <f t="shared" si="10"/>
        <v>92.59</v>
      </c>
      <c r="S39" s="8">
        <f t="shared" si="11"/>
        <v>-2.251399402167098E-2</v>
      </c>
      <c r="T39" s="8">
        <f t="shared" si="12"/>
        <v>91.554009808058908</v>
      </c>
      <c r="U39" s="8">
        <f t="shared" si="13"/>
        <v>92.59</v>
      </c>
      <c r="V39" s="8">
        <f t="shared" si="14"/>
        <v>92.072004904029455</v>
      </c>
      <c r="W39" s="8">
        <f t="shared" si="15"/>
        <v>92.072004904029455</v>
      </c>
      <c r="X39" s="22">
        <v>28</v>
      </c>
    </row>
    <row r="40" spans="1:24" ht="64">
      <c r="A40" s="9">
        <v>29</v>
      </c>
      <c r="B40" s="9" t="s">
        <v>2083</v>
      </c>
      <c r="C40" s="7">
        <v>21575600</v>
      </c>
      <c r="D40" s="8">
        <f t="shared" si="0"/>
        <v>0.23848463188964822</v>
      </c>
      <c r="E40" s="7">
        <v>21575600</v>
      </c>
      <c r="F40" s="8">
        <f t="shared" si="1"/>
        <v>100</v>
      </c>
      <c r="G40" s="8">
        <f t="shared" si="2"/>
        <v>0.23848463188964822</v>
      </c>
      <c r="H40" s="7">
        <v>19963800</v>
      </c>
      <c r="I40" s="8">
        <f t="shared" si="3"/>
        <v>92.529524092029888</v>
      </c>
      <c r="J40" s="8">
        <f t="shared" si="4"/>
        <v>0.22066869492012084</v>
      </c>
      <c r="K40" s="8">
        <f t="shared" si="5"/>
        <v>92.529524092029888</v>
      </c>
      <c r="L40" s="8">
        <f t="shared" si="6"/>
        <v>-1.7815936969527379E-2</v>
      </c>
      <c r="M40" s="7">
        <f t="shared" si="7"/>
        <v>1611800</v>
      </c>
      <c r="N40" s="8">
        <v>100</v>
      </c>
      <c r="O40" s="8">
        <f t="shared" si="8"/>
        <v>0.23848463188964822</v>
      </c>
      <c r="P40" s="8">
        <v>100</v>
      </c>
      <c r="Q40" s="8">
        <f t="shared" si="9"/>
        <v>0.23848463188964822</v>
      </c>
      <c r="R40" s="8">
        <f t="shared" si="10"/>
        <v>100</v>
      </c>
      <c r="S40" s="8">
        <f t="shared" si="11"/>
        <v>0</v>
      </c>
      <c r="T40" s="8">
        <f t="shared" si="12"/>
        <v>92.529524092029888</v>
      </c>
      <c r="U40" s="8">
        <f t="shared" si="13"/>
        <v>100</v>
      </c>
      <c r="V40" s="8">
        <f t="shared" si="14"/>
        <v>96.264762046014937</v>
      </c>
      <c r="W40" s="8">
        <f t="shared" si="15"/>
        <v>96.264762046014937</v>
      </c>
      <c r="X40" s="22">
        <v>29</v>
      </c>
    </row>
    <row r="41" spans="1:24" ht="48">
      <c r="A41" s="9">
        <v>30</v>
      </c>
      <c r="B41" s="9" t="s">
        <v>2084</v>
      </c>
      <c r="C41" s="7">
        <v>19771800</v>
      </c>
      <c r="D41" s="8">
        <f t="shared" si="0"/>
        <v>0.21854643415690622</v>
      </c>
      <c r="E41" s="7">
        <v>19771800</v>
      </c>
      <c r="F41" s="8">
        <f t="shared" si="1"/>
        <v>100</v>
      </c>
      <c r="G41" s="8">
        <f t="shared" si="2"/>
        <v>0.21854643415690622</v>
      </c>
      <c r="H41" s="7">
        <v>16364700</v>
      </c>
      <c r="I41" s="8">
        <f t="shared" si="3"/>
        <v>82.767881528237183</v>
      </c>
      <c r="J41" s="8">
        <f t="shared" si="4"/>
        <v>0.18088625370717501</v>
      </c>
      <c r="K41" s="8">
        <f t="shared" si="5"/>
        <v>82.767881528237183</v>
      </c>
      <c r="L41" s="8">
        <f t="shared" si="6"/>
        <v>-3.7660180449731212E-2</v>
      </c>
      <c r="M41" s="7">
        <f t="shared" si="7"/>
        <v>3407100</v>
      </c>
      <c r="N41" s="8">
        <v>100</v>
      </c>
      <c r="O41" s="8">
        <f t="shared" si="8"/>
        <v>0.21854643415690622</v>
      </c>
      <c r="P41" s="8">
        <v>100</v>
      </c>
      <c r="Q41" s="8">
        <f t="shared" si="9"/>
        <v>0.21854643415690622</v>
      </c>
      <c r="R41" s="8">
        <f t="shared" si="10"/>
        <v>100</v>
      </c>
      <c r="S41" s="8">
        <f t="shared" si="11"/>
        <v>0</v>
      </c>
      <c r="T41" s="8">
        <f t="shared" si="12"/>
        <v>82.767881528237183</v>
      </c>
      <c r="U41" s="8">
        <f t="shared" si="13"/>
        <v>100</v>
      </c>
      <c r="V41" s="8">
        <f t="shared" si="14"/>
        <v>91.383940764118591</v>
      </c>
      <c r="W41" s="8">
        <f t="shared" si="15"/>
        <v>91.383940764118591</v>
      </c>
      <c r="X41" s="22">
        <v>30</v>
      </c>
    </row>
    <row r="42" spans="1:24" ht="64">
      <c r="A42" s="9">
        <v>31</v>
      </c>
      <c r="B42" s="9" t="s">
        <v>2085</v>
      </c>
      <c r="C42" s="7">
        <v>9900000</v>
      </c>
      <c r="D42" s="8">
        <f t="shared" si="0"/>
        <v>0.10942907060325169</v>
      </c>
      <c r="E42" s="7">
        <v>9900000</v>
      </c>
      <c r="F42" s="8">
        <f t="shared" si="1"/>
        <v>100</v>
      </c>
      <c r="G42" s="8">
        <f t="shared" si="2"/>
        <v>0.10942907060325169</v>
      </c>
      <c r="H42" s="7">
        <v>8865000</v>
      </c>
      <c r="I42" s="8">
        <f t="shared" si="3"/>
        <v>89.545454545454547</v>
      </c>
      <c r="J42" s="8">
        <f t="shared" si="4"/>
        <v>9.7988758676548104E-2</v>
      </c>
      <c r="K42" s="8">
        <f t="shared" si="5"/>
        <v>89.545454545454547</v>
      </c>
      <c r="L42" s="8">
        <f t="shared" si="6"/>
        <v>-1.1440311926703584E-2</v>
      </c>
      <c r="M42" s="7">
        <f t="shared" si="7"/>
        <v>1035000</v>
      </c>
      <c r="N42" s="8">
        <v>100</v>
      </c>
      <c r="O42" s="8">
        <f t="shared" si="8"/>
        <v>0.10942907060325169</v>
      </c>
      <c r="P42" s="8">
        <v>100</v>
      </c>
      <c r="Q42" s="8">
        <f t="shared" si="9"/>
        <v>0.10942907060325169</v>
      </c>
      <c r="R42" s="8">
        <f t="shared" si="10"/>
        <v>100</v>
      </c>
      <c r="S42" s="8">
        <f t="shared" si="11"/>
        <v>0</v>
      </c>
      <c r="T42" s="8">
        <f t="shared" si="12"/>
        <v>89.545454545454547</v>
      </c>
      <c r="U42" s="8">
        <f t="shared" si="13"/>
        <v>100</v>
      </c>
      <c r="V42" s="8">
        <f t="shared" si="14"/>
        <v>94.77272727272728</v>
      </c>
      <c r="W42" s="8">
        <f t="shared" si="15"/>
        <v>94.77272727272728</v>
      </c>
      <c r="X42" s="22">
        <v>31</v>
      </c>
    </row>
    <row r="43" spans="1:24" ht="48">
      <c r="A43" s="9">
        <v>32</v>
      </c>
      <c r="B43" s="9" t="s">
        <v>2086</v>
      </c>
      <c r="C43" s="7">
        <v>4950000</v>
      </c>
      <c r="D43" s="8">
        <f t="shared" si="0"/>
        <v>5.4714535301625844E-2</v>
      </c>
      <c r="E43" s="7">
        <v>4950000</v>
      </c>
      <c r="F43" s="8">
        <f t="shared" si="1"/>
        <v>100</v>
      </c>
      <c r="G43" s="8">
        <f t="shared" si="2"/>
        <v>5.4714535301625844E-2</v>
      </c>
      <c r="H43" s="7">
        <v>4680000</v>
      </c>
      <c r="I43" s="8">
        <f t="shared" si="3"/>
        <v>94.545454545454547</v>
      </c>
      <c r="J43" s="8">
        <f t="shared" si="4"/>
        <v>5.173010610335535E-2</v>
      </c>
      <c r="K43" s="8">
        <f t="shared" si="5"/>
        <v>94.545454545454547</v>
      </c>
      <c r="L43" s="8">
        <f t="shared" si="6"/>
        <v>-2.984429198270494E-3</v>
      </c>
      <c r="M43" s="7">
        <f t="shared" si="7"/>
        <v>270000</v>
      </c>
      <c r="N43" s="8">
        <v>100</v>
      </c>
      <c r="O43" s="8">
        <f t="shared" si="8"/>
        <v>5.4714535301625844E-2</v>
      </c>
      <c r="P43" s="8">
        <v>100</v>
      </c>
      <c r="Q43" s="8">
        <f t="shared" si="9"/>
        <v>5.4714535301625844E-2</v>
      </c>
      <c r="R43" s="8">
        <f t="shared" si="10"/>
        <v>100</v>
      </c>
      <c r="S43" s="8">
        <f t="shared" si="11"/>
        <v>0</v>
      </c>
      <c r="T43" s="8">
        <f t="shared" si="12"/>
        <v>94.545454545454547</v>
      </c>
      <c r="U43" s="8">
        <f t="shared" si="13"/>
        <v>100</v>
      </c>
      <c r="V43" s="8">
        <f t="shared" si="14"/>
        <v>97.27272727272728</v>
      </c>
      <c r="W43" s="8">
        <f t="shared" si="15"/>
        <v>97.27272727272728</v>
      </c>
      <c r="X43" s="22">
        <v>32</v>
      </c>
    </row>
    <row r="44" spans="1:24" ht="64">
      <c r="A44" s="9">
        <v>33</v>
      </c>
      <c r="B44" s="9" t="s">
        <v>2087</v>
      </c>
      <c r="C44" s="7">
        <v>14850000</v>
      </c>
      <c r="D44" s="8">
        <f t="shared" si="0"/>
        <v>0.16414360590487753</v>
      </c>
      <c r="E44" s="7">
        <v>14850000</v>
      </c>
      <c r="F44" s="8">
        <f t="shared" si="1"/>
        <v>100</v>
      </c>
      <c r="G44" s="8">
        <f t="shared" si="2"/>
        <v>0.16414360590487753</v>
      </c>
      <c r="H44" s="7">
        <v>14040000</v>
      </c>
      <c r="I44" s="8">
        <f t="shared" si="3"/>
        <v>94.545454545454547</v>
      </c>
      <c r="J44" s="8">
        <f t="shared" si="4"/>
        <v>0.15519031831006605</v>
      </c>
      <c r="K44" s="8">
        <f t="shared" si="5"/>
        <v>94.545454545454547</v>
      </c>
      <c r="L44" s="8">
        <f t="shared" si="6"/>
        <v>-8.9532875948114821E-3</v>
      </c>
      <c r="M44" s="7">
        <f t="shared" si="7"/>
        <v>810000</v>
      </c>
      <c r="N44" s="8">
        <v>100</v>
      </c>
      <c r="O44" s="8">
        <f t="shared" si="8"/>
        <v>0.16414360590487753</v>
      </c>
      <c r="P44" s="8">
        <v>100</v>
      </c>
      <c r="Q44" s="8">
        <f t="shared" si="9"/>
        <v>0.16414360590487753</v>
      </c>
      <c r="R44" s="8">
        <f t="shared" si="10"/>
        <v>100</v>
      </c>
      <c r="S44" s="8">
        <f t="shared" si="11"/>
        <v>0</v>
      </c>
      <c r="T44" s="8">
        <f t="shared" si="12"/>
        <v>94.545454545454547</v>
      </c>
      <c r="U44" s="8">
        <f t="shared" si="13"/>
        <v>100</v>
      </c>
      <c r="V44" s="8">
        <f t="shared" si="14"/>
        <v>97.27272727272728</v>
      </c>
      <c r="W44" s="8">
        <f t="shared" si="15"/>
        <v>97.27272727272728</v>
      </c>
      <c r="X44" s="22">
        <v>33</v>
      </c>
    </row>
    <row r="45" spans="1:24" ht="64">
      <c r="A45" s="9">
        <v>34</v>
      </c>
      <c r="B45" s="9" t="s">
        <v>2088</v>
      </c>
      <c r="C45" s="7">
        <v>14850000</v>
      </c>
      <c r="D45" s="8">
        <f t="shared" si="0"/>
        <v>0.16414360590487753</v>
      </c>
      <c r="E45" s="7">
        <v>14850000</v>
      </c>
      <c r="F45" s="8">
        <f t="shared" si="1"/>
        <v>100</v>
      </c>
      <c r="G45" s="8">
        <f t="shared" si="2"/>
        <v>0.16414360590487753</v>
      </c>
      <c r="H45" s="7">
        <v>13275000</v>
      </c>
      <c r="I45" s="8">
        <f t="shared" si="3"/>
        <v>89.393939393939391</v>
      </c>
      <c r="J45" s="8">
        <f t="shared" si="4"/>
        <v>0.14673443558163293</v>
      </c>
      <c r="K45" s="8">
        <f t="shared" si="5"/>
        <v>89.393939393939391</v>
      </c>
      <c r="L45" s="8">
        <f t="shared" si="6"/>
        <v>-1.7409170323244599E-2</v>
      </c>
      <c r="M45" s="7">
        <f t="shared" si="7"/>
        <v>1575000</v>
      </c>
      <c r="N45" s="8">
        <v>100</v>
      </c>
      <c r="O45" s="8">
        <f t="shared" si="8"/>
        <v>0.16414360590487753</v>
      </c>
      <c r="P45" s="8">
        <v>100</v>
      </c>
      <c r="Q45" s="8">
        <f t="shared" si="9"/>
        <v>0.16414360590487753</v>
      </c>
      <c r="R45" s="8">
        <f t="shared" si="10"/>
        <v>100</v>
      </c>
      <c r="S45" s="8">
        <f t="shared" si="11"/>
        <v>0</v>
      </c>
      <c r="T45" s="8">
        <f t="shared" si="12"/>
        <v>89.393939393939391</v>
      </c>
      <c r="U45" s="8">
        <f t="shared" si="13"/>
        <v>100</v>
      </c>
      <c r="V45" s="8">
        <f t="shared" si="14"/>
        <v>94.696969696969688</v>
      </c>
      <c r="W45" s="8">
        <f t="shared" si="15"/>
        <v>94.696969696969688</v>
      </c>
      <c r="X45" s="22">
        <v>34</v>
      </c>
    </row>
    <row r="46" spans="1:24" ht="80">
      <c r="A46" s="9">
        <v>35</v>
      </c>
      <c r="B46" s="9" t="s">
        <v>2089</v>
      </c>
      <c r="C46" s="7">
        <v>14850000</v>
      </c>
      <c r="D46" s="8">
        <f t="shared" si="0"/>
        <v>0.16414360590487753</v>
      </c>
      <c r="E46" s="7">
        <v>14850000</v>
      </c>
      <c r="F46" s="8">
        <f t="shared" si="1"/>
        <v>100</v>
      </c>
      <c r="G46" s="8">
        <f t="shared" si="2"/>
        <v>0.16414360590487753</v>
      </c>
      <c r="H46" s="7">
        <v>14175000</v>
      </c>
      <c r="I46" s="8">
        <f t="shared" si="3"/>
        <v>95.454545454545453</v>
      </c>
      <c r="J46" s="8">
        <f t="shared" si="4"/>
        <v>0.15668253290920128</v>
      </c>
      <c r="K46" s="8">
        <f t="shared" si="5"/>
        <v>95.454545454545453</v>
      </c>
      <c r="L46" s="8">
        <f t="shared" si="6"/>
        <v>-7.4610729956762489E-3</v>
      </c>
      <c r="M46" s="7">
        <f t="shared" si="7"/>
        <v>675000</v>
      </c>
      <c r="N46" s="8">
        <v>100</v>
      </c>
      <c r="O46" s="8">
        <f t="shared" si="8"/>
        <v>0.16414360590487753</v>
      </c>
      <c r="P46" s="8">
        <v>100</v>
      </c>
      <c r="Q46" s="8">
        <f t="shared" si="9"/>
        <v>0.16414360590487753</v>
      </c>
      <c r="R46" s="8">
        <f t="shared" si="10"/>
        <v>100</v>
      </c>
      <c r="S46" s="8">
        <f t="shared" si="11"/>
        <v>0</v>
      </c>
      <c r="T46" s="8">
        <f t="shared" si="12"/>
        <v>95.454545454545453</v>
      </c>
      <c r="U46" s="8">
        <f t="shared" si="13"/>
        <v>100</v>
      </c>
      <c r="V46" s="8">
        <f t="shared" si="14"/>
        <v>97.72727272727272</v>
      </c>
      <c r="W46" s="8">
        <f t="shared" si="15"/>
        <v>97.72727272727272</v>
      </c>
      <c r="X46" s="22">
        <v>35</v>
      </c>
    </row>
    <row r="47" spans="1:24" ht="48">
      <c r="A47" s="9">
        <v>36</v>
      </c>
      <c r="B47" s="9" t="s">
        <v>2090</v>
      </c>
      <c r="C47" s="7">
        <v>4950000</v>
      </c>
      <c r="D47" s="8">
        <f t="shared" si="0"/>
        <v>5.4714535301625844E-2</v>
      </c>
      <c r="E47" s="7">
        <v>4950000</v>
      </c>
      <c r="F47" s="8">
        <f t="shared" si="1"/>
        <v>100</v>
      </c>
      <c r="G47" s="8">
        <f t="shared" si="2"/>
        <v>5.4714535301625844E-2</v>
      </c>
      <c r="H47" s="7">
        <v>4680000</v>
      </c>
      <c r="I47" s="8">
        <f t="shared" si="3"/>
        <v>94.545454545454547</v>
      </c>
      <c r="J47" s="8">
        <f t="shared" si="4"/>
        <v>5.173010610335535E-2</v>
      </c>
      <c r="K47" s="8">
        <f t="shared" si="5"/>
        <v>94.545454545454547</v>
      </c>
      <c r="L47" s="8">
        <f t="shared" si="6"/>
        <v>-2.984429198270494E-3</v>
      </c>
      <c r="M47" s="7">
        <f t="shared" si="7"/>
        <v>270000</v>
      </c>
      <c r="N47" s="8">
        <v>100</v>
      </c>
      <c r="O47" s="8">
        <f t="shared" si="8"/>
        <v>5.4714535301625844E-2</v>
      </c>
      <c r="P47" s="8">
        <v>100</v>
      </c>
      <c r="Q47" s="8">
        <f t="shared" si="9"/>
        <v>5.4714535301625844E-2</v>
      </c>
      <c r="R47" s="8">
        <f t="shared" si="10"/>
        <v>100</v>
      </c>
      <c r="S47" s="8">
        <f t="shared" si="11"/>
        <v>0</v>
      </c>
      <c r="T47" s="8">
        <f t="shared" si="12"/>
        <v>94.545454545454547</v>
      </c>
      <c r="U47" s="8">
        <f t="shared" si="13"/>
        <v>100</v>
      </c>
      <c r="V47" s="8">
        <f t="shared" si="14"/>
        <v>97.27272727272728</v>
      </c>
      <c r="W47" s="8">
        <f t="shared" si="15"/>
        <v>97.27272727272728</v>
      </c>
      <c r="X47" s="22">
        <v>36</v>
      </c>
    </row>
    <row r="48" spans="1:24" ht="64">
      <c r="A48" s="9">
        <v>37</v>
      </c>
      <c r="B48" s="9" t="s">
        <v>2091</v>
      </c>
      <c r="C48" s="7">
        <v>4950000</v>
      </c>
      <c r="D48" s="8">
        <f t="shared" si="0"/>
        <v>5.4714535301625844E-2</v>
      </c>
      <c r="E48" s="7">
        <v>4950000</v>
      </c>
      <c r="F48" s="8">
        <f t="shared" si="1"/>
        <v>100</v>
      </c>
      <c r="G48" s="8">
        <f t="shared" si="2"/>
        <v>5.4714535301625844E-2</v>
      </c>
      <c r="H48" s="7">
        <v>4680000</v>
      </c>
      <c r="I48" s="8">
        <f t="shared" si="3"/>
        <v>94.545454545454547</v>
      </c>
      <c r="J48" s="8">
        <f t="shared" si="4"/>
        <v>5.173010610335535E-2</v>
      </c>
      <c r="K48" s="8">
        <f t="shared" si="5"/>
        <v>94.545454545454547</v>
      </c>
      <c r="L48" s="8">
        <f t="shared" si="6"/>
        <v>-2.984429198270494E-3</v>
      </c>
      <c r="M48" s="7">
        <f t="shared" si="7"/>
        <v>270000</v>
      </c>
      <c r="N48" s="8">
        <v>100</v>
      </c>
      <c r="O48" s="8">
        <f t="shared" si="8"/>
        <v>5.4714535301625844E-2</v>
      </c>
      <c r="P48" s="8">
        <v>100</v>
      </c>
      <c r="Q48" s="8">
        <f t="shared" si="9"/>
        <v>5.4714535301625844E-2</v>
      </c>
      <c r="R48" s="8">
        <f t="shared" si="10"/>
        <v>100</v>
      </c>
      <c r="S48" s="8">
        <f t="shared" si="11"/>
        <v>0</v>
      </c>
      <c r="T48" s="8">
        <f t="shared" si="12"/>
        <v>94.545454545454547</v>
      </c>
      <c r="U48" s="8">
        <f t="shared" si="13"/>
        <v>100</v>
      </c>
      <c r="V48" s="8">
        <f t="shared" si="14"/>
        <v>97.27272727272728</v>
      </c>
      <c r="W48" s="8">
        <f t="shared" si="15"/>
        <v>97.27272727272728</v>
      </c>
      <c r="X48" s="22">
        <v>37</v>
      </c>
    </row>
    <row r="49" spans="1:24" ht="48">
      <c r="A49" s="9">
        <v>38</v>
      </c>
      <c r="B49" s="9" t="s">
        <v>2092</v>
      </c>
      <c r="C49" s="7">
        <v>131962800</v>
      </c>
      <c r="D49" s="8">
        <f t="shared" si="0"/>
        <v>1.4586430866871498</v>
      </c>
      <c r="E49" s="7">
        <v>131962800</v>
      </c>
      <c r="F49" s="8">
        <f t="shared" si="1"/>
        <v>100</v>
      </c>
      <c r="G49" s="8">
        <f t="shared" si="2"/>
        <v>1.4586430866871498</v>
      </c>
      <c r="H49" s="7">
        <v>122576000</v>
      </c>
      <c r="I49" s="8">
        <f t="shared" si="3"/>
        <v>92.886783244975106</v>
      </c>
      <c r="J49" s="8">
        <f t="shared" si="4"/>
        <v>1.3548866422489072</v>
      </c>
      <c r="K49" s="8">
        <f t="shared" si="5"/>
        <v>92.886783244975106</v>
      </c>
      <c r="L49" s="8">
        <f t="shared" si="6"/>
        <v>-0.10375644443824261</v>
      </c>
      <c r="M49" s="7">
        <f t="shared" si="7"/>
        <v>9386800</v>
      </c>
      <c r="N49" s="8">
        <v>100</v>
      </c>
      <c r="O49" s="8">
        <f t="shared" si="8"/>
        <v>1.4586430866871498</v>
      </c>
      <c r="P49" s="8">
        <v>100</v>
      </c>
      <c r="Q49" s="8">
        <f t="shared" si="9"/>
        <v>1.4586430866871498</v>
      </c>
      <c r="R49" s="8">
        <f t="shared" si="10"/>
        <v>100</v>
      </c>
      <c r="S49" s="8">
        <f t="shared" si="11"/>
        <v>0</v>
      </c>
      <c r="T49" s="8">
        <f t="shared" si="12"/>
        <v>92.886783244975106</v>
      </c>
      <c r="U49" s="8">
        <f t="shared" si="13"/>
        <v>100</v>
      </c>
      <c r="V49" s="8">
        <f t="shared" si="14"/>
        <v>96.443391622487553</v>
      </c>
      <c r="W49" s="8">
        <f t="shared" si="15"/>
        <v>96.443391622487553</v>
      </c>
      <c r="X49" s="22">
        <v>38</v>
      </c>
    </row>
    <row r="50" spans="1:24" ht="64">
      <c r="A50" s="9">
        <v>39</v>
      </c>
      <c r="B50" s="9" t="s">
        <v>2093</v>
      </c>
      <c r="C50" s="7">
        <v>20400000</v>
      </c>
      <c r="D50" s="8">
        <f t="shared" si="0"/>
        <v>0.22549020609154893</v>
      </c>
      <c r="E50" s="7">
        <v>20400000</v>
      </c>
      <c r="F50" s="8">
        <f t="shared" si="1"/>
        <v>100</v>
      </c>
      <c r="G50" s="8">
        <f t="shared" si="2"/>
        <v>0.22549020609154893</v>
      </c>
      <c r="H50" s="7">
        <v>11300000</v>
      </c>
      <c r="I50" s="8">
        <f t="shared" si="3"/>
        <v>55.392156862745104</v>
      </c>
      <c r="J50" s="8">
        <f t="shared" si="4"/>
        <v>0.12490388866835801</v>
      </c>
      <c r="K50" s="8">
        <f t="shared" si="5"/>
        <v>55.392156862745104</v>
      </c>
      <c r="L50" s="8">
        <f t="shared" si="6"/>
        <v>-0.10058631742319092</v>
      </c>
      <c r="M50" s="7">
        <f t="shared" si="7"/>
        <v>9100000</v>
      </c>
      <c r="N50" s="8">
        <v>100</v>
      </c>
      <c r="O50" s="8">
        <f t="shared" si="8"/>
        <v>0.22549020609154893</v>
      </c>
      <c r="P50" s="8">
        <v>100</v>
      </c>
      <c r="Q50" s="8">
        <f t="shared" si="9"/>
        <v>0.22549020609154893</v>
      </c>
      <c r="R50" s="8">
        <f t="shared" si="10"/>
        <v>100</v>
      </c>
      <c r="S50" s="8">
        <f t="shared" si="11"/>
        <v>0</v>
      </c>
      <c r="T50" s="8">
        <f t="shared" si="12"/>
        <v>55.392156862745104</v>
      </c>
      <c r="U50" s="8">
        <f t="shared" si="13"/>
        <v>100</v>
      </c>
      <c r="V50" s="8">
        <f t="shared" si="14"/>
        <v>77.696078431372555</v>
      </c>
      <c r="W50" s="8">
        <f t="shared" si="15"/>
        <v>77.696078431372555</v>
      </c>
      <c r="X50" s="22">
        <v>39</v>
      </c>
    </row>
    <row r="51" spans="1:24" ht="64">
      <c r="A51" s="9">
        <v>40</v>
      </c>
      <c r="B51" s="9" t="s">
        <v>2094</v>
      </c>
      <c r="C51" s="7">
        <v>13200000</v>
      </c>
      <c r="D51" s="8">
        <f t="shared" si="0"/>
        <v>0.14590542747100224</v>
      </c>
      <c r="E51" s="7">
        <v>13200000</v>
      </c>
      <c r="F51" s="8">
        <f t="shared" si="1"/>
        <v>100</v>
      </c>
      <c r="G51" s="8">
        <f t="shared" si="2"/>
        <v>0.14590542747100224</v>
      </c>
      <c r="H51" s="7">
        <v>5460000</v>
      </c>
      <c r="I51" s="8">
        <f t="shared" si="3"/>
        <v>41.363636363636367</v>
      </c>
      <c r="J51" s="8">
        <f t="shared" si="4"/>
        <v>6.0351790453914568E-2</v>
      </c>
      <c r="K51" s="8">
        <f t="shared" si="5"/>
        <v>41.363636363636367</v>
      </c>
      <c r="L51" s="8">
        <f t="shared" si="6"/>
        <v>-8.555363701708768E-2</v>
      </c>
      <c r="M51" s="7">
        <f t="shared" si="7"/>
        <v>7740000</v>
      </c>
      <c r="N51" s="8">
        <v>100</v>
      </c>
      <c r="O51" s="8">
        <f t="shared" si="8"/>
        <v>0.14590542747100224</v>
      </c>
      <c r="P51" s="8">
        <v>100</v>
      </c>
      <c r="Q51" s="8">
        <f t="shared" si="9"/>
        <v>0.14590542747100224</v>
      </c>
      <c r="R51" s="8">
        <f t="shared" si="10"/>
        <v>100</v>
      </c>
      <c r="S51" s="8">
        <f t="shared" si="11"/>
        <v>0</v>
      </c>
      <c r="T51" s="8">
        <f t="shared" si="12"/>
        <v>41.363636363636367</v>
      </c>
      <c r="U51" s="8">
        <f t="shared" si="13"/>
        <v>100</v>
      </c>
      <c r="V51" s="8">
        <f t="shared" si="14"/>
        <v>70.681818181818187</v>
      </c>
      <c r="W51" s="8">
        <f t="shared" si="15"/>
        <v>70.681818181818187</v>
      </c>
      <c r="X51" s="22">
        <v>40</v>
      </c>
    </row>
    <row r="52" spans="1:24" ht="80">
      <c r="A52" s="9">
        <v>41</v>
      </c>
      <c r="B52" s="9" t="s">
        <v>2095</v>
      </c>
      <c r="C52" s="7">
        <v>13200000</v>
      </c>
      <c r="D52" s="8">
        <f t="shared" si="0"/>
        <v>0.14590542747100224</v>
      </c>
      <c r="E52" s="7">
        <v>13200000</v>
      </c>
      <c r="F52" s="8">
        <f t="shared" si="1"/>
        <v>100</v>
      </c>
      <c r="G52" s="8">
        <f t="shared" si="2"/>
        <v>0.14590542747100224</v>
      </c>
      <c r="H52" s="7">
        <v>7280000</v>
      </c>
      <c r="I52" s="8">
        <f t="shared" si="3"/>
        <v>55.151515151515149</v>
      </c>
      <c r="J52" s="8">
        <f t="shared" si="4"/>
        <v>8.0469053938552748E-2</v>
      </c>
      <c r="K52" s="8">
        <f t="shared" si="5"/>
        <v>55.151515151515149</v>
      </c>
      <c r="L52" s="8">
        <f t="shared" si="6"/>
        <v>-6.5436373532449493E-2</v>
      </c>
      <c r="M52" s="7">
        <f t="shared" si="7"/>
        <v>5920000</v>
      </c>
      <c r="N52" s="8">
        <v>100</v>
      </c>
      <c r="O52" s="8">
        <f t="shared" si="8"/>
        <v>0.14590542747100224</v>
      </c>
      <c r="P52" s="8">
        <v>100</v>
      </c>
      <c r="Q52" s="8">
        <f t="shared" si="9"/>
        <v>0.14590542747100224</v>
      </c>
      <c r="R52" s="8">
        <f t="shared" si="10"/>
        <v>100</v>
      </c>
      <c r="S52" s="8">
        <f t="shared" si="11"/>
        <v>0</v>
      </c>
      <c r="T52" s="8">
        <f t="shared" si="12"/>
        <v>55.151515151515149</v>
      </c>
      <c r="U52" s="8">
        <f t="shared" si="13"/>
        <v>100</v>
      </c>
      <c r="V52" s="8">
        <f t="shared" si="14"/>
        <v>77.575757575757578</v>
      </c>
      <c r="W52" s="8">
        <f t="shared" si="15"/>
        <v>77.575757575757578</v>
      </c>
      <c r="X52" s="22">
        <v>41</v>
      </c>
    </row>
    <row r="53" spans="1:24" ht="48">
      <c r="A53" s="9">
        <v>42</v>
      </c>
      <c r="B53" s="9" t="s">
        <v>2096</v>
      </c>
      <c r="C53" s="7">
        <v>248691900</v>
      </c>
      <c r="D53" s="8">
        <f t="shared" si="0"/>
        <v>2.748901361975435</v>
      </c>
      <c r="E53" s="7">
        <v>248691900</v>
      </c>
      <c r="F53" s="8">
        <f t="shared" si="1"/>
        <v>100</v>
      </c>
      <c r="G53" s="8">
        <f t="shared" si="2"/>
        <v>2.748901361975435</v>
      </c>
      <c r="H53" s="7">
        <v>224859190</v>
      </c>
      <c r="I53" s="8">
        <f t="shared" si="3"/>
        <v>90.41677272158843</v>
      </c>
      <c r="J53" s="8">
        <f t="shared" si="4"/>
        <v>2.485467896797978</v>
      </c>
      <c r="K53" s="8">
        <f t="shared" si="5"/>
        <v>90.41677272158843</v>
      </c>
      <c r="L53" s="8">
        <f t="shared" si="6"/>
        <v>-0.26343346517745703</v>
      </c>
      <c r="M53" s="7">
        <f t="shared" si="7"/>
        <v>23832710</v>
      </c>
      <c r="N53" s="8">
        <v>100</v>
      </c>
      <c r="O53" s="8">
        <f t="shared" si="8"/>
        <v>2.748901361975435</v>
      </c>
      <c r="P53" s="8">
        <v>100</v>
      </c>
      <c r="Q53" s="8">
        <f t="shared" si="9"/>
        <v>2.748901361975435</v>
      </c>
      <c r="R53" s="8">
        <f t="shared" si="10"/>
        <v>100</v>
      </c>
      <c r="S53" s="8">
        <f t="shared" si="11"/>
        <v>0</v>
      </c>
      <c r="T53" s="8">
        <f t="shared" si="12"/>
        <v>90.41677272158843</v>
      </c>
      <c r="U53" s="8">
        <f t="shared" si="13"/>
        <v>100</v>
      </c>
      <c r="V53" s="8">
        <f t="shared" si="14"/>
        <v>95.208386360794208</v>
      </c>
      <c r="W53" s="8">
        <f t="shared" si="15"/>
        <v>95.208386360794208</v>
      </c>
      <c r="X53" s="22">
        <v>42</v>
      </c>
    </row>
    <row r="54" spans="1:24" ht="64">
      <c r="A54" s="9">
        <v>43</v>
      </c>
      <c r="B54" s="9" t="s">
        <v>2097</v>
      </c>
      <c r="C54" s="7">
        <v>20400000</v>
      </c>
      <c r="D54" s="8">
        <f t="shared" si="0"/>
        <v>0.22549020609154893</v>
      </c>
      <c r="E54" s="7">
        <v>20400000</v>
      </c>
      <c r="F54" s="8">
        <f t="shared" si="1"/>
        <v>100</v>
      </c>
      <c r="G54" s="8">
        <f t="shared" si="2"/>
        <v>0.22549020609154893</v>
      </c>
      <c r="H54" s="7">
        <v>8800000</v>
      </c>
      <c r="I54" s="8">
        <f t="shared" si="3"/>
        <v>43.137254901960787</v>
      </c>
      <c r="J54" s="8">
        <f t="shared" si="4"/>
        <v>9.727028498066817E-2</v>
      </c>
      <c r="K54" s="8">
        <f t="shared" si="5"/>
        <v>43.137254901960787</v>
      </c>
      <c r="L54" s="8">
        <f t="shared" si="6"/>
        <v>-0.12821992111088076</v>
      </c>
      <c r="M54" s="7">
        <f t="shared" si="7"/>
        <v>11600000</v>
      </c>
      <c r="N54" s="8">
        <v>100</v>
      </c>
      <c r="O54" s="8">
        <f t="shared" si="8"/>
        <v>0.22549020609154893</v>
      </c>
      <c r="P54" s="8">
        <v>100</v>
      </c>
      <c r="Q54" s="8">
        <f t="shared" si="9"/>
        <v>0.22549020609154893</v>
      </c>
      <c r="R54" s="8">
        <f t="shared" si="10"/>
        <v>100</v>
      </c>
      <c r="S54" s="8">
        <f t="shared" si="11"/>
        <v>0</v>
      </c>
      <c r="T54" s="8">
        <f t="shared" si="12"/>
        <v>43.137254901960787</v>
      </c>
      <c r="U54" s="8">
        <f t="shared" si="13"/>
        <v>100</v>
      </c>
      <c r="V54" s="8">
        <f t="shared" si="14"/>
        <v>71.568627450980387</v>
      </c>
      <c r="W54" s="8">
        <f t="shared" si="15"/>
        <v>71.568627450980387</v>
      </c>
      <c r="X54" s="22">
        <v>43</v>
      </c>
    </row>
    <row r="55" spans="1:24" ht="60" customHeight="1">
      <c r="A55" s="9">
        <v>44</v>
      </c>
      <c r="B55" s="9" t="s">
        <v>2098</v>
      </c>
      <c r="C55" s="7">
        <v>15400000</v>
      </c>
      <c r="D55" s="8">
        <f t="shared" si="0"/>
        <v>0.1702229987161693</v>
      </c>
      <c r="E55" s="7">
        <v>15400000</v>
      </c>
      <c r="F55" s="8">
        <f t="shared" si="1"/>
        <v>100</v>
      </c>
      <c r="G55" s="8">
        <f t="shared" si="2"/>
        <v>0.1702229987161693</v>
      </c>
      <c r="H55" s="7">
        <v>3380000</v>
      </c>
      <c r="I55" s="8">
        <f t="shared" si="3"/>
        <v>21.948051948051948</v>
      </c>
      <c r="J55" s="8">
        <f t="shared" si="4"/>
        <v>3.7360632185756637E-2</v>
      </c>
      <c r="K55" s="8">
        <f t="shared" si="5"/>
        <v>21.948051948051948</v>
      </c>
      <c r="L55" s="8">
        <f t="shared" si="6"/>
        <v>-0.13286236653041267</v>
      </c>
      <c r="M55" s="7">
        <f t="shared" si="7"/>
        <v>12020000</v>
      </c>
      <c r="N55" s="8">
        <v>100</v>
      </c>
      <c r="O55" s="8">
        <f t="shared" si="8"/>
        <v>0.1702229987161693</v>
      </c>
      <c r="P55" s="8">
        <v>100</v>
      </c>
      <c r="Q55" s="8">
        <f t="shared" si="9"/>
        <v>0.1702229987161693</v>
      </c>
      <c r="R55" s="8">
        <f t="shared" si="10"/>
        <v>100</v>
      </c>
      <c r="S55" s="8">
        <f t="shared" si="11"/>
        <v>0</v>
      </c>
      <c r="T55" s="8">
        <f t="shared" si="12"/>
        <v>21.948051948051948</v>
      </c>
      <c r="U55" s="8">
        <f t="shared" si="13"/>
        <v>100</v>
      </c>
      <c r="V55" s="8">
        <f t="shared" si="14"/>
        <v>60.974025974025977</v>
      </c>
      <c r="W55" s="8">
        <f t="shared" si="15"/>
        <v>60.974025974025977</v>
      </c>
      <c r="X55" s="22">
        <v>44</v>
      </c>
    </row>
    <row r="56" spans="1:24" ht="80">
      <c r="A56" s="9">
        <v>45</v>
      </c>
      <c r="B56" s="9" t="s">
        <v>2099</v>
      </c>
      <c r="C56" s="7">
        <v>15400000</v>
      </c>
      <c r="D56" s="8">
        <f t="shared" si="0"/>
        <v>0.1702229987161693</v>
      </c>
      <c r="E56" s="7">
        <v>15400000</v>
      </c>
      <c r="F56" s="8">
        <f t="shared" si="1"/>
        <v>100</v>
      </c>
      <c r="G56" s="8">
        <f t="shared" si="2"/>
        <v>0.1702229987161693</v>
      </c>
      <c r="H56" s="7">
        <v>5200000</v>
      </c>
      <c r="I56" s="8">
        <f t="shared" si="3"/>
        <v>33.766233766233768</v>
      </c>
      <c r="J56" s="8">
        <f t="shared" si="4"/>
        <v>5.7477895670394831E-2</v>
      </c>
      <c r="K56" s="8">
        <f t="shared" si="5"/>
        <v>33.766233766233768</v>
      </c>
      <c r="L56" s="8">
        <f t="shared" si="6"/>
        <v>-0.11274510304577448</v>
      </c>
      <c r="M56" s="7">
        <f t="shared" si="7"/>
        <v>10200000</v>
      </c>
      <c r="N56" s="8">
        <v>100</v>
      </c>
      <c r="O56" s="8">
        <f t="shared" si="8"/>
        <v>0.1702229987161693</v>
      </c>
      <c r="P56" s="8">
        <v>100</v>
      </c>
      <c r="Q56" s="8">
        <f t="shared" si="9"/>
        <v>0.1702229987161693</v>
      </c>
      <c r="R56" s="8">
        <f t="shared" si="10"/>
        <v>100</v>
      </c>
      <c r="S56" s="8">
        <f t="shared" si="11"/>
        <v>0</v>
      </c>
      <c r="T56" s="8">
        <f t="shared" si="12"/>
        <v>33.766233766233768</v>
      </c>
      <c r="U56" s="8">
        <f t="shared" si="13"/>
        <v>100</v>
      </c>
      <c r="V56" s="8">
        <f t="shared" si="14"/>
        <v>66.883116883116884</v>
      </c>
      <c r="W56" s="8">
        <f t="shared" si="15"/>
        <v>66.883116883116884</v>
      </c>
      <c r="X56" s="22">
        <v>45</v>
      </c>
    </row>
    <row r="57" spans="1:24" ht="64">
      <c r="A57" s="9">
        <v>46</v>
      </c>
      <c r="B57" s="9" t="s">
        <v>2100</v>
      </c>
      <c r="C57" s="7">
        <v>15400000</v>
      </c>
      <c r="D57" s="8">
        <f t="shared" si="0"/>
        <v>0.1702229987161693</v>
      </c>
      <c r="E57" s="7">
        <v>15400000</v>
      </c>
      <c r="F57" s="8">
        <f t="shared" si="1"/>
        <v>100</v>
      </c>
      <c r="G57" s="8">
        <f t="shared" si="2"/>
        <v>0.1702229987161693</v>
      </c>
      <c r="H57" s="7">
        <v>3640000</v>
      </c>
      <c r="I57" s="8">
        <f t="shared" si="3"/>
        <v>23.636363636363637</v>
      </c>
      <c r="J57" s="8">
        <f t="shared" si="4"/>
        <v>4.0234526969276381E-2</v>
      </c>
      <c r="K57" s="8">
        <f t="shared" si="5"/>
        <v>23.636363636363637</v>
      </c>
      <c r="L57" s="8">
        <f t="shared" si="6"/>
        <v>-0.12998847174689293</v>
      </c>
      <c r="M57" s="7">
        <f t="shared" si="7"/>
        <v>11760000</v>
      </c>
      <c r="N57" s="8">
        <v>100</v>
      </c>
      <c r="O57" s="8">
        <f t="shared" si="8"/>
        <v>0.1702229987161693</v>
      </c>
      <c r="P57" s="8">
        <v>100</v>
      </c>
      <c r="Q57" s="8">
        <f t="shared" si="9"/>
        <v>0.1702229987161693</v>
      </c>
      <c r="R57" s="8">
        <f t="shared" si="10"/>
        <v>100</v>
      </c>
      <c r="S57" s="8">
        <f t="shared" si="11"/>
        <v>0</v>
      </c>
      <c r="T57" s="8">
        <f t="shared" si="12"/>
        <v>23.636363636363637</v>
      </c>
      <c r="U57" s="8">
        <f t="shared" si="13"/>
        <v>100</v>
      </c>
      <c r="V57" s="8">
        <f t="shared" si="14"/>
        <v>61.81818181818182</v>
      </c>
      <c r="W57" s="8">
        <f t="shared" si="15"/>
        <v>61.81818181818182</v>
      </c>
      <c r="X57" s="22">
        <v>46</v>
      </c>
    </row>
    <row r="58" spans="1:24" ht="64">
      <c r="A58" s="9">
        <v>47</v>
      </c>
      <c r="B58" s="9" t="s">
        <v>2101</v>
      </c>
      <c r="C58" s="7">
        <v>14850000</v>
      </c>
      <c r="D58" s="8">
        <f t="shared" si="0"/>
        <v>0.16414360590487753</v>
      </c>
      <c r="E58" s="7">
        <v>14850000</v>
      </c>
      <c r="F58" s="8">
        <f t="shared" si="1"/>
        <v>100</v>
      </c>
      <c r="G58" s="8">
        <f t="shared" si="2"/>
        <v>0.16414360590487753</v>
      </c>
      <c r="H58" s="7">
        <v>11310000</v>
      </c>
      <c r="I58" s="8">
        <f t="shared" si="3"/>
        <v>76.161616161616166</v>
      </c>
      <c r="J58" s="8">
        <f t="shared" si="4"/>
        <v>0.12501442308310876</v>
      </c>
      <c r="K58" s="8">
        <f t="shared" si="5"/>
        <v>76.161616161616166</v>
      </c>
      <c r="L58" s="8">
        <f t="shared" si="6"/>
        <v>-3.9129182821768776E-2</v>
      </c>
      <c r="M58" s="7">
        <f t="shared" si="7"/>
        <v>3540000</v>
      </c>
      <c r="N58" s="8">
        <v>100</v>
      </c>
      <c r="O58" s="8">
        <f t="shared" si="8"/>
        <v>0.16414360590487753</v>
      </c>
      <c r="P58" s="8">
        <v>100</v>
      </c>
      <c r="Q58" s="8">
        <f t="shared" si="9"/>
        <v>0.16414360590487753</v>
      </c>
      <c r="R58" s="8">
        <f t="shared" si="10"/>
        <v>100</v>
      </c>
      <c r="S58" s="8">
        <f t="shared" si="11"/>
        <v>0</v>
      </c>
      <c r="T58" s="8">
        <f t="shared" si="12"/>
        <v>76.161616161616166</v>
      </c>
      <c r="U58" s="8">
        <f t="shared" si="13"/>
        <v>100</v>
      </c>
      <c r="V58" s="8">
        <f t="shared" si="14"/>
        <v>88.080808080808083</v>
      </c>
      <c r="W58" s="8">
        <f t="shared" si="15"/>
        <v>88.080808080808083</v>
      </c>
      <c r="X58" s="22">
        <v>47</v>
      </c>
    </row>
    <row r="59" spans="1:24" ht="48">
      <c r="A59" s="9">
        <v>48</v>
      </c>
      <c r="B59" s="9" t="s">
        <v>2102</v>
      </c>
      <c r="C59" s="7">
        <v>9900000</v>
      </c>
      <c r="D59" s="8">
        <f t="shared" si="0"/>
        <v>0.10942907060325169</v>
      </c>
      <c r="E59" s="7">
        <v>9900000</v>
      </c>
      <c r="F59" s="8">
        <f t="shared" si="1"/>
        <v>100</v>
      </c>
      <c r="G59" s="8">
        <f t="shared" si="2"/>
        <v>0.10942907060325169</v>
      </c>
      <c r="H59" s="7">
        <v>7800000</v>
      </c>
      <c r="I59" s="8">
        <f t="shared" si="3"/>
        <v>78.787878787878782</v>
      </c>
      <c r="J59" s="8">
        <f t="shared" si="4"/>
        <v>8.6216843505592222E-2</v>
      </c>
      <c r="K59" s="8">
        <f t="shared" si="5"/>
        <v>78.787878787878782</v>
      </c>
      <c r="L59" s="8">
        <f t="shared" si="6"/>
        <v>-2.3212227097659466E-2</v>
      </c>
      <c r="M59" s="7">
        <f t="shared" si="7"/>
        <v>2100000</v>
      </c>
      <c r="N59" s="8">
        <v>100</v>
      </c>
      <c r="O59" s="8">
        <f t="shared" si="8"/>
        <v>0.10942907060325169</v>
      </c>
      <c r="P59" s="8">
        <v>100</v>
      </c>
      <c r="Q59" s="8">
        <f t="shared" si="9"/>
        <v>0.10942907060325169</v>
      </c>
      <c r="R59" s="8">
        <f t="shared" si="10"/>
        <v>100</v>
      </c>
      <c r="S59" s="8">
        <f t="shared" si="11"/>
        <v>0</v>
      </c>
      <c r="T59" s="8">
        <f t="shared" si="12"/>
        <v>78.787878787878782</v>
      </c>
      <c r="U59" s="8">
        <f t="shared" si="13"/>
        <v>100</v>
      </c>
      <c r="V59" s="8">
        <f t="shared" si="14"/>
        <v>89.393939393939391</v>
      </c>
      <c r="W59" s="8">
        <f t="shared" si="15"/>
        <v>89.393939393939391</v>
      </c>
      <c r="X59" s="22">
        <v>48</v>
      </c>
    </row>
    <row r="60" spans="1:24" ht="64">
      <c r="A60" s="9">
        <v>49</v>
      </c>
      <c r="B60" s="9" t="s">
        <v>2103</v>
      </c>
      <c r="C60" s="7">
        <v>8250000</v>
      </c>
      <c r="D60" s="8">
        <f t="shared" si="0"/>
        <v>9.1190892169376411E-2</v>
      </c>
      <c r="E60" s="7">
        <v>8250000</v>
      </c>
      <c r="F60" s="8">
        <f t="shared" si="1"/>
        <v>100</v>
      </c>
      <c r="G60" s="8">
        <f t="shared" si="2"/>
        <v>9.1190892169376425E-2</v>
      </c>
      <c r="H60" s="7">
        <v>3840000</v>
      </c>
      <c r="I60" s="8">
        <f t="shared" si="3"/>
        <v>46.545454545454547</v>
      </c>
      <c r="J60" s="8">
        <f t="shared" si="4"/>
        <v>4.2445215264291569E-2</v>
      </c>
      <c r="K60" s="8">
        <f t="shared" si="5"/>
        <v>46.545454545454547</v>
      </c>
      <c r="L60" s="8">
        <f t="shared" si="6"/>
        <v>-4.8745676905084856E-2</v>
      </c>
      <c r="M60" s="7">
        <f t="shared" si="7"/>
        <v>4410000</v>
      </c>
      <c r="N60" s="8">
        <v>100</v>
      </c>
      <c r="O60" s="8">
        <f t="shared" si="8"/>
        <v>9.1190892169376425E-2</v>
      </c>
      <c r="P60" s="8">
        <v>100</v>
      </c>
      <c r="Q60" s="8">
        <f t="shared" si="9"/>
        <v>9.1190892169376425E-2</v>
      </c>
      <c r="R60" s="8">
        <f t="shared" si="10"/>
        <v>100</v>
      </c>
      <c r="S60" s="8">
        <f t="shared" si="11"/>
        <v>0</v>
      </c>
      <c r="T60" s="8">
        <f t="shared" si="12"/>
        <v>46.545454545454547</v>
      </c>
      <c r="U60" s="8">
        <f t="shared" si="13"/>
        <v>100</v>
      </c>
      <c r="V60" s="8">
        <f t="shared" si="14"/>
        <v>73.27272727272728</v>
      </c>
      <c r="W60" s="8">
        <f t="shared" si="15"/>
        <v>73.27272727272728</v>
      </c>
      <c r="X60" s="22">
        <v>49</v>
      </c>
    </row>
    <row r="61" spans="1:24" ht="64">
      <c r="A61" s="9">
        <v>50</v>
      </c>
      <c r="B61" s="9" t="s">
        <v>2104</v>
      </c>
      <c r="C61" s="7">
        <v>239590400</v>
      </c>
      <c r="D61" s="8">
        <f t="shared" si="0"/>
        <v>2.6482984643900318</v>
      </c>
      <c r="E61" s="7">
        <v>239590400</v>
      </c>
      <c r="F61" s="8">
        <f t="shared" si="1"/>
        <v>100</v>
      </c>
      <c r="G61" s="8">
        <f t="shared" si="2"/>
        <v>2.6482984643900318</v>
      </c>
      <c r="H61" s="7">
        <v>213571000</v>
      </c>
      <c r="I61" s="8">
        <f t="shared" si="3"/>
        <v>89.140049016988996</v>
      </c>
      <c r="J61" s="8">
        <f t="shared" si="4"/>
        <v>2.360694549273441</v>
      </c>
      <c r="K61" s="8">
        <f t="shared" si="5"/>
        <v>89.140049016988996</v>
      </c>
      <c r="L61" s="8">
        <f t="shared" si="6"/>
        <v>-0.28760391511659078</v>
      </c>
      <c r="M61" s="7">
        <f t="shared" si="7"/>
        <v>26019400</v>
      </c>
      <c r="N61" s="8">
        <v>100</v>
      </c>
      <c r="O61" s="8">
        <f t="shared" si="8"/>
        <v>2.6482984643900318</v>
      </c>
      <c r="P61" s="8">
        <v>100</v>
      </c>
      <c r="Q61" s="8">
        <f t="shared" si="9"/>
        <v>2.6482984643900318</v>
      </c>
      <c r="R61" s="8">
        <f t="shared" si="10"/>
        <v>100</v>
      </c>
      <c r="S61" s="8">
        <f t="shared" si="11"/>
        <v>0</v>
      </c>
      <c r="T61" s="8">
        <f t="shared" si="12"/>
        <v>89.140049016988996</v>
      </c>
      <c r="U61" s="8">
        <f t="shared" si="13"/>
        <v>100</v>
      </c>
      <c r="V61" s="8">
        <f t="shared" si="14"/>
        <v>94.570024508494498</v>
      </c>
      <c r="W61" s="8">
        <f t="shared" si="15"/>
        <v>94.570024508494498</v>
      </c>
      <c r="X61" s="22">
        <v>50</v>
      </c>
    </row>
    <row r="62" spans="1:24" ht="64">
      <c r="A62" s="9">
        <v>51</v>
      </c>
      <c r="B62" s="9" t="s">
        <v>2105</v>
      </c>
      <c r="C62" s="7">
        <v>13200000</v>
      </c>
      <c r="D62" s="8">
        <f t="shared" si="0"/>
        <v>0.14590542747100224</v>
      </c>
      <c r="E62" s="7">
        <v>13200000</v>
      </c>
      <c r="F62" s="8">
        <f t="shared" si="1"/>
        <v>100</v>
      </c>
      <c r="G62" s="8">
        <f t="shared" si="2"/>
        <v>0.14590542747100224</v>
      </c>
      <c r="H62" s="7">
        <v>7380000</v>
      </c>
      <c r="I62" s="8">
        <f t="shared" si="3"/>
        <v>55.909090909090907</v>
      </c>
      <c r="J62" s="8">
        <f t="shared" si="4"/>
        <v>8.1574398086060332E-2</v>
      </c>
      <c r="K62" s="8">
        <f t="shared" si="5"/>
        <v>55.909090909090907</v>
      </c>
      <c r="L62" s="8">
        <f t="shared" si="6"/>
        <v>-6.433102938494191E-2</v>
      </c>
      <c r="M62" s="7">
        <f t="shared" si="7"/>
        <v>5820000</v>
      </c>
      <c r="N62" s="8">
        <v>100</v>
      </c>
      <c r="O62" s="8">
        <f t="shared" si="8"/>
        <v>0.14590542747100224</v>
      </c>
      <c r="P62" s="8">
        <v>100</v>
      </c>
      <c r="Q62" s="8">
        <f t="shared" si="9"/>
        <v>0.14590542747100224</v>
      </c>
      <c r="R62" s="8">
        <f t="shared" si="10"/>
        <v>100</v>
      </c>
      <c r="S62" s="8">
        <f t="shared" si="11"/>
        <v>0</v>
      </c>
      <c r="T62" s="8">
        <f t="shared" si="12"/>
        <v>55.909090909090907</v>
      </c>
      <c r="U62" s="8">
        <f t="shared" si="13"/>
        <v>100</v>
      </c>
      <c r="V62" s="8">
        <f t="shared" si="14"/>
        <v>77.954545454545453</v>
      </c>
      <c r="W62" s="8">
        <f t="shared" si="15"/>
        <v>77.954545454545453</v>
      </c>
      <c r="X62" s="22">
        <v>51</v>
      </c>
    </row>
    <row r="63" spans="1:24" ht="48">
      <c r="A63" s="9">
        <v>52</v>
      </c>
      <c r="B63" s="9" t="s">
        <v>2106</v>
      </c>
      <c r="C63" s="7">
        <v>13200000</v>
      </c>
      <c r="D63" s="8">
        <f t="shared" si="0"/>
        <v>0.14590542747100224</v>
      </c>
      <c r="E63" s="7">
        <v>13200000</v>
      </c>
      <c r="F63" s="8">
        <f t="shared" si="1"/>
        <v>100</v>
      </c>
      <c r="G63" s="8">
        <f t="shared" si="2"/>
        <v>0.14590542747100224</v>
      </c>
      <c r="H63" s="7">
        <v>10920000</v>
      </c>
      <c r="I63" s="8">
        <f t="shared" si="3"/>
        <v>82.727272727272734</v>
      </c>
      <c r="J63" s="8">
        <f t="shared" si="4"/>
        <v>0.12070358090782914</v>
      </c>
      <c r="K63" s="8">
        <f t="shared" si="5"/>
        <v>82.727272727272734</v>
      </c>
      <c r="L63" s="8">
        <f t="shared" si="6"/>
        <v>-2.5201846563173105E-2</v>
      </c>
      <c r="M63" s="7">
        <f t="shared" si="7"/>
        <v>2280000</v>
      </c>
      <c r="N63" s="8">
        <v>100</v>
      </c>
      <c r="O63" s="8">
        <f t="shared" si="8"/>
        <v>0.14590542747100224</v>
      </c>
      <c r="P63" s="8">
        <v>100</v>
      </c>
      <c r="Q63" s="8">
        <f t="shared" si="9"/>
        <v>0.14590542747100224</v>
      </c>
      <c r="R63" s="8">
        <f t="shared" si="10"/>
        <v>100</v>
      </c>
      <c r="S63" s="8">
        <f t="shared" si="11"/>
        <v>0</v>
      </c>
      <c r="T63" s="8">
        <f t="shared" si="12"/>
        <v>82.727272727272734</v>
      </c>
      <c r="U63" s="8">
        <f t="shared" si="13"/>
        <v>100</v>
      </c>
      <c r="V63" s="8">
        <f t="shared" si="14"/>
        <v>91.363636363636374</v>
      </c>
      <c r="W63" s="8">
        <f t="shared" si="15"/>
        <v>91.363636363636374</v>
      </c>
      <c r="X63" s="22">
        <v>52</v>
      </c>
    </row>
    <row r="64" spans="1:24" ht="80">
      <c r="A64" s="9">
        <v>53</v>
      </c>
      <c r="B64" s="9" t="s">
        <v>2107</v>
      </c>
      <c r="C64" s="7">
        <v>6600000</v>
      </c>
      <c r="D64" s="8">
        <f t="shared" si="0"/>
        <v>7.2952713735501121E-2</v>
      </c>
      <c r="E64" s="7">
        <v>6600000</v>
      </c>
      <c r="F64" s="8">
        <f t="shared" si="1"/>
        <v>100</v>
      </c>
      <c r="G64" s="8">
        <f t="shared" si="2"/>
        <v>7.2952713735501121E-2</v>
      </c>
      <c r="H64" s="7">
        <v>2700000</v>
      </c>
      <c r="I64" s="8">
        <f t="shared" si="3"/>
        <v>40.909090909090914</v>
      </c>
      <c r="J64" s="8">
        <f t="shared" si="4"/>
        <v>2.984429198270501E-2</v>
      </c>
      <c r="K64" s="8">
        <f t="shared" si="5"/>
        <v>40.909090909090914</v>
      </c>
      <c r="L64" s="8">
        <f t="shared" si="6"/>
        <v>-4.3108421752796111E-2</v>
      </c>
      <c r="M64" s="7">
        <f t="shared" si="7"/>
        <v>3900000</v>
      </c>
      <c r="N64" s="8">
        <v>100</v>
      </c>
      <c r="O64" s="8">
        <f t="shared" si="8"/>
        <v>7.2952713735501121E-2</v>
      </c>
      <c r="P64" s="8">
        <v>100</v>
      </c>
      <c r="Q64" s="8">
        <f t="shared" si="9"/>
        <v>7.2952713735501121E-2</v>
      </c>
      <c r="R64" s="8">
        <f t="shared" si="10"/>
        <v>100</v>
      </c>
      <c r="S64" s="8">
        <f t="shared" si="11"/>
        <v>0</v>
      </c>
      <c r="T64" s="8">
        <f t="shared" si="12"/>
        <v>40.909090909090914</v>
      </c>
      <c r="U64" s="8">
        <f t="shared" si="13"/>
        <v>100</v>
      </c>
      <c r="V64" s="8">
        <f t="shared" si="14"/>
        <v>70.454545454545453</v>
      </c>
      <c r="W64" s="8">
        <f t="shared" si="15"/>
        <v>70.454545454545453</v>
      </c>
      <c r="X64" s="22">
        <v>53</v>
      </c>
    </row>
    <row r="65" spans="1:24" ht="64">
      <c r="A65" s="9">
        <v>54</v>
      </c>
      <c r="B65" s="9" t="s">
        <v>2108</v>
      </c>
      <c r="C65" s="7">
        <v>11550000</v>
      </c>
      <c r="D65" s="8">
        <f t="shared" si="0"/>
        <v>0.12766724903712698</v>
      </c>
      <c r="E65" s="7">
        <v>11550000</v>
      </c>
      <c r="F65" s="8">
        <f t="shared" si="1"/>
        <v>100</v>
      </c>
      <c r="G65" s="8">
        <f t="shared" si="2"/>
        <v>0.12766724903712698</v>
      </c>
      <c r="H65" s="7">
        <v>6240000</v>
      </c>
      <c r="I65" s="8">
        <f t="shared" si="3"/>
        <v>54.025974025974023</v>
      </c>
      <c r="J65" s="8">
        <f t="shared" si="4"/>
        <v>6.89734748044738E-2</v>
      </c>
      <c r="K65" s="8">
        <f t="shared" si="5"/>
        <v>54.025974025974023</v>
      </c>
      <c r="L65" s="8">
        <f t="shared" si="6"/>
        <v>-5.8693774232653179E-2</v>
      </c>
      <c r="M65" s="7">
        <f t="shared" si="7"/>
        <v>5310000</v>
      </c>
      <c r="N65" s="8">
        <v>100</v>
      </c>
      <c r="O65" s="8">
        <f t="shared" si="8"/>
        <v>0.12766724903712698</v>
      </c>
      <c r="P65" s="8">
        <v>100</v>
      </c>
      <c r="Q65" s="8">
        <f t="shared" si="9"/>
        <v>0.12766724903712698</v>
      </c>
      <c r="R65" s="8">
        <f t="shared" si="10"/>
        <v>100</v>
      </c>
      <c r="S65" s="8">
        <f t="shared" si="11"/>
        <v>0</v>
      </c>
      <c r="T65" s="8">
        <f t="shared" si="12"/>
        <v>54.025974025974023</v>
      </c>
      <c r="U65" s="8">
        <f t="shared" si="13"/>
        <v>100</v>
      </c>
      <c r="V65" s="8">
        <f t="shared" si="14"/>
        <v>77.012987012987011</v>
      </c>
      <c r="W65" s="8">
        <f t="shared" si="15"/>
        <v>77.012987012987011</v>
      </c>
      <c r="X65" s="22">
        <v>54</v>
      </c>
    </row>
    <row r="66" spans="1:24" ht="48">
      <c r="A66" s="9">
        <v>55</v>
      </c>
      <c r="B66" s="9" t="s">
        <v>2109</v>
      </c>
      <c r="C66" s="7">
        <v>677877000</v>
      </c>
      <c r="D66" s="8">
        <f t="shared" si="0"/>
        <v>7.4928737468000453</v>
      </c>
      <c r="E66" s="7">
        <v>677877000</v>
      </c>
      <c r="F66" s="8">
        <f t="shared" si="1"/>
        <v>100</v>
      </c>
      <c r="G66" s="8">
        <f t="shared" si="2"/>
        <v>7.4928737468000453</v>
      </c>
      <c r="H66" s="7">
        <v>606977500</v>
      </c>
      <c r="I66" s="8">
        <f t="shared" si="3"/>
        <v>89.54094916924457</v>
      </c>
      <c r="J66" s="8">
        <f t="shared" si="4"/>
        <v>6.7091902729379003</v>
      </c>
      <c r="K66" s="8">
        <f t="shared" si="5"/>
        <v>89.54094916924457</v>
      </c>
      <c r="L66" s="8">
        <f t="shared" si="6"/>
        <v>-0.78368347386214499</v>
      </c>
      <c r="M66" s="7">
        <f t="shared" si="7"/>
        <v>70899500</v>
      </c>
      <c r="N66" s="8">
        <v>100</v>
      </c>
      <c r="O66" s="8">
        <f t="shared" si="8"/>
        <v>7.4928737468000453</v>
      </c>
      <c r="P66" s="8">
        <v>94.53</v>
      </c>
      <c r="Q66" s="8">
        <f t="shared" si="9"/>
        <v>7.0830135528500833</v>
      </c>
      <c r="R66" s="8">
        <f t="shared" si="10"/>
        <v>94.53</v>
      </c>
      <c r="S66" s="8">
        <f t="shared" si="11"/>
        <v>-0.40986019394996198</v>
      </c>
      <c r="T66" s="8">
        <f t="shared" si="12"/>
        <v>89.54094916924457</v>
      </c>
      <c r="U66" s="8">
        <f t="shared" si="13"/>
        <v>94.53</v>
      </c>
      <c r="V66" s="8">
        <f t="shared" si="14"/>
        <v>92.035474584622278</v>
      </c>
      <c r="W66" s="8">
        <f t="shared" si="15"/>
        <v>92.035474584622278</v>
      </c>
      <c r="X66" s="22">
        <v>55</v>
      </c>
    </row>
    <row r="67" spans="1:24" ht="48">
      <c r="A67" s="9">
        <v>56</v>
      </c>
      <c r="B67" s="9" t="s">
        <v>2110</v>
      </c>
      <c r="C67" s="7">
        <v>225344000</v>
      </c>
      <c r="D67" s="8">
        <f t="shared" si="0"/>
        <v>2.4908267157595101</v>
      </c>
      <c r="E67" s="7">
        <v>225344000</v>
      </c>
      <c r="F67" s="8">
        <f t="shared" si="1"/>
        <v>100</v>
      </c>
      <c r="G67" s="8">
        <f t="shared" si="2"/>
        <v>2.4908267157595101</v>
      </c>
      <c r="H67" s="7">
        <v>214106000</v>
      </c>
      <c r="I67" s="8">
        <f t="shared" si="3"/>
        <v>95.012957966486795</v>
      </c>
      <c r="J67" s="8">
        <f t="shared" si="4"/>
        <v>2.3666081404626071</v>
      </c>
      <c r="K67" s="8">
        <f t="shared" si="5"/>
        <v>95.012957966486795</v>
      </c>
      <c r="L67" s="8">
        <f t="shared" si="6"/>
        <v>-0.12421857529690294</v>
      </c>
      <c r="M67" s="7">
        <f t="shared" si="7"/>
        <v>11238000</v>
      </c>
      <c r="N67" s="8">
        <v>100</v>
      </c>
      <c r="O67" s="8">
        <f t="shared" si="8"/>
        <v>2.4908267157595101</v>
      </c>
      <c r="P67" s="8">
        <v>100</v>
      </c>
      <c r="Q67" s="8">
        <f t="shared" si="9"/>
        <v>2.4908267157595101</v>
      </c>
      <c r="R67" s="8">
        <f t="shared" si="10"/>
        <v>100</v>
      </c>
      <c r="S67" s="8">
        <f t="shared" si="11"/>
        <v>0</v>
      </c>
      <c r="T67" s="8">
        <f t="shared" si="12"/>
        <v>95.012957966486795</v>
      </c>
      <c r="U67" s="8">
        <f t="shared" si="13"/>
        <v>100</v>
      </c>
      <c r="V67" s="8">
        <f t="shared" si="14"/>
        <v>97.506478983243397</v>
      </c>
      <c r="W67" s="8">
        <f t="shared" si="15"/>
        <v>97.506478983243397</v>
      </c>
      <c r="X67" s="22">
        <v>56</v>
      </c>
    </row>
    <row r="68" spans="1:24" ht="80">
      <c r="A68" s="9">
        <v>57</v>
      </c>
      <c r="B68" s="9" t="s">
        <v>2111</v>
      </c>
      <c r="C68" s="7">
        <v>89384000</v>
      </c>
      <c r="D68" s="8">
        <f t="shared" si="0"/>
        <v>0.98800081280818686</v>
      </c>
      <c r="E68" s="7">
        <v>89384000</v>
      </c>
      <c r="F68" s="8">
        <f t="shared" si="1"/>
        <v>100</v>
      </c>
      <c r="G68" s="8">
        <f t="shared" si="2"/>
        <v>0.98800081280818686</v>
      </c>
      <c r="H68" s="7">
        <v>86720000</v>
      </c>
      <c r="I68" s="8">
        <f t="shared" si="3"/>
        <v>97.019600823413583</v>
      </c>
      <c r="J68" s="8">
        <f t="shared" si="4"/>
        <v>0.95855444471858464</v>
      </c>
      <c r="K68" s="8">
        <f t="shared" si="5"/>
        <v>97.019600823413583</v>
      </c>
      <c r="L68" s="8">
        <f t="shared" si="6"/>
        <v>-2.9446368089602215E-2</v>
      </c>
      <c r="M68" s="7">
        <f t="shared" si="7"/>
        <v>2664000</v>
      </c>
      <c r="N68" s="8">
        <v>100</v>
      </c>
      <c r="O68" s="8">
        <f t="shared" si="8"/>
        <v>0.98800081280818686</v>
      </c>
      <c r="P68" s="8">
        <v>100</v>
      </c>
      <c r="Q68" s="8">
        <f t="shared" si="9"/>
        <v>0.98800081280818686</v>
      </c>
      <c r="R68" s="8">
        <f t="shared" si="10"/>
        <v>100</v>
      </c>
      <c r="S68" s="8">
        <f t="shared" si="11"/>
        <v>0</v>
      </c>
      <c r="T68" s="8">
        <f t="shared" si="12"/>
        <v>97.019600823413583</v>
      </c>
      <c r="U68" s="8">
        <f t="shared" si="13"/>
        <v>100</v>
      </c>
      <c r="V68" s="8">
        <f t="shared" si="14"/>
        <v>98.509800411706792</v>
      </c>
      <c r="W68" s="8">
        <f t="shared" si="15"/>
        <v>98.509800411706792</v>
      </c>
      <c r="X68" s="22">
        <v>57</v>
      </c>
    </row>
    <row r="69" spans="1:24" ht="16">
      <c r="A69" s="9">
        <v>58</v>
      </c>
      <c r="B69" s="9" t="s">
        <v>2112</v>
      </c>
      <c r="C69" s="7">
        <v>100503000</v>
      </c>
      <c r="D69" s="8">
        <f t="shared" si="0"/>
        <v>1.1109040285695559</v>
      </c>
      <c r="E69" s="7">
        <v>100503000</v>
      </c>
      <c r="F69" s="8">
        <f t="shared" si="1"/>
        <v>100</v>
      </c>
      <c r="G69" s="8">
        <f t="shared" si="2"/>
        <v>1.1109040285695559</v>
      </c>
      <c r="H69" s="7">
        <v>97824000</v>
      </c>
      <c r="I69" s="8">
        <f t="shared" si="3"/>
        <v>97.33440792812155</v>
      </c>
      <c r="J69" s="8">
        <f t="shared" si="4"/>
        <v>1.0812918588578275</v>
      </c>
      <c r="K69" s="8">
        <f t="shared" si="5"/>
        <v>97.33440792812155</v>
      </c>
      <c r="L69" s="8">
        <f t="shared" si="6"/>
        <v>-2.961216971172842E-2</v>
      </c>
      <c r="M69" s="7">
        <f t="shared" si="7"/>
        <v>2679000</v>
      </c>
      <c r="N69" s="8">
        <v>100</v>
      </c>
      <c r="O69" s="8">
        <f t="shared" si="8"/>
        <v>1.1109040285695559</v>
      </c>
      <c r="P69" s="8">
        <v>100</v>
      </c>
      <c r="Q69" s="8">
        <f t="shared" si="9"/>
        <v>1.1109040285695559</v>
      </c>
      <c r="R69" s="8">
        <f t="shared" si="10"/>
        <v>100</v>
      </c>
      <c r="S69" s="8">
        <f t="shared" si="11"/>
        <v>0</v>
      </c>
      <c r="T69" s="8">
        <f t="shared" si="12"/>
        <v>97.33440792812155</v>
      </c>
      <c r="U69" s="8">
        <f t="shared" si="13"/>
        <v>100</v>
      </c>
      <c r="V69" s="8">
        <f t="shared" si="14"/>
        <v>98.667203964060775</v>
      </c>
      <c r="W69" s="8">
        <f t="shared" si="15"/>
        <v>98.667203964060775</v>
      </c>
      <c r="X69" s="22">
        <v>58</v>
      </c>
    </row>
    <row r="70" spans="1:24" ht="16">
      <c r="A70" s="9">
        <v>59</v>
      </c>
      <c r="B70" s="9" t="s">
        <v>2113</v>
      </c>
      <c r="C70" s="7">
        <v>161284000</v>
      </c>
      <c r="D70" s="8">
        <f t="shared" si="0"/>
        <v>1.7827432548661462</v>
      </c>
      <c r="E70" s="7">
        <v>161284000</v>
      </c>
      <c r="F70" s="8">
        <f t="shared" si="1"/>
        <v>100</v>
      </c>
      <c r="G70" s="8">
        <f t="shared" si="2"/>
        <v>1.7827432548661464</v>
      </c>
      <c r="H70" s="7">
        <v>157540000</v>
      </c>
      <c r="I70" s="8">
        <f t="shared" si="3"/>
        <v>97.678629002256883</v>
      </c>
      <c r="J70" s="8">
        <f t="shared" si="4"/>
        <v>1.7413591699834619</v>
      </c>
      <c r="K70" s="8">
        <f t="shared" si="5"/>
        <v>97.678629002256883</v>
      </c>
      <c r="L70" s="8">
        <f t="shared" si="6"/>
        <v>-4.1384084882684524E-2</v>
      </c>
      <c r="M70" s="7">
        <f t="shared" si="7"/>
        <v>3744000</v>
      </c>
      <c r="N70" s="8">
        <v>100</v>
      </c>
      <c r="O70" s="8">
        <f t="shared" si="8"/>
        <v>1.7827432548661464</v>
      </c>
      <c r="P70" s="8">
        <v>100</v>
      </c>
      <c r="Q70" s="8">
        <f t="shared" si="9"/>
        <v>1.7827432548661464</v>
      </c>
      <c r="R70" s="8">
        <f t="shared" si="10"/>
        <v>100</v>
      </c>
      <c r="S70" s="8">
        <f t="shared" si="11"/>
        <v>0</v>
      </c>
      <c r="T70" s="8">
        <f t="shared" si="12"/>
        <v>97.678629002256883</v>
      </c>
      <c r="U70" s="8">
        <f t="shared" si="13"/>
        <v>100</v>
      </c>
      <c r="V70" s="8">
        <f t="shared" si="14"/>
        <v>98.839314501128442</v>
      </c>
      <c r="W70" s="8">
        <f t="shared" si="15"/>
        <v>98.839314501128442</v>
      </c>
      <c r="X70" s="22">
        <v>59</v>
      </c>
    </row>
    <row r="71" spans="1:24" ht="48">
      <c r="A71" s="9">
        <v>60</v>
      </c>
      <c r="B71" s="9" t="s">
        <v>2114</v>
      </c>
      <c r="C71" s="7">
        <v>184814000</v>
      </c>
      <c r="D71" s="8">
        <f t="shared" si="0"/>
        <v>2.0428307327746826</v>
      </c>
      <c r="E71" s="7">
        <v>184814000</v>
      </c>
      <c r="F71" s="8">
        <f t="shared" si="1"/>
        <v>100</v>
      </c>
      <c r="G71" s="8">
        <f t="shared" si="2"/>
        <v>2.0428307327746826</v>
      </c>
      <c r="H71" s="7">
        <v>181205000</v>
      </c>
      <c r="I71" s="8">
        <f t="shared" si="3"/>
        <v>98.047225859512807</v>
      </c>
      <c r="J71" s="8">
        <f t="shared" si="4"/>
        <v>2.0029388624911335</v>
      </c>
      <c r="K71" s="8">
        <f t="shared" si="5"/>
        <v>98.047225859512807</v>
      </c>
      <c r="L71" s="8">
        <f t="shared" si="6"/>
        <v>-3.9891870283549125E-2</v>
      </c>
      <c r="M71" s="7">
        <f t="shared" si="7"/>
        <v>3609000</v>
      </c>
      <c r="N71" s="8">
        <v>100</v>
      </c>
      <c r="O71" s="8">
        <f t="shared" si="8"/>
        <v>2.0428307327746826</v>
      </c>
      <c r="P71" s="8">
        <v>100</v>
      </c>
      <c r="Q71" s="8">
        <f t="shared" si="9"/>
        <v>2.0428307327746826</v>
      </c>
      <c r="R71" s="8">
        <f t="shared" si="10"/>
        <v>100</v>
      </c>
      <c r="S71" s="8">
        <f t="shared" si="11"/>
        <v>0</v>
      </c>
      <c r="T71" s="8">
        <f t="shared" si="12"/>
        <v>98.047225859512807</v>
      </c>
      <c r="U71" s="8">
        <f t="shared" si="13"/>
        <v>100</v>
      </c>
      <c r="V71" s="8">
        <f t="shared" si="14"/>
        <v>99.02361292975641</v>
      </c>
      <c r="W71" s="8">
        <f t="shared" si="15"/>
        <v>99.02361292975641</v>
      </c>
      <c r="X71" s="22">
        <v>60</v>
      </c>
    </row>
    <row r="72" spans="1:24" ht="48">
      <c r="A72" s="9">
        <v>61</v>
      </c>
      <c r="B72" s="9" t="s">
        <v>2115</v>
      </c>
      <c r="C72" s="7">
        <v>154389000</v>
      </c>
      <c r="D72" s="8">
        <f t="shared" si="0"/>
        <v>1.7065297758954976</v>
      </c>
      <c r="E72" s="7">
        <v>154389000</v>
      </c>
      <c r="F72" s="8">
        <f t="shared" si="1"/>
        <v>100</v>
      </c>
      <c r="G72" s="8">
        <f t="shared" si="2"/>
        <v>1.7065297758954976</v>
      </c>
      <c r="H72" s="7">
        <v>151895000</v>
      </c>
      <c r="I72" s="8">
        <f t="shared" si="3"/>
        <v>98.384599939114835</v>
      </c>
      <c r="J72" s="8">
        <f t="shared" si="4"/>
        <v>1.6789624928566582</v>
      </c>
      <c r="K72" s="8">
        <f t="shared" si="5"/>
        <v>98.384599939114835</v>
      </c>
      <c r="L72" s="8"/>
      <c r="M72" s="7">
        <f t="shared" si="7"/>
        <v>2494000</v>
      </c>
      <c r="N72" s="8">
        <v>100</v>
      </c>
      <c r="O72" s="8">
        <f t="shared" si="8"/>
        <v>1.7065297758954976</v>
      </c>
      <c r="P72" s="8">
        <v>100</v>
      </c>
      <c r="Q72" s="8">
        <f t="shared" si="9"/>
        <v>1.7065297758954976</v>
      </c>
      <c r="R72" s="8">
        <f t="shared" si="10"/>
        <v>100</v>
      </c>
      <c r="S72" s="8"/>
      <c r="T72" s="8"/>
      <c r="U72" s="8"/>
      <c r="V72" s="8"/>
      <c r="W72" s="8"/>
      <c r="X72" s="22">
        <v>61</v>
      </c>
    </row>
    <row r="73" spans="1:24" ht="32">
      <c r="A73" s="9">
        <v>62</v>
      </c>
      <c r="B73" s="9" t="s">
        <v>2116</v>
      </c>
      <c r="C73" s="7">
        <v>209104000</v>
      </c>
      <c r="D73" s="8">
        <f t="shared" si="0"/>
        <v>2.311318826204277</v>
      </c>
      <c r="E73" s="7">
        <v>209104000</v>
      </c>
      <c r="F73" s="8">
        <f t="shared" si="1"/>
        <v>100</v>
      </c>
      <c r="G73" s="8">
        <f t="shared" si="2"/>
        <v>2.311318826204277</v>
      </c>
      <c r="H73" s="7">
        <v>206540000</v>
      </c>
      <c r="I73" s="8">
        <f t="shared" si="3"/>
        <v>98.773815900221891</v>
      </c>
      <c r="J73" s="8">
        <f t="shared" si="4"/>
        <v>2.2829778022621823</v>
      </c>
      <c r="K73" s="8">
        <f t="shared" si="5"/>
        <v>98.773815900221891</v>
      </c>
      <c r="L73" s="8"/>
      <c r="M73" s="7">
        <f t="shared" si="7"/>
        <v>2564000</v>
      </c>
      <c r="N73" s="8">
        <v>100</v>
      </c>
      <c r="O73" s="8">
        <f t="shared" si="8"/>
        <v>2.311318826204277</v>
      </c>
      <c r="P73" s="8">
        <v>100</v>
      </c>
      <c r="Q73" s="8">
        <f t="shared" si="9"/>
        <v>2.311318826204277</v>
      </c>
      <c r="R73" s="8">
        <f t="shared" si="10"/>
        <v>100</v>
      </c>
      <c r="S73" s="8"/>
      <c r="T73" s="8"/>
      <c r="U73" s="8"/>
      <c r="V73" s="8"/>
      <c r="W73" s="8"/>
      <c r="X73" s="22">
        <v>62</v>
      </c>
    </row>
    <row r="74" spans="1:24" ht="64">
      <c r="A74" s="9">
        <v>63</v>
      </c>
      <c r="B74" s="9" t="s">
        <v>2117</v>
      </c>
      <c r="C74" s="7">
        <v>792608900</v>
      </c>
      <c r="D74" s="8">
        <f t="shared" si="0"/>
        <v>8.7610560887743087</v>
      </c>
      <c r="E74" s="7">
        <v>792608900</v>
      </c>
      <c r="F74" s="8">
        <f t="shared" si="1"/>
        <v>100</v>
      </c>
      <c r="G74" s="8">
        <f t="shared" si="2"/>
        <v>8.7610560887743087</v>
      </c>
      <c r="H74" s="7">
        <v>724494749</v>
      </c>
      <c r="I74" s="8">
        <f t="shared" si="3"/>
        <v>91.406335331334276</v>
      </c>
      <c r="J74" s="8">
        <f t="shared" si="4"/>
        <v>8.008160307071325</v>
      </c>
      <c r="K74" s="8">
        <f t="shared" si="5"/>
        <v>91.406335331334276</v>
      </c>
      <c r="L74" s="8"/>
      <c r="M74" s="7">
        <f t="shared" si="7"/>
        <v>68114151</v>
      </c>
      <c r="N74" s="8">
        <v>100</v>
      </c>
      <c r="O74" s="8">
        <f t="shared" si="8"/>
        <v>8.7610560887743087</v>
      </c>
      <c r="P74" s="8">
        <v>100</v>
      </c>
      <c r="Q74" s="8">
        <f t="shared" si="9"/>
        <v>8.7610560887743087</v>
      </c>
      <c r="R74" s="8">
        <f t="shared" si="10"/>
        <v>100</v>
      </c>
      <c r="S74" s="8"/>
      <c r="T74" s="8"/>
      <c r="U74" s="8"/>
      <c r="V74" s="8"/>
      <c r="W74" s="8"/>
      <c r="X74" s="22">
        <v>63</v>
      </c>
    </row>
    <row r="75" spans="1:24" ht="32">
      <c r="A75" s="9">
        <v>64</v>
      </c>
      <c r="B75" s="9" t="s">
        <v>2118</v>
      </c>
      <c r="C75" s="7">
        <v>132266000</v>
      </c>
      <c r="D75" s="8">
        <f t="shared" si="0"/>
        <v>1.4619944901423927</v>
      </c>
      <c r="E75" s="7">
        <v>132266000</v>
      </c>
      <c r="F75" s="8">
        <f t="shared" si="1"/>
        <v>100</v>
      </c>
      <c r="G75" s="8">
        <f t="shared" si="2"/>
        <v>1.4619944901423927</v>
      </c>
      <c r="H75" s="7">
        <v>129055000</v>
      </c>
      <c r="I75" s="8">
        <f t="shared" si="3"/>
        <v>97.572316392723764</v>
      </c>
      <c r="J75" s="8">
        <f t="shared" si="4"/>
        <v>1.4265018895659241</v>
      </c>
      <c r="K75" s="8">
        <f t="shared" si="5"/>
        <v>97.572316392723764</v>
      </c>
      <c r="L75" s="8">
        <f>J75-G75</f>
        <v>-3.5492600576468636E-2</v>
      </c>
      <c r="M75" s="7">
        <f t="shared" si="7"/>
        <v>3211000</v>
      </c>
      <c r="N75" s="8">
        <v>100</v>
      </c>
      <c r="O75" s="8">
        <f t="shared" si="8"/>
        <v>1.4619944901423927</v>
      </c>
      <c r="P75" s="8">
        <v>100</v>
      </c>
      <c r="Q75" s="8">
        <f t="shared" si="9"/>
        <v>1.4619944901423927</v>
      </c>
      <c r="R75" s="8">
        <f t="shared" si="10"/>
        <v>100</v>
      </c>
      <c r="S75" s="8">
        <f>Q75-O75</f>
        <v>0</v>
      </c>
      <c r="T75" s="8">
        <f>IF(F75&gt;0,I75/F75*100,I75)</f>
        <v>97.572316392723764</v>
      </c>
      <c r="U75" s="8">
        <f>IF(N75&gt;0,P75/N75*100,P75)</f>
        <v>100</v>
      </c>
      <c r="V75" s="8">
        <f>AVERAGE(T75:U75)</f>
        <v>98.786158196361882</v>
      </c>
      <c r="W75" s="8">
        <f>V75</f>
        <v>98.786158196361882</v>
      </c>
      <c r="X75" s="22">
        <v>64</v>
      </c>
    </row>
    <row r="76" spans="1:24" ht="16">
      <c r="A76" s="10"/>
      <c r="B76" s="10"/>
      <c r="C76" s="11"/>
      <c r="D76" s="12"/>
      <c r="E76" s="11"/>
      <c r="F76" s="12"/>
      <c r="G76" s="12"/>
      <c r="H76" s="11" t="s">
        <v>1512</v>
      </c>
      <c r="I76" s="12"/>
      <c r="J76" s="12"/>
      <c r="K76" s="12"/>
      <c r="L76" s="12"/>
      <c r="M76" s="11"/>
      <c r="N76" s="12"/>
      <c r="O76" s="12"/>
      <c r="P76" s="12"/>
      <c r="Q76" s="12"/>
      <c r="R76" s="12"/>
      <c r="S76" s="12"/>
      <c r="T76" s="12"/>
      <c r="U76" s="12"/>
      <c r="V76" s="12"/>
      <c r="W76" s="12"/>
    </row>
    <row r="77" spans="1:24">
      <c r="A77" s="13"/>
      <c r="B77" s="13" t="s">
        <v>14</v>
      </c>
      <c r="C77" s="14">
        <f>SUM(C12:C75)</f>
        <v>9046956120</v>
      </c>
      <c r="D77" s="15">
        <f>SUM(D12:D75)</f>
        <v>100.00000000000001</v>
      </c>
      <c r="E77" s="14">
        <f>SUM(E12:E75)</f>
        <v>9046956120</v>
      </c>
      <c r="F77" s="15">
        <f>G77</f>
        <v>100.00000000000001</v>
      </c>
      <c r="G77" s="15">
        <f>SUM(G12:G75)</f>
        <v>100.00000000000001</v>
      </c>
      <c r="H77" s="14">
        <f>SUM(H12:H75)</f>
        <v>8152167379</v>
      </c>
      <c r="I77" s="15">
        <f>J77</f>
        <v>90.109505018799624</v>
      </c>
      <c r="J77" s="15">
        <f>SUM(J12:J75)</f>
        <v>90.109505018799624</v>
      </c>
      <c r="K77" s="15">
        <f>IF(E77=0,0,H77/E77*100)</f>
        <v>90.109505018799624</v>
      </c>
      <c r="L77" s="15">
        <f>SUM(L12:L75)</f>
        <v>-9.0816908925164519</v>
      </c>
      <c r="M77" s="14">
        <f>SUM(M12:M75)</f>
        <v>894788741</v>
      </c>
      <c r="N77" s="15">
        <f>O77</f>
        <v>100.00000000000001</v>
      </c>
      <c r="O77" s="15">
        <f>SUM(O12:O75)</f>
        <v>100.00000000000001</v>
      </c>
      <c r="P77" s="15">
        <f>Q77</f>
        <v>99.173283455916689</v>
      </c>
      <c r="Q77" s="15">
        <f>SUM(Q12:Q75)</f>
        <v>99.173283455916689</v>
      </c>
      <c r="R77" s="15">
        <f>IF(N77=0,0,P77/N77*100)</f>
        <v>99.173283455916675</v>
      </c>
      <c r="S77" s="15">
        <f>SUM(S12:S75)</f>
        <v>-0.82671654408333994</v>
      </c>
      <c r="T77" s="15">
        <f>IF(G77&gt;0,J77/G77*100,J77)</f>
        <v>90.109505018799609</v>
      </c>
      <c r="U77" s="15">
        <f>IF(O77&gt;0,Q77/O77*100,Q77)</f>
        <v>99.173283455916675</v>
      </c>
      <c r="V77" s="15">
        <f>AVERAGE(T77:U77)</f>
        <v>94.641394237358142</v>
      </c>
      <c r="W77" s="15"/>
    </row>
    <row r="78" spans="1:24">
      <c r="C78" s="16">
        <f>[7]Bappeda!$C$73</f>
        <v>6694079220</v>
      </c>
    </row>
    <row r="79" spans="1:24">
      <c r="C79" s="16">
        <f>C77-C78</f>
        <v>2352876900</v>
      </c>
    </row>
    <row r="82" spans="2:4">
      <c r="B82" s="1" t="s">
        <v>490</v>
      </c>
      <c r="C82" s="1" t="s">
        <v>491</v>
      </c>
      <c r="D82" s="1" t="s">
        <v>492</v>
      </c>
    </row>
    <row r="83" spans="2:4">
      <c r="B83" s="1" t="s">
        <v>493</v>
      </c>
      <c r="C83" s="1">
        <f>COUNTIFS($K$11:$K$75,"&gt;=90")</f>
        <v>30</v>
      </c>
      <c r="D83" s="1">
        <f>COUNTIFS($R$11:$R$75,"&gt;=90")</f>
        <v>64</v>
      </c>
    </row>
    <row r="84" spans="2:4">
      <c r="B84" s="1" t="s">
        <v>494</v>
      </c>
      <c r="C84" s="1">
        <f>COUNTIFS($K$11:$K$75,"&gt;=80",$K$11:$K$75,"&lt;90")</f>
        <v>15</v>
      </c>
      <c r="D84" s="1">
        <f>COUNTIFS($R$11:$R$75,"&gt;=80",$R$11:$R$75,"&lt;90")</f>
        <v>0</v>
      </c>
    </row>
    <row r="85" spans="2:4">
      <c r="B85" s="1" t="s">
        <v>495</v>
      </c>
      <c r="C85" s="1">
        <f>COUNTIFS($K$11:$K$75,"&gt;=65",$K$11:$K$75,"&lt;80")</f>
        <v>4</v>
      </c>
      <c r="D85" s="1">
        <f>COUNTIFS($R$11:$R$75,"&gt;=65",$R$11:$R$75,"&lt;80")</f>
        <v>0</v>
      </c>
    </row>
    <row r="86" spans="2:4">
      <c r="B86" s="1" t="s">
        <v>496</v>
      </c>
      <c r="C86" s="1">
        <f>COUNTIF($K$11:$K$75,"&lt;65")</f>
        <v>15</v>
      </c>
      <c r="D86" s="1">
        <f>COUNTIF($R$11:$R$75,"&lt;65")</f>
        <v>0</v>
      </c>
    </row>
    <row r="87" spans="2:4">
      <c r="B87" s="17"/>
      <c r="C87" s="1">
        <f>SUM(C83:C86)</f>
        <v>64</v>
      </c>
      <c r="D87" s="1">
        <f>SUM(D83:D86)</f>
        <v>64</v>
      </c>
    </row>
    <row r="88" spans="2:4">
      <c r="B88" s="17"/>
    </row>
    <row r="89" spans="2:4">
      <c r="B89" s="17"/>
    </row>
    <row r="90" spans="2:4">
      <c r="B90" s="17"/>
    </row>
    <row r="101" spans="2:4" ht="32">
      <c r="B101" t="s">
        <v>189</v>
      </c>
      <c r="C101" s="18" t="s">
        <v>195</v>
      </c>
      <c r="D101" s="18" t="s">
        <v>196</v>
      </c>
    </row>
    <row r="102" spans="2:4">
      <c r="B102" s="207" t="str">
        <f>Cetak!P67</f>
        <v>31 Desember 2023</v>
      </c>
      <c r="C102" s="19">
        <f>I77</f>
        <v>90.109505018799624</v>
      </c>
      <c r="D102" s="19">
        <f>P77</f>
        <v>99.173283455916689</v>
      </c>
    </row>
    <row r="103" spans="2:4">
      <c r="B103" s="207" t="str">
        <f>Cetak!P68</f>
        <v>30  November 2023</v>
      </c>
      <c r="C103" s="19">
        <f>Cetak!D106</f>
        <v>73.22310078666797</v>
      </c>
      <c r="D103" s="19">
        <f>Cetak!E106</f>
        <v>89.642310065162306</v>
      </c>
    </row>
    <row r="104" spans="2:4">
      <c r="B104"/>
      <c r="C104" s="20">
        <f>C102-C103</f>
        <v>16.886404232131653</v>
      </c>
      <c r="D104" s="20">
        <f>D102-D103</f>
        <v>9.530973390754383</v>
      </c>
    </row>
    <row r="105" spans="2:4">
      <c r="B105"/>
      <c r="C105"/>
      <c r="D105"/>
    </row>
    <row r="106" spans="2:4" ht="32">
      <c r="B106" t="s">
        <v>189</v>
      </c>
      <c r="C106" s="18" t="s">
        <v>195</v>
      </c>
      <c r="D106" s="18" t="s">
        <v>196</v>
      </c>
    </row>
    <row r="107" spans="2:4">
      <c r="B107" s="207" t="str">
        <f>Cetak!P67</f>
        <v>31 Desember 2023</v>
      </c>
      <c r="C107" s="19">
        <f>C102</f>
        <v>90.109505018799624</v>
      </c>
      <c r="D107" s="19">
        <f>D102</f>
        <v>99.173283455916689</v>
      </c>
    </row>
    <row r="108" spans="2:4">
      <c r="B108" s="207" t="str">
        <f>Cetak!P69</f>
        <v>31 Desember 2022</v>
      </c>
      <c r="C108" s="19">
        <f>Cetak!H106</f>
        <v>73.22310078666797</v>
      </c>
      <c r="D108" s="19">
        <f>Cetak!I106</f>
        <v>85.56856589755148</v>
      </c>
    </row>
    <row r="109" spans="2:4">
      <c r="B109"/>
      <c r="C109" s="20">
        <f>C107-C108</f>
        <v>16.886404232131653</v>
      </c>
      <c r="D109" s="20">
        <f>D107-D108</f>
        <v>13.604717558365209</v>
      </c>
    </row>
  </sheetData>
  <sheetProtection formatCells="0" formatColumns="0" formatRows="0" insertColumns="0" insertRows="0" insertHyperlinks="0" deleteColumns="0" deleteRows="0" sort="0" autoFilter="0" pivotTables="0"/>
  <autoFilter ref="B11:X75" xr:uid="{00000000-0009-0000-0000-000040000000}">
    <sortState xmlns:xlrd2="http://schemas.microsoft.com/office/spreadsheetml/2017/richdata2" ref="B13:X75">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6:W17">
    <cfRule type="cellIs" dxfId="14" priority="4" operator="greaterThanOrEqual">
      <formula>85</formula>
    </cfRule>
    <cfRule type="cellIs" dxfId="13" priority="5" operator="greaterThanOrEqual">
      <formula>$V$77</formula>
    </cfRule>
    <cfRule type="cellIs" dxfId="12" priority="6" operator="lessThan">
      <formula>$V$77</formula>
    </cfRule>
  </conditionalFormatting>
  <conditionalFormatting sqref="W39:W40">
    <cfRule type="cellIs" dxfId="11" priority="7" operator="greaterThanOrEqual">
      <formula>85</formula>
    </cfRule>
    <cfRule type="cellIs" dxfId="10" priority="9" operator="lessThan">
      <formula>$V$77</formula>
    </cfRule>
    <cfRule type="cellIs" dxfId="9" priority="8" operator="greaterThanOrEqual">
      <formula>$V$77</formula>
    </cfRule>
  </conditionalFormatting>
  <conditionalFormatting sqref="W62:W63">
    <cfRule type="cellIs" dxfId="8" priority="1" operator="greaterThanOrEqual">
      <formula>85</formula>
    </cfRule>
    <cfRule type="cellIs" dxfId="7" priority="3" operator="lessThan">
      <formula>$V$77</formula>
    </cfRule>
    <cfRule type="cellIs" dxfId="6" priority="2" operator="greaterThanOrEqual">
      <formula>$V$77</formula>
    </cfRule>
  </conditionalFormatting>
  <conditionalFormatting sqref="W67:W68">
    <cfRule type="cellIs" dxfId="5" priority="16" operator="greaterThanOrEqual">
      <formula>85</formula>
    </cfRule>
    <cfRule type="cellIs" dxfId="4" priority="17" operator="greaterThanOrEqual">
      <formula>$V$77</formula>
    </cfRule>
    <cfRule type="cellIs" dxfId="3" priority="18" operator="lessThan">
      <formula>$V$77</formula>
    </cfRule>
  </conditionalFormatting>
  <pageMargins left="0.7" right="0.7" top="0.75" bottom="0.39305555555555599" header="0.3" footer="0.3"/>
  <pageSetup paperSize="14" scale="79" fitToHeight="0" orientation="landscape"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00B050"/>
    <pageSetUpPr fitToPage="1"/>
  </sheetPr>
  <dimension ref="A1:AB52"/>
  <sheetViews>
    <sheetView view="pageBreakPreview" zoomScale="70" zoomScaleNormal="80" zoomScaleSheetLayoutView="70" workbookViewId="0">
      <pane xSplit="2" ySplit="11" topLeftCell="C12" activePane="bottomRight" state="frozen"/>
      <selection activeCell="AB17" sqref="AB17"/>
      <selection pane="topRight" activeCell="AB17" sqref="AB17"/>
      <selection pane="bottomLeft" activeCell="AB17" sqref="AB17"/>
      <selection pane="bottomRight" activeCell="M16" sqref="M16"/>
    </sheetView>
  </sheetViews>
  <sheetFormatPr baseColWidth="10" defaultColWidth="9.1640625" defaultRowHeight="15"/>
  <cols>
    <col min="1" max="1" width="4" style="1" customWidth="1"/>
    <col min="2" max="2" width="35" style="1" customWidth="1"/>
    <col min="3" max="3" width="18" style="1" customWidth="1"/>
    <col min="4" max="4" width="7" style="1" customWidth="1"/>
    <col min="5" max="5" width="18" style="1" customWidth="1"/>
    <col min="6" max="6" width="9.6640625" style="1"/>
    <col min="7" max="7" width="9" style="1" hidden="1" customWidth="1"/>
    <col min="8" max="8" width="18" style="1" customWidth="1"/>
    <col min="9" max="9" width="9.6640625" style="1"/>
    <col min="10" max="10" width="9" style="1" hidden="1" customWidth="1"/>
    <col min="11" max="11" width="9.1640625" style="1"/>
    <col min="12" max="12" width="9" style="1" hidden="1" customWidth="1"/>
    <col min="13" max="13" width="18" style="1" customWidth="1"/>
    <col min="14" max="14" width="8" style="1" customWidth="1"/>
    <col min="15" max="15" width="9" style="1" hidden="1" customWidth="1"/>
    <col min="16" max="16" width="9.1640625" style="1"/>
    <col min="17" max="17" width="9" style="1" hidden="1" customWidth="1"/>
    <col min="18" max="18" width="9.1640625" style="1" customWidth="1"/>
    <col min="19" max="19" width="9" style="1" hidden="1" customWidth="1"/>
    <col min="20" max="20" width="8.5" style="1" hidden="1" customWidth="1"/>
    <col min="21" max="21" width="6.5" style="1" hidden="1" customWidth="1"/>
    <col min="22" max="23" width="9" style="1" hidden="1" customWidth="1"/>
    <col min="24" max="16384" width="9.1640625" style="1"/>
  </cols>
  <sheetData>
    <row r="1" spans="1:28">
      <c r="A1" s="353" t="s">
        <v>110</v>
      </c>
      <c r="B1" s="353"/>
      <c r="C1" s="353"/>
      <c r="D1" s="353"/>
      <c r="E1" s="353"/>
      <c r="F1" s="353"/>
      <c r="G1" s="353"/>
      <c r="H1" s="353"/>
      <c r="I1" s="353"/>
      <c r="J1" s="353"/>
      <c r="K1" s="353"/>
      <c r="L1" s="353"/>
      <c r="M1" s="353"/>
      <c r="N1" s="353"/>
      <c r="O1" s="353"/>
      <c r="P1" s="353"/>
      <c r="Q1" s="353"/>
      <c r="R1" s="353"/>
      <c r="S1" s="353"/>
      <c r="T1" s="353"/>
      <c r="U1" s="353"/>
      <c r="V1" s="353"/>
      <c r="W1" s="353"/>
      <c r="Y1" s="23"/>
      <c r="Z1" s="23"/>
      <c r="AA1" s="23"/>
      <c r="AB1" s="23"/>
    </row>
    <row r="2" spans="1:28">
      <c r="A2" s="353" t="s">
        <v>2119</v>
      </c>
      <c r="B2" s="353"/>
      <c r="C2" s="353"/>
      <c r="D2" s="353"/>
      <c r="E2" s="353"/>
      <c r="F2" s="353"/>
      <c r="G2" s="353"/>
      <c r="H2" s="353"/>
      <c r="I2" s="353"/>
      <c r="J2" s="353"/>
      <c r="K2" s="353"/>
      <c r="L2" s="353"/>
      <c r="M2" s="353"/>
      <c r="N2" s="353"/>
      <c r="O2" s="353"/>
      <c r="P2" s="353"/>
      <c r="Q2" s="353"/>
      <c r="R2" s="353"/>
      <c r="S2" s="353"/>
      <c r="T2" s="353"/>
      <c r="U2" s="353"/>
      <c r="V2" s="353"/>
      <c r="W2" s="353"/>
      <c r="Y2" s="23"/>
      <c r="Z2" s="23"/>
      <c r="AA2" s="23"/>
      <c r="AB2" s="23"/>
    </row>
    <row r="3" spans="1:28">
      <c r="A3" s="353" t="s">
        <v>112</v>
      </c>
      <c r="B3" s="353"/>
      <c r="C3" s="353"/>
      <c r="D3" s="353"/>
      <c r="E3" s="353"/>
      <c r="F3" s="353"/>
      <c r="G3" s="353"/>
      <c r="H3" s="353"/>
      <c r="I3" s="353"/>
      <c r="J3" s="353"/>
      <c r="K3" s="353"/>
      <c r="L3" s="353"/>
      <c r="M3" s="353"/>
      <c r="N3" s="353"/>
      <c r="O3" s="353"/>
      <c r="P3" s="353"/>
      <c r="Q3" s="353"/>
      <c r="R3" s="353"/>
      <c r="S3" s="353"/>
      <c r="T3" s="353"/>
      <c r="U3" s="353"/>
      <c r="V3" s="353"/>
      <c r="W3" s="353"/>
      <c r="Y3" s="23"/>
      <c r="Z3" s="23"/>
      <c r="AA3" s="23"/>
      <c r="AB3" s="23"/>
    </row>
    <row r="4" spans="1:28">
      <c r="A4" s="353" t="str">
        <f>Cetak!B4</f>
        <v>KONDISI DESEMBER 2023</v>
      </c>
      <c r="B4" s="353"/>
      <c r="C4" s="353"/>
      <c r="D4" s="353"/>
      <c r="E4" s="353"/>
      <c r="F4" s="353"/>
      <c r="G4" s="353"/>
      <c r="H4" s="353"/>
      <c r="I4" s="353"/>
      <c r="J4" s="353"/>
      <c r="K4" s="353"/>
      <c r="L4" s="353"/>
      <c r="M4" s="353"/>
      <c r="N4" s="353"/>
      <c r="O4" s="353"/>
      <c r="P4" s="353"/>
      <c r="Q4" s="353"/>
      <c r="R4" s="353"/>
      <c r="S4" s="353"/>
      <c r="T4" s="353"/>
      <c r="U4" s="353"/>
      <c r="V4" s="353"/>
      <c r="W4" s="353"/>
      <c r="Y4" s="23"/>
      <c r="Z4" s="23"/>
      <c r="AA4" s="23"/>
      <c r="AB4" s="23"/>
    </row>
    <row r="5" spans="1:28">
      <c r="Y5" s="23"/>
      <c r="Z5" s="23"/>
      <c r="AA5" s="23"/>
      <c r="AB5" s="23"/>
    </row>
    <row r="8" spans="1:28">
      <c r="A8" s="354" t="s">
        <v>4</v>
      </c>
      <c r="B8" s="354" t="s">
        <v>27</v>
      </c>
      <c r="C8" s="354" t="s">
        <v>28</v>
      </c>
      <c r="D8" s="354"/>
      <c r="E8" s="354" t="s">
        <v>29</v>
      </c>
      <c r="F8" s="354"/>
      <c r="G8" s="354"/>
      <c r="H8" s="354"/>
      <c r="I8" s="354"/>
      <c r="J8" s="354"/>
      <c r="K8" s="354"/>
      <c r="L8" s="354"/>
      <c r="M8" s="360"/>
      <c r="N8" s="369" t="s">
        <v>30</v>
      </c>
      <c r="O8" s="369"/>
      <c r="P8" s="369"/>
      <c r="Q8" s="369"/>
      <c r="R8" s="369"/>
      <c r="S8" s="214"/>
      <c r="T8" s="380" t="s">
        <v>11</v>
      </c>
      <c r="U8" s="357"/>
      <c r="V8" s="357"/>
      <c r="W8" s="358"/>
    </row>
    <row r="9" spans="1:28">
      <c r="A9" s="354"/>
      <c r="B9" s="354"/>
      <c r="C9" s="354" t="s">
        <v>12</v>
      </c>
      <c r="D9" s="354" t="s">
        <v>13</v>
      </c>
      <c r="E9" s="354" t="s">
        <v>9</v>
      </c>
      <c r="F9" s="354"/>
      <c r="G9" s="354"/>
      <c r="H9" s="354" t="s">
        <v>10</v>
      </c>
      <c r="I9" s="354"/>
      <c r="J9" s="354"/>
      <c r="K9" s="354" t="s">
        <v>11</v>
      </c>
      <c r="L9" s="354"/>
      <c r="M9" s="31" t="s">
        <v>32</v>
      </c>
      <c r="N9" s="360" t="s">
        <v>33</v>
      </c>
      <c r="O9" s="357"/>
      <c r="P9" s="369" t="s">
        <v>34</v>
      </c>
      <c r="Q9" s="369"/>
      <c r="R9" s="86" t="s">
        <v>469</v>
      </c>
      <c r="S9" s="213"/>
      <c r="T9" s="32" t="s">
        <v>36</v>
      </c>
      <c r="U9" s="3" t="s">
        <v>30</v>
      </c>
      <c r="V9" s="3" t="s">
        <v>37</v>
      </c>
      <c r="W9" s="354" t="s">
        <v>38</v>
      </c>
    </row>
    <row r="10" spans="1:28">
      <c r="A10" s="354"/>
      <c r="B10" s="354"/>
      <c r="C10" s="354"/>
      <c r="D10" s="354"/>
      <c r="E10" s="3" t="s">
        <v>12</v>
      </c>
      <c r="F10" s="3" t="s">
        <v>13</v>
      </c>
      <c r="G10" s="3" t="s">
        <v>13</v>
      </c>
      <c r="H10" s="3" t="s">
        <v>12</v>
      </c>
      <c r="I10" s="3" t="s">
        <v>13</v>
      </c>
      <c r="J10" s="3" t="s">
        <v>13</v>
      </c>
      <c r="K10" s="3" t="s">
        <v>13</v>
      </c>
      <c r="L10" s="3" t="s">
        <v>13</v>
      </c>
      <c r="M10" s="3" t="s">
        <v>12</v>
      </c>
      <c r="N10" s="33" t="s">
        <v>13</v>
      </c>
      <c r="O10" s="33" t="s">
        <v>13</v>
      </c>
      <c r="P10" s="33" t="s">
        <v>13</v>
      </c>
      <c r="Q10" s="33" t="s">
        <v>13</v>
      </c>
      <c r="R10" s="33" t="s">
        <v>13</v>
      </c>
      <c r="S10" s="33" t="s">
        <v>13</v>
      </c>
      <c r="T10" s="3" t="s">
        <v>13</v>
      </c>
      <c r="U10" s="3" t="s">
        <v>13</v>
      </c>
      <c r="V10" s="3" t="s">
        <v>13</v>
      </c>
      <c r="W10" s="354"/>
    </row>
    <row r="11" spans="1:28">
      <c r="A11" s="4"/>
      <c r="B11" s="4"/>
      <c r="C11" s="4"/>
      <c r="D11" s="4"/>
      <c r="E11" s="4"/>
      <c r="F11" s="4"/>
      <c r="G11" s="4"/>
      <c r="H11" s="4"/>
      <c r="I11" s="4"/>
      <c r="J11" s="4"/>
      <c r="K11" s="4"/>
      <c r="L11" s="4"/>
      <c r="M11" s="4"/>
      <c r="N11" s="4"/>
      <c r="O11" s="4"/>
      <c r="P11" s="4"/>
      <c r="Q11" s="4"/>
      <c r="R11" s="4"/>
      <c r="S11" s="4"/>
      <c r="T11" s="4"/>
      <c r="U11" s="4"/>
      <c r="V11" s="4"/>
      <c r="W11" s="4"/>
    </row>
    <row r="12" spans="1:28" ht="32">
      <c r="A12" s="5">
        <v>1</v>
      </c>
      <c r="B12" s="5" t="s">
        <v>2120</v>
      </c>
      <c r="C12" s="6">
        <v>1099624400</v>
      </c>
      <c r="D12" s="5">
        <f t="shared" ref="D12:D18" si="0">C12/$C$20*100</f>
        <v>0.57551485513564427</v>
      </c>
      <c r="E12" s="7">
        <v>1099624400</v>
      </c>
      <c r="F12" s="8">
        <f t="shared" ref="F12:F18" si="1">E12/C12*100</f>
        <v>100</v>
      </c>
      <c r="G12" s="8">
        <f t="shared" ref="G12:G18" si="2">F12*D12/100</f>
        <v>0.57551485513564427</v>
      </c>
      <c r="H12" s="7">
        <v>822315000</v>
      </c>
      <c r="I12" s="8">
        <f t="shared" ref="I12:I18" si="3">H12/C12*100</f>
        <v>74.781443554726508</v>
      </c>
      <c r="J12" s="8">
        <f t="shared" ref="J12:J18" si="4">I12*D12/100</f>
        <v>0.43037831654232783</v>
      </c>
      <c r="K12" s="8">
        <f t="shared" ref="K12:K18" si="5">IF(E12=0,0,H12/E12*100)</f>
        <v>74.781443554726508</v>
      </c>
      <c r="L12" s="5"/>
      <c r="M12" s="7">
        <v>277309400</v>
      </c>
      <c r="N12" s="8">
        <v>100</v>
      </c>
      <c r="O12" s="8">
        <f t="shared" ref="O12:O18" si="6">N12*D12/100</f>
        <v>0.57551485513564427</v>
      </c>
      <c r="P12" s="8">
        <v>81.601954267293451</v>
      </c>
      <c r="Q12" s="8">
        <f t="shared" ref="Q12:Q18" si="7">P12*D12/100</f>
        <v>0.4696313688892686</v>
      </c>
      <c r="R12" s="8">
        <f t="shared" ref="R12:R18" si="8">IF(N12=0,0,P12/N12*100)</f>
        <v>81.601954267293451</v>
      </c>
      <c r="S12" s="5"/>
      <c r="T12" s="5"/>
      <c r="U12" s="5"/>
      <c r="V12" s="5"/>
      <c r="W12" s="5"/>
      <c r="X12" s="2">
        <v>1</v>
      </c>
    </row>
    <row r="13" spans="1:28" ht="16">
      <c r="A13" s="9">
        <v>2</v>
      </c>
      <c r="B13" s="9" t="s">
        <v>2121</v>
      </c>
      <c r="C13" s="7">
        <v>70000000000</v>
      </c>
      <c r="D13" s="8">
        <f t="shared" si="0"/>
        <v>36.636182190478038</v>
      </c>
      <c r="E13" s="7">
        <v>70000000000</v>
      </c>
      <c r="F13" s="8">
        <f t="shared" si="1"/>
        <v>100</v>
      </c>
      <c r="G13" s="8">
        <f t="shared" si="2"/>
        <v>36.636182190478038</v>
      </c>
      <c r="H13" s="7">
        <v>68357876326</v>
      </c>
      <c r="I13" s="8">
        <f t="shared" si="3"/>
        <v>97.65410903714286</v>
      </c>
      <c r="J13" s="8">
        <f t="shared" si="4"/>
        <v>35.776737303335736</v>
      </c>
      <c r="K13" s="8">
        <f t="shared" si="5"/>
        <v>97.65410903714286</v>
      </c>
      <c r="L13" s="8">
        <f t="shared" ref="L13:L18" si="9">J13-G13</f>
        <v>-0.8594448871423026</v>
      </c>
      <c r="M13" s="7">
        <v>20752107281</v>
      </c>
      <c r="N13" s="8">
        <v>100</v>
      </c>
      <c r="O13" s="8">
        <f t="shared" si="6"/>
        <v>36.636182190478038</v>
      </c>
      <c r="P13" s="8">
        <v>97.65410903714286</v>
      </c>
      <c r="Q13" s="8">
        <f t="shared" si="7"/>
        <v>35.776737303335736</v>
      </c>
      <c r="R13" s="8">
        <f t="shared" si="8"/>
        <v>97.65410903714286</v>
      </c>
      <c r="S13" s="8">
        <f t="shared" ref="S13:S18" si="10">Q13-O13</f>
        <v>-0.8594448871423026</v>
      </c>
      <c r="T13" s="8">
        <f t="shared" ref="T13:T18" si="11">IF(F13&gt;0,I13/F13*100,I13)</f>
        <v>97.65410903714286</v>
      </c>
      <c r="U13" s="8">
        <f t="shared" ref="U13:U18" si="12">IF(N13&gt;0,P13/N13*100,P13)</f>
        <v>97.65410903714286</v>
      </c>
      <c r="V13" s="8">
        <f t="shared" ref="V13:V18" si="13">AVERAGE(T13:U13)</f>
        <v>97.65410903714286</v>
      </c>
      <c r="W13" s="8">
        <f t="shared" ref="W13:W18" si="14">V13</f>
        <v>97.65410903714286</v>
      </c>
      <c r="X13" s="22">
        <v>2</v>
      </c>
    </row>
    <row r="14" spans="1:28" ht="32">
      <c r="A14" s="5">
        <v>3</v>
      </c>
      <c r="B14" s="9" t="s">
        <v>2122</v>
      </c>
      <c r="C14" s="7">
        <v>42183342985</v>
      </c>
      <c r="D14" s="8">
        <f t="shared" si="0"/>
        <v>22.077666271455481</v>
      </c>
      <c r="E14" s="7">
        <v>42183342985</v>
      </c>
      <c r="F14" s="8">
        <f t="shared" si="1"/>
        <v>100</v>
      </c>
      <c r="G14" s="8">
        <f t="shared" si="2"/>
        <v>22.077666271455481</v>
      </c>
      <c r="H14" s="7">
        <v>21865747290</v>
      </c>
      <c r="I14" s="8">
        <f t="shared" si="3"/>
        <v>51.835027152246447</v>
      </c>
      <c r="J14" s="8">
        <f t="shared" si="4"/>
        <v>11.443964306391303</v>
      </c>
      <c r="K14" s="8">
        <f t="shared" si="5"/>
        <v>51.835027152246447</v>
      </c>
      <c r="L14" s="8">
        <f t="shared" si="9"/>
        <v>-10.633701965064178</v>
      </c>
      <c r="M14" s="7">
        <v>29568949669</v>
      </c>
      <c r="N14" s="8">
        <v>100</v>
      </c>
      <c r="O14" s="8">
        <f t="shared" si="6"/>
        <v>22.077666271455481</v>
      </c>
      <c r="P14" s="8">
        <v>78.362334217452485</v>
      </c>
      <c r="Q14" s="8">
        <f t="shared" si="7"/>
        <v>17.300574631051724</v>
      </c>
      <c r="R14" s="8">
        <f t="shared" si="8"/>
        <v>78.362334217452485</v>
      </c>
      <c r="S14" s="8">
        <f t="shared" si="10"/>
        <v>-4.7770916404037571</v>
      </c>
      <c r="T14" s="8">
        <f t="shared" si="11"/>
        <v>51.835027152246447</v>
      </c>
      <c r="U14" s="8">
        <f t="shared" si="12"/>
        <v>78.362334217452485</v>
      </c>
      <c r="V14" s="8">
        <f t="shared" si="13"/>
        <v>65.098680684849469</v>
      </c>
      <c r="W14" s="8">
        <f t="shared" si="14"/>
        <v>65.098680684849469</v>
      </c>
      <c r="X14" s="2">
        <v>3</v>
      </c>
    </row>
    <row r="15" spans="1:28" ht="16">
      <c r="A15" s="9">
        <v>4</v>
      </c>
      <c r="B15" s="9" t="s">
        <v>507</v>
      </c>
      <c r="C15" s="7">
        <v>4499984500</v>
      </c>
      <c r="D15" s="8">
        <f t="shared" si="0"/>
        <v>2.3551750285189605</v>
      </c>
      <c r="E15" s="7">
        <v>4499984500</v>
      </c>
      <c r="F15" s="8">
        <f t="shared" si="1"/>
        <v>100</v>
      </c>
      <c r="G15" s="8">
        <f t="shared" si="2"/>
        <v>2.3551750285189605</v>
      </c>
      <c r="H15" s="7">
        <v>2006984107</v>
      </c>
      <c r="I15" s="8">
        <f t="shared" si="3"/>
        <v>44.599800443757083</v>
      </c>
      <c r="J15" s="8">
        <f t="shared" si="4"/>
        <v>1.0504033628206555</v>
      </c>
      <c r="K15" s="8">
        <f t="shared" si="5"/>
        <v>44.599800443757083</v>
      </c>
      <c r="L15" s="8">
        <f t="shared" si="9"/>
        <v>-1.304771665698305</v>
      </c>
      <c r="M15" s="7">
        <v>2655442680</v>
      </c>
      <c r="N15" s="8">
        <v>100</v>
      </c>
      <c r="O15" s="8">
        <f t="shared" si="6"/>
        <v>2.3551750285189605</v>
      </c>
      <c r="P15" s="8">
        <v>64.097969915229712</v>
      </c>
      <c r="Q15" s="8">
        <f t="shared" si="7"/>
        <v>1.5096193812310861</v>
      </c>
      <c r="R15" s="8">
        <f t="shared" si="8"/>
        <v>64.097969915229712</v>
      </c>
      <c r="S15" s="8">
        <f t="shared" si="10"/>
        <v>-0.84555564728787447</v>
      </c>
      <c r="T15" s="8">
        <f t="shared" si="11"/>
        <v>44.599800443757083</v>
      </c>
      <c r="U15" s="8">
        <f t="shared" si="12"/>
        <v>64.097969915229712</v>
      </c>
      <c r="V15" s="8">
        <f t="shared" si="13"/>
        <v>54.348885179493394</v>
      </c>
      <c r="W15" s="8">
        <f t="shared" si="14"/>
        <v>54.348885179493394</v>
      </c>
      <c r="X15" s="22">
        <v>4</v>
      </c>
    </row>
    <row r="16" spans="1:28" ht="38" customHeight="1">
      <c r="A16" s="5">
        <v>5</v>
      </c>
      <c r="B16" s="9" t="s">
        <v>2123</v>
      </c>
      <c r="C16" s="7">
        <v>58456903600</v>
      </c>
      <c r="D16" s="8">
        <f t="shared" si="0"/>
        <v>30.594825294011596</v>
      </c>
      <c r="E16" s="7">
        <v>58456903600</v>
      </c>
      <c r="F16" s="8">
        <f t="shared" si="1"/>
        <v>100</v>
      </c>
      <c r="G16" s="8">
        <f t="shared" si="2"/>
        <v>30.594825294011592</v>
      </c>
      <c r="H16" s="7">
        <v>33475402282</v>
      </c>
      <c r="I16" s="8">
        <f t="shared" si="3"/>
        <v>57.26509654199338</v>
      </c>
      <c r="J16" s="8">
        <f t="shared" si="4"/>
        <v>17.520156241469948</v>
      </c>
      <c r="K16" s="8">
        <f t="shared" si="5"/>
        <v>57.26509654199338</v>
      </c>
      <c r="L16" s="8">
        <f t="shared" si="9"/>
        <v>-13.074669052541644</v>
      </c>
      <c r="M16" s="7">
        <v>37467796800</v>
      </c>
      <c r="N16" s="8">
        <v>100</v>
      </c>
      <c r="O16" s="8">
        <f t="shared" si="6"/>
        <v>30.594825294011592</v>
      </c>
      <c r="P16" s="8">
        <v>93.905356480427741</v>
      </c>
      <c r="Q16" s="8">
        <f t="shared" si="7"/>
        <v>28.730179756905663</v>
      </c>
      <c r="R16" s="8">
        <f t="shared" si="8"/>
        <v>93.905356480427741</v>
      </c>
      <c r="S16" s="8">
        <f t="shared" si="10"/>
        <v>-1.864645537105929</v>
      </c>
      <c r="T16" s="8">
        <f t="shared" si="11"/>
        <v>57.26509654199338</v>
      </c>
      <c r="U16" s="8">
        <f t="shared" si="12"/>
        <v>93.905356480427741</v>
      </c>
      <c r="V16" s="8">
        <f t="shared" si="13"/>
        <v>75.585226511210564</v>
      </c>
      <c r="W16" s="8">
        <f t="shared" si="14"/>
        <v>75.585226511210564</v>
      </c>
      <c r="X16" s="2">
        <v>5</v>
      </c>
    </row>
    <row r="17" spans="1:24" ht="45" customHeight="1">
      <c r="A17" s="9">
        <v>6</v>
      </c>
      <c r="B17" s="9" t="s">
        <v>506</v>
      </c>
      <c r="C17" s="7">
        <v>6000000000</v>
      </c>
      <c r="D17" s="8">
        <f t="shared" si="0"/>
        <v>3.1402441877552603</v>
      </c>
      <c r="E17" s="7">
        <v>6000000000</v>
      </c>
      <c r="F17" s="8">
        <f t="shared" si="1"/>
        <v>100</v>
      </c>
      <c r="G17" s="8">
        <f t="shared" si="2"/>
        <v>3.1402441877552603</v>
      </c>
      <c r="H17" s="7">
        <v>4829194430</v>
      </c>
      <c r="I17" s="8">
        <f t="shared" si="3"/>
        <v>80.486573833333324</v>
      </c>
      <c r="J17" s="8">
        <f t="shared" si="4"/>
        <v>2.5274749567245958</v>
      </c>
      <c r="K17" s="8">
        <f t="shared" si="5"/>
        <v>80.486573833333324</v>
      </c>
      <c r="L17" s="8">
        <f t="shared" si="9"/>
        <v>-0.6127692310306645</v>
      </c>
      <c r="M17" s="7">
        <v>2166860812</v>
      </c>
      <c r="N17" s="8">
        <v>100</v>
      </c>
      <c r="O17" s="8">
        <f t="shared" si="6"/>
        <v>3.1402441877552603</v>
      </c>
      <c r="P17" s="8">
        <v>99.985263533333338</v>
      </c>
      <c r="Q17" s="8">
        <f t="shared" si="7"/>
        <v>3.1397814267172799</v>
      </c>
      <c r="R17" s="8">
        <f t="shared" si="8"/>
        <v>99.985263533333338</v>
      </c>
      <c r="S17" s="8">
        <f t="shared" si="10"/>
        <v>-4.6276103798037482E-4</v>
      </c>
      <c r="T17" s="8">
        <f t="shared" si="11"/>
        <v>80.486573833333324</v>
      </c>
      <c r="U17" s="8">
        <f t="shared" si="12"/>
        <v>99.985263533333338</v>
      </c>
      <c r="V17" s="8">
        <f t="shared" si="13"/>
        <v>90.235918683333324</v>
      </c>
      <c r="W17" s="8">
        <f t="shared" si="14"/>
        <v>90.235918683333324</v>
      </c>
      <c r="X17" s="22">
        <v>6</v>
      </c>
    </row>
    <row r="18" spans="1:24" ht="16">
      <c r="A18" s="5">
        <v>7</v>
      </c>
      <c r="B18" s="9" t="s">
        <v>2124</v>
      </c>
      <c r="C18" s="7">
        <v>8828088320</v>
      </c>
      <c r="D18" s="8">
        <f t="shared" si="0"/>
        <v>4.6203921726450172</v>
      </c>
      <c r="E18" s="7">
        <v>8828088320</v>
      </c>
      <c r="F18" s="8">
        <f t="shared" si="1"/>
        <v>100</v>
      </c>
      <c r="G18" s="8">
        <f t="shared" si="2"/>
        <v>4.6203921726450172</v>
      </c>
      <c r="H18" s="7">
        <v>6258009176</v>
      </c>
      <c r="I18" s="8">
        <f t="shared" si="3"/>
        <v>70.887478117119699</v>
      </c>
      <c r="J18" s="8">
        <f t="shared" si="4"/>
        <v>3.2752794903088485</v>
      </c>
      <c r="K18" s="8">
        <f t="shared" si="5"/>
        <v>70.887478117119699</v>
      </c>
      <c r="L18" s="8">
        <f t="shared" si="9"/>
        <v>-1.3451126823361688</v>
      </c>
      <c r="M18" s="7">
        <v>3469310396</v>
      </c>
      <c r="N18" s="8">
        <v>100</v>
      </c>
      <c r="O18" s="8">
        <f t="shared" si="6"/>
        <v>4.6203921726450172</v>
      </c>
      <c r="P18" s="8">
        <v>81.490000045672403</v>
      </c>
      <c r="Q18" s="8">
        <f t="shared" si="7"/>
        <v>3.7651575835986688</v>
      </c>
      <c r="R18" s="8">
        <f t="shared" si="8"/>
        <v>81.490000045672403</v>
      </c>
      <c r="S18" s="8">
        <f t="shared" si="10"/>
        <v>-0.85523458904634841</v>
      </c>
      <c r="T18" s="8">
        <f t="shared" si="11"/>
        <v>70.887478117119699</v>
      </c>
      <c r="U18" s="8">
        <f t="shared" si="12"/>
        <v>81.490000045672403</v>
      </c>
      <c r="V18" s="8">
        <f t="shared" si="13"/>
        <v>76.188739081396051</v>
      </c>
      <c r="W18" s="8">
        <f t="shared" si="14"/>
        <v>76.188739081396051</v>
      </c>
      <c r="X18" s="2">
        <v>7</v>
      </c>
    </row>
    <row r="19" spans="1:24">
      <c r="A19" s="10"/>
      <c r="B19" s="10"/>
      <c r="C19" s="11"/>
      <c r="D19" s="12"/>
      <c r="E19" s="11"/>
      <c r="F19" s="12"/>
      <c r="G19" s="12"/>
      <c r="H19" s="11"/>
      <c r="I19" s="12"/>
      <c r="J19" s="12"/>
      <c r="K19" s="12"/>
      <c r="L19" s="12"/>
      <c r="M19" s="11"/>
      <c r="N19" s="12"/>
      <c r="O19" s="12"/>
      <c r="P19" s="12"/>
      <c r="Q19" s="12"/>
      <c r="R19" s="12"/>
      <c r="S19" s="12"/>
      <c r="T19" s="12"/>
      <c r="U19" s="12"/>
      <c r="V19" s="12"/>
      <c r="W19" s="12"/>
    </row>
    <row r="20" spans="1:24">
      <c r="A20" s="13"/>
      <c r="B20" s="13" t="s">
        <v>14</v>
      </c>
      <c r="C20" s="14">
        <f>SUM(C12:C18)</f>
        <v>191067943805</v>
      </c>
      <c r="D20" s="15">
        <f>SUM(D12:D18)</f>
        <v>99.999999999999986</v>
      </c>
      <c r="E20" s="14">
        <f>SUM(E12:E18)</f>
        <v>191067943805</v>
      </c>
      <c r="F20" s="15">
        <f>G20</f>
        <v>99.999999999999972</v>
      </c>
      <c r="G20" s="15">
        <f>SUM(G12:G18)</f>
        <v>99.999999999999972</v>
      </c>
      <c r="H20" s="14">
        <f>SUM(H12:H18)</f>
        <v>137615528611</v>
      </c>
      <c r="I20" s="15">
        <f>J20</f>
        <v>72.024393977593405</v>
      </c>
      <c r="J20" s="15">
        <f>SUM(J12:J18)</f>
        <v>72.024393977593405</v>
      </c>
      <c r="K20" s="15">
        <f>IF(E20=0,0,H20/E20*100)</f>
        <v>72.024393977593419</v>
      </c>
      <c r="L20" s="15">
        <f>SUM(L12:L18)</f>
        <v>-27.830469483813264</v>
      </c>
      <c r="M20" s="14">
        <f>SUM(M12:M18)</f>
        <v>96357777038</v>
      </c>
      <c r="N20" s="15">
        <f>O20</f>
        <v>99.999999999999972</v>
      </c>
      <c r="O20" s="15">
        <f>SUM(O12:O18)</f>
        <v>99.999999999999972</v>
      </c>
      <c r="P20" s="15">
        <f>Q20</f>
        <v>90.691681451729423</v>
      </c>
      <c r="Q20" s="15">
        <f>SUM(Q12:Q18)</f>
        <v>90.691681451729423</v>
      </c>
      <c r="R20" s="15">
        <f>IF(N20=0,0,P20/N20*100)</f>
        <v>90.691681451729451</v>
      </c>
      <c r="S20" s="15">
        <f>SUM(S13:S18)</f>
        <v>-9.2024350620241915</v>
      </c>
      <c r="T20" s="15">
        <f>IF(G20&gt;0,J20/G20*100,J20)</f>
        <v>72.024393977593419</v>
      </c>
      <c r="U20" s="15">
        <f>IF(O20&gt;0,Q20/O20*100,Q20)</f>
        <v>90.691681451729451</v>
      </c>
      <c r="V20" s="15">
        <f>AVERAGE(T20:U20)</f>
        <v>81.358037714661435</v>
      </c>
      <c r="W20" s="15"/>
    </row>
    <row r="21" spans="1:24">
      <c r="C21" s="16">
        <f>'[7]RSUD SS'!$C$20</f>
        <v>149114571427.70001</v>
      </c>
      <c r="F21" s="16"/>
      <c r="I21" s="21"/>
    </row>
    <row r="22" spans="1:24">
      <c r="C22" s="16">
        <f>C20-C21</f>
        <v>41953372377.299988</v>
      </c>
    </row>
    <row r="25" spans="1:24">
      <c r="B25" s="1" t="s">
        <v>490</v>
      </c>
      <c r="C25" s="1" t="s">
        <v>491</v>
      </c>
      <c r="D25" s="1" t="s">
        <v>492</v>
      </c>
    </row>
    <row r="26" spans="1:24">
      <c r="B26" s="1" t="s">
        <v>493</v>
      </c>
      <c r="C26" s="1">
        <f>COUNTIFS($K$11:$K$18,"&gt;=90")</f>
        <v>1</v>
      </c>
      <c r="D26" s="1">
        <f>COUNTIFS($R$11:$R$18,"&gt;=90")</f>
        <v>3</v>
      </c>
    </row>
    <row r="27" spans="1:24">
      <c r="B27" s="1" t="s">
        <v>494</v>
      </c>
      <c r="C27" s="1">
        <f>COUNTIFS($K$11:$K$18,"&gt;=80",$K$11:$K$18,"&lt;90")</f>
        <v>1</v>
      </c>
      <c r="D27" s="1">
        <f>COUNTIFS($R$11:$R$18,"&gt;=80",$R$11:$R$18,"&lt;90")</f>
        <v>2</v>
      </c>
    </row>
    <row r="28" spans="1:24">
      <c r="B28" s="1" t="s">
        <v>495</v>
      </c>
      <c r="C28" s="1">
        <f>COUNTIFS($K$11:$K$18,"&gt;=65",$K$11:$K$18,"&lt;80")</f>
        <v>2</v>
      </c>
      <c r="D28" s="1">
        <f>COUNTIFS($R$11:$R$18,"&gt;=65",$R$11:$R$18,"&lt;80")</f>
        <v>1</v>
      </c>
    </row>
    <row r="29" spans="1:24">
      <c r="B29" s="1" t="s">
        <v>496</v>
      </c>
      <c r="C29" s="1">
        <f>COUNTIF($K$11:$K$18,"&lt;65")</f>
        <v>3</v>
      </c>
      <c r="D29" s="1">
        <f>COUNTIF($R$11:$R$18,"&lt;65")</f>
        <v>1</v>
      </c>
    </row>
    <row r="30" spans="1:24">
      <c r="B30" s="17"/>
      <c r="C30" s="1">
        <f>SUM(C26:C29)</f>
        <v>7</v>
      </c>
      <c r="D30" s="1">
        <f>SUM(D26:D29)</f>
        <v>7</v>
      </c>
    </row>
    <row r="31" spans="1:24">
      <c r="B31" s="17"/>
    </row>
    <row r="32" spans="1:24">
      <c r="B32" s="17"/>
    </row>
    <row r="33" spans="2:4">
      <c r="B33" s="17"/>
    </row>
    <row r="44" spans="2:4" ht="32">
      <c r="B44" t="s">
        <v>189</v>
      </c>
      <c r="C44" s="18" t="s">
        <v>195</v>
      </c>
      <c r="D44" s="18" t="s">
        <v>196</v>
      </c>
    </row>
    <row r="45" spans="2:4">
      <c r="B45" s="207" t="str">
        <f>Cetak!P67</f>
        <v>31 Desember 2023</v>
      </c>
      <c r="C45" s="19">
        <f>I20</f>
        <v>72.024393977593405</v>
      </c>
      <c r="D45" s="19">
        <f>P20</f>
        <v>90.691681451729423</v>
      </c>
    </row>
    <row r="46" spans="2:4">
      <c r="B46" s="207" t="str">
        <f>Cetak!P68</f>
        <v>30  November 2023</v>
      </c>
      <c r="C46" s="19">
        <f>Cetak!D107</f>
        <v>54.778451231792602</v>
      </c>
      <c r="D46" s="19">
        <f>Cetak!E107</f>
        <v>98.197457376185866</v>
      </c>
    </row>
    <row r="47" spans="2:4">
      <c r="B47"/>
      <c r="C47" s="20">
        <f>C45-C46</f>
        <v>17.245942745800804</v>
      </c>
      <c r="D47" s="20">
        <f>D45-D46</f>
        <v>-7.5057759244564437</v>
      </c>
    </row>
    <row r="48" spans="2:4">
      <c r="B48"/>
      <c r="C48"/>
      <c r="D48"/>
    </row>
    <row r="49" spans="2:4" ht="32">
      <c r="B49" t="s">
        <v>189</v>
      </c>
      <c r="C49" s="18" t="s">
        <v>195</v>
      </c>
      <c r="D49" s="18" t="s">
        <v>196</v>
      </c>
    </row>
    <row r="50" spans="2:4">
      <c r="B50" s="207" t="str">
        <f>Cetak!P67</f>
        <v>31 Desember 2023</v>
      </c>
      <c r="C50" s="19">
        <f>C45</f>
        <v>72.024393977593405</v>
      </c>
      <c r="D50" s="19">
        <f>D45</f>
        <v>90.691681451729423</v>
      </c>
    </row>
    <row r="51" spans="2:4">
      <c r="B51" s="207" t="str">
        <f>Cetak!P69</f>
        <v>31 Desember 2022</v>
      </c>
      <c r="C51" s="19">
        <f>Cetak!H107</f>
        <v>54.778451231792602</v>
      </c>
      <c r="D51" s="19">
        <f>Cetak!I107</f>
        <v>56.53830624749876</v>
      </c>
    </row>
    <row r="52" spans="2:4">
      <c r="B52"/>
      <c r="C52" s="20">
        <f>C50-C51</f>
        <v>17.245942745800804</v>
      </c>
      <c r="D52" s="20">
        <f>D50-D51</f>
        <v>34.153375204230663</v>
      </c>
    </row>
  </sheetData>
  <sheetProtection formatCells="0" formatColumns="0" formatRows="0" insertColumns="0" insertRows="0" insertHyperlinks="0" deleteColumns="0" deleteRows="0" sort="0" autoFilter="0" pivotTables="0"/>
  <autoFilter ref="B11:X18" xr:uid="{00000000-0009-0000-0000-000041000000}">
    <sortState xmlns:xlrd2="http://schemas.microsoft.com/office/spreadsheetml/2017/richdata2" ref="B13:X18">
      <sortCondition ref="X11"/>
    </sortState>
  </autoFilter>
  <mergeCells count="18">
    <mergeCell ref="A1:W1"/>
    <mergeCell ref="A2:W2"/>
    <mergeCell ref="A3:W3"/>
    <mergeCell ref="A4:W4"/>
    <mergeCell ref="C8:D8"/>
    <mergeCell ref="E8:M8"/>
    <mergeCell ref="T8:W8"/>
    <mergeCell ref="N8:R8"/>
    <mergeCell ref="W9:W10"/>
    <mergeCell ref="A8:A10"/>
    <mergeCell ref="B8:B10"/>
    <mergeCell ref="C9:C10"/>
    <mergeCell ref="D9:D10"/>
    <mergeCell ref="E9:G9"/>
    <mergeCell ref="H9:J9"/>
    <mergeCell ref="K9:L9"/>
    <mergeCell ref="N9:O9"/>
    <mergeCell ref="P9:Q9"/>
  </mergeCells>
  <conditionalFormatting sqref="W17:W18">
    <cfRule type="cellIs" dxfId="2" priority="4" operator="greaterThanOrEqual">
      <formula>85</formula>
    </cfRule>
    <cfRule type="cellIs" dxfId="1" priority="5" operator="greaterThanOrEqual">
      <formula>$V$20</formula>
    </cfRule>
    <cfRule type="cellIs" dxfId="0" priority="6" operator="lessThan">
      <formula>$V$20</formula>
    </cfRule>
  </conditionalFormatting>
  <pageMargins left="0.7" right="0.7" top="0.75" bottom="0.39305555555555599" header="0.3" footer="0.3"/>
  <pageSetup paperSize="14" scale="80"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70</vt:i4>
      </vt:variant>
      <vt:variant>
        <vt:lpstr>Named Ranges</vt:lpstr>
      </vt:variant>
      <vt:variant>
        <vt:i4>130</vt:i4>
      </vt:variant>
    </vt:vector>
  </HeadingPairs>
  <TitlesOfParts>
    <vt:vector size="200" baseType="lpstr">
      <vt:lpstr>TPP Ass 1</vt:lpstr>
      <vt:lpstr>TPP Ass 2</vt:lpstr>
      <vt:lpstr>TPP Ass 3</vt:lpstr>
      <vt:lpstr>TPP Sekda</vt:lpstr>
      <vt:lpstr>Verif</vt:lpstr>
      <vt:lpstr>TPP All SKPD</vt:lpstr>
      <vt:lpstr>Cetak (setda)</vt:lpstr>
      <vt:lpstr>Cetak (sisa ang)</vt:lpstr>
      <vt:lpstr>Analyze</vt:lpstr>
      <vt:lpstr>Cetak (1)</vt:lpstr>
      <vt:lpstr>Cetak (2)</vt:lpstr>
      <vt:lpstr>Cetak (3)</vt:lpstr>
      <vt:lpstr>Input</vt:lpstr>
      <vt:lpstr>Cetak (Angg)</vt:lpstr>
      <vt:lpstr>Cetak (DevKeu)</vt:lpstr>
      <vt:lpstr>chart (2)</vt:lpstr>
      <vt:lpstr>APBN</vt:lpstr>
      <vt:lpstr>chart</vt:lpstr>
      <vt:lpstr>Cetak (DevFis)</vt:lpstr>
      <vt:lpstr>Cetak (RealKeu simple)</vt:lpstr>
      <vt:lpstr>Cetak (RealFis simple)</vt:lpstr>
      <vt:lpstr>Cetak (RealFis)</vt:lpstr>
      <vt:lpstr>Cetak (RealKeu)</vt:lpstr>
      <vt:lpstr>pagu</vt:lpstr>
      <vt:lpstr>Cetak</vt:lpstr>
      <vt:lpstr>Permasalahan September</vt:lpstr>
      <vt:lpstr>Permasalahan (2)</vt:lpstr>
      <vt:lpstr>APBD-P Prov</vt:lpstr>
      <vt:lpstr>Permasalahan</vt:lpstr>
      <vt:lpstr>1 Disdik</vt:lpstr>
      <vt:lpstr>2 Dinkes</vt:lpstr>
      <vt:lpstr>3 DPUPR</vt:lpstr>
      <vt:lpstr>4 DPRKP</vt:lpstr>
      <vt:lpstr>5 SatpolPP</vt:lpstr>
      <vt:lpstr>6 Bakesbangpol</vt:lpstr>
      <vt:lpstr>7 Dinsos</vt:lpstr>
      <vt:lpstr>8 DP3A</vt:lpstr>
      <vt:lpstr>9 DKP3</vt:lpstr>
      <vt:lpstr>10 DLH</vt:lpstr>
      <vt:lpstr>11 Disdukcapil</vt:lpstr>
      <vt:lpstr>12 DPPKBPM</vt:lpstr>
      <vt:lpstr>13 Dishub</vt:lpstr>
      <vt:lpstr>14 Diskominfotik</vt:lpstr>
      <vt:lpstr>15 Diskopumker</vt:lpstr>
      <vt:lpstr>16 DPMPTSP</vt:lpstr>
      <vt:lpstr>17 Disbudporapar</vt:lpstr>
      <vt:lpstr>18 DPA</vt:lpstr>
      <vt:lpstr>19 Disdagin</vt:lpstr>
      <vt:lpstr>20 Bag Pem</vt:lpstr>
      <vt:lpstr>21 Bag Kum</vt:lpstr>
      <vt:lpstr>22 Bag Org</vt:lpstr>
      <vt:lpstr>23 Bag Eko</vt:lpstr>
      <vt:lpstr>24 Bag Kesra</vt:lpstr>
      <vt:lpstr>25 Bag ProKoPim</vt:lpstr>
      <vt:lpstr>26 Bag Umm</vt:lpstr>
      <vt:lpstr>27 Bag PBJ</vt:lpstr>
      <vt:lpstr>28 Bag Adm Pbg</vt:lpstr>
      <vt:lpstr>29 Setwan</vt:lpstr>
      <vt:lpstr>30 BPKPAD</vt:lpstr>
      <vt:lpstr>31 Inspektorat</vt:lpstr>
      <vt:lpstr>32 BKD Diklat</vt:lpstr>
      <vt:lpstr>33 BPBD</vt:lpstr>
      <vt:lpstr>34  Damkar</vt:lpstr>
      <vt:lpstr>35 Kec Bjm Timur</vt:lpstr>
      <vt:lpstr>36 Kec Bjm Utara</vt:lpstr>
      <vt:lpstr>37 Kec Bjm Tengah</vt:lpstr>
      <vt:lpstr>38 Kec Bjm Barat</vt:lpstr>
      <vt:lpstr>39 Kec Bjm Selatan</vt:lpstr>
      <vt:lpstr>40 Bappeda</vt:lpstr>
      <vt:lpstr>41 RSUD SS</vt:lpstr>
      <vt:lpstr>'1 Disdik'!Print_Area</vt:lpstr>
      <vt:lpstr>'10 DLH'!Print_Area</vt:lpstr>
      <vt:lpstr>'11 Disdukcapil'!Print_Area</vt:lpstr>
      <vt:lpstr>'12 DPPKBPM'!Print_Area</vt:lpstr>
      <vt:lpstr>'13 Dishub'!Print_Area</vt:lpstr>
      <vt:lpstr>'14 Diskominfotik'!Print_Area</vt:lpstr>
      <vt:lpstr>'15 Diskopumker'!Print_Area</vt:lpstr>
      <vt:lpstr>'16 DPMPTSP'!Print_Area</vt:lpstr>
      <vt:lpstr>'17 Disbudporapar'!Print_Area</vt:lpstr>
      <vt:lpstr>'18 DPA'!Print_Area</vt:lpstr>
      <vt:lpstr>'19 Disdagin'!Print_Area</vt:lpstr>
      <vt:lpstr>'2 Dinkes'!Print_Area</vt:lpstr>
      <vt:lpstr>'20 Bag Pem'!Print_Area</vt:lpstr>
      <vt:lpstr>'21 Bag Kum'!Print_Area</vt:lpstr>
      <vt:lpstr>'22 Bag Org'!Print_Area</vt:lpstr>
      <vt:lpstr>'23 Bag Eko'!Print_Area</vt:lpstr>
      <vt:lpstr>'24 Bag Kesra'!Print_Area</vt:lpstr>
      <vt:lpstr>'25 Bag ProKoPim'!Print_Area</vt:lpstr>
      <vt:lpstr>'26 Bag Umm'!Print_Area</vt:lpstr>
      <vt:lpstr>'27 Bag PBJ'!Print_Area</vt:lpstr>
      <vt:lpstr>'28 Bag Adm Pbg'!Print_Area</vt:lpstr>
      <vt:lpstr>'29 Setwan'!Print_Area</vt:lpstr>
      <vt:lpstr>'3 DPUPR'!Print_Area</vt:lpstr>
      <vt:lpstr>'30 BPKPAD'!Print_Area</vt:lpstr>
      <vt:lpstr>'31 Inspektorat'!Print_Area</vt:lpstr>
      <vt:lpstr>'32 BKD Diklat'!Print_Area</vt:lpstr>
      <vt:lpstr>'33 BPBD'!Print_Area</vt:lpstr>
      <vt:lpstr>'34  Damkar'!Print_Area</vt:lpstr>
      <vt:lpstr>'35 Kec Bjm Timur'!Print_Area</vt:lpstr>
      <vt:lpstr>'36 Kec Bjm Utara'!Print_Area</vt:lpstr>
      <vt:lpstr>'37 Kec Bjm Tengah'!Print_Area</vt:lpstr>
      <vt:lpstr>'38 Kec Bjm Barat'!Print_Area</vt:lpstr>
      <vt:lpstr>'39 Kec Bjm Selatan'!Print_Area</vt:lpstr>
      <vt:lpstr>'4 DPRKP'!Print_Area</vt:lpstr>
      <vt:lpstr>'40 Bappeda'!Print_Area</vt:lpstr>
      <vt:lpstr>'41 RSUD SS'!Print_Area</vt:lpstr>
      <vt:lpstr>'5 SatpolPP'!Print_Area</vt:lpstr>
      <vt:lpstr>'6 Bakesbangpol'!Print_Area</vt:lpstr>
      <vt:lpstr>'7 Dinsos'!Print_Area</vt:lpstr>
      <vt:lpstr>'8 DP3A'!Print_Area</vt:lpstr>
      <vt:lpstr>'9 DKP3'!Print_Area</vt:lpstr>
      <vt:lpstr>APBN!Print_Area</vt:lpstr>
      <vt:lpstr>Cetak!Print_Area</vt:lpstr>
      <vt:lpstr>'Cetak (1)'!Print_Area</vt:lpstr>
      <vt:lpstr>'Cetak (2)'!Print_Area</vt:lpstr>
      <vt:lpstr>'Cetak (3)'!Print_Area</vt:lpstr>
      <vt:lpstr>'Cetak (Angg)'!Print_Area</vt:lpstr>
      <vt:lpstr>'Cetak (DevFis)'!Print_Area</vt:lpstr>
      <vt:lpstr>'Cetak (DevKeu)'!Print_Area</vt:lpstr>
      <vt:lpstr>'Cetak (RealFis simple)'!Print_Area</vt:lpstr>
      <vt:lpstr>'Cetak (RealFis)'!Print_Area</vt:lpstr>
      <vt:lpstr>'Cetak (RealKeu simple)'!Print_Area</vt:lpstr>
      <vt:lpstr>'Cetak (RealKeu)'!Print_Area</vt:lpstr>
      <vt:lpstr>'Cetak (setda)'!Print_Area</vt:lpstr>
      <vt:lpstr>'Cetak (sisa ang)'!Print_Area</vt:lpstr>
      <vt:lpstr>Input!Print_Area</vt:lpstr>
      <vt:lpstr>pagu!Print_Area</vt:lpstr>
      <vt:lpstr>'Permasalahan (2)'!Print_Area</vt:lpstr>
      <vt:lpstr>'TPP All SKPD'!Print_Area</vt:lpstr>
      <vt:lpstr>'TPP Ass 1'!Print_Area</vt:lpstr>
      <vt:lpstr>'TPP Ass 2'!Print_Area</vt:lpstr>
      <vt:lpstr>'TPP Ass 3'!Print_Area</vt:lpstr>
      <vt:lpstr>'TPP Sekda'!Print_Area</vt:lpstr>
      <vt:lpstr>Verif!Print_Area</vt:lpstr>
      <vt:lpstr>'1 Disdik'!Print_Titles</vt:lpstr>
      <vt:lpstr>'10 DLH'!Print_Titles</vt:lpstr>
      <vt:lpstr>'11 Disdukcapil'!Print_Titles</vt:lpstr>
      <vt:lpstr>'12 DPPKBPM'!Print_Titles</vt:lpstr>
      <vt:lpstr>'13 Dishub'!Print_Titles</vt:lpstr>
      <vt:lpstr>'14 Diskominfotik'!Print_Titles</vt:lpstr>
      <vt:lpstr>'15 Diskopumker'!Print_Titles</vt:lpstr>
      <vt:lpstr>'16 DPMPTSP'!Print_Titles</vt:lpstr>
      <vt:lpstr>'17 Disbudporapar'!Print_Titles</vt:lpstr>
      <vt:lpstr>'18 DPA'!Print_Titles</vt:lpstr>
      <vt:lpstr>'19 Disdagin'!Print_Titles</vt:lpstr>
      <vt:lpstr>'2 Dinkes'!Print_Titles</vt:lpstr>
      <vt:lpstr>'20 Bag Pem'!Print_Titles</vt:lpstr>
      <vt:lpstr>'21 Bag Kum'!Print_Titles</vt:lpstr>
      <vt:lpstr>'22 Bag Org'!Print_Titles</vt:lpstr>
      <vt:lpstr>'23 Bag Eko'!Print_Titles</vt:lpstr>
      <vt:lpstr>'24 Bag Kesra'!Print_Titles</vt:lpstr>
      <vt:lpstr>'25 Bag ProKoPim'!Print_Titles</vt:lpstr>
      <vt:lpstr>'26 Bag Umm'!Print_Titles</vt:lpstr>
      <vt:lpstr>'27 Bag PBJ'!Print_Titles</vt:lpstr>
      <vt:lpstr>'28 Bag Adm Pbg'!Print_Titles</vt:lpstr>
      <vt:lpstr>'29 Setwan'!Print_Titles</vt:lpstr>
      <vt:lpstr>'3 DPUPR'!Print_Titles</vt:lpstr>
      <vt:lpstr>'30 BPKPAD'!Print_Titles</vt:lpstr>
      <vt:lpstr>'31 Inspektorat'!Print_Titles</vt:lpstr>
      <vt:lpstr>'32 BKD Diklat'!Print_Titles</vt:lpstr>
      <vt:lpstr>'33 BPBD'!Print_Titles</vt:lpstr>
      <vt:lpstr>'34  Damkar'!Print_Titles</vt:lpstr>
      <vt:lpstr>'35 Kec Bjm Timur'!Print_Titles</vt:lpstr>
      <vt:lpstr>'36 Kec Bjm Utara'!Print_Titles</vt:lpstr>
      <vt:lpstr>'37 Kec Bjm Tengah'!Print_Titles</vt:lpstr>
      <vt:lpstr>'38 Kec Bjm Barat'!Print_Titles</vt:lpstr>
      <vt:lpstr>'39 Kec Bjm Selatan'!Print_Titles</vt:lpstr>
      <vt:lpstr>'4 DPRKP'!Print_Titles</vt:lpstr>
      <vt:lpstr>'40 Bappeda'!Print_Titles</vt:lpstr>
      <vt:lpstr>'41 RSUD SS'!Print_Titles</vt:lpstr>
      <vt:lpstr>'5 SatpolPP'!Print_Titles</vt:lpstr>
      <vt:lpstr>'6 Bakesbangpol'!Print_Titles</vt:lpstr>
      <vt:lpstr>'7 Dinsos'!Print_Titles</vt:lpstr>
      <vt:lpstr>'8 DP3A'!Print_Titles</vt:lpstr>
      <vt:lpstr>'9 DKP3'!Print_Titles</vt:lpstr>
      <vt:lpstr>APBN!Print_Titles</vt:lpstr>
      <vt:lpstr>Cetak!Print_Titles</vt:lpstr>
      <vt:lpstr>'Cetak (1)'!Print_Titles</vt:lpstr>
      <vt:lpstr>'Cetak (2)'!Print_Titles</vt:lpstr>
      <vt:lpstr>'Cetak (3)'!Print_Titles</vt:lpstr>
      <vt:lpstr>'Cetak (Angg)'!Print_Titles</vt:lpstr>
      <vt:lpstr>'Cetak (DevFis)'!Print_Titles</vt:lpstr>
      <vt:lpstr>'Cetak (DevKeu)'!Print_Titles</vt:lpstr>
      <vt:lpstr>'Cetak (RealFis simple)'!Print_Titles</vt:lpstr>
      <vt:lpstr>'Cetak (RealFis)'!Print_Titles</vt:lpstr>
      <vt:lpstr>'Cetak (RealKeu simple)'!Print_Titles</vt:lpstr>
      <vt:lpstr>'Cetak (RealKeu)'!Print_Titles</vt:lpstr>
      <vt:lpstr>'Cetak (setda)'!Print_Titles</vt:lpstr>
      <vt:lpstr>'Cetak (sisa ang)'!Print_Titles</vt:lpstr>
      <vt:lpstr>Input!Print_Titles</vt:lpstr>
      <vt:lpstr>pagu!Print_Titles</vt:lpstr>
      <vt:lpstr>Permasalahan!Print_Titles</vt:lpstr>
      <vt:lpstr>'Permasalahan (2)'!Print_Titles</vt:lpstr>
      <vt:lpstr>'Permasalahan September'!Print_Titles</vt:lpstr>
      <vt:lpstr>'TPP All SKPD'!Print_Titles</vt:lpstr>
      <vt:lpstr>'TPP Ass 1'!Print_Titles</vt:lpstr>
      <vt:lpstr>'TPP Ass 2'!Print_Titles</vt:lpstr>
      <vt:lpstr>'TPP Ass 3'!Print_Titles</vt:lpstr>
      <vt:lpstr>'TPP Sekda'!Print_Titles</vt:lpstr>
      <vt:lpstr>Verif!Print_Titles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dedy</dc:creator>
  <cp:lastModifiedBy>asrani.27@gmail.com</cp:lastModifiedBy>
  <cp:lastPrinted>2024-01-11T03:51:57Z</cp:lastPrinted>
  <dcterms:created xsi:type="dcterms:W3CDTF">2020-01-08T03:16:00Z</dcterms:created>
  <dcterms:modified xsi:type="dcterms:W3CDTF">2024-04-29T06:59:35Z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1033-11.2.0.11388</vt:lpwstr>
  </property>
  <property fmtid="{D5CDD505-2E9C-101B-9397-08002B2CF9AE}" pid="3" name="ICV">
    <vt:lpwstr>90E65D4F4DA44654897F4C9E9AA5CE25</vt:lpwstr>
  </property>
</Properties>
</file>